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saveExternalLinkValues="0" codeName="ThisWorkbook"/>
  <mc:AlternateContent xmlns:mc="http://schemas.openxmlformats.org/markup-compatibility/2006">
    <mc:Choice Requires="x15">
      <x15ac:absPath xmlns:x15ac="http://schemas.microsoft.com/office/spreadsheetml/2010/11/ac" url="C:\Users\cjh00\OneDrive\School\Spring 2017\Process\assignments\assignment5\"/>
    </mc:Choice>
  </mc:AlternateContent>
  <bookViews>
    <workbookView xWindow="0" yWindow="0" windowWidth="14985" windowHeight="5970" tabRatio="892" activeTab="16"/>
  </bookViews>
  <sheets>
    <sheet name="Description" sheetId="4" r:id="rId1"/>
    <sheet name="Process" sheetId="5" r:id="rId2"/>
    <sheet name=" Customer Needs" sheetId="40" r:id="rId3"/>
    <sheet name="Stars" sheetId="41" r:id="rId4"/>
    <sheet name="Spec Notes" sheetId="30" state="hidden" r:id="rId5"/>
    <sheet name="Assessment" sheetId="1" r:id="rId6"/>
    <sheet name="Historical Data" sheetId="19" r:id="rId7"/>
    <sheet name="Review" sheetId="21" state="hidden" r:id="rId8"/>
    <sheet name="Acceptance" sheetId="16" r:id="rId9"/>
    <sheet name="Map" sheetId="29" state="hidden" r:id="rId10"/>
    <sheet name="Architecture" sheetId="22" state="hidden"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externalReferences>
    <externalReference r:id="rId21"/>
  </externalReferences>
  <definedNames>
    <definedName name="A" localSheetId="2">[1]Assessment!#REF!</definedName>
    <definedName name="A" localSheetId="9">[1]Assessment!#REF!</definedName>
    <definedName name="A" localSheetId="12">[1]Assessment!#REF!</definedName>
    <definedName name="A">[1]Assessment!#REF!</definedName>
    <definedName name="CodeChecklist" localSheetId="2">#REF!</definedName>
    <definedName name="CodeChecklist" localSheetId="10">#REF!</definedName>
    <definedName name="CodeChecklist" localSheetId="9">#REF!</definedName>
    <definedName name="CodeChecklist" localSheetId="12">#REF!</definedName>
    <definedName name="CodeChecklist" localSheetId="7">#REF!</definedName>
    <definedName name="CodeChecklist">#REF!</definedName>
    <definedName name="ConceptualDesign" localSheetId="2">#REF!</definedName>
    <definedName name="ConceptualDesign" localSheetId="10">#REF!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2">#REF!</definedName>
    <definedName name="ConceptualDesign1" localSheetId="10">#REF!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2">Assessment!#REF!</definedName>
    <definedName name="DefectLog4A" localSheetId="8">Acceptance!#REF!</definedName>
    <definedName name="DefectLog4A" localSheetId="10">Architecture!#REF!</definedName>
    <definedName name="DefectLog4A" localSheetId="15">'Change Log'!$A$45</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2">#REF!</definedName>
    <definedName name="DefectLog4AX" localSheetId="10">#REF!</definedName>
    <definedName name="DefectLog4AX" localSheetId="9">#REF!</definedName>
    <definedName name="DefectLog4AX" localSheetId="12">#REF!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10">#REF!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2">Assessment!#REF!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2">Assessment!#REF!</definedName>
    <definedName name="HistoricalData4A" localSheetId="8">Acceptance!#REF!</definedName>
    <definedName name="HistoricalData4A" localSheetId="10">Architecture!#REF!</definedName>
    <definedName name="HistoricalData4A" localSheetId="15">'Change Log'!#REF!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Assessment!$A$53</definedName>
    <definedName name="l" localSheetId="2">#REF!</definedName>
    <definedName name="l" localSheetId="9">#REF!</definedName>
    <definedName name="l" localSheetId="12">#REF!</definedName>
    <definedName name="l">#REF!</definedName>
    <definedName name="LessonLearned4A" localSheetId="2">Assessment!#REF!</definedName>
    <definedName name="LessonLearned4A" localSheetId="8">Acceptance!#REF!</definedName>
    <definedName name="LessonLearned4A" localSheetId="10">Architecture!#REF!</definedName>
    <definedName name="LessonLearned4A" localSheetId="15">'Change Log'!#REF!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2">#REF!</definedName>
    <definedName name="OperationalSpecification" localSheetId="10">#REF!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2">Assessment!#REF!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2">Assessment!#REF!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2">Assessment!#REF!</definedName>
    <definedName name="Schedule6A" localSheetId="8">Acceptance!#REF!</definedName>
    <definedName name="Schedule6A" localSheetId="10">Architecture!#REF!</definedName>
    <definedName name="Schedule6A" localSheetId="15">'Change Log'!#REF!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2">Assessment!#REF!</definedName>
    <definedName name="SizeEstimate4A" localSheetId="8">Acceptance!#REF!</definedName>
    <definedName name="SizeEstimate4A" localSheetId="10">Architecture!#REF!</definedName>
    <definedName name="SizeEstimate4A" localSheetId="15">'Change Log'!#REF!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2">Assessment!#REF!</definedName>
    <definedName name="SourceCode4A" localSheetId="8">Acceptance!#REF!</definedName>
    <definedName name="SourceCode4A" localSheetId="10">Architecture!#REF!</definedName>
    <definedName name="SourceCode4A" localSheetId="15">'Change Log'!#REF!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2">#REF!</definedName>
    <definedName name="TaskPlan" localSheetId="10">#REF!</definedName>
    <definedName name="TaskPlan" localSheetId="9">#REF!</definedName>
    <definedName name="TaskPlan" localSheetId="12">#REF!</definedName>
    <definedName name="TaskPlan" localSheetId="7">#REF!</definedName>
    <definedName name="TaskPlan">#REF!</definedName>
    <definedName name="TaskPlan6A" localSheetId="2">Assessment!#REF!</definedName>
    <definedName name="TaskPlan6A" localSheetId="8">Acceptance!#REF!</definedName>
    <definedName name="TaskPlan6A" localSheetId="10">Architecture!#REF!</definedName>
    <definedName name="TaskPlan6A" localSheetId="15">'Change Log'!#REF!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2">Assessment!#REF!</definedName>
    <definedName name="TestReport4A" localSheetId="8">Acceptance!#REF!</definedName>
    <definedName name="TestReport4A" localSheetId="10">Architecture!#REF!</definedName>
    <definedName name="TestReport4A" localSheetId="15">'Change Log'!#REF!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2">Assessment!#REF!</definedName>
    <definedName name="TimeLog4A" localSheetId="8">Acceptance!#REF!</definedName>
    <definedName name="TimeLog4A" localSheetId="10">Architecture!#REF!</definedName>
    <definedName name="TimeLog4A" localSheetId="15">'Change Log'!#REF!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2">Assessment!#REF!</definedName>
    <definedName name="toc6A" localSheetId="8">Acceptance!#REF!</definedName>
    <definedName name="toc6A" localSheetId="10">Architecture!#REF!</definedName>
    <definedName name="toc6A" localSheetId="15">'Change Log'!#REF!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71027" concurrentCalc="0"/>
</workbook>
</file>

<file path=xl/calcChain.xml><?xml version="1.0" encoding="utf-8"?>
<calcChain xmlns="http://schemas.openxmlformats.org/spreadsheetml/2006/main">
  <c r="G162" i="40" l="1"/>
  <c r="G161" i="40"/>
  <c r="G114" i="40"/>
  <c r="G144" i="40"/>
  <c r="B58" i="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E56" i="14"/>
  <c r="D59" i="13"/>
  <c r="E59" i="13"/>
  <c r="E76" i="19"/>
  <c r="D50" i="13"/>
  <c r="D51" i="13"/>
  <c r="D52" i="13"/>
  <c r="D53" i="13"/>
  <c r="E52" i="14"/>
  <c r="E53" i="14"/>
  <c r="E54" i="14"/>
  <c r="D54" i="13"/>
  <c r="D55" i="13"/>
  <c r="E55" i="14"/>
  <c r="D56" i="13"/>
  <c r="D57" i="13"/>
  <c r="D58" i="13"/>
  <c r="D60" i="13"/>
  <c r="D61" i="13"/>
  <c r="E61" i="13"/>
  <c r="F61" i="13"/>
  <c r="A65" i="19"/>
  <c r="A50" i="13"/>
  <c r="A66" i="19"/>
  <c r="A51" i="13"/>
  <c r="A67" i="19"/>
  <c r="A52" i="13"/>
  <c r="A68" i="19"/>
  <c r="A53" i="13"/>
  <c r="A69" i="19"/>
  <c r="A54" i="13"/>
  <c r="E50" i="14"/>
  <c r="E51" i="14"/>
  <c r="A70" i="19"/>
  <c r="A55" i="13"/>
  <c r="A71" i="19"/>
  <c r="A56" i="13"/>
  <c r="A72" i="19"/>
  <c r="A57" i="13"/>
  <c r="A73" i="19"/>
  <c r="A58" i="13"/>
  <c r="A75" i="19"/>
  <c r="A60" i="13"/>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39" i="19"/>
  <c r="C108" i="19"/>
  <c r="D39" i="19"/>
  <c r="D108" i="19"/>
  <c r="E39" i="19"/>
  <c r="E108" i="19"/>
  <c r="B40" i="19"/>
  <c r="B109" i="19"/>
  <c r="C40" i="19"/>
  <c r="C109" i="19"/>
  <c r="D40" i="19"/>
  <c r="D109" i="19"/>
  <c r="E40" i="19"/>
  <c r="E109" i="19"/>
  <c r="F40" i="19"/>
  <c r="F109" i="19"/>
  <c r="C41" i="19"/>
  <c r="C110" i="19"/>
  <c r="D41" i="19"/>
  <c r="D110" i="19"/>
  <c r="E41" i="19"/>
  <c r="E110" i="19"/>
  <c r="F41" i="19"/>
  <c r="F110"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E65" i="14"/>
  <c r="I65" i="14"/>
  <c r="E64" i="14"/>
  <c r="I64" i="14"/>
  <c r="E63" i="14"/>
  <c r="I63" i="14"/>
  <c r="E62" i="14"/>
  <c r="I62" i="14"/>
  <c r="E61" i="14"/>
  <c r="I61" i="14"/>
  <c r="E60" i="14"/>
  <c r="I60" i="14"/>
  <c r="E59" i="14"/>
  <c r="I59" i="14"/>
  <c r="E58" i="14"/>
  <c r="I58" i="14"/>
  <c r="E57" i="14"/>
  <c r="I57" i="14"/>
  <c r="I56" i="14"/>
  <c r="I55" i="14"/>
  <c r="I54" i="14"/>
  <c r="I53" i="14"/>
  <c r="I52"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shapeId="0">
      <text>
        <r>
          <rPr>
            <b/>
            <sz val="9"/>
            <color indexed="81"/>
            <rFont val="Arial"/>
          </rPr>
          <t xml:space="preserve">Estimate of the number of lines deleted from previously-written code
</t>
        </r>
      </text>
    </comment>
    <comment ref="C53" authorId="0" shapeId="0">
      <text>
        <r>
          <rPr>
            <b/>
            <sz val="9"/>
            <color indexed="81"/>
            <rFont val="Arial"/>
          </rPr>
          <t xml:space="preserve">Estimated of the number of lines modified from previously-written code
</t>
        </r>
      </text>
    </comment>
    <comment ref="C54" authorId="0" shapeId="0">
      <text>
        <r>
          <rPr>
            <b/>
            <sz val="9"/>
            <color indexed="81"/>
            <rFont val="Arial"/>
          </rPr>
          <t xml:space="preserve">Estimate of the number of lines added to previously-written code to bring it to the point where new functionality can be added
</t>
        </r>
      </text>
    </comment>
    <comment ref="C55" authorId="0" shapeId="0">
      <text>
        <r>
          <rPr>
            <b/>
            <sz val="9"/>
            <color indexed="81"/>
            <rFont val="Arial"/>
          </rPr>
          <t xml:space="preserve">Count of the number of lines of reused source code
</t>
        </r>
      </text>
    </comment>
    <comment ref="C56" authorId="0" shape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shapeId="0">
      <text>
        <r>
          <rPr>
            <b/>
            <sz val="9"/>
            <color indexed="81"/>
            <rFont val="Arial"/>
          </rPr>
          <t xml:space="preserve">Estimate of the number of previously-written components that require modification
</t>
        </r>
      </text>
    </comment>
    <comment ref="C61" authorId="0" shape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shapeId="0">
      <text>
        <r>
          <rPr>
            <b/>
            <sz val="9"/>
            <color indexed="81"/>
            <rFont val="Arial"/>
          </rPr>
          <t>Establish traceability between the tests and requirements.</t>
        </r>
      </text>
    </comment>
    <comment ref="B51" authorId="0" shapeId="0">
      <text>
        <r>
          <rPr>
            <sz val="9"/>
            <color indexed="81"/>
            <rFont val="Arial"/>
            <family val="2"/>
          </rPr>
          <t>Defines observable tests that have quantifiable resutls.</t>
        </r>
      </text>
    </comment>
    <comment ref="C51" authorId="0" shapeId="0">
      <text>
        <r>
          <rPr>
            <sz val="9"/>
            <color indexed="81"/>
            <rFont val="Arial"/>
            <family val="2"/>
          </rPr>
          <t xml:space="preserve">Specifies the result that that the test is anticipated to produce.  </t>
        </r>
      </text>
    </comment>
    <comment ref="E51" authorId="0" shapeId="0">
      <text>
        <r>
          <rPr>
            <sz val="9"/>
            <color indexed="81"/>
            <rFont val="Arial"/>
            <family val="2"/>
          </rPr>
          <t xml:space="preserve">Defines the result of running the test in relation to the expected result.  </t>
        </r>
      </text>
    </comment>
    <comment ref="F51" authorId="0" shape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shapeId="0">
      <text>
        <r>
          <rPr>
            <b/>
            <sz val="8"/>
            <color indexed="81"/>
            <rFont val="Tahoma"/>
          </rPr>
          <t>Identifying name for this design class or function.</t>
        </r>
        <r>
          <rPr>
            <sz val="8"/>
            <color indexed="81"/>
            <rFont val="Tahoma"/>
          </rPr>
          <t xml:space="preserve">
</t>
        </r>
      </text>
    </comment>
    <comment ref="B44" authorId="0" shapeId="0">
      <text>
        <r>
          <rPr>
            <b/>
            <sz val="8"/>
            <color indexed="81"/>
            <rFont val="Tahoma"/>
          </rPr>
          <t>Indicate if this design component will follow an object-oriented approach or a functional approach.</t>
        </r>
      </text>
    </comment>
    <comment ref="B45" authorId="0" shapeId="0">
      <text>
        <r>
          <rPr>
            <b/>
            <sz val="8"/>
            <color indexed="81"/>
            <rFont val="Tahoma"/>
          </rPr>
          <t>Superclass of this design component.  Leave blank if no superclass.</t>
        </r>
      </text>
    </comment>
    <comment ref="B46" authorId="0" shapeId="0">
      <text>
        <r>
          <rPr>
            <b/>
            <sz val="8"/>
            <color indexed="81"/>
            <rFont val="Tahoma"/>
          </rPr>
          <t>Attributes (e.g., public fields, public constants) associated with this design component.  OPTIONAL</t>
        </r>
      </text>
    </comment>
    <comment ref="B47" authorId="0" shapeId="0">
      <text>
        <r>
          <rPr>
            <b/>
            <sz val="8"/>
            <color indexed="81"/>
            <rFont val="Tahoma"/>
          </rPr>
          <t>Standard category of the design component.</t>
        </r>
      </text>
    </comment>
    <comment ref="B48" authorId="0" shapeId="0">
      <text>
        <r>
          <rPr>
            <b/>
            <sz val="8"/>
            <color indexed="81"/>
            <rFont val="Tahoma"/>
          </rPr>
          <t>List components that this component calls upon to fulfill its purpose.</t>
        </r>
      </text>
    </comment>
    <comment ref="B49" authorId="0" shape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shapeId="0">
      <text>
        <r>
          <rPr>
            <b/>
            <sz val="9"/>
            <color indexed="81"/>
            <rFont val="Arial"/>
          </rPr>
          <t xml:space="preserve">Number of lines used from previously-written code
</t>
        </r>
      </text>
    </comment>
    <comment ref="C49" authorId="0" shapeId="0">
      <text>
        <r>
          <rPr>
            <b/>
            <sz val="9"/>
            <color indexed="81"/>
            <rFont val="Arial"/>
          </rPr>
          <t xml:space="preserve">Estimate of the number of lines deleted from previously-written code
</t>
        </r>
      </text>
    </comment>
    <comment ref="C50" authorId="0" shapeId="0">
      <text>
        <r>
          <rPr>
            <b/>
            <sz val="9"/>
            <color indexed="81"/>
            <rFont val="Arial"/>
          </rPr>
          <t xml:space="preserve">Estimated of the number of lines modified from previously-written code
</t>
        </r>
      </text>
    </comment>
    <comment ref="C51" authorId="0" shapeId="0">
      <text>
        <r>
          <rPr>
            <b/>
            <sz val="9"/>
            <color indexed="81"/>
            <rFont val="Arial"/>
          </rPr>
          <t xml:space="preserve">Estimate of the number of lines added to previously-written code to bring it to the point where new functionality can be added
</t>
        </r>
      </text>
    </comment>
    <comment ref="C52" authorId="0" shapeId="0">
      <text>
        <r>
          <rPr>
            <b/>
            <sz val="9"/>
            <color indexed="81"/>
            <rFont val="Arial"/>
          </rPr>
          <t xml:space="preserve">Count of the number of lines of reused source code
</t>
        </r>
      </text>
    </comment>
    <comment ref="C53" authorId="0" shapeId="0">
      <text>
        <r>
          <rPr>
            <b/>
            <sz val="8"/>
            <color indexed="81"/>
            <rFont val="Tahoma"/>
          </rPr>
          <t>Estimate the number of new lines of production code that provide new functionality to meet the specifications of 
this assignment.</t>
        </r>
      </text>
    </comment>
    <comment ref="C56" authorId="0" shapeId="0">
      <text>
        <r>
          <rPr>
            <b/>
            <sz val="9"/>
            <color indexed="81"/>
            <rFont val="Arial"/>
          </rPr>
          <t xml:space="preserve">Number of reusable components that will be reused.
</t>
        </r>
      </text>
    </comment>
    <comment ref="C57" authorId="0" shapeId="0">
      <text>
        <r>
          <rPr>
            <b/>
            <sz val="9"/>
            <color indexed="81"/>
            <rFont val="Arial"/>
          </rPr>
          <t xml:space="preserve">Estimate of the number of previously-delivered components that will be used.  </t>
        </r>
      </text>
    </comment>
    <comment ref="C58" authorId="0" shapeId="0">
      <text>
        <r>
          <rPr>
            <b/>
            <sz val="9"/>
            <color indexed="81"/>
            <rFont val="Arial"/>
          </rPr>
          <t xml:space="preserve">Estimate of the number of new components to be built.  </t>
        </r>
      </text>
    </comment>
    <comment ref="C72" authorId="0" shape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<sst xmlns="http://schemas.openxmlformats.org/spreadsheetml/2006/main" count="1664" uniqueCount="1007">
  <si>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</si>
  <si>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</si>
  <si>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</si>
  <si>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</si>
  <si>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</si>
  <si>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</si>
  <si>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</si>
  <si>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</si>
  <si>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</si>
  <si>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</si>
  <si>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</si>
  <si>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</si>
  <si>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</si>
  <si>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</si>
  <si>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</si>
  <si>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</si>
  <si>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</si>
  <si>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</si>
  <si>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</si>
  <si>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</si>
  <si>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</si>
  <si>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</si>
  <si>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</si>
  <si>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</si>
  <si>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</si>
  <si>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</si>
  <si>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</si>
  <si>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</si>
  <si>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</si>
  <si>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</si>
  <si>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</si>
  <si>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</si>
  <si>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</si>
  <si>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</si>
  <si>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</si>
  <si>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</si>
  <si>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</si>
  <si>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</si>
  <si>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</si>
  <si>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</si>
  <si>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</si>
  <si>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</si>
  <si>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</si>
  <si>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</si>
  <si>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</si>
  <si>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</si>
  <si>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</si>
  <si>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</si>
  <si>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</si>
  <si>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</si>
  <si>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</si>
  <si>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</si>
  <si>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</si>
  <si>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</si>
  <si>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</si>
  <si>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</si>
  <si>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</si>
  <si>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</si>
  <si>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</si>
  <si>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</si>
  <si>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</si>
  <si>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</si>
  <si>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</si>
  <si>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</si>
  <si>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</si>
  <si>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</si>
  <si>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</si>
  <si>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</si>
  <si>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</si>
  <si>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</si>
  <si>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</si>
  <si>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</si>
  <si>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</si>
  <si>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</si>
  <si>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</si>
  <si>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</si>
  <si>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</si>
  <si>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</si>
  <si>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</si>
  <si>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</si>
  <si>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</si>
  <si>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</si>
  <si>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</si>
  <si>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</si>
  <si>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</si>
  <si>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</si>
  <si>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</si>
  <si>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</si>
  <si>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</si>
  <si>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</si>
  <si>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</si>
  <si>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</si>
  <si>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</si>
  <si>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</si>
  <si>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</si>
  <si>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</si>
  <si>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</si>
  <si>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</si>
  <si>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</si>
  <si>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</si>
  <si>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</si>
  <si>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</si>
  <si>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</si>
  <si>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</si>
  <si>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</si>
  <si>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</si>
  <si>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</si>
  <si>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</si>
  <si>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</si>
  <si>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</si>
  <si>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</si>
  <si>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</si>
  <si>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</si>
  <si>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</si>
  <si>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</si>
  <si>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</si>
  <si>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</si>
  <si>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</si>
  <si>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</si>
  <si>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</si>
  <si>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</si>
  <si>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</si>
  <si>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</si>
  <si>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</si>
  <si>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</si>
  <si>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</si>
  <si>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</si>
  <si>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</si>
  <si>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</si>
  <si>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</si>
  <si>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</si>
  <si>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</si>
  <si>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</si>
  <si>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</si>
  <si>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</si>
  <si>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</si>
  <si>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</si>
  <si>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</si>
  <si>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</si>
  <si>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</si>
  <si>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</si>
  <si>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</si>
  <si>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</si>
  <si>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</si>
  <si>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</si>
  <si>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</si>
  <si>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</si>
  <si>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</si>
  <si>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</si>
  <si>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</si>
  <si>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</si>
  <si>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</si>
  <si>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</si>
  <si>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</si>
  <si>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</si>
  <si>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</si>
  <si>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</si>
  <si>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</si>
  <si>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</si>
  <si>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</si>
  <si>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</si>
  <si>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</si>
  <si>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</si>
  <si>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</si>
  <si>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</si>
  <si>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</si>
  <si>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</si>
  <si>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</si>
  <si>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</si>
  <si>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</si>
  <si>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</si>
  <si>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</si>
  <si>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</si>
  <si>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</si>
  <si>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</si>
  <si>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</si>
  <si>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</si>
  <si>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</si>
  <si>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</si>
  <si>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</si>
  <si>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</si>
  <si>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</si>
  <si>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</si>
  <si>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</si>
  <si>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</si>
  <si>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</si>
  <si>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</si>
  <si>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</si>
  <si>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</si>
  <si>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</si>
  <si>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</si>
  <si>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</si>
  <si>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</si>
  <si>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</si>
  <si>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</si>
  <si>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</si>
  <si>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</si>
  <si>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</si>
  <si>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</si>
  <si>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</si>
  <si>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</si>
  <si>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</si>
  <si>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</si>
  <si>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</si>
  <si>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</si>
  <si>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</si>
  <si>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</si>
  <si>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</si>
  <si>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</si>
  <si>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</si>
  <si>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</si>
  <si>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</si>
  <si>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</si>
  <si>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</si>
  <si>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</si>
  <si>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</si>
  <si>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</si>
  <si>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</si>
  <si>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</si>
  <si>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</si>
  <si>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</si>
  <si>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</si>
  <si>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</si>
  <si>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</si>
  <si>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</si>
  <si>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</si>
  <si>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</si>
  <si>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</si>
  <si>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</si>
  <si>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</si>
  <si>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</si>
  <si>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</si>
  <si>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</si>
  <si>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</si>
  <si>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</si>
  <si>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</si>
  <si>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</si>
  <si>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</si>
  <si>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</si>
  <si>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</si>
  <si>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</si>
  <si>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</si>
  <si>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</si>
  <si>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</si>
  <si>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</si>
  <si>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</si>
  <si>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</si>
  <si>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</si>
  <si>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</si>
  <si>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</si>
  <si>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</si>
  <si>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</si>
  <si>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</si>
  <si>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</si>
  <si>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</si>
  <si>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</si>
  <si>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</si>
  <si>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</si>
  <si>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</si>
  <si>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</si>
  <si>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</si>
  <si>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</si>
  <si>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</si>
  <si>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</si>
  <si>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</si>
  <si>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</si>
  <si>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</si>
  <si>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</si>
  <si>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</si>
  <si>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</si>
  <si>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</si>
  <si>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</si>
  <si>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</si>
  <si>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</si>
  <si>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</si>
  <si>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</si>
  <si>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</si>
  <si>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</si>
  <si>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</si>
  <si>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</si>
  <si>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</si>
  <si>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</si>
  <si>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</si>
  <si>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</si>
  <si>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</si>
  <si>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</si>
  <si>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</si>
  <si>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</si>
  <si>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</si>
  <si>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</si>
  <si>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</si>
  <si>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</si>
  <si>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</si>
  <si>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</si>
  <si>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</si>
  <si>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</si>
  <si>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</si>
  <si>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</si>
  <si>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</si>
  <si>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</si>
  <si>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</si>
  <si>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</si>
  <si>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</si>
  <si>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</si>
  <si>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</si>
  <si>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</si>
  <si>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</si>
  <si>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</si>
  <si>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</si>
  <si>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</si>
  <si>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</si>
  <si>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</si>
  <si>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</si>
  <si>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</si>
  <si>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</si>
  <si>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</si>
  <si>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</si>
  <si>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</si>
  <si>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</si>
  <si>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</si>
  <si>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</si>
  <si>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</si>
  <si>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</si>
  <si>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</si>
  <si>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</si>
  <si>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</si>
  <si>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</si>
  <si>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</si>
  <si>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</si>
  <si>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</si>
  <si>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</si>
  <si>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</si>
  <si>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</si>
  <si>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</si>
  <si>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</si>
  <si>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</si>
  <si>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</si>
  <si>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</si>
  <si>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</si>
  <si>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</si>
  <si>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</si>
  <si>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</si>
  <si>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</si>
  <si>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</si>
  <si>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</si>
  <si>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</si>
  <si>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</si>
  <si>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</si>
  <si>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</si>
  <si>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</si>
  <si>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</si>
  <si>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</si>
  <si>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</si>
  <si>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</si>
  <si>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</si>
  <si>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</si>
  <si>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</si>
  <si>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</si>
  <si>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</si>
  <si>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</si>
  <si>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</si>
  <si>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</si>
  <si>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</si>
  <si>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</si>
  <si>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</si>
  <si>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</si>
  <si>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</si>
  <si>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</si>
  <si>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</si>
  <si>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</si>
  <si>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</si>
  <si>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</si>
  <si>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</si>
  <si>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</si>
  <si>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</si>
  <si>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</si>
  <si>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</si>
  <si>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</si>
  <si>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</si>
  <si>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</si>
  <si>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</si>
  <si>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</si>
  <si>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</si>
  <si>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</si>
  <si>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</si>
  <si>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</si>
  <si>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</si>
  <si>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</si>
  <si>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</si>
  <si>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</si>
  <si>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</si>
  <si>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</si>
  <si>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</si>
  <si>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</si>
  <si>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</si>
  <si>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</si>
  <si>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</si>
  <si>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</si>
  <si>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</si>
  <si>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</si>
  <si>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</si>
  <si>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</si>
  <si>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</si>
  <si>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</si>
  <si>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</si>
  <si>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</si>
  <si>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</si>
  <si>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</si>
  <si>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</si>
  <si>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</si>
  <si>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</si>
  <si>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</si>
  <si>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</si>
  <si>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</si>
  <si>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</si>
  <si>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</si>
  <si>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</si>
  <si>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</si>
  <si>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</si>
  <si>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</si>
  <si>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</si>
  <si>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</si>
  <si>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</si>
  <si>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</si>
  <si>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</si>
  <si>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</si>
  <si>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</si>
  <si>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</si>
  <si>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</si>
  <si>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</si>
  <si>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</si>
  <si>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</si>
  <si>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</si>
  <si>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</si>
  <si>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</si>
  <si>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</si>
  <si>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</si>
  <si>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</si>
  <si>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</si>
  <si>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</si>
  <si>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</si>
  <si>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</si>
  <si>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</si>
  <si>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</si>
  <si>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</si>
  <si>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</si>
  <si>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</si>
  <si>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</si>
  <si>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</si>
  <si>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</si>
  <si>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</si>
  <si>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</si>
  <si>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</si>
  <si>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</si>
  <si>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</si>
  <si>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</si>
  <si>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</si>
  <si>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</si>
  <si>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</si>
  <si>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</si>
  <si>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</si>
  <si>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</si>
  <si>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</si>
  <si>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</si>
  <si>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</si>
  <si>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</si>
  <si>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</si>
  <si>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</si>
  <si>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</si>
  <si>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</si>
  <si>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</si>
  <si>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</si>
  <si>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</si>
  <si>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</si>
  <si>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</si>
  <si>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</si>
  <si>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</si>
  <si>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</si>
  <si>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</si>
  <si>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</si>
  <si>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</si>
  <si>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</si>
  <si>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</si>
  <si>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</si>
  <si>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</si>
  <si>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</si>
  <si>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</si>
  <si>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</si>
  <si>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</si>
  <si>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</si>
  <si>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</si>
  <si>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</si>
  <si>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</si>
  <si>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</si>
  <si>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</si>
  <si>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</si>
  <si>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</si>
  <si>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</si>
  <si>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</si>
  <si>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</si>
  <si>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</si>
  <si>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</si>
  <si>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</si>
  <si>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</si>
  <si>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</si>
  <si>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</si>
  <si>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</si>
  <si>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</si>
  <si>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</si>
  <si>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</si>
  <si>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</si>
  <si>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</si>
  <si>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</si>
  <si>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</si>
  <si>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</si>
  <si>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</si>
  <si>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</si>
  <si>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</si>
  <si>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</si>
  <si>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</si>
  <si>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</si>
  <si>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</si>
  <si>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</si>
  <si>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</si>
  <si>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</si>
  <si>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</si>
  <si>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</si>
  <si>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</si>
  <si>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</si>
  <si>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</si>
  <si>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</si>
  <si>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</si>
  <si>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</si>
  <si>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</si>
  <si>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</si>
  <si>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</si>
  <si>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</si>
  <si>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</si>
  <si>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</si>
  <si>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</si>
  <si>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</si>
  <si>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</si>
  <si>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</si>
  <si>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</si>
  <si>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</si>
  <si>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</si>
  <si>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</si>
  <si>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</si>
  <si>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</si>
  <si>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rPr>
      <t>Commit all code to git.</t>
    </r>
  </si>
  <si>
    <t>• Perform rubber duck review of test code</t>
  </si>
  <si>
    <t>• else</t>
  </si>
  <si>
    <t>observation</t>
  </si>
  <si>
    <t>height</t>
  </si>
  <si>
    <t>temperature</t>
  </si>
  <si>
    <t>pressure</t>
  </si>
  <si>
    <t>horizon</t>
  </si>
  <si>
    <t>• Guess projected LOC and number of components (classes)</t>
  </si>
  <si>
    <t>• Count components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</si>
  <si>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</si>
  <si>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</si>
  <si>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</si>
  <si>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</si>
  <si>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</si>
  <si>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</si>
  <si>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</si>
  <si>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</si>
  <si>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</si>
  <si>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</si>
  <si>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</si>
  <si>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</si>
  <si>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</si>
  <si>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</si>
  <si>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</si>
  <si>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</si>
  <si>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201720Assignment4</t>
  </si>
  <si>
    <t>• Upload completed spreadsheet to Github</t>
  </si>
  <si>
    <t>• Deploy code to AWS Lambda</t>
  </si>
  <si>
    <t>dispatch</t>
  </si>
  <si>
    <t>method</t>
  </si>
  <si>
    <t>No state is retained or changed.</t>
  </si>
  <si>
    <t>Input:</t>
  </si>
  <si>
    <t>def dispatch</t>
  </si>
  <si>
    <t>dispatch(values)</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</si>
  <si>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</si>
  <si>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</si>
  <si>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</si>
  <si>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</si>
  <si>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</si>
  <si>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</si>
  <si>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</si>
  <si>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</si>
  <si>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</si>
  <si>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</si>
  <si>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</si>
  <si>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</si>
  <si>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</si>
  <si>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</si>
  <si>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</si>
  <si>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</si>
  <si>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</si>
  <si>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</si>
  <si>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</si>
  <si>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</si>
  <si>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</si>
  <si>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</si>
  <si>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</si>
  <si>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</si>
  <si>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</si>
  <si>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</si>
  <si>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</si>
  <si>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</si>
  <si>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</si>
  <si>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</si>
  <si>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</si>
  <si>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</si>
  <si>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</si>
  <si>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</si>
  <si>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</si>
  <si>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</si>
  <si>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</si>
  <si>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</si>
  <si>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</si>
  <si>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</si>
  <si>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</si>
  <si>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</si>
  <si>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Adjust the observation as follows:</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</si>
  <si>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</si>
  <si>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</si>
  <si>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</si>
  <si>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</si>
  <si>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</si>
  <si>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</si>
  <si>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</si>
  <si>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</si>
  <si>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</si>
  <si>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</si>
  <si>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</si>
  <si>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</si>
  <si>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</si>
  <si>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</si>
  <si>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</si>
  <si>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</si>
  <si>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</si>
  <si>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</si>
  <si>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</si>
  <si>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</si>
  <si>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</si>
  <si>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</si>
  <si>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</si>
  <si>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</si>
  <si>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</si>
  <si>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</si>
  <si>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</si>
  <si>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</si>
  <si>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</si>
  <si>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</si>
  <si>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</si>
  <si>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</si>
  <si>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</si>
  <si>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</si>
  <si>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</si>
  <si>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</si>
  <si>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</si>
  <si>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</si>
  <si>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</si>
  <si>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</si>
  <si>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</si>
  <si>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</si>
  <si>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</si>
  <si>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</si>
  <si>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</si>
  <si>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</si>
  <si>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</si>
  <si>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</si>
  <si>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</si>
  <si>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</si>
  <si>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</si>
  <si>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</si>
  <si>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</si>
  <si>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</si>
  <si>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</si>
  <si>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</si>
  <si>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</si>
  <si>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</si>
  <si>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</si>
  <si>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</si>
  <si>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</si>
  <si>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</si>
  <si>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</si>
  <si>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</si>
  <si>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</si>
  <si>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</si>
  <si>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</si>
  <si>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</si>
  <si>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</si>
  <si>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To gain experience with Refactoring</t>
  </si>
  <si>
    <t>Write software to predict a star's position.</t>
  </si>
  <si>
    <t>{'error':'mandatory information is missing', 'op': 'adjust'}</t>
  </si>
  <si>
    <t>body</t>
  </si>
  <si>
    <t>Alpheratz</t>
  </si>
  <si>
    <t>357d41.7</t>
  </si>
  <si>
    <t>29d10.9</t>
  </si>
  <si>
    <t>Ankaa</t>
  </si>
  <si>
    <t>353d14.1</t>
  </si>
  <si>
    <t>-42d13.4</t>
  </si>
  <si>
    <t>Schedar</t>
  </si>
  <si>
    <t>349d38.4</t>
  </si>
  <si>
    <t>56d37.7</t>
  </si>
  <si>
    <t>Diphda</t>
  </si>
  <si>
    <t>348d54.1</t>
  </si>
  <si>
    <t>-17d54.1</t>
  </si>
  <si>
    <t>Achernar</t>
  </si>
  <si>
    <t>335d25.5</t>
  </si>
  <si>
    <t>-57d09.7</t>
  </si>
  <si>
    <t>Hamal</t>
  </si>
  <si>
    <t>327d58.7</t>
  </si>
  <si>
    <t>23d32.3</t>
  </si>
  <si>
    <t>Polaris</t>
  </si>
  <si>
    <t>316d41.3</t>
  </si>
  <si>
    <t>89d20.1</t>
  </si>
  <si>
    <t>Akamar</t>
  </si>
  <si>
    <t>315d16.8</t>
  </si>
  <si>
    <t>-40d14.8</t>
  </si>
  <si>
    <t>Menkar</t>
  </si>
  <si>
    <t>314d13.0</t>
  </si>
  <si>
    <t>4d09.0</t>
  </si>
  <si>
    <t>Mirfak</t>
  </si>
  <si>
    <t>308d37.4</t>
  </si>
  <si>
    <t>49d55.1</t>
  </si>
  <si>
    <t>Aldebaran</t>
  </si>
  <si>
    <t>290d47.1</t>
  </si>
  <si>
    <t>16d32.3</t>
  </si>
  <si>
    <t>Rigel</t>
  </si>
  <si>
    <t>281d10.1</t>
  </si>
  <si>
    <t>-8d11.3</t>
  </si>
  <si>
    <t>Capella</t>
  </si>
  <si>
    <t>280d31.4</t>
  </si>
  <si>
    <t>46d00.7</t>
  </si>
  <si>
    <t>Bellatrix</t>
  </si>
  <si>
    <t>278d29.8</t>
  </si>
  <si>
    <t>6d21.6</t>
  </si>
  <si>
    <t>Elnath</t>
  </si>
  <si>
    <t>278d10.1</t>
  </si>
  <si>
    <t>28d37.1</t>
  </si>
  <si>
    <t>Alnilam</t>
  </si>
  <si>
    <t>275d44.3</t>
  </si>
  <si>
    <t>-1d11.8</t>
  </si>
  <si>
    <t>Betelgeuse</t>
  </si>
  <si>
    <t>270d59.1</t>
  </si>
  <si>
    <t>7d24.3</t>
  </si>
  <si>
    <t>Canopus</t>
  </si>
  <si>
    <t>263d54.8</t>
  </si>
  <si>
    <t>-52d42.5</t>
  </si>
  <si>
    <t>Sirius</t>
  </si>
  <si>
    <t>258d31.7</t>
  </si>
  <si>
    <t>-16d44.3</t>
  </si>
  <si>
    <t>Adara</t>
  </si>
  <si>
    <t>255d10.8</t>
  </si>
  <si>
    <t>-28d59.9</t>
  </si>
  <si>
    <t>Procyon</t>
  </si>
  <si>
    <t>244d57.5</t>
  </si>
  <si>
    <t>5d10.9</t>
  </si>
  <si>
    <t>Pollux</t>
  </si>
  <si>
    <t>243d25.2</t>
  </si>
  <si>
    <t>27d59.0</t>
  </si>
  <si>
    <t>Avior</t>
  </si>
  <si>
    <t>234d16.6</t>
  </si>
  <si>
    <t>-59d33.7</t>
  </si>
  <si>
    <t>Suhail</t>
  </si>
  <si>
    <t>222d50.7</t>
  </si>
  <si>
    <t>-43d29.8</t>
  </si>
  <si>
    <t>Miaplacidus</t>
  </si>
  <si>
    <t>221d38.4</t>
  </si>
  <si>
    <t>-69d46.9</t>
  </si>
  <si>
    <t>Alphard</t>
  </si>
  <si>
    <t>217d54.1</t>
  </si>
  <si>
    <t>-8d43.8</t>
  </si>
  <si>
    <t>Regulus</t>
  </si>
  <si>
    <t>207d41.4</t>
  </si>
  <si>
    <t>11d53.2</t>
  </si>
  <si>
    <t>Dubhe</t>
  </si>
  <si>
    <t>193d49.4</t>
  </si>
  <si>
    <t>61d39.5</t>
  </si>
  <si>
    <t>Denebola</t>
  </si>
  <si>
    <t>182d31.8</t>
  </si>
  <si>
    <t>14d28.9</t>
  </si>
  <si>
    <t>Gienah</t>
  </si>
  <si>
    <t>175d50.4</t>
  </si>
  <si>
    <t>-17d37.7</t>
  </si>
  <si>
    <t>Acrux</t>
  </si>
  <si>
    <t>173d07.2</t>
  </si>
  <si>
    <t>-63d10.9</t>
  </si>
  <si>
    <t>Gacrux</t>
  </si>
  <si>
    <t>171d58.8</t>
  </si>
  <si>
    <t>-57d11.9</t>
  </si>
  <si>
    <t>Alioth</t>
  </si>
  <si>
    <t>166d19.4</t>
  </si>
  <si>
    <t>55d52.1</t>
  </si>
  <si>
    <t>Spica</t>
  </si>
  <si>
    <t>158d29.5</t>
  </si>
  <si>
    <t>-11d14.5</t>
  </si>
  <si>
    <t>Alcaid</t>
  </si>
  <si>
    <t>152d57.8</t>
  </si>
  <si>
    <t>49d13.8</t>
  </si>
  <si>
    <t>Hadar</t>
  </si>
  <si>
    <t>148d45.5</t>
  </si>
  <si>
    <t>-60d26.6</t>
  </si>
  <si>
    <t>Menkent</t>
  </si>
  <si>
    <t>148d05.6</t>
  </si>
  <si>
    <t>-36d26.6</t>
  </si>
  <si>
    <t>Arcturus</t>
  </si>
  <si>
    <t>145d54.2</t>
  </si>
  <si>
    <t>19d06.2</t>
  </si>
  <si>
    <t>Rigil Kent.</t>
  </si>
  <si>
    <t>139d49.6</t>
  </si>
  <si>
    <t>-60d53.6</t>
  </si>
  <si>
    <t>Zubenelg.</t>
  </si>
  <si>
    <t>137d03.7</t>
  </si>
  <si>
    <t>-16d06.3</t>
  </si>
  <si>
    <t>Kochab</t>
  </si>
  <si>
    <t>137d21.0</t>
  </si>
  <si>
    <t>74d05.2</t>
  </si>
  <si>
    <t>Alphecca</t>
  </si>
  <si>
    <t>126d09.9</t>
  </si>
  <si>
    <t>26d39.7</t>
  </si>
  <si>
    <t>Antares</t>
  </si>
  <si>
    <t>112d24.4</t>
  </si>
  <si>
    <t>-26d27.8</t>
  </si>
  <si>
    <t>Atria</t>
  </si>
  <si>
    <t>107d25.2</t>
  </si>
  <si>
    <t>-69d03.0</t>
  </si>
  <si>
    <t>Sabik</t>
  </si>
  <si>
    <t>102d10.9</t>
  </si>
  <si>
    <t>-15d44.4</t>
  </si>
  <si>
    <t>Shaula</t>
  </si>
  <si>
    <t>96d20.0</t>
  </si>
  <si>
    <t>-37d06.6</t>
  </si>
  <si>
    <t>Rasalhague</t>
  </si>
  <si>
    <t>96d05.2</t>
  </si>
  <si>
    <t>12d33.1</t>
  </si>
  <si>
    <t>Etamin</t>
  </si>
  <si>
    <t>90d45.9</t>
  </si>
  <si>
    <t>51d29.3</t>
  </si>
  <si>
    <t>Kaus Aust.</t>
  </si>
  <si>
    <t>83d41.9</t>
  </si>
  <si>
    <t>-34d22.4</t>
  </si>
  <si>
    <t>Vega</t>
  </si>
  <si>
    <t>80d38.2</t>
  </si>
  <si>
    <t>38d48.1</t>
  </si>
  <si>
    <t>Nunki</t>
  </si>
  <si>
    <t>75d56.6</t>
  </si>
  <si>
    <t>-26d16.4</t>
  </si>
  <si>
    <t>Altair</t>
  </si>
  <si>
    <t>62d06.9</t>
  </si>
  <si>
    <t>8d54.8</t>
  </si>
  <si>
    <t>Peacock</t>
  </si>
  <si>
    <t>53d17.2</t>
  </si>
  <si>
    <t>-56d41.0</t>
  </si>
  <si>
    <t>Deneb</t>
  </si>
  <si>
    <t>49d30.7</t>
  </si>
  <si>
    <t>45d20.5</t>
  </si>
  <si>
    <t>Enif</t>
  </si>
  <si>
    <t>33d45.7</t>
  </si>
  <si>
    <t>9d57.0</t>
  </si>
  <si>
    <t>Alnair</t>
  </si>
  <si>
    <t>27d42.0</t>
  </si>
  <si>
    <t>-46d53.1</t>
  </si>
  <si>
    <t>Fomalhaut</t>
  </si>
  <si>
    <t>15d22.4</t>
  </si>
  <si>
    <t>-29d32.3</t>
  </si>
  <si>
    <t>Scheat</t>
  </si>
  <si>
    <t>13d51.8</t>
  </si>
  <si>
    <t>28d10.3</t>
  </si>
  <si>
    <t>Markab</t>
  </si>
  <si>
    <t>13d36.7</t>
  </si>
  <si>
    <t>15d17.6</t>
  </si>
  <si>
    <t>Navigable Stars</t>
  </si>
  <si>
    <t>Name</t>
  </si>
  <si>
    <t>Declination</t>
  </si>
  <si>
    <t>date</t>
  </si>
  <si>
    <t>time</t>
  </si>
  <si>
    <t xml:space="preserve">Time (Universal Time) of the sighting.  It is a string in hh:mm:ss  format.   Optional, defaults to "00:00:00" if missing. </t>
  </si>
  <si>
    <t>• any dictionary element violates the description above</t>
  </si>
  <si>
    <t>The name of the celestial body that has been sighted.  It is a string that matches the name of one of the navigable stars (included as a tab with this spreadsheet).  Mandatory.</t>
  </si>
  <si>
    <t xml:space="preserve">sighting['op']='predict' </t>
  </si>
  <si>
    <t xml:space="preserve">sighting['name']='Betelgeuse' </t>
  </si>
  <si>
    <t xml:space="preserve">sighting['date']='2016-01-17' </t>
  </si>
  <si>
    <t xml:space="preserve">sighting['time']='03:15:42' </t>
  </si>
  <si>
    <t>result1 = dispatch.dispatch(sighting)</t>
  </si>
  <si>
    <t>result2 = dispatch.dispatch(sighting)</t>
  </si>
  <si>
    <t>https://2kr26wpool.execute-api.us-east-1.amazonaws.com/prod/navigate/?op=predict&amp;observation=015d04.9&amp;height=6.0&amp;temperature=72&amp;pressure=1010&amp;horizon=artificial</t>
  </si>
  <si>
    <t xml:space="preserve">&amp;name=Betelgeuse&amp;date=2016-01-17%time=03%3A15%3A42
</t>
  </si>
  <si>
    <t xml:space="preserve">Navigation requires that we know where the earth's prime meridian is rotated relative to Aries then we can determine the position of a star. </t>
  </si>
  <si>
    <t>A.  Find the angular displacement of the star relative to Aries.</t>
  </si>
  <si>
    <t>1. Locate the observed body in the star table.</t>
  </si>
  <si>
    <t>Star</t>
  </si>
  <si>
    <t>Dec</t>
  </si>
  <si>
    <t>2.  Let lattitude be the star's declination obtained from the table.</t>
  </si>
  <si>
    <t>latitude =</t>
  </si>
  <si>
    <t xml:space="preserve">Interpretation:  </t>
  </si>
  <si>
    <t>If we sighted Betelgeuse directly overhead, we would have to be at lattitude 7d24.3.</t>
  </si>
  <si>
    <r>
      <t>3.  Let SHA</t>
    </r>
    <r>
      <rPr>
        <vertAlign val="subscript"/>
        <sz val="10"/>
        <rFont val="Verdana"/>
      </rPr>
      <t>star</t>
    </r>
    <r>
      <rPr>
        <sz val="10"/>
        <rFont val="Arial"/>
      </rPr>
      <t xml:space="preserve"> be the Sidereal Hour Angle obtained from the table.</t>
    </r>
  </si>
  <si>
    <t>Interpretation:</t>
  </si>
  <si>
    <t>B.  Calculate the Greenwich Hour Angle of Aries for the date and time of the observation.</t>
  </si>
  <si>
    <t>1. Establish a reference angle based on a known Greenwich Hour Angle (GHA) for Aries.</t>
  </si>
  <si>
    <t>We will be basing our calculations on how far the earth has rotated away from the vernal equinox (a.k.a., first point of Aries) at 00:00:00 on 1 January 2001.</t>
  </si>
  <si>
    <t>Time (UTC)</t>
  </si>
  <si>
    <r>
      <t>GHA</t>
    </r>
    <r>
      <rPr>
        <vertAlign val="subscript"/>
        <sz val="10"/>
        <rFont val="Verdana"/>
      </rPr>
      <t>Aries2001-01-01 00:00:00</t>
    </r>
  </si>
  <si>
    <t>2.  Determine where the prime meridian is relative to Aries for the year of the observation</t>
  </si>
  <si>
    <t>a.  Determine angular difference for each year</t>
  </si>
  <si>
    <t xml:space="preserve">Reference Year = </t>
  </si>
  <si>
    <t xml:space="preserve">Observation Year = </t>
  </si>
  <si>
    <t xml:space="preserve">Difference = </t>
  </si>
  <si>
    <t xml:space="preserve">Cumulative Progression = </t>
  </si>
  <si>
    <t>b.  Take into account leap years</t>
  </si>
  <si>
    <t xml:space="preserve">Earth rotational period = </t>
  </si>
  <si>
    <t>seconds</t>
  </si>
  <si>
    <t xml:space="preserve">Earth clock period = </t>
  </si>
  <si>
    <t xml:space="preserve">Amount of daily rotation = </t>
  </si>
  <si>
    <t>abs(360d0.00 - rotation / clock * 360d00.0) =</t>
  </si>
  <si>
    <t>Total progression =</t>
  </si>
  <si>
    <t>c.  Calculate how far the prime meridian has rotated since the beginning of the observation year.</t>
  </si>
  <si>
    <r>
      <t>GHAAries</t>
    </r>
    <r>
      <rPr>
        <vertAlign val="subscript"/>
        <sz val="10"/>
        <rFont val="Verdana"/>
      </rPr>
      <t>2016-01-01 00:00:00</t>
    </r>
    <r>
      <rPr>
        <sz val="10"/>
        <rFont val="Arial"/>
      </rPr>
      <t xml:space="preserve"> =</t>
    </r>
  </si>
  <si>
    <r>
      <t>GHA</t>
    </r>
    <r>
      <rPr>
        <vertAlign val="subscript"/>
        <sz val="10"/>
        <rFont val="Verdana"/>
      </rPr>
      <t>Aries2001-01-01 00:00:00</t>
    </r>
    <r>
      <rPr>
        <sz val="10"/>
        <rFont val="Verdana"/>
      </rPr>
      <t xml:space="preserve"> + Cum Progression + Leap Progression</t>
    </r>
  </si>
  <si>
    <t>d.  Calculate the angle of the earth's rotation since the beginning of the observation's year</t>
  </si>
  <si>
    <t xml:space="preserve">Amount of rotation = </t>
  </si>
  <si>
    <r>
      <t>GHAAries</t>
    </r>
    <r>
      <rPr>
        <vertAlign val="subscript"/>
        <sz val="10"/>
        <rFont val="Verdana"/>
      </rPr>
      <t>2016-01-17 03:15:42</t>
    </r>
    <r>
      <rPr>
        <sz val="10"/>
        <rFont val="Arial"/>
      </rPr>
      <t xml:space="preserve"> =</t>
    </r>
  </si>
  <si>
    <r>
      <t>GHAAries</t>
    </r>
    <r>
      <rPr>
        <vertAlign val="subscript"/>
        <sz val="10"/>
        <rFont val="Verdana"/>
      </rPr>
      <t>2016-01-01 00:00:00</t>
    </r>
    <r>
      <rPr>
        <sz val="10"/>
        <rFont val="Arial"/>
      </rPr>
      <t xml:space="preserve"> + rotation in observation year = </t>
    </r>
  </si>
  <si>
    <t xml:space="preserve"> = </t>
  </si>
  <si>
    <t>C.  Calculate the star's GHA</t>
  </si>
  <si>
    <t>3.  Add GHA and latitude to dictionary</t>
  </si>
  <si>
    <t>{"long":</t>
  </si>
  <si>
    <t>{"lat":</t>
  </si>
  <si>
    <t xml:space="preserve">The star table (attached) lists the positions of the primary navigable stars.  </t>
  </si>
  <si>
    <t>This star is located 270d59.1 away from a specific reference point.  In other words, we would see Betelgeuse if we were to face the first point of Aries and rotate clockwise 270d59.1.</t>
  </si>
  <si>
    <t>100d42.6</t>
  </si>
  <si>
    <r>
      <t>The earth rotates 360 degrees every 86,164.1 seconds, somewhat short of the 24*60*60=86400 seconds we normally use.  This means GHA</t>
    </r>
    <r>
      <rPr>
        <vertAlign val="subscript"/>
        <sz val="10"/>
        <rFont val="Arial"/>
      </rPr>
      <t>Aries</t>
    </r>
    <r>
      <rPr>
        <sz val="10"/>
        <rFont val="Arial"/>
      </rPr>
      <t xml:space="preserve"> decreases by approximately 0d14.31667 each year.  We offset each leap year by adding a day to the number of time the earth rotates.</t>
    </r>
  </si>
  <si>
    <t>Number of leap years after 2001 and before 2016:   3</t>
  </si>
  <si>
    <t>15 years</t>
  </si>
  <si>
    <t>15 * -0d14.31667 = -3d34.8</t>
  </si>
  <si>
    <t>86164.1 seconds</t>
  </si>
  <si>
    <t>86400 seconds</t>
  </si>
  <si>
    <t>0d59.0 * 3 =</t>
  </si>
  <si>
    <t>2d56.9</t>
  </si>
  <si>
    <t xml:space="preserve"> = 1394142</t>
  </si>
  <si>
    <t xml:space="preserve"> = 64d49.7</t>
  </si>
  <si>
    <t>e.  Calculate total</t>
  </si>
  <si>
    <t>435d53.6</t>
  </si>
  <si>
    <t>164d54.5 + 270d59.1</t>
  </si>
  <si>
    <t>75d53.6</t>
  </si>
  <si>
    <t>Backtround:</t>
  </si>
  <si>
    <t xml:space="preserve"> = 0d59.0</t>
  </si>
  <si>
    <t xml:space="preserve"> = 100d42.6 + -3d34.8 + 2d56.9 = </t>
  </si>
  <si>
    <t xml:space="preserve"> = 100d4.8</t>
  </si>
  <si>
    <t>201720Assignment5</t>
  </si>
  <si>
    <t>Refactor</t>
  </si>
  <si>
    <t>• Refactor production code to remove odious smells</t>
  </si>
  <si>
    <t>Predicts the geographical location at which the celestial body is directly overhead.</t>
  </si>
  <si>
    <t xml:space="preserve">When navigation by the stars, we need to understand two things.  First, the stars are fixed in their positions relative to each other, moving insignificant amounts from year to year.  Second, the earth rotates, giving the impression that the stars move across the sky.   If we know  where we are on earth and the time of day, we can predict where each star will be.  Looking at it another way, we can determine our position on earth by knowing where stars are at a specific time of day.  </t>
  </si>
  <si>
    <t>The challenge to navigation is knowing that where we are located on earth and where the night sky is pointing are both relative to fixed reference points.  We establish our earthly location relative to a point on the equator where the line running from the north pole to the south pole intersects Greenwich, England.  We express our earthly position relative to how far east or west we are of this line and how far north or south we are of the equator.  There are known as longitude and latitude, respectively.  We express how much the earth has rotated relative to the position of the earth at the time of the vernal equinox,  the exact time in the spring when the sun is directly over the equator.    In navigational lingo, this is referred to as the FirstPoint of Aries, a term used by ancient astronomers and connoted by the symbol "♈".   It is the analog of the prime meridianin the celestial sphere.  Stars positions are expressed relative to it.</t>
  </si>
  <si>
    <t>Date of the observation.   It is a string in yyyy-mm-dd format, where yyyy is .GE. 2001.  Optional, defaults to "2001-01-01" if missing.</t>
  </si>
  <si>
    <t>Predict an observed star's latitude and longitude along the lines of the example below.  The example uses Betelgeuse at 03:15:42UTC on 2016-01-17.</t>
  </si>
  <si>
    <t>Sidereal Hour Angle</t>
  </si>
  <si>
    <r>
      <t>SHA</t>
    </r>
    <r>
      <rPr>
        <vertAlign val="subscript"/>
        <sz val="10"/>
        <rFont val="Arial"/>
      </rPr>
      <t>star</t>
    </r>
    <r>
      <rPr>
        <sz val="10"/>
        <rFont val="Arial"/>
      </rPr>
      <t xml:space="preserve">  =</t>
    </r>
  </si>
  <si>
    <t xml:space="preserve">Number of seconds between 2016-01-01 00:00:00 and 2016-01-17 03:15:42 = </t>
  </si>
  <si>
    <t xml:space="preserve"> = 164d54.5</t>
  </si>
  <si>
    <t xml:space="preserve"> = 100d4.8 + 64d49.7</t>
  </si>
  <si>
    <r>
      <t>1.  Let GHA</t>
    </r>
    <r>
      <rPr>
        <vertAlign val="subscript"/>
        <sz val="10"/>
        <rFont val="Arial"/>
      </rPr>
      <t>star</t>
    </r>
    <r>
      <rPr>
        <sz val="10"/>
        <rFont val="Arial"/>
      </rPr>
      <t xml:space="preserve"> be the GHA of Aries + SHA of the star</t>
    </r>
  </si>
  <si>
    <r>
      <t>2.  Clean up GHA</t>
    </r>
    <r>
      <rPr>
        <vertAlign val="subscript"/>
        <sz val="10"/>
        <rFont val="Verdana"/>
      </rPr>
      <t>star</t>
    </r>
    <r>
      <rPr>
        <sz val="10"/>
        <rFont val="Arial"/>
      </rPr>
      <t xml:space="preserve"> by mod'ing it to fall in the range [0,360) and round to nearest 0.1 arc minute</t>
    </r>
  </si>
  <si>
    <r>
      <t>GHA</t>
    </r>
    <r>
      <rPr>
        <vertAlign val="subscript"/>
        <sz val="10"/>
        <rFont val="Verdana"/>
      </rPr>
      <t>star</t>
    </r>
    <r>
      <rPr>
        <sz val="10"/>
        <rFont val="Arial"/>
      </rPr>
      <t xml:space="preserve">  = </t>
    </r>
  </si>
  <si>
    <r>
      <t>GHA</t>
    </r>
    <r>
      <rPr>
        <vertAlign val="subscript"/>
        <sz val="10"/>
        <rFont val="Verdana"/>
      </rPr>
      <t>star</t>
    </r>
    <r>
      <rPr>
        <sz val="10"/>
        <rFont val="Arial"/>
      </rPr>
      <t xml:space="preserve"> = GHA</t>
    </r>
    <r>
      <rPr>
        <vertAlign val="subscript"/>
        <sz val="10"/>
        <rFont val="Verdana"/>
      </rPr>
      <t>Aries</t>
    </r>
    <r>
      <rPr>
        <sz val="10"/>
        <rFont val="Arial"/>
      </rPr>
      <t xml:space="preserve"> + SHA</t>
    </r>
    <r>
      <rPr>
        <vertAlign val="subscript"/>
        <sz val="10"/>
        <rFont val="Verdana"/>
      </rPr>
      <t>star</t>
    </r>
  </si>
  <si>
    <t>{'op':'predict', 'body': 'Betelgeuse', 'date': '2016-01-17', 'time': '03:15:42'}</t>
  </si>
  <si>
    <t>{'op':'predict', 'body': 'Betelgeuse', 'date': '2016-01-17', 'time': '03:15:42', 'long':'75d53.6', 'lat':'7d24.3'}</t>
  </si>
  <si>
    <t>{'error':'mandatory information is missing', 'op': 'predict'}</t>
  </si>
  <si>
    <t>{'op':'predict', 'body': 'unknown', 'date': '2016-01-17', 'time': '03:15:42'}</t>
  </si>
  <si>
    <t>{'op':'predict', 'body': 'unknown', 'date': '2016-01-17', 'time': '03:15:42', 'error':'star not in catalog'}</t>
  </si>
  <si>
    <t>{'op':'predict', 'body': 'Betelgeuse', 'date': '2016-99-17', 'time': '03:15:42'}</t>
  </si>
  <si>
    <t>{'op':'predict', 'body': 'Betelgeuse', 'date': '2016-99-17', 'time': '03:15:42', 'error':'invalid date'}</t>
  </si>
  <si>
    <t>{'op':'predict', 'body': 'Betelgeuse', 'date': '2016-01-17', 'time': '03:15:99'}</t>
  </si>
  <si>
    <t>{'op':'predict', 'body': 'Betelgeuse', 'date': '2016-01-17', 'time': '03:15:99', 'error':'invalid time'}</t>
  </si>
  <si>
    <t>Note:  changes to specifications are designated with a red revision bar.</t>
  </si>
  <si>
    <t>Success_Calculation</t>
  </si>
  <si>
    <t>Return the lat and long prediction for the given body</t>
  </si>
  <si>
    <t>Error_StarNotInCatalogue_</t>
  </si>
  <si>
    <t>returns error 'star not in catalogue'</t>
  </si>
  <si>
    <t>Error_InvalidDate</t>
  </si>
  <si>
    <t>invalid date error message</t>
  </si>
  <si>
    <t>Error_InvalidTime</t>
  </si>
  <si>
    <t>invalid Time error message</t>
  </si>
  <si>
    <t>Error_NoBody</t>
  </si>
  <si>
    <t>mandatory information missing error</t>
  </si>
  <si>
    <t>return lat and logn prediction of given body using default date and time values</t>
  </si>
  <si>
    <t>Success_CalculationMissingDateAndTime</t>
  </si>
  <si>
    <t>throws an error which warns that the inputs cannot already contain lat and lon keys</t>
  </si>
  <si>
    <t>construction</t>
  </si>
  <si>
    <t>initial dispatch tests were checking for any error as opposed to an "op not recognized" error</t>
  </si>
  <si>
    <t>test300_112 was checking for a date error when it was supposed to be checking for time error</t>
  </si>
  <si>
    <t>Passed</t>
  </si>
  <si>
    <t>Error_ContainsLat</t>
  </si>
  <si>
    <t>Error_ContainsLong</t>
  </si>
  <si>
    <t>test300_101 contained the date and time as parameters, even though its sole purpose was to test the calculation without the date and time.</t>
  </si>
  <si>
    <t>the shaStar value was being passed to the calculate function as a string instead of a float</t>
  </si>
  <si>
    <t>the degreeTodecimal function was not accounting for negative numbers</t>
  </si>
  <si>
    <t>the calculation test was looking for an exact answer, whereas the shortcuts we take in our calculation won't provide one. It now tests for the result to be within 1 degree of expected answer</t>
  </si>
  <si>
    <t>test300_101 was testing for the wrong value</t>
  </si>
  <si>
    <t>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</si>
</sst>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yyyy\-mm\-dd"/>
  </numFmts>
  <fonts count="46">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ont>
    <font>
      <i/>
      <sz val="10"/>
      <color indexed="8"/>
      <name val="Arial"/>
    </font>
    <font>
      <sz val="9"/>
      <color indexed="8"/>
      <name val="Menlo"/>
    </font>
    <font>
      <b/>
      <sz val="9"/>
      <color indexed="32"/>
      <name val="Menlo"/>
    </font>
    <font>
      <b/>
      <sz val="9"/>
      <color indexed="17"/>
      <name val="Menlo"/>
    </font>
    <font>
      <vertAlign val="subscript"/>
      <sz val="10"/>
      <name val="Verdana"/>
    </font>
    <font>
      <sz val="10"/>
      <name val="Verdana"/>
    </font>
    <font>
      <vertAlign val="subscript"/>
      <sz val="10"/>
      <name val="Arial"/>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9"/>
      <color rgb="FF000080"/>
      <name val="Menlo"/>
    </font>
    <font>
      <sz val="9"/>
      <color rgb="FF000000"/>
      <name val="Menlo"/>
    </font>
    <font>
      <b/>
      <sz val="14"/>
      <color theme="1"/>
      <name val="Arial"/>
      <family val="2"/>
    </font>
    <font>
      <b/>
      <sz val="10"/>
      <color theme="1"/>
      <name val="Arial"/>
    </font>
    <font>
      <sz val="16"/>
      <color rgb="FFFF000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rgb="FFFF0000"/>
        <bgColor indexed="64"/>
      </patternFill>
    </fill>
    <fill>
      <patternFill patternType="solid">
        <fgColor theme="3" tint="0.79998168889431442"/>
        <bgColor indexed="64"/>
      </patternFill>
    </fill>
    <fill>
      <patternFill patternType="solid">
        <fgColor theme="3" tint="0.3999755851924192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style="slantDashDot">
        <color rgb="FFFF0000"/>
      </left>
      <right/>
      <top style="slantDashDot">
        <color rgb="FFFF0000"/>
      </top>
      <bottom/>
      <diagonal/>
    </border>
    <border>
      <left/>
      <right style="slantDashDot">
        <color rgb="FFFF0000"/>
      </right>
      <top style="slantDashDot">
        <color rgb="FFFF0000"/>
      </top>
      <bottom/>
      <diagonal/>
    </border>
    <border>
      <left style="slantDashDot">
        <color rgb="FFFF0000"/>
      </left>
      <right/>
      <top/>
      <bottom/>
      <diagonal/>
    </border>
    <border>
      <left/>
      <right style="slantDashDot">
        <color rgb="FFFF0000"/>
      </right>
      <top/>
      <bottom/>
      <diagonal/>
    </border>
    <border>
      <left style="slantDashDot">
        <color rgb="FFFF0000"/>
      </left>
      <right/>
      <top/>
      <bottom style="slantDashDot">
        <color rgb="FFFF0000"/>
      </bottom>
      <diagonal/>
    </border>
    <border>
      <left/>
      <right style="slantDashDot">
        <color rgb="FFFF0000"/>
      </right>
      <top/>
      <bottom style="slantDashDot">
        <color rgb="FFFF0000"/>
      </bottom>
      <diagonal/>
    </border>
    <border>
      <left/>
      <right/>
      <top/>
      <bottom style="thin">
        <color theme="0" tint="-0.14996795556505021"/>
      </bottom>
      <diagonal/>
    </border>
    <border>
      <left/>
      <right/>
      <top/>
      <bottom style="thin">
        <color theme="1"/>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76">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0"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1"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1" fillId="0" borderId="0" xfId="0" applyFont="1" applyBorder="1"/>
    <xf numFmtId="0" fontId="0" fillId="6" borderId="35" xfId="0" applyFont="1" applyFill="1" applyBorder="1"/>
    <xf numFmtId="0" fontId="30" fillId="0" borderId="0" xfId="0" applyFont="1"/>
    <xf numFmtId="0" fontId="32" fillId="0" borderId="0" xfId="0" applyFont="1" applyAlignment="1">
      <alignment horizontal="right"/>
    </xf>
    <xf numFmtId="0" fontId="33" fillId="0" borderId="0" xfId="0" applyFont="1" applyBorder="1"/>
    <xf numFmtId="0" fontId="0" fillId="0" borderId="0" xfId="0" applyFont="1" applyAlignment="1">
      <alignment horizontal="left"/>
    </xf>
    <xf numFmtId="0" fontId="31" fillId="0" borderId="0" xfId="0" applyFont="1" applyBorder="1" applyAlignment="1">
      <alignment horizontal="left"/>
    </xf>
    <xf numFmtId="0" fontId="33" fillId="0" borderId="0" xfId="0" applyFont="1" applyBorder="1" applyAlignment="1">
      <alignment horizontal="left"/>
    </xf>
    <xf numFmtId="0" fontId="31"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4" fillId="0" borderId="36" xfId="0" applyFont="1" applyBorder="1" applyAlignment="1">
      <alignment horizontal="left" vertical="center" wrapText="1"/>
    </xf>
    <xf numFmtId="0" fontId="34" fillId="0" borderId="37" xfId="0" applyFont="1" applyBorder="1" applyAlignment="1">
      <alignment horizontal="left" vertical="center" wrapText="1"/>
    </xf>
    <xf numFmtId="0" fontId="34" fillId="0" borderId="38" xfId="0" applyFont="1" applyBorder="1" applyAlignment="1">
      <alignment horizontal="left" vertical="center" wrapText="1"/>
    </xf>
    <xf numFmtId="0" fontId="0" fillId="0" borderId="39" xfId="0" applyBorder="1" applyAlignment="1">
      <alignment horizontal="left" vertical="center" wrapText="1"/>
    </xf>
    <xf numFmtId="0" fontId="34" fillId="0" borderId="39" xfId="0" applyFont="1" applyBorder="1" applyAlignment="1">
      <alignment horizontal="left" vertical="center" wrapText="1"/>
    </xf>
    <xf numFmtId="0" fontId="34" fillId="0" borderId="0" xfId="0" applyFont="1" applyAlignment="1">
      <alignment horizontal="left" vertical="center"/>
    </xf>
    <xf numFmtId="0" fontId="3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4" fillId="0" borderId="40" xfId="0" applyFont="1" applyBorder="1" applyAlignment="1">
      <alignment horizontal="center" vertical="center" wrapText="1"/>
    </xf>
    <xf numFmtId="0" fontId="11" fillId="0" borderId="0" xfId="0" applyFont="1"/>
    <xf numFmtId="0" fontId="35" fillId="0" borderId="0" xfId="0" applyFont="1" applyAlignment="1">
      <alignment horizontal="left" vertical="center"/>
    </xf>
    <xf numFmtId="0" fontId="34" fillId="0" borderId="0" xfId="0" applyFont="1" applyAlignment="1">
      <alignment horizontal="left" vertical="center" indent="2"/>
    </xf>
    <xf numFmtId="0" fontId="36" fillId="0" borderId="0" xfId="0" applyFont="1" applyAlignment="1">
      <alignment horizontal="left" vertical="center"/>
    </xf>
    <xf numFmtId="0" fontId="12" fillId="0" borderId="0" xfId="0" applyFont="1"/>
    <xf numFmtId="0" fontId="34"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4" fillId="0" borderId="38" xfId="0" applyFont="1" applyBorder="1" applyAlignment="1">
      <alignment horizontal="left" vertical="center" wrapText="1" indent="1"/>
    </xf>
    <xf numFmtId="0" fontId="34"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4" fillId="0" borderId="40" xfId="0" applyFont="1" applyBorder="1" applyAlignment="1">
      <alignment horizontal="left" vertical="center" wrapText="1"/>
    </xf>
    <xf numFmtId="0" fontId="37" fillId="0" borderId="38" xfId="0" applyFont="1" applyBorder="1" applyAlignment="1">
      <alignment horizontal="left" vertical="top" wrapText="1"/>
    </xf>
    <xf numFmtId="0" fontId="37" fillId="0" borderId="41" xfId="0" applyFont="1" applyBorder="1" applyAlignment="1">
      <alignment horizontal="left" vertical="top" wrapText="1"/>
    </xf>
    <xf numFmtId="0" fontId="37" fillId="0" borderId="38" xfId="0" applyFont="1" applyBorder="1" applyAlignment="1">
      <alignment horizontal="left" vertical="top" wrapText="1"/>
    </xf>
    <xf numFmtId="0" fontId="0" fillId="6" borderId="42" xfId="0" applyFont="1" applyFill="1" applyBorder="1" applyAlignment="1">
      <alignment horizontal="left"/>
    </xf>
    <xf numFmtId="0" fontId="37" fillId="0" borderId="36" xfId="0" applyFont="1" applyBorder="1" applyAlignment="1">
      <alignment vertical="top" wrapText="1"/>
    </xf>
    <xf numFmtId="0" fontId="37" fillId="0" borderId="43" xfId="0" applyFont="1" applyBorder="1" applyAlignment="1">
      <alignment vertical="top" wrapText="1"/>
    </xf>
    <xf numFmtId="0" fontId="37" fillId="0" borderId="38" xfId="0" applyFont="1" applyBorder="1" applyAlignment="1">
      <alignment vertical="top" wrapText="1"/>
    </xf>
    <xf numFmtId="0" fontId="37" fillId="0" borderId="0" xfId="0" applyFont="1" applyBorder="1" applyAlignment="1">
      <alignment vertical="top" wrapText="1"/>
    </xf>
    <xf numFmtId="0" fontId="0" fillId="0" borderId="44" xfId="0" applyBorder="1"/>
    <xf numFmtId="0" fontId="0" fillId="0" borderId="45" xfId="0" applyBorder="1"/>
    <xf numFmtId="0" fontId="37"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0" xfId="0" applyFont="1" applyAlignment="1" applyProtection="1">
      <alignment horizontal="left"/>
    </xf>
    <xf numFmtId="0" fontId="0" fillId="3" borderId="0" xfId="0" applyFont="1" applyFill="1" applyBorder="1" applyAlignment="1"/>
    <xf numFmtId="0" fontId="0" fillId="0" borderId="0" xfId="0" applyNumberFormat="1" applyFont="1" applyBorder="1" applyAlignment="1">
      <alignment horizontal="left" vertical="top" wrapText="1"/>
    </xf>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8"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39" fillId="0" borderId="0" xfId="0" applyFont="1" applyAlignment="1" applyProtection="1">
      <protection hidden="1"/>
    </xf>
    <xf numFmtId="0" fontId="39" fillId="0" borderId="0" xfId="0" applyFont="1" applyAlignment="1" applyProtection="1">
      <alignment horizontal="right"/>
      <protection hidden="1"/>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64"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40" fillId="0" borderId="0" xfId="0" applyFont="1" applyFill="1" applyBorder="1" applyAlignment="1" applyProtection="1"/>
    <xf numFmtId="1" fontId="39" fillId="0" borderId="0" xfId="0" applyNumberFormat="1" applyFont="1" applyFill="1" applyBorder="1" applyAlignment="1" applyProtection="1"/>
    <xf numFmtId="0" fontId="39" fillId="0" borderId="0" xfId="0" applyFont="1" applyFill="1" applyBorder="1" applyAlignment="1" applyProtection="1"/>
    <xf numFmtId="0" fontId="37" fillId="0" borderId="41" xfId="0" applyFont="1" applyBorder="1" applyAlignment="1">
      <alignment vertical="top" wrapText="1"/>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20" fillId="0" borderId="48"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1" fillId="0" borderId="0" xfId="0" applyFont="1"/>
    <xf numFmtId="0" fontId="42" fillId="0" borderId="0" xfId="0" applyFont="1"/>
    <xf numFmtId="165" fontId="39" fillId="0" borderId="0" xfId="0" applyNumberFormat="1" applyFont="1" applyFill="1" applyBorder="1" applyAlignment="1" applyProtection="1"/>
    <xf numFmtId="0" fontId="43" fillId="0" borderId="0" xfId="0" applyFont="1" applyAlignment="1" applyProtection="1">
      <alignment horizontal="left"/>
    </xf>
    <xf numFmtId="0" fontId="37" fillId="0" borderId="43" xfId="0" applyFont="1" applyBorder="1" applyAlignment="1">
      <alignment vertical="top" wrapText="1"/>
    </xf>
    <xf numFmtId="0" fontId="0" fillId="0" borderId="39" xfId="0" applyBorder="1" applyAlignment="1"/>
    <xf numFmtId="0" fontId="20" fillId="0" borderId="0" xfId="0" applyFont="1" applyFill="1" applyBorder="1" applyAlignment="1">
      <alignment horizontal="left" vertical="top" wrapText="1"/>
    </xf>
    <xf numFmtId="0" fontId="0" fillId="0" borderId="0" xfId="0" applyAlignment="1">
      <alignment horizontal="left" indent="9"/>
    </xf>
    <xf numFmtId="0" fontId="2" fillId="0" borderId="0" xfId="0" applyFont="1"/>
    <xf numFmtId="0" fontId="0" fillId="0" borderId="6"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xf numFmtId="0" fontId="0" fillId="0" borderId="6" xfId="0" applyFont="1" applyBorder="1" applyAlignment="1">
      <alignment horizontal="left" vertical="top" wrapText="1"/>
    </xf>
    <xf numFmtId="0" fontId="0" fillId="0" borderId="3" xfId="0" applyBorder="1"/>
    <xf numFmtId="0" fontId="0" fillId="0" borderId="3" xfId="0" applyBorder="1" applyAlignment="1">
      <alignment horizontal="right" vertical="top" wrapText="1"/>
    </xf>
    <xf numFmtId="0" fontId="0" fillId="0" borderId="0" xfId="0" applyFill="1" applyBorder="1" applyAlignment="1">
      <alignment horizontal="left" vertical="top" indent="2"/>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indent="1"/>
    </xf>
    <xf numFmtId="0" fontId="0" fillId="0" borderId="0" xfId="0" applyFont="1" applyFill="1" applyBorder="1" applyAlignment="1">
      <alignment horizontal="center" vertical="top" wrapText="1"/>
    </xf>
    <xf numFmtId="167" fontId="0" fillId="0" borderId="0" xfId="0" applyNumberFormat="1" applyFill="1" applyBorder="1" applyAlignment="1">
      <alignment horizontal="center" vertical="top"/>
    </xf>
    <xf numFmtId="21"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left" vertical="top" indent="9"/>
    </xf>
    <xf numFmtId="0" fontId="0" fillId="0" borderId="0" xfId="0" applyFill="1" applyBorder="1" applyAlignment="1">
      <alignment horizontal="right" vertical="top"/>
    </xf>
    <xf numFmtId="0" fontId="0" fillId="0" borderId="0" xfId="0" applyFill="1" applyBorder="1" applyAlignment="1">
      <alignment horizontal="left" vertical="top" indent="8"/>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xf numFmtId="0" fontId="37" fillId="0" borderId="41" xfId="0" applyFont="1" applyBorder="1" applyAlignment="1">
      <alignment horizontal="left" vertical="top" wrapText="1"/>
    </xf>
    <xf numFmtId="0" fontId="0" fillId="0" borderId="39" xfId="0" applyBorder="1"/>
    <xf numFmtId="0" fontId="0" fillId="0" borderId="6" xfId="0" applyBorder="1" applyAlignment="1">
      <alignment horizontal="center"/>
    </xf>
    <xf numFmtId="0" fontId="0" fillId="0" borderId="4" xfId="0" applyBorder="1"/>
    <xf numFmtId="0" fontId="0" fillId="9" borderId="0" xfId="0" applyFill="1"/>
    <xf numFmtId="0" fontId="44" fillId="0" borderId="0" xfId="0" applyFont="1" applyFill="1" applyBorder="1" applyAlignment="1" applyProtection="1"/>
    <xf numFmtId="0" fontId="0" fillId="0" borderId="0" xfId="0"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2" fillId="0" borderId="0" xfId="0" applyFont="1" applyBorder="1" applyAlignment="1">
      <alignment horizontal="left"/>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20" fillId="0" borderId="55"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38" fillId="0" borderId="4" xfId="0" applyFont="1" applyBorder="1" applyAlignment="1">
      <alignment horizontal="left" vertical="top"/>
    </xf>
    <xf numFmtId="0" fontId="38" fillId="0" borderId="0" xfId="0" applyFont="1" applyBorder="1" applyAlignment="1">
      <alignment horizontal="left" vertical="top"/>
    </xf>
    <xf numFmtId="0" fontId="38" fillId="0" borderId="5" xfId="0" applyFont="1" applyBorder="1" applyAlignment="1">
      <alignment horizontal="left" vertical="top" wrapText="1"/>
    </xf>
    <xf numFmtId="0" fontId="38" fillId="0" borderId="6" xfId="0" applyFont="1" applyBorder="1" applyAlignment="1">
      <alignment horizontal="left" vertical="top" wrapText="1"/>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10" fillId="6" borderId="57" xfId="0" applyFont="1" applyFill="1" applyBorder="1" applyAlignment="1">
      <alignment horizontal="left" indent="1"/>
    </xf>
    <xf numFmtId="0" fontId="0" fillId="6" borderId="0" xfId="0" applyFont="1" applyFill="1" applyBorder="1" applyAlignment="1">
      <alignment horizontal="left" indent="1"/>
    </xf>
    <xf numFmtId="0" fontId="0" fillId="6" borderId="58" xfId="0" applyFont="1" applyFill="1" applyBorder="1" applyAlignment="1">
      <alignment horizontal="left" inden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0" fillId="0" borderId="28" xfId="0" applyBorder="1" applyAlignment="1">
      <alignment horizontal="left" vertical="top" wrapText="1"/>
    </xf>
    <xf numFmtId="0" fontId="0" fillId="0" borderId="23" xfId="0" applyBorder="1" applyAlignment="1">
      <alignment horizontal="left" vertical="top" wrapText="1"/>
    </xf>
    <xf numFmtId="0" fontId="0" fillId="0" borderId="0" xfId="0" applyFont="1" applyFill="1" applyBorder="1" applyAlignment="1">
      <alignment horizontal="left" vertical="top"/>
    </xf>
    <xf numFmtId="0" fontId="0" fillId="0" borderId="0" xfId="0" applyFill="1" applyBorder="1" applyAlignment="1">
      <alignment horizontal="left" vertical="top" wrapText="1" indent="2"/>
    </xf>
    <xf numFmtId="0" fontId="0" fillId="0" borderId="0" xfId="0" applyBorder="1" applyAlignment="1">
      <alignment horizontal="left" vertical="top" wrapText="1"/>
    </xf>
    <xf numFmtId="0" fontId="3" fillId="6" borderId="35" xfId="0" applyFont="1" applyFill="1" applyBorder="1" applyAlignment="1" applyProtection="1">
      <alignment horizontal="left" vertical="top" wrapText="1"/>
    </xf>
    <xf numFmtId="0" fontId="0" fillId="6" borderId="59" xfId="0" applyFont="1" applyFill="1" applyBorder="1" applyAlignment="1">
      <alignment horizontal="left"/>
    </xf>
    <xf numFmtId="0" fontId="0" fillId="6" borderId="60" xfId="0" applyFont="1" applyFill="1" applyBorder="1" applyAlignment="1">
      <alignment horizontal="left"/>
    </xf>
    <xf numFmtId="0" fontId="0" fillId="6" borderId="61" xfId="0" applyFont="1" applyFill="1" applyBorder="1" applyAlignment="1">
      <alignment horizontal="left"/>
    </xf>
    <xf numFmtId="0" fontId="12" fillId="11" borderId="4" xfId="0" applyFont="1" applyFill="1" applyBorder="1" applyAlignment="1">
      <alignment horizontal="center" vertical="top" wrapText="1"/>
    </xf>
    <xf numFmtId="0" fontId="12" fillId="11" borderId="0" xfId="0" applyFont="1" applyFill="1" applyBorder="1" applyAlignment="1">
      <alignment horizontal="center" vertical="top" wrapText="1"/>
    </xf>
    <xf numFmtId="0" fontId="12" fillId="11" borderId="0" xfId="0" applyFont="1" applyFill="1" applyBorder="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20" fillId="0" borderId="55" xfId="0" applyFont="1" applyFill="1" applyBorder="1" applyAlignment="1">
      <alignment horizontal="left" vertical="top"/>
    </xf>
    <xf numFmtId="0" fontId="38" fillId="0" borderId="0" xfId="0" applyFont="1" applyBorder="1" applyAlignment="1">
      <alignment horizontal="left" vertical="top" indent="1"/>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0" fillId="0" borderId="4" xfId="0" applyBorder="1" applyAlignment="1">
      <alignment horizontal="left" vertical="top" wrapText="1"/>
    </xf>
    <xf numFmtId="0" fontId="40" fillId="8" borderId="0" xfId="0" applyFont="1" applyFill="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20" fillId="0" borderId="56" xfId="0" applyFont="1" applyFill="1" applyBorder="1" applyAlignment="1">
      <alignment horizontal="left" vertical="top"/>
    </xf>
    <xf numFmtId="0" fontId="0" fillId="0" borderId="0" xfId="0" applyFill="1" applyBorder="1" applyAlignment="1">
      <alignment horizontal="left" vertical="top" wrapText="1" indent="5"/>
    </xf>
    <xf numFmtId="0" fontId="0" fillId="0" borderId="0" xfId="0" applyBorder="1" applyAlignment="1">
      <alignment horizontal="left" vertical="top" wrapText="1" indent="3"/>
    </xf>
    <xf numFmtId="0" fontId="38" fillId="0" borderId="4" xfId="0" applyFont="1" applyBorder="1" applyAlignment="1">
      <alignment horizontal="left" vertical="top" indent="1"/>
    </xf>
    <xf numFmtId="0" fontId="0" fillId="0" borderId="0" xfId="0" applyFill="1" applyBorder="1" applyAlignment="1">
      <alignment horizontal="left" vertical="top" wrapText="1" indent="6"/>
    </xf>
    <xf numFmtId="0" fontId="0" fillId="0" borderId="0" xfId="0" applyBorder="1" applyAlignment="1">
      <alignment horizontal="left" vertical="top" wrapText="1" indent="2"/>
    </xf>
    <xf numFmtId="0" fontId="0" fillId="0" borderId="0" xfId="0" applyFill="1" applyBorder="1" applyAlignment="1">
      <alignment horizontal="left" vertical="top" wrapText="1"/>
    </xf>
    <xf numFmtId="0" fontId="0" fillId="0" borderId="0" xfId="0" applyBorder="1" applyAlignment="1">
      <alignment horizontal="left" vertical="top" wrapText="1" indent="6"/>
    </xf>
    <xf numFmtId="0" fontId="0" fillId="0" borderId="4" xfId="0" applyFill="1" applyBorder="1" applyAlignment="1">
      <alignment horizontal="left" vertical="top" wrapText="1"/>
    </xf>
    <xf numFmtId="0" fontId="45" fillId="0" borderId="49" xfId="0" applyFont="1" applyFill="1" applyBorder="1" applyAlignment="1" applyProtection="1">
      <alignment horizontal="center" wrapText="1"/>
    </xf>
    <xf numFmtId="0" fontId="45" fillId="0" borderId="50" xfId="0" applyFont="1" applyFill="1" applyBorder="1" applyAlignment="1" applyProtection="1">
      <alignment horizontal="center" wrapText="1"/>
    </xf>
    <xf numFmtId="0" fontId="45" fillId="0" borderId="51" xfId="0" applyFont="1" applyFill="1" applyBorder="1" applyAlignment="1" applyProtection="1">
      <alignment horizontal="center" wrapText="1"/>
    </xf>
    <xf numFmtId="0" fontId="45" fillId="0" borderId="52" xfId="0" applyFont="1" applyFill="1" applyBorder="1" applyAlignment="1" applyProtection="1">
      <alignment horizontal="center" wrapText="1"/>
    </xf>
    <xf numFmtId="0" fontId="45" fillId="0" borderId="53" xfId="0" applyFont="1" applyFill="1" applyBorder="1" applyAlignment="1" applyProtection="1">
      <alignment horizontal="center" wrapText="1"/>
    </xf>
    <xf numFmtId="0" fontId="45" fillId="0" borderId="54" xfId="0" applyFont="1" applyFill="1" applyBorder="1" applyAlignment="1" applyProtection="1">
      <alignment horizontal="center" wrapText="1"/>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12" fillId="0" borderId="0" xfId="0" applyFont="1" applyBorder="1" applyAlignment="1">
      <alignment horizontal="center" vertical="top" wrapText="1"/>
    </xf>
    <xf numFmtId="0" fontId="2" fillId="0" borderId="23" xfId="0" applyFont="1" applyBorder="1" applyAlignment="1">
      <alignment horizontal="left"/>
    </xf>
    <xf numFmtId="0" fontId="31" fillId="0" borderId="0" xfId="0" applyFont="1" applyBorder="1" applyAlignment="1">
      <alignment horizontal="left"/>
    </xf>
    <xf numFmtId="0" fontId="0" fillId="0" borderId="0" xfId="0" applyFont="1" applyAlignment="1">
      <alignment horizontal="left"/>
    </xf>
    <xf numFmtId="0" fontId="10" fillId="0" borderId="0" xfId="0" applyFont="1" applyBorder="1" applyAlignment="1">
      <alignment horizontal="left"/>
    </xf>
    <xf numFmtId="0" fontId="0" fillId="0" borderId="0" xfId="0" applyFont="1" applyBorder="1" applyAlignment="1">
      <alignment horizontal="left"/>
    </xf>
    <xf numFmtId="0" fontId="0" fillId="0" borderId="0" xfId="0" applyBorder="1" applyAlignment="1">
      <alignment horizontal="left"/>
    </xf>
    <xf numFmtId="0" fontId="0" fillId="0" borderId="0" xfId="0"/>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0" fillId="0" borderId="0" xfId="0" applyAlignment="1">
      <alignment horizontal="left"/>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6" xfId="0" applyFill="1" applyBorder="1" applyAlignment="1" applyProtection="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xf numFmtId="0" fontId="0" fillId="2" borderId="1" xfId="0" applyFont="1" applyFill="1" applyBorder="1" applyAlignment="1" applyProtection="1">
      <protection locked="0"/>
    </xf>
    <xf numFmtId="0" fontId="0" fillId="2" borderId="1" xfId="0" applyNumberFormat="1" applyFont="1" applyFill="1" applyBorder="1" applyAlignment="1" applyProtection="1">
      <alignment horizontal="left" vertical="top"/>
      <protection locked="0"/>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xdr:colOff>
      <xdr:row>65</xdr:row>
      <xdr:rowOff>19050</xdr:rowOff>
    </xdr:from>
    <xdr:to>
      <xdr:col>2</xdr:col>
      <xdr:colOff>1704975</xdr:colOff>
      <xdr:row>105</xdr:row>
      <xdr:rowOff>76200</xdr:rowOff>
    </xdr:to>
    <xdr:grpSp>
      <xdr:nvGrpSpPr>
        <xdr:cNvPr id="54528" name="Group 21">
          <a:extLst>
            <a:ext uri="{FF2B5EF4-FFF2-40B4-BE49-F238E27FC236}">
              <a16:creationId xmlns:a16="http://schemas.microsoft.com/office/drawing/2014/main" id="{6A7593A1-B539-45FB-A806-08E3AAF37AC3}"/>
            </a:ext>
          </a:extLst>
        </xdr:cNvPr>
        <xdr:cNvGrpSpPr>
          <a:grpSpLocks/>
        </xdr:cNvGrpSpPr>
      </xdr:nvGrpSpPr>
      <xdr:grpSpPr bwMode="auto">
        <a:xfrm>
          <a:off x="19050" y="1014413"/>
          <a:ext cx="2943225" cy="7134225"/>
          <a:chOff x="906312" y="400260"/>
          <a:chExt cx="3256116" cy="5547996"/>
        </a:xfrm>
      </xdr:grpSpPr>
      <xdr:sp macro="" textlink="">
        <xdr:nvSpPr>
          <xdr:cNvPr id="23" name="Rectangle 22">
            <a:extLst>
              <a:ext uri="{FF2B5EF4-FFF2-40B4-BE49-F238E27FC236}">
                <a16:creationId xmlns:a16="http://schemas.microsoft.com/office/drawing/2014/main" id="{B38FAF57-B031-44EF-8CFB-0D705B322730}"/>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a:extLst>
              <a:ext uri="{FF2B5EF4-FFF2-40B4-BE49-F238E27FC236}">
                <a16:creationId xmlns:a16="http://schemas.microsoft.com/office/drawing/2014/main" id="{EAB7A315-30AA-42DB-A15B-EDE83C18233E}"/>
              </a:ext>
            </a:extLst>
          </xdr:cNvPr>
          <xdr:cNvSpPr/>
        </xdr:nvSpPr>
        <xdr:spPr bwMode="auto">
          <a:xfrm>
            <a:off x="2360710" y="607328"/>
            <a:ext cx="173660" cy="142806"/>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a:extLst>
              <a:ext uri="{FF2B5EF4-FFF2-40B4-BE49-F238E27FC236}">
                <a16:creationId xmlns:a16="http://schemas.microsoft.com/office/drawing/2014/main" id="{C16EDD9B-13AE-4BC9-8225-2E9CB7EB288D}"/>
              </a:ext>
            </a:extLst>
          </xdr:cNvPr>
          <xdr:cNvSpPr/>
        </xdr:nvSpPr>
        <xdr:spPr bwMode="auto">
          <a:xfrm>
            <a:off x="1123386" y="1414179"/>
            <a:ext cx="1259032" cy="199928"/>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a:extLst>
              <a:ext uri="{FF2B5EF4-FFF2-40B4-BE49-F238E27FC236}">
                <a16:creationId xmlns:a16="http://schemas.microsoft.com/office/drawing/2014/main" id="{AE66D475-5688-4E08-A224-BC1B274BFBF0}"/>
              </a:ext>
            </a:extLst>
          </xdr:cNvPr>
          <xdr:cNvCxnSpPr>
            <a:stCxn id="28" idx="2"/>
          </xdr:cNvCxnSpPr>
        </xdr:nvCxnSpPr>
        <xdr:spPr bwMode="auto">
          <a:xfrm>
            <a:off x="1752902" y="4755830"/>
            <a:ext cx="0" cy="235629"/>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a:extLst>
              <a:ext uri="{FF2B5EF4-FFF2-40B4-BE49-F238E27FC236}">
                <a16:creationId xmlns:a16="http://schemas.microsoft.com/office/drawing/2014/main" id="{D95CD171-2633-439C-9E3A-C1B25927BA64}"/>
              </a:ext>
            </a:extLst>
          </xdr:cNvPr>
          <xdr:cNvSpPr/>
        </xdr:nvSpPr>
        <xdr:spPr bwMode="auto">
          <a:xfrm>
            <a:off x="1666072" y="5519839"/>
            <a:ext cx="162806" cy="157086"/>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a:extLst>
              <a:ext uri="{FF2B5EF4-FFF2-40B4-BE49-F238E27FC236}">
                <a16:creationId xmlns:a16="http://schemas.microsoft.com/office/drawing/2014/main" id="{002189A7-C438-433C-9FFA-1A54A5651F39}"/>
              </a:ext>
            </a:extLst>
          </xdr:cNvPr>
          <xdr:cNvSpPr/>
        </xdr:nvSpPr>
        <xdr:spPr bwMode="auto">
          <a:xfrm>
            <a:off x="1264485" y="4548762"/>
            <a:ext cx="976835" cy="207068"/>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a:extLst>
              <a:ext uri="{FF2B5EF4-FFF2-40B4-BE49-F238E27FC236}">
                <a16:creationId xmlns:a16="http://schemas.microsoft.com/office/drawing/2014/main" id="{57D2E9F9-55E9-479C-B238-E6458580A613}"/>
              </a:ext>
            </a:extLst>
          </xdr:cNvPr>
          <xdr:cNvCxnSpPr/>
        </xdr:nvCxnSpPr>
        <xdr:spPr bwMode="auto">
          <a:xfrm>
            <a:off x="2447540" y="514504"/>
            <a:ext cx="0" cy="5319507"/>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a:extLst>
              <a:ext uri="{FF2B5EF4-FFF2-40B4-BE49-F238E27FC236}">
                <a16:creationId xmlns:a16="http://schemas.microsoft.com/office/drawing/2014/main" id="{A000FAE4-8972-44E7-BF26-86A10B911EB2}"/>
              </a:ext>
            </a:extLst>
          </xdr:cNvPr>
          <xdr:cNvCxnSpPr>
            <a:stCxn id="24" idx="4"/>
            <a:endCxn id="25" idx="0"/>
          </xdr:cNvCxnSpPr>
        </xdr:nvCxnSpPr>
        <xdr:spPr bwMode="auto">
          <a:xfrm rot="5400000">
            <a:off x="1762771" y="729411"/>
            <a:ext cx="664046" cy="705492"/>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a:extLst>
              <a:ext uri="{FF2B5EF4-FFF2-40B4-BE49-F238E27FC236}">
                <a16:creationId xmlns:a16="http://schemas.microsoft.com/office/drawing/2014/main" id="{BE628263-9FB7-4DF4-A910-62FB1B26162C}"/>
              </a:ext>
            </a:extLst>
          </xdr:cNvPr>
          <xdr:cNvCxnSpPr>
            <a:stCxn id="25" idx="2"/>
            <a:endCxn id="37" idx="0"/>
          </xdr:cNvCxnSpPr>
        </xdr:nvCxnSpPr>
        <xdr:spPr bwMode="auto">
          <a:xfrm rot="16200000" flipH="1">
            <a:off x="2365864" y="990292"/>
            <a:ext cx="499819" cy="1747449"/>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a:extLst>
              <a:ext uri="{FF2B5EF4-FFF2-40B4-BE49-F238E27FC236}">
                <a16:creationId xmlns:a16="http://schemas.microsoft.com/office/drawing/2014/main" id="{55E67A25-B70B-4C43-B480-7AC047124C36}"/>
              </a:ext>
            </a:extLst>
          </xdr:cNvPr>
          <xdr:cNvSpPr/>
        </xdr:nvSpPr>
        <xdr:spPr bwMode="auto">
          <a:xfrm>
            <a:off x="1264485" y="5012880"/>
            <a:ext cx="976835" cy="214208"/>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a:extLst>
              <a:ext uri="{FF2B5EF4-FFF2-40B4-BE49-F238E27FC236}">
                <a16:creationId xmlns:a16="http://schemas.microsoft.com/office/drawing/2014/main" id="{0CAB5A34-BA0E-49BE-B719-18422C69EF67}"/>
              </a:ext>
            </a:extLst>
          </xdr:cNvPr>
          <xdr:cNvCxnSpPr>
            <a:stCxn id="32" idx="2"/>
            <a:endCxn id="27" idx="0"/>
          </xdr:cNvCxnSpPr>
        </xdr:nvCxnSpPr>
        <xdr:spPr bwMode="auto">
          <a:xfrm flipH="1">
            <a:off x="1742048" y="5227088"/>
            <a:ext cx="10854" cy="292751"/>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a:extLst>
              <a:ext uri="{FF2B5EF4-FFF2-40B4-BE49-F238E27FC236}">
                <a16:creationId xmlns:a16="http://schemas.microsoft.com/office/drawing/2014/main" id="{B9990A2E-1510-4A4C-8838-4CEE6A6807BC}"/>
              </a:ext>
            </a:extLst>
          </xdr:cNvPr>
          <xdr:cNvSpPr/>
        </xdr:nvSpPr>
        <xdr:spPr bwMode="auto">
          <a:xfrm>
            <a:off x="1242777" y="2942199"/>
            <a:ext cx="1041957" cy="17136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4483" name="Straight Arrow Connector 34">
            <a:extLst>
              <a:ext uri="{FF2B5EF4-FFF2-40B4-BE49-F238E27FC236}">
                <a16:creationId xmlns:a16="http://schemas.microsoft.com/office/drawing/2014/main" id="{5520D61E-E3B5-4223-AEE0-52560F22DFBC}"/>
              </a:ext>
            </a:extLst>
          </xdr:cNvPr>
          <xdr:cNvCxnSpPr>
            <a:cxnSpLocks noChangeShapeType="1"/>
            <a:stCxn id="34" idx="2"/>
            <a:endCxn id="28" idx="0"/>
          </xdr:cNvCxnSpPr>
        </xdr:nvCxnSpPr>
        <xdr:spPr bwMode="auto">
          <a:xfrm flipH="1">
            <a:off x="1763756" y="3113566"/>
            <a:ext cx="0" cy="143519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54484" name="Straight Arrow Connector 35">
            <a:extLst>
              <a:ext uri="{FF2B5EF4-FFF2-40B4-BE49-F238E27FC236}">
                <a16:creationId xmlns:a16="http://schemas.microsoft.com/office/drawing/2014/main" id="{8F678358-6CDE-4C47-A7E6-47FACEBAD018}"/>
              </a:ext>
            </a:extLst>
          </xdr:cNvPr>
          <xdr:cNvCxnSpPr>
            <a:cxnSpLocks noChangeShapeType="1"/>
            <a:endCxn id="34" idx="0"/>
          </xdr:cNvCxnSpPr>
        </xdr:nvCxnSpPr>
        <xdr:spPr bwMode="auto">
          <a:xfrm>
            <a:off x="1742048" y="1692650"/>
            <a:ext cx="21707" cy="1242408"/>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a:extLst>
              <a:ext uri="{FF2B5EF4-FFF2-40B4-BE49-F238E27FC236}">
                <a16:creationId xmlns:a16="http://schemas.microsoft.com/office/drawing/2014/main" id="{522B8DE9-E5D3-4D43-BEB4-2AAA3F397E89}"/>
              </a:ext>
            </a:extLst>
          </xdr:cNvPr>
          <xdr:cNvSpPr/>
        </xdr:nvSpPr>
        <xdr:spPr bwMode="auto">
          <a:xfrm>
            <a:off x="3044495" y="2113927"/>
            <a:ext cx="890005" cy="18564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4486" name="Straight Arrow Connector 37">
            <a:extLst>
              <a:ext uri="{FF2B5EF4-FFF2-40B4-BE49-F238E27FC236}">
                <a16:creationId xmlns:a16="http://schemas.microsoft.com/office/drawing/2014/main" id="{CFE62321-75C6-4032-AED3-35DE75E8221D}"/>
              </a:ext>
            </a:extLst>
          </xdr:cNvPr>
          <xdr:cNvCxnSpPr>
            <a:cxnSpLocks noChangeShapeType="1"/>
            <a:stCxn id="54489" idx="2"/>
            <a:endCxn id="35" idx="0"/>
          </xdr:cNvCxnSpPr>
        </xdr:nvCxnSpPr>
        <xdr:spPr bwMode="auto">
          <a:xfrm flipH="1">
            <a:off x="3478644" y="3434878"/>
            <a:ext cx="0" cy="17136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54487" name="Straight Arrow Connector 38">
            <a:extLst>
              <a:ext uri="{FF2B5EF4-FFF2-40B4-BE49-F238E27FC236}">
                <a16:creationId xmlns:a16="http://schemas.microsoft.com/office/drawing/2014/main" id="{B99F8B38-6253-4640-B380-69FA6BD2AA77}"/>
              </a:ext>
            </a:extLst>
          </xdr:cNvPr>
          <xdr:cNvCxnSpPr>
            <a:cxnSpLocks noChangeShapeType="1"/>
            <a:stCxn id="37" idx="2"/>
            <a:endCxn id="43" idx="0"/>
          </xdr:cNvCxnSpPr>
        </xdr:nvCxnSpPr>
        <xdr:spPr bwMode="auto">
          <a:xfrm>
            <a:off x="3489497" y="2306714"/>
            <a:ext cx="0" cy="58550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54488" name="Straight Arrow Connector 39">
            <a:extLst>
              <a:ext uri="{FF2B5EF4-FFF2-40B4-BE49-F238E27FC236}">
                <a16:creationId xmlns:a16="http://schemas.microsoft.com/office/drawing/2014/main" id="{B5121638-3060-4D5D-9585-26DA7E12EFC3}"/>
              </a:ext>
            </a:extLst>
          </xdr:cNvPr>
          <xdr:cNvCxnSpPr>
            <a:cxnSpLocks noChangeShapeType="1"/>
            <a:stCxn id="43" idx="2"/>
            <a:endCxn id="54489" idx="0"/>
          </xdr:cNvCxnSpPr>
        </xdr:nvCxnSpPr>
        <xdr:spPr bwMode="auto">
          <a:xfrm flipH="1">
            <a:off x="3489497" y="3070724"/>
            <a:ext cx="0" cy="15708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54489" name="Diamond 40">
            <a:extLst>
              <a:ext uri="{FF2B5EF4-FFF2-40B4-BE49-F238E27FC236}">
                <a16:creationId xmlns:a16="http://schemas.microsoft.com/office/drawing/2014/main" id="{D63A9C9E-05C7-499F-900F-76E0C7128B2E}"/>
              </a:ext>
            </a:extLst>
          </xdr:cNvPr>
          <xdr:cNvSpPr>
            <a:spLocks noChangeArrowheads="1"/>
          </xdr:cNvSpPr>
        </xdr:nvSpPr>
        <xdr:spPr bwMode="auto">
          <a:xfrm>
            <a:off x="3359253" y="3227810"/>
            <a:ext cx="238782" cy="207068"/>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4490" name="Elbow Connector 41">
            <a:extLst>
              <a:ext uri="{FF2B5EF4-FFF2-40B4-BE49-F238E27FC236}">
                <a16:creationId xmlns:a16="http://schemas.microsoft.com/office/drawing/2014/main" id="{9420A6BC-C212-421D-B46F-C660555CACED}"/>
              </a:ext>
            </a:extLst>
          </xdr:cNvPr>
          <xdr:cNvCxnSpPr>
            <a:cxnSpLocks noChangeShapeType="1"/>
            <a:stCxn id="54494" idx="1"/>
            <a:endCxn id="37" idx="1"/>
          </xdr:cNvCxnSpPr>
        </xdr:nvCxnSpPr>
        <xdr:spPr bwMode="auto">
          <a:xfrm rot="10800000">
            <a:off x="3044495" y="2213891"/>
            <a:ext cx="347319" cy="1899314"/>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a:extLst>
              <a:ext uri="{FF2B5EF4-FFF2-40B4-BE49-F238E27FC236}">
                <a16:creationId xmlns:a16="http://schemas.microsoft.com/office/drawing/2014/main" id="{93D3AE9C-B705-4B93-8E3B-749A4181585A}"/>
              </a:ext>
            </a:extLst>
          </xdr:cNvPr>
          <xdr:cNvSpPr/>
        </xdr:nvSpPr>
        <xdr:spPr bwMode="auto">
          <a:xfrm>
            <a:off x="3044495" y="2899357"/>
            <a:ext cx="890005" cy="17850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a:extLst>
              <a:ext uri="{FF2B5EF4-FFF2-40B4-BE49-F238E27FC236}">
                <a16:creationId xmlns:a16="http://schemas.microsoft.com/office/drawing/2014/main" id="{7126B5FD-2D4F-4D2E-B052-C4E1A20E32D9}"/>
              </a:ext>
            </a:extLst>
          </xdr:cNvPr>
          <xdr:cNvSpPr txBox="1"/>
        </xdr:nvSpPr>
        <xdr:spPr bwMode="auto">
          <a:xfrm rot="16200000">
            <a:off x="1648552" y="2960330"/>
            <a:ext cx="1977857" cy="227928"/>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4493" name="Elbow Connector 44">
            <a:extLst>
              <a:ext uri="{FF2B5EF4-FFF2-40B4-BE49-F238E27FC236}">
                <a16:creationId xmlns:a16="http://schemas.microsoft.com/office/drawing/2014/main" id="{B4FD919B-B952-4FE6-AE64-1C8C5E025CF8}"/>
              </a:ext>
            </a:extLst>
          </xdr:cNvPr>
          <xdr:cNvCxnSpPr>
            <a:cxnSpLocks noChangeShapeType="1"/>
            <a:stCxn id="54489" idx="1"/>
            <a:endCxn id="37" idx="1"/>
          </xdr:cNvCxnSpPr>
        </xdr:nvCxnSpPr>
        <xdr:spPr bwMode="auto">
          <a:xfrm rot="10800000">
            <a:off x="3044495" y="2213891"/>
            <a:ext cx="314758" cy="1113883"/>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54494" name="Diamond 45">
            <a:extLst>
              <a:ext uri="{FF2B5EF4-FFF2-40B4-BE49-F238E27FC236}">
                <a16:creationId xmlns:a16="http://schemas.microsoft.com/office/drawing/2014/main" id="{363EA477-6483-4812-8899-AFEC921B68D1}"/>
              </a:ext>
            </a:extLst>
          </xdr:cNvPr>
          <xdr:cNvSpPr>
            <a:spLocks noChangeArrowheads="1"/>
          </xdr:cNvSpPr>
        </xdr:nvSpPr>
        <xdr:spPr bwMode="auto">
          <a:xfrm>
            <a:off x="3391814" y="4013241"/>
            <a:ext cx="238782" cy="199928"/>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4495" name="Straight Arrow Connector 46">
            <a:extLst>
              <a:ext uri="{FF2B5EF4-FFF2-40B4-BE49-F238E27FC236}">
                <a16:creationId xmlns:a16="http://schemas.microsoft.com/office/drawing/2014/main" id="{8FD30088-F85F-4C9B-A2D1-307E7CE77CCF}"/>
              </a:ext>
            </a:extLst>
          </xdr:cNvPr>
          <xdr:cNvCxnSpPr>
            <a:cxnSpLocks noChangeShapeType="1"/>
            <a:stCxn id="54494" idx="2"/>
          </xdr:cNvCxnSpPr>
        </xdr:nvCxnSpPr>
        <xdr:spPr bwMode="auto">
          <a:xfrm>
            <a:off x="3500351" y="4213168"/>
            <a:ext cx="0" cy="192788"/>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8" name="TextBox 47">
            <a:extLst>
              <a:ext uri="{FF2B5EF4-FFF2-40B4-BE49-F238E27FC236}">
                <a16:creationId xmlns:a16="http://schemas.microsoft.com/office/drawing/2014/main" id="{D9B43C8C-B87C-4F8B-A58D-9651B3530625}"/>
              </a:ext>
            </a:extLst>
          </xdr:cNvPr>
          <xdr:cNvSpPr txBox="1"/>
        </xdr:nvSpPr>
        <xdr:spPr bwMode="auto">
          <a:xfrm rot="16200000">
            <a:off x="2452419" y="2335555"/>
            <a:ext cx="999639" cy="227928"/>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4497" name="Straight Connector 48">
            <a:extLst>
              <a:ext uri="{FF2B5EF4-FFF2-40B4-BE49-F238E27FC236}">
                <a16:creationId xmlns:a16="http://schemas.microsoft.com/office/drawing/2014/main" id="{8C97AFAE-7888-4C0E-BDA1-CB7E11660C1E}"/>
              </a:ext>
            </a:extLst>
          </xdr:cNvPr>
          <xdr:cNvCxnSpPr>
            <a:cxnSpLocks noChangeShapeType="1"/>
          </xdr:cNvCxnSpPr>
        </xdr:nvCxnSpPr>
        <xdr:spPr bwMode="auto">
          <a:xfrm>
            <a:off x="1123386" y="4405956"/>
            <a:ext cx="2811113"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712787</xdr:colOff>
      <xdr:row>87</xdr:row>
      <xdr:rowOff>152400</xdr:rowOff>
    </xdr:from>
    <xdr:to>
      <xdr:col>2</xdr:col>
      <xdr:colOff>1487077</xdr:colOff>
      <xdr:row>89</xdr:row>
      <xdr:rowOff>12870</xdr:rowOff>
    </xdr:to>
    <xdr:sp macro="" textlink="">
      <xdr:nvSpPr>
        <xdr:cNvPr id="35" name="Rounded Rectangle 34">
          <a:extLst>
            <a:ext uri="{FF2B5EF4-FFF2-40B4-BE49-F238E27FC236}">
              <a16:creationId xmlns:a16="http://schemas.microsoft.com/office/drawing/2014/main" id="{BB9C3AC0-FF79-4C76-939B-B00630CFE06E}"/>
            </a:ext>
          </a:extLst>
        </xdr:cNvPr>
        <xdr:cNvSpPr/>
      </xdr:nvSpPr>
      <xdr:spPr bwMode="auto">
        <a:xfrm>
          <a:off x="2146300" y="5334000"/>
          <a:ext cx="889000" cy="2413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1090613</xdr:colOff>
      <xdr:row>89</xdr:row>
      <xdr:rowOff>14288</xdr:rowOff>
    </xdr:from>
    <xdr:to>
      <xdr:col>2</xdr:col>
      <xdr:colOff>1128713</xdr:colOff>
      <xdr:row>90</xdr:row>
      <xdr:rowOff>128588</xdr:rowOff>
    </xdr:to>
    <xdr:cxnSp macro="">
      <xdr:nvCxnSpPr>
        <xdr:cNvPr id="54470" name="Straight Arrow Connector 37">
          <a:extLst>
            <a:ext uri="{FF2B5EF4-FFF2-40B4-BE49-F238E27FC236}">
              <a16:creationId xmlns:a16="http://schemas.microsoft.com/office/drawing/2014/main" id="{E581327C-1EEF-4D06-8918-16B9D85421D9}"/>
            </a:ext>
          </a:extLst>
        </xdr:cNvPr>
        <xdr:cNvCxnSpPr>
          <a:cxnSpLocks noChangeShapeType="1"/>
          <a:stCxn id="35" idx="2"/>
          <a:endCxn id="54494" idx="0"/>
        </xdr:cNvCxnSpPr>
      </xdr:nvCxnSpPr>
      <xdr:spPr bwMode="auto">
        <a:xfrm>
          <a:off x="2424113" y="5329238"/>
          <a:ext cx="38100" cy="29051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fitToPage="1"/>
  </sheetPr>
  <dimension ref="A1:I29"/>
  <sheetViews>
    <sheetView showGridLines="0" zoomScaleNormal="100" workbookViewId="0">
      <selection sqref="A1:G1"/>
    </sheetView>
  </sheetViews>
  <sheetFormatPr defaultColWidth="8.86328125" defaultRowHeight="13.15"/>
  <cols>
    <col min="1" max="1" width="23.3984375" style="22" customWidth="1"/>
    <col min="2" max="2" width="18.265625" customWidth="1"/>
    <col min="3" max="3" width="14" customWidth="1"/>
    <col min="4" max="4" width="11.265625" customWidth="1"/>
    <col min="5" max="5" width="14.86328125" customWidth="1"/>
    <col min="6" max="6" width="12.3984375" customWidth="1"/>
    <col min="7" max="7" width="10.3984375" customWidth="1"/>
    <col min="8" max="8" width="10.73046875" customWidth="1"/>
    <col min="9" max="9" width="19.265625" customWidth="1"/>
    <col min="10" max="10" width="8.86328125" customWidth="1"/>
    <col min="11" max="11" width="11.73046875" customWidth="1"/>
  </cols>
  <sheetData>
    <row r="1" spans="1:9" ht="20.65">
      <c r="A1" s="373" t="s">
        <v>158</v>
      </c>
      <c r="B1" s="373"/>
      <c r="C1" s="373"/>
      <c r="D1" s="373"/>
      <c r="E1" s="373"/>
      <c r="F1" s="373"/>
      <c r="G1" s="373"/>
    </row>
    <row r="3" spans="1:9" hidden="1">
      <c r="A3" s="19" t="s">
        <v>130</v>
      </c>
      <c r="B3" s="17" t="s">
        <v>450</v>
      </c>
    </row>
    <row r="4" spans="1:9" hidden="1">
      <c r="A4" s="19" t="s">
        <v>159</v>
      </c>
      <c r="B4" s="180">
        <v>41394</v>
      </c>
      <c r="C4" s="29">
        <v>0.60416666666666663</v>
      </c>
      <c r="E4" t="s">
        <v>120</v>
      </c>
      <c r="G4" s="9">
        <f>B4-4</f>
        <v>41390</v>
      </c>
    </row>
    <row r="5" spans="1:9" hidden="1">
      <c r="A5" s="19" t="s">
        <v>160</v>
      </c>
      <c r="B5" s="9">
        <f>B4+7</f>
        <v>41401</v>
      </c>
      <c r="C5" s="29">
        <f>C4</f>
        <v>0.60416666666666663</v>
      </c>
      <c r="E5" t="s">
        <v>120</v>
      </c>
      <c r="G5" s="9">
        <f>B5-4</f>
        <v>41397</v>
      </c>
    </row>
    <row r="6" spans="1:9" hidden="1">
      <c r="A6" s="22" t="s">
        <v>157</v>
      </c>
      <c r="B6" s="28" t="str">
        <f>CONCATENATE("username",B3,".xls")</f>
        <v>usernameCA02.xls</v>
      </c>
      <c r="C6" s="17" t="s">
        <v>451</v>
      </c>
      <c r="D6" s="17"/>
    </row>
    <row r="7" spans="1:9" hidden="1">
      <c r="A7" s="19"/>
    </row>
    <row r="8" spans="1:9" ht="19.149999999999999" customHeight="1">
      <c r="A8" s="20" t="s">
        <v>31</v>
      </c>
      <c r="B8" s="374" t="s">
        <v>696</v>
      </c>
      <c r="C8" s="375"/>
      <c r="D8" s="375"/>
      <c r="E8" s="375"/>
      <c r="F8" s="375"/>
      <c r="G8" s="375"/>
      <c r="H8" s="375"/>
      <c r="I8" s="375"/>
    </row>
    <row r="9" spans="1:9" ht="17.100000000000001" customHeight="1">
      <c r="A9" s="20" t="s">
        <v>130</v>
      </c>
      <c r="B9" s="376" t="s">
        <v>697</v>
      </c>
      <c r="C9" s="376"/>
      <c r="D9" s="376"/>
      <c r="E9" s="376"/>
      <c r="F9" s="376"/>
      <c r="G9" s="376"/>
      <c r="H9" s="376"/>
      <c r="I9" s="376"/>
    </row>
    <row r="10" spans="1:9" ht="15" customHeight="1">
      <c r="A10" s="20" t="s">
        <v>219</v>
      </c>
      <c r="B10" s="312" t="s">
        <v>566</v>
      </c>
      <c r="C10" s="315" t="s">
        <v>571</v>
      </c>
      <c r="D10" s="375" t="s">
        <v>572</v>
      </c>
      <c r="E10" s="375"/>
      <c r="F10" s="375"/>
      <c r="G10" s="315"/>
      <c r="H10" s="315"/>
      <c r="I10" s="315"/>
    </row>
    <row r="11" spans="1:9" ht="15" customHeight="1">
      <c r="A11" s="20"/>
      <c r="B11" s="312"/>
      <c r="C11" s="54"/>
      <c r="D11" s="371" t="s">
        <v>573</v>
      </c>
      <c r="E11" s="371"/>
      <c r="F11" s="371"/>
      <c r="G11" s="54"/>
      <c r="H11" s="54"/>
      <c r="I11" s="54"/>
    </row>
    <row r="12" spans="1:9" ht="34.15" customHeight="1">
      <c r="A12" s="20"/>
      <c r="B12" s="312" t="s">
        <v>567</v>
      </c>
      <c r="C12" s="371" t="s">
        <v>574</v>
      </c>
      <c r="D12" s="371"/>
      <c r="E12" s="371"/>
      <c r="F12" s="371"/>
      <c r="G12" s="371"/>
      <c r="H12" s="371"/>
      <c r="I12" s="371"/>
    </row>
    <row r="13" spans="1:9" ht="12" customHeight="1">
      <c r="A13" s="21" t="s">
        <v>102</v>
      </c>
      <c r="B13" s="371" t="s">
        <v>162</v>
      </c>
      <c r="C13" s="371"/>
      <c r="D13" s="371"/>
      <c r="E13" s="371"/>
      <c r="F13" s="371"/>
      <c r="G13" s="371"/>
      <c r="H13" s="371"/>
      <c r="I13" s="371"/>
    </row>
    <row r="14" spans="1:9">
      <c r="A14" s="21"/>
      <c r="B14" s="371" t="s">
        <v>32</v>
      </c>
      <c r="C14" s="371"/>
      <c r="D14" s="371"/>
      <c r="E14" s="371"/>
      <c r="F14" s="371"/>
      <c r="G14" s="371"/>
      <c r="H14" s="371"/>
      <c r="I14" s="371"/>
    </row>
    <row r="15" spans="1:9" ht="12.75" customHeight="1">
      <c r="A15" s="19"/>
      <c r="B15" s="371" t="s">
        <v>107</v>
      </c>
      <c r="C15" s="371"/>
      <c r="D15" s="371"/>
      <c r="E15" s="371"/>
      <c r="F15" s="371"/>
      <c r="G15" s="371"/>
      <c r="H15" s="371"/>
      <c r="I15" s="371"/>
    </row>
    <row r="16" spans="1:9" ht="35.1" customHeight="1">
      <c r="A16" s="19"/>
      <c r="B16" s="371" t="s">
        <v>309</v>
      </c>
      <c r="C16" s="371"/>
      <c r="D16" s="371"/>
      <c r="E16" s="371"/>
      <c r="F16" s="371"/>
      <c r="G16" s="371"/>
      <c r="H16" s="371"/>
      <c r="I16" s="371"/>
    </row>
    <row r="17" spans="1:9">
      <c r="A17" s="21"/>
      <c r="B17" s="371" t="s">
        <v>311</v>
      </c>
      <c r="C17" s="371"/>
      <c r="D17" s="371"/>
      <c r="E17" s="371"/>
      <c r="F17" s="371"/>
      <c r="G17" s="371"/>
      <c r="H17" s="371"/>
      <c r="I17" s="371"/>
    </row>
    <row r="18" spans="1:9" ht="12.75" customHeight="1">
      <c r="A18" s="19"/>
      <c r="B18" s="54"/>
      <c r="C18" s="55" t="s">
        <v>136</v>
      </c>
      <c r="D18" s="372" t="s">
        <v>137</v>
      </c>
      <c r="E18" s="371"/>
      <c r="F18" s="371"/>
      <c r="G18" s="371"/>
      <c r="H18" s="371"/>
      <c r="I18" s="371"/>
    </row>
    <row r="19" spans="1:9" ht="30" customHeight="1">
      <c r="A19" s="19"/>
      <c r="B19" s="54"/>
      <c r="C19" s="54" t="s">
        <v>138</v>
      </c>
      <c r="D19" s="371" t="s">
        <v>440</v>
      </c>
      <c r="E19" s="371"/>
      <c r="F19" s="371"/>
      <c r="G19" s="371"/>
      <c r="H19" s="371"/>
      <c r="I19" s="371"/>
    </row>
    <row r="20" spans="1:9" ht="58.15" customHeight="1">
      <c r="A20" s="19"/>
      <c r="B20" s="54"/>
      <c r="C20" s="54" t="s">
        <v>353</v>
      </c>
      <c r="D20" s="371" t="s">
        <v>352</v>
      </c>
      <c r="E20" s="371"/>
      <c r="F20" s="371"/>
      <c r="G20" s="371"/>
      <c r="H20" s="371"/>
      <c r="I20" s="371"/>
    </row>
    <row r="21" spans="1:9" ht="20.100000000000001" customHeight="1">
      <c r="A21" s="19"/>
      <c r="B21" s="54"/>
      <c r="C21" s="54" t="s">
        <v>139</v>
      </c>
      <c r="D21" s="371" t="s">
        <v>488</v>
      </c>
      <c r="E21" s="371"/>
      <c r="F21" s="371"/>
      <c r="G21" s="371"/>
      <c r="H21" s="371"/>
      <c r="I21" s="371"/>
    </row>
    <row r="22" spans="1:9" ht="30" customHeight="1">
      <c r="A22" s="19"/>
      <c r="B22" s="54"/>
      <c r="C22" s="54" t="s">
        <v>70</v>
      </c>
      <c r="D22" s="371" t="s">
        <v>22</v>
      </c>
      <c r="E22" s="371"/>
      <c r="F22" s="371"/>
      <c r="G22" s="371"/>
      <c r="H22" s="371"/>
      <c r="I22" s="371"/>
    </row>
    <row r="23" spans="1:9" ht="41.1" hidden="1" customHeight="1">
      <c r="A23" s="19"/>
      <c r="B23" s="54"/>
      <c r="C23" s="54" t="s">
        <v>20</v>
      </c>
      <c r="D23" s="371" t="s">
        <v>11</v>
      </c>
      <c r="E23" s="371"/>
      <c r="F23" s="371"/>
      <c r="G23" s="371"/>
      <c r="H23" s="371"/>
      <c r="I23" s="371"/>
    </row>
    <row r="24" spans="1:9" ht="50.1" hidden="1" customHeight="1">
      <c r="A24" s="19"/>
      <c r="B24" s="54"/>
      <c r="C24" s="54" t="s">
        <v>8</v>
      </c>
      <c r="D24" s="371" t="s">
        <v>0</v>
      </c>
      <c r="E24" s="371"/>
      <c r="F24" s="371"/>
      <c r="G24" s="371"/>
      <c r="H24" s="371"/>
      <c r="I24" s="371"/>
    </row>
    <row r="25" spans="1:9" ht="32.1" customHeight="1">
      <c r="A25" s="19"/>
      <c r="B25" s="54"/>
      <c r="C25" s="54" t="s">
        <v>85</v>
      </c>
      <c r="D25" s="371" t="s">
        <v>448</v>
      </c>
      <c r="E25" s="371"/>
      <c r="F25" s="371"/>
      <c r="G25" s="371"/>
      <c r="H25" s="371"/>
      <c r="I25" s="371"/>
    </row>
    <row r="26" spans="1:9" ht="30" hidden="1" customHeight="1">
      <c r="A26" s="19"/>
      <c r="B26" s="54"/>
      <c r="C26" s="54" t="s">
        <v>170</v>
      </c>
      <c r="D26" s="371" t="s">
        <v>387</v>
      </c>
      <c r="E26" s="371"/>
      <c r="F26" s="371"/>
      <c r="G26" s="371"/>
      <c r="H26" s="371"/>
      <c r="I26" s="371"/>
    </row>
    <row r="27" spans="1:9" ht="19.149999999999999" hidden="1" customHeight="1">
      <c r="A27" s="19"/>
      <c r="B27" s="54"/>
      <c r="C27" s="54" t="s">
        <v>298</v>
      </c>
      <c r="D27" s="371" t="s">
        <v>299</v>
      </c>
      <c r="E27" s="371"/>
      <c r="F27" s="371"/>
      <c r="G27" s="371"/>
      <c r="H27" s="371"/>
      <c r="I27" s="371"/>
    </row>
    <row r="28" spans="1:9" ht="36" hidden="1" customHeight="1">
      <c r="A28" s="19"/>
      <c r="B28" s="54"/>
      <c r="C28" s="54" t="s">
        <v>338</v>
      </c>
      <c r="D28" s="371" t="s">
        <v>436</v>
      </c>
      <c r="E28" s="371"/>
      <c r="F28" s="371"/>
      <c r="G28" s="371"/>
      <c r="H28" s="371"/>
      <c r="I28" s="371"/>
    </row>
    <row r="29" spans="1:9" s="24" customFormat="1" ht="49.5" customHeight="1">
      <c r="A29" s="21" t="s">
        <v>52</v>
      </c>
      <c r="B29" s="371" t="s">
        <v>227</v>
      </c>
      <c r="C29" s="371"/>
      <c r="D29" s="371"/>
      <c r="E29" s="371"/>
      <c r="F29" s="371"/>
      <c r="G29" s="371"/>
      <c r="H29" s="371"/>
      <c r="I29" s="371"/>
    </row>
  </sheetData>
  <sheetProtection sheet="1" objects="1" scenarios="1"/>
  <mergeCells count="23">
    <mergeCell ref="A1:G1"/>
    <mergeCell ref="D27:I27"/>
    <mergeCell ref="D28:I28"/>
    <mergeCell ref="D26:I26"/>
    <mergeCell ref="D22:I22"/>
    <mergeCell ref="D25:I25"/>
    <mergeCell ref="D24:I24"/>
    <mergeCell ref="B17:I17"/>
    <mergeCell ref="D19:I19"/>
    <mergeCell ref="C12:I12"/>
    <mergeCell ref="B8:I8"/>
    <mergeCell ref="B9:I9"/>
    <mergeCell ref="D11:F11"/>
    <mergeCell ref="D10:F10"/>
    <mergeCell ref="B29:I29"/>
    <mergeCell ref="B16:I16"/>
    <mergeCell ref="B13:I13"/>
    <mergeCell ref="B14:I14"/>
    <mergeCell ref="B15:I15"/>
    <mergeCell ref="D20:I20"/>
    <mergeCell ref="D23:I23"/>
    <mergeCell ref="D21:I21"/>
    <mergeCell ref="D18:I18"/>
  </mergeCells>
  <phoneticPr fontId="0" type="noConversion"/>
  <pageMargins left="0.75" right="0.75" top="1" bottom="1" header="0.5" footer="0.5"/>
  <pageSetup scale="85"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showGridLines="0" workbookViewId="0">
      <selection activeCell="F37" sqref="F37"/>
    </sheetView>
  </sheetViews>
  <sheetFormatPr defaultColWidth="9.1328125" defaultRowHeight="12.75"/>
  <cols>
    <col min="1" max="1" width="4.73046875" style="3" customWidth="1"/>
    <col min="2" max="2" width="12.3984375" style="3" customWidth="1"/>
    <col min="3" max="12" width="17.86328125" style="3" customWidth="1"/>
    <col min="13" max="16384" width="9.1328125" style="3"/>
  </cols>
  <sheetData>
    <row r="1" spans="1:12" s="181" customFormat="1" ht="20.65">
      <c r="A1" s="1" t="s">
        <v>316</v>
      </c>
      <c r="B1" s="1"/>
      <c r="C1" s="1"/>
      <c r="D1" s="1"/>
      <c r="E1" s="1"/>
      <c r="F1" s="1"/>
      <c r="G1" s="1"/>
      <c r="H1" s="1"/>
      <c r="I1" s="1"/>
      <c r="J1" s="1"/>
      <c r="K1" s="1"/>
      <c r="L1" s="1"/>
    </row>
    <row r="2" spans="1:12" s="181" customFormat="1" ht="20.65" hidden="1">
      <c r="A2" s="1"/>
      <c r="B2" s="183"/>
      <c r="C2" s="1"/>
      <c r="D2" s="1"/>
      <c r="E2" s="1"/>
      <c r="F2" s="1"/>
      <c r="G2" s="1"/>
      <c r="H2" s="1"/>
      <c r="I2" s="1"/>
      <c r="J2" s="1"/>
      <c r="K2" s="1"/>
      <c r="L2" s="1"/>
    </row>
    <row r="3" spans="1:12" s="181" customFormat="1" ht="20.65" hidden="1">
      <c r="A3" s="1"/>
      <c r="B3" s="183" t="s">
        <v>317</v>
      </c>
      <c r="C3" s="1"/>
      <c r="D3" s="1"/>
      <c r="E3" s="1"/>
      <c r="F3" s="1"/>
      <c r="G3" s="1"/>
      <c r="H3" s="1"/>
      <c r="I3" s="1"/>
      <c r="J3" s="1"/>
      <c r="K3" s="1"/>
      <c r="L3" s="1"/>
    </row>
    <row r="4" spans="1:12" s="181" customFormat="1" ht="20.65">
      <c r="A4" s="1"/>
      <c r="B4" s="170"/>
      <c r="C4" s="462"/>
      <c r="D4" s="462"/>
      <c r="E4" s="462"/>
      <c r="F4" s="462"/>
      <c r="G4" s="462"/>
      <c r="H4" s="462"/>
      <c r="I4" s="462"/>
      <c r="J4" s="462"/>
      <c r="K4" s="462"/>
      <c r="L4" s="462"/>
    </row>
    <row r="5" spans="1:12" s="181" customFormat="1" ht="23.1" customHeight="1">
      <c r="A5" s="181" t="s">
        <v>318</v>
      </c>
      <c r="B5" s="170"/>
      <c r="C5" s="185"/>
      <c r="D5" s="185"/>
      <c r="E5" s="185"/>
      <c r="F5" s="185"/>
      <c r="G5" s="185"/>
      <c r="H5" s="185"/>
      <c r="I5" s="185"/>
      <c r="J5" s="185"/>
      <c r="K5" s="185"/>
      <c r="L5" s="185"/>
    </row>
    <row r="6" spans="1:12" s="35" customFormat="1" ht="17.100000000000001" customHeight="1">
      <c r="B6" s="8"/>
      <c r="C6" s="89"/>
      <c r="D6" s="89"/>
      <c r="E6" s="89"/>
      <c r="F6" s="89"/>
      <c r="G6" s="89"/>
      <c r="H6" s="89"/>
      <c r="I6" s="89"/>
      <c r="J6" s="89"/>
      <c r="K6" s="89"/>
      <c r="L6" s="89"/>
    </row>
    <row r="7" spans="1:12" s="181" customFormat="1" ht="25.15" customHeight="1">
      <c r="A7" s="461"/>
      <c r="B7" s="182" t="e">
        <f>CONCATENATE("Scenario ", TEXT(#REF!,"#"))</f>
        <v>#REF!</v>
      </c>
      <c r="C7" s="184"/>
      <c r="D7" s="184"/>
      <c r="E7" s="184"/>
      <c r="F7" s="184"/>
      <c r="G7" s="184"/>
      <c r="H7" s="184"/>
      <c r="I7" s="184"/>
      <c r="J7" s="184"/>
      <c r="K7" s="184"/>
      <c r="L7" s="184"/>
    </row>
    <row r="8" spans="1:12" s="181" customFormat="1" ht="25.15" customHeight="1">
      <c r="A8" s="461"/>
      <c r="B8" s="182" t="e">
        <f>CONCATENATE("Scenario ", TEXT(#REF!,"#"))</f>
        <v>#REF!</v>
      </c>
      <c r="C8" s="184"/>
      <c r="D8" s="184"/>
      <c r="E8" s="184"/>
      <c r="F8" s="184"/>
      <c r="G8" s="184"/>
      <c r="H8" s="184"/>
      <c r="I8" s="184"/>
      <c r="J8" s="184"/>
      <c r="K8" s="184"/>
      <c r="L8" s="184"/>
    </row>
    <row r="9" spans="1:12" s="181" customFormat="1" ht="25.15" customHeight="1">
      <c r="A9" s="461"/>
      <c r="B9" s="182" t="e">
        <f>CONCATENATE("Scenario ", TEXT(#REF!,"#"))</f>
        <v>#REF!</v>
      </c>
      <c r="C9" s="184"/>
      <c r="D9" s="184"/>
      <c r="E9" s="184"/>
      <c r="F9" s="184"/>
      <c r="G9" s="184"/>
      <c r="H9" s="184"/>
      <c r="I9" s="184"/>
      <c r="J9" s="184"/>
      <c r="K9" s="184"/>
      <c r="L9" s="184"/>
    </row>
    <row r="10" spans="1:12" s="181" customFormat="1" ht="25.15" customHeight="1">
      <c r="A10" s="461"/>
      <c r="B10" s="182" t="e">
        <f>CONCATENATE("Scenario ", TEXT(#REF!,"#"))</f>
        <v>#REF!</v>
      </c>
      <c r="C10" s="184"/>
      <c r="D10" s="184"/>
      <c r="E10" s="184"/>
      <c r="F10" s="184"/>
      <c r="G10" s="184"/>
      <c r="H10" s="184"/>
      <c r="I10" s="184"/>
      <c r="J10" s="184"/>
      <c r="K10" s="184"/>
      <c r="L10" s="184"/>
    </row>
    <row r="11" spans="1:12" s="181" customFormat="1" ht="25.15" customHeight="1">
      <c r="A11" s="461"/>
      <c r="B11" s="182" t="e">
        <f>CONCATENATE("Scenario ", TEXT(#REF!,"#"))</f>
        <v>#REF!</v>
      </c>
      <c r="C11" s="184"/>
      <c r="D11" s="184"/>
      <c r="E11" s="184"/>
      <c r="F11" s="184"/>
      <c r="G11" s="184"/>
      <c r="H11" s="184"/>
      <c r="I11" s="184"/>
      <c r="J11" s="184"/>
      <c r="K11" s="184"/>
      <c r="L11" s="184"/>
    </row>
    <row r="12" spans="1:12" s="181" customFormat="1" ht="25.15" customHeight="1">
      <c r="A12" s="461"/>
      <c r="B12" s="182" t="e">
        <f>CONCATENATE("Scenario ", TEXT(#REF!,"#"))</f>
        <v>#REF!</v>
      </c>
      <c r="C12" s="184"/>
      <c r="D12" s="184"/>
      <c r="E12" s="184"/>
      <c r="F12" s="184"/>
      <c r="G12" s="184"/>
      <c r="H12" s="184"/>
      <c r="I12" s="184"/>
      <c r="J12" s="184"/>
      <c r="K12" s="184"/>
      <c r="L12" s="184"/>
    </row>
    <row r="13" spans="1:12" s="181" customFormat="1" ht="25.15" customHeight="1">
      <c r="A13" s="461"/>
      <c r="B13" s="182" t="e">
        <f>CONCATENATE("Scenario ", TEXT(#REF!,"#"))</f>
        <v>#REF!</v>
      </c>
      <c r="C13" s="184"/>
      <c r="D13" s="184"/>
      <c r="E13" s="184"/>
      <c r="F13" s="184"/>
      <c r="G13" s="184"/>
      <c r="H13" s="184"/>
      <c r="I13" s="184"/>
      <c r="J13" s="184"/>
      <c r="K13" s="184"/>
      <c r="L13" s="184"/>
    </row>
    <row r="14" spans="1:12" s="181" customFormat="1" ht="25.15" customHeight="1">
      <c r="A14" s="461"/>
      <c r="B14" s="182" t="e">
        <f>CONCATENATE("Scenario ", TEXT(#REF!,"#"))</f>
        <v>#REF!</v>
      </c>
      <c r="C14" s="184"/>
      <c r="D14" s="184"/>
      <c r="E14" s="184"/>
      <c r="F14" s="184"/>
      <c r="G14" s="184"/>
      <c r="H14" s="184"/>
      <c r="I14" s="184"/>
      <c r="J14" s="184"/>
      <c r="K14" s="184"/>
      <c r="L14" s="184"/>
    </row>
    <row r="15" spans="1:12" s="181" customFormat="1" ht="25.15" customHeight="1">
      <c r="A15" s="461"/>
      <c r="B15" s="182" t="e">
        <f>CONCATENATE("Scenario ", TEXT(#REF!,"#"))</f>
        <v>#REF!</v>
      </c>
      <c r="C15" s="184"/>
      <c r="D15" s="184"/>
      <c r="E15" s="184"/>
      <c r="F15" s="184"/>
      <c r="G15" s="184"/>
      <c r="H15" s="184"/>
      <c r="I15" s="184"/>
      <c r="J15" s="184"/>
      <c r="K15" s="184"/>
      <c r="L15" s="184"/>
    </row>
    <row r="16" spans="1:12">
      <c r="B16" s="23"/>
    </row>
  </sheetData>
  <mergeCells count="2">
    <mergeCell ref="A7:A15"/>
    <mergeCell ref="C4:L4"/>
  </mergeCells>
  <dataValidations count="1">
    <dataValidation type="list" allowBlank="1" showInputMessage="1" showErrorMessage="1" sqref="C7:L15">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297"/>
  <sheetViews>
    <sheetView showGridLines="0" topLeftCell="B1" zoomScaleNormal="100" workbookViewId="0">
      <selection activeCell="C43" sqref="C43:C49"/>
    </sheetView>
  </sheetViews>
  <sheetFormatPr defaultColWidth="9.1328125" defaultRowHeight="12.75"/>
  <cols>
    <col min="1" max="1" width="0" style="3" hidden="1" customWidth="1"/>
    <col min="2" max="2" width="18.1328125" style="3" customWidth="1"/>
    <col min="3" max="3" width="112.1328125" style="3" customWidth="1"/>
    <col min="4" max="16384" width="9.1328125" style="3"/>
  </cols>
  <sheetData>
    <row r="1" spans="1:6" ht="20.65">
      <c r="B1" s="1" t="s">
        <v>170</v>
      </c>
    </row>
    <row r="2" spans="1:6" ht="18" customHeight="1">
      <c r="A2" s="460" t="s">
        <v>393</v>
      </c>
      <c r="B2" s="460"/>
      <c r="C2" s="460"/>
      <c r="D2" s="460"/>
      <c r="E2" s="460"/>
      <c r="F2" s="1"/>
    </row>
    <row r="3" spans="1:6" ht="13.15" hidden="1" thickBot="1">
      <c r="B3" s="31"/>
      <c r="C3" s="31"/>
      <c r="D3" s="31"/>
      <c r="E3" s="31"/>
      <c r="F3" s="31"/>
    </row>
    <row r="4" spans="1:6" ht="20.65" hidden="1">
      <c r="B4" s="100" t="s">
        <v>133</v>
      </c>
      <c r="C4" s="32"/>
      <c r="D4" s="32"/>
      <c r="E4" s="32"/>
      <c r="F4" s="32"/>
    </row>
    <row r="5" spans="1:6" hidden="1">
      <c r="B5" s="32" t="s">
        <v>89</v>
      </c>
      <c r="C5" s="101">
        <v>36526</v>
      </c>
      <c r="D5" s="32"/>
      <c r="E5" s="32"/>
      <c r="F5" s="32"/>
    </row>
    <row r="6" spans="1:6" hidden="1">
      <c r="B6" s="32" t="s">
        <v>119</v>
      </c>
      <c r="C6" s="101">
        <v>40179</v>
      </c>
      <c r="D6" s="32"/>
      <c r="E6" s="32"/>
      <c r="F6" s="32"/>
    </row>
    <row r="7" spans="1:6" hidden="1">
      <c r="B7" s="33" t="s">
        <v>90</v>
      </c>
      <c r="C7" s="102" t="s">
        <v>142</v>
      </c>
      <c r="D7" s="32"/>
      <c r="E7" s="32"/>
      <c r="F7" s="32"/>
    </row>
    <row r="8" spans="1:6" hidden="1">
      <c r="B8" s="32"/>
      <c r="C8" s="102" t="s">
        <v>197</v>
      </c>
      <c r="D8" s="32"/>
      <c r="E8" s="32"/>
      <c r="F8" s="32"/>
    </row>
    <row r="9" spans="1:6" hidden="1">
      <c r="B9" s="32"/>
      <c r="C9" s="102" t="s">
        <v>198</v>
      </c>
      <c r="D9" s="32"/>
      <c r="E9" s="32"/>
      <c r="F9" s="32"/>
    </row>
    <row r="10" spans="1:6" hidden="1">
      <c r="B10" s="32"/>
      <c r="C10" s="102" t="s">
        <v>199</v>
      </c>
      <c r="D10" s="32"/>
      <c r="E10" s="32"/>
      <c r="F10" s="32"/>
    </row>
    <row r="11" spans="1:6" hidden="1">
      <c r="B11" s="32"/>
      <c r="C11" s="102" t="s">
        <v>200</v>
      </c>
      <c r="D11" s="32"/>
      <c r="E11" s="32"/>
      <c r="F11" s="32"/>
    </row>
    <row r="12" spans="1:6" hidden="1">
      <c r="B12" s="32"/>
      <c r="C12" s="102" t="s">
        <v>201</v>
      </c>
      <c r="D12" s="32"/>
      <c r="E12" s="32"/>
      <c r="F12" s="32"/>
    </row>
    <row r="13" spans="1:6" hidden="1">
      <c r="B13" s="32"/>
      <c r="C13" s="102" t="s">
        <v>202</v>
      </c>
      <c r="D13" s="32"/>
      <c r="E13" s="32"/>
      <c r="F13" s="32"/>
    </row>
    <row r="14" spans="1:6" hidden="1">
      <c r="B14" s="32"/>
      <c r="C14" s="102" t="s">
        <v>195</v>
      </c>
      <c r="D14" s="32"/>
      <c r="E14" s="32"/>
      <c r="F14" s="32"/>
    </row>
    <row r="15" spans="1:6" hidden="1">
      <c r="B15" s="32" t="s">
        <v>95</v>
      </c>
      <c r="C15" s="32" t="s">
        <v>96</v>
      </c>
      <c r="D15" s="32"/>
      <c r="E15" s="32"/>
      <c r="F15" s="32"/>
    </row>
    <row r="16" spans="1:6" hidden="1">
      <c r="B16" s="32"/>
      <c r="C16" s="32" t="s">
        <v>203</v>
      </c>
      <c r="D16" s="32"/>
      <c r="E16" s="32"/>
      <c r="F16" s="32"/>
    </row>
    <row r="17" spans="2:6" hidden="1">
      <c r="B17" s="32"/>
      <c r="C17" s="32" t="s">
        <v>204</v>
      </c>
      <c r="D17" s="32"/>
      <c r="E17" s="32"/>
      <c r="F17" s="32"/>
    </row>
    <row r="18" spans="2:6" hidden="1">
      <c r="B18" s="32"/>
      <c r="C18" s="32" t="s">
        <v>205</v>
      </c>
      <c r="D18" s="32"/>
      <c r="E18" s="32"/>
      <c r="F18" s="32"/>
    </row>
    <row r="19" spans="2:6" hidden="1">
      <c r="B19" s="32"/>
      <c r="C19" s="32" t="s">
        <v>206</v>
      </c>
      <c r="D19" s="32"/>
      <c r="E19" s="32"/>
      <c r="F19" s="32"/>
    </row>
    <row r="20" spans="2:6" hidden="1">
      <c r="B20" s="32"/>
      <c r="C20" s="32" t="s">
        <v>207</v>
      </c>
      <c r="D20" s="32"/>
      <c r="E20" s="32"/>
      <c r="F20" s="32"/>
    </row>
    <row r="21" spans="2:6" hidden="1">
      <c r="B21" s="32"/>
      <c r="C21" s="32" t="s">
        <v>97</v>
      </c>
      <c r="D21" s="32"/>
      <c r="E21" s="32"/>
      <c r="F21" s="32"/>
    </row>
    <row r="22" spans="2:6" hidden="1">
      <c r="B22" s="32"/>
      <c r="C22" s="32" t="s">
        <v>208</v>
      </c>
      <c r="D22" s="32"/>
      <c r="E22" s="32"/>
      <c r="F22" s="32"/>
    </row>
    <row r="23" spans="2:6" hidden="1">
      <c r="B23" s="32"/>
      <c r="C23" s="32" t="s">
        <v>209</v>
      </c>
      <c r="D23" s="32"/>
      <c r="E23" s="32"/>
      <c r="F23" s="32"/>
    </row>
    <row r="24" spans="2:6" hidden="1">
      <c r="B24" s="32"/>
      <c r="C24" s="32" t="s">
        <v>210</v>
      </c>
      <c r="D24" s="32"/>
      <c r="E24" s="32"/>
      <c r="F24" s="32"/>
    </row>
    <row r="25" spans="2:6" hidden="1">
      <c r="B25" s="32" t="s">
        <v>53</v>
      </c>
      <c r="C25" s="32" t="s">
        <v>54</v>
      </c>
      <c r="D25" s="32"/>
      <c r="E25" s="32"/>
      <c r="F25" s="32"/>
    </row>
    <row r="26" spans="2:6" s="23" customFormat="1" hidden="1">
      <c r="B26" s="33"/>
      <c r="C26" s="33" t="s">
        <v>55</v>
      </c>
      <c r="D26" s="33"/>
      <c r="E26" s="33"/>
      <c r="F26" s="33"/>
    </row>
    <row r="27" spans="2:6" hidden="1">
      <c r="B27" s="33" t="s">
        <v>222</v>
      </c>
      <c r="C27" s="33" t="s">
        <v>57</v>
      </c>
      <c r="D27" s="33"/>
      <c r="E27" s="33"/>
      <c r="F27" s="33"/>
    </row>
    <row r="28" spans="2:6" hidden="1">
      <c r="B28" s="33"/>
      <c r="C28" s="33" t="s">
        <v>97</v>
      </c>
      <c r="D28" s="33"/>
      <c r="E28" s="33"/>
      <c r="F28" s="33"/>
    </row>
    <row r="29" spans="2:6" hidden="1">
      <c r="B29" s="33"/>
      <c r="C29" s="33" t="s">
        <v>59</v>
      </c>
      <c r="D29" s="33"/>
      <c r="E29" s="33"/>
      <c r="F29" s="33"/>
    </row>
    <row r="30" spans="2:6" hidden="1">
      <c r="B30" s="33"/>
      <c r="C30" s="33" t="s">
        <v>58</v>
      </c>
      <c r="D30" s="33"/>
      <c r="E30" s="33"/>
      <c r="F30" s="33"/>
    </row>
    <row r="31" spans="2:6" hidden="1">
      <c r="B31" s="33" t="s">
        <v>211</v>
      </c>
      <c r="C31" s="33" t="s">
        <v>212</v>
      </c>
      <c r="D31" s="33"/>
      <c r="E31" s="33"/>
      <c r="F31" s="33"/>
    </row>
    <row r="32" spans="2:6" hidden="1">
      <c r="B32" s="33"/>
      <c r="C32" s="33" t="s">
        <v>213</v>
      </c>
      <c r="D32" s="33"/>
      <c r="E32" s="33"/>
      <c r="F32" s="33"/>
    </row>
    <row r="33" spans="1:6" hidden="1">
      <c r="B33" s="33" t="s">
        <v>60</v>
      </c>
      <c r="C33" s="33" t="s">
        <v>61</v>
      </c>
      <c r="D33" s="33"/>
      <c r="E33" s="33"/>
      <c r="F33" s="33"/>
    </row>
    <row r="34" spans="1:6" hidden="1">
      <c r="B34" s="33"/>
      <c r="C34" s="33" t="s">
        <v>62</v>
      </c>
      <c r="D34" s="33"/>
      <c r="E34" s="33"/>
      <c r="F34" s="33"/>
    </row>
    <row r="35" spans="1:6" hidden="1">
      <c r="B35" s="33"/>
      <c r="C35" s="33" t="s">
        <v>63</v>
      </c>
      <c r="D35" s="33"/>
      <c r="E35" s="33"/>
      <c r="F35" s="33"/>
    </row>
    <row r="36" spans="1:6" hidden="1">
      <c r="B36" s="33"/>
      <c r="C36" s="33" t="s">
        <v>64</v>
      </c>
      <c r="D36" s="33"/>
      <c r="E36" s="33"/>
      <c r="F36" s="33"/>
    </row>
    <row r="37" spans="1:6" hidden="1">
      <c r="B37" s="33"/>
      <c r="C37" s="33" t="s">
        <v>65</v>
      </c>
      <c r="D37" s="33"/>
      <c r="E37" s="33"/>
      <c r="F37" s="33"/>
    </row>
    <row r="38" spans="1:6" hidden="1">
      <c r="B38" s="33" t="s">
        <v>181</v>
      </c>
      <c r="C38" s="33" t="s">
        <v>182</v>
      </c>
      <c r="D38" s="33"/>
      <c r="E38" s="33"/>
      <c r="F38" s="33"/>
    </row>
    <row r="39" spans="1:6" hidden="1">
      <c r="B39" s="33"/>
      <c r="C39" s="33" t="s">
        <v>183</v>
      </c>
      <c r="D39" s="33"/>
      <c r="E39" s="33"/>
      <c r="F39" s="33"/>
    </row>
    <row r="40" spans="1:6" hidden="1">
      <c r="B40" s="33"/>
      <c r="C40" s="33" t="s">
        <v>184</v>
      </c>
      <c r="D40" s="33"/>
      <c r="E40" s="33"/>
      <c r="F40" s="33"/>
    </row>
    <row r="41" spans="1:6" hidden="1">
      <c r="B41" s="33"/>
      <c r="C41" s="33"/>
      <c r="D41" s="33"/>
      <c r="E41" s="33"/>
      <c r="F41" s="33"/>
    </row>
    <row r="42" spans="1:6" ht="13.15" hidden="1" thickBot="1">
      <c r="B42" s="31"/>
      <c r="C42" s="31"/>
      <c r="D42" s="31"/>
      <c r="E42" s="31"/>
      <c r="F42" s="31"/>
    </row>
    <row r="43" spans="1:6">
      <c r="A43" s="463">
        <v>1</v>
      </c>
      <c r="B43" s="3" t="s">
        <v>220</v>
      </c>
      <c r="C43" s="10"/>
    </row>
    <row r="44" spans="1:6">
      <c r="A44" s="463"/>
      <c r="B44" s="3" t="s">
        <v>214</v>
      </c>
      <c r="C44" s="10"/>
    </row>
    <row r="45" spans="1:6">
      <c r="A45" s="463"/>
      <c r="B45" s="3" t="s">
        <v>221</v>
      </c>
      <c r="C45" s="10"/>
    </row>
    <row r="46" spans="1:6" ht="12" hidden="1" customHeight="1">
      <c r="A46" s="463"/>
      <c r="B46" s="3" t="s">
        <v>215</v>
      </c>
      <c r="C46" s="10"/>
    </row>
    <row r="47" spans="1:6">
      <c r="A47" s="463"/>
      <c r="B47" s="3" t="s">
        <v>216</v>
      </c>
      <c r="C47" s="10"/>
    </row>
    <row r="48" spans="1:6">
      <c r="A48" s="463"/>
      <c r="B48" s="3" t="s">
        <v>217</v>
      </c>
      <c r="C48" s="10"/>
    </row>
    <row r="49" spans="1:3">
      <c r="A49" s="463"/>
      <c r="B49" s="3" t="s">
        <v>218</v>
      </c>
      <c r="C49" s="10"/>
    </row>
    <row r="50" spans="1:3" ht="12" hidden="1" customHeight="1">
      <c r="A50" s="463"/>
      <c r="C50" s="10"/>
    </row>
    <row r="51" spans="1:3" ht="12" hidden="1" customHeight="1">
      <c r="A51" s="463"/>
      <c r="C51" s="10"/>
    </row>
    <row r="52" spans="1:3" ht="12" hidden="1" customHeight="1">
      <c r="A52" s="463"/>
      <c r="C52" s="10"/>
    </row>
    <row r="53" spans="1:3" ht="12" hidden="1" customHeight="1">
      <c r="A53" s="463"/>
      <c r="C53" s="10"/>
    </row>
    <row r="54" spans="1:3" ht="12" hidden="1" customHeight="1">
      <c r="A54" s="463"/>
      <c r="C54" s="10"/>
    </row>
    <row r="55" spans="1:3" ht="12" hidden="1" customHeight="1">
      <c r="A55" s="463"/>
      <c r="C55" s="10"/>
    </row>
    <row r="56" spans="1:3" ht="12" hidden="1" customHeight="1">
      <c r="A56" s="463"/>
      <c r="C56" s="10"/>
    </row>
    <row r="57" spans="1:3" ht="12" hidden="1" customHeight="1">
      <c r="A57" s="463"/>
      <c r="C57" s="10"/>
    </row>
    <row r="58" spans="1:3" ht="12" hidden="1" customHeight="1">
      <c r="A58" s="463"/>
      <c r="C58" s="10"/>
    </row>
    <row r="59" spans="1:3">
      <c r="A59" s="463"/>
    </row>
    <row r="60" spans="1:3">
      <c r="A60" s="463">
        <f>A43+1</f>
        <v>2</v>
      </c>
      <c r="B60" s="3" t="s">
        <v>220</v>
      </c>
      <c r="C60" s="10"/>
    </row>
    <row r="61" spans="1:3">
      <c r="A61" s="463"/>
      <c r="B61" s="3" t="s">
        <v>214</v>
      </c>
      <c r="C61" s="10"/>
    </row>
    <row r="62" spans="1:3">
      <c r="A62" s="463"/>
      <c r="B62" s="3" t="s">
        <v>221</v>
      </c>
      <c r="C62" s="10"/>
    </row>
    <row r="63" spans="1:3" ht="12" hidden="1" customHeight="1">
      <c r="A63" s="463"/>
      <c r="B63" s="3" t="s">
        <v>215</v>
      </c>
      <c r="C63" s="10"/>
    </row>
    <row r="64" spans="1:3">
      <c r="A64" s="463"/>
      <c r="B64" s="3" t="s">
        <v>216</v>
      </c>
      <c r="C64" s="10"/>
    </row>
    <row r="65" spans="1:3">
      <c r="A65" s="463"/>
      <c r="B65" s="3" t="s">
        <v>217</v>
      </c>
      <c r="C65" s="10"/>
    </row>
    <row r="66" spans="1:3">
      <c r="A66" s="463"/>
      <c r="B66" s="3" t="s">
        <v>218</v>
      </c>
      <c r="C66" s="10"/>
    </row>
    <row r="67" spans="1:3" ht="12" hidden="1" customHeight="1">
      <c r="A67" s="463"/>
      <c r="C67" s="10"/>
    </row>
    <row r="68" spans="1:3" ht="12" hidden="1" customHeight="1">
      <c r="A68" s="463"/>
      <c r="C68" s="10"/>
    </row>
    <row r="69" spans="1:3" ht="12" hidden="1" customHeight="1">
      <c r="A69" s="463"/>
      <c r="C69" s="10"/>
    </row>
    <row r="70" spans="1:3" ht="12" hidden="1" customHeight="1">
      <c r="A70" s="463"/>
      <c r="C70" s="10"/>
    </row>
    <row r="71" spans="1:3" ht="12" hidden="1" customHeight="1">
      <c r="A71" s="463"/>
      <c r="C71" s="10"/>
    </row>
    <row r="72" spans="1:3" ht="12" hidden="1" customHeight="1">
      <c r="A72" s="463"/>
      <c r="C72" s="10"/>
    </row>
    <row r="73" spans="1:3" ht="12" hidden="1" customHeight="1">
      <c r="A73" s="463"/>
      <c r="C73" s="10"/>
    </row>
    <row r="74" spans="1:3" ht="12" hidden="1" customHeight="1">
      <c r="A74" s="463"/>
      <c r="C74" s="10"/>
    </row>
    <row r="75" spans="1:3" ht="12" hidden="1" customHeight="1">
      <c r="A75" s="463"/>
      <c r="C75" s="10"/>
    </row>
    <row r="76" spans="1:3">
      <c r="A76" s="463"/>
    </row>
    <row r="77" spans="1:3">
      <c r="A77" s="463">
        <f>A60+1</f>
        <v>3</v>
      </c>
      <c r="B77" s="3" t="s">
        <v>220</v>
      </c>
      <c r="C77" s="10"/>
    </row>
    <row r="78" spans="1:3">
      <c r="A78" s="463"/>
      <c r="B78" s="3" t="s">
        <v>214</v>
      </c>
      <c r="C78" s="10"/>
    </row>
    <row r="79" spans="1:3">
      <c r="A79" s="463"/>
      <c r="B79" s="3" t="s">
        <v>221</v>
      </c>
      <c r="C79" s="10"/>
    </row>
    <row r="80" spans="1:3" ht="12" hidden="1" customHeight="1">
      <c r="A80" s="463"/>
      <c r="B80" s="3" t="s">
        <v>215</v>
      </c>
      <c r="C80" s="10"/>
    </row>
    <row r="81" spans="1:3">
      <c r="A81" s="463"/>
      <c r="B81" s="3" t="s">
        <v>216</v>
      </c>
      <c r="C81" s="10"/>
    </row>
    <row r="82" spans="1:3">
      <c r="A82" s="463"/>
      <c r="B82" s="3" t="s">
        <v>217</v>
      </c>
      <c r="C82" s="10"/>
    </row>
    <row r="83" spans="1:3">
      <c r="A83" s="463"/>
      <c r="B83" s="3" t="s">
        <v>218</v>
      </c>
      <c r="C83" s="10"/>
    </row>
    <row r="84" spans="1:3" ht="12" hidden="1" customHeight="1">
      <c r="A84" s="463"/>
      <c r="C84" s="10"/>
    </row>
    <row r="85" spans="1:3" ht="12" hidden="1" customHeight="1">
      <c r="A85" s="463"/>
      <c r="C85" s="10"/>
    </row>
    <row r="86" spans="1:3" ht="12" hidden="1" customHeight="1">
      <c r="A86" s="463"/>
      <c r="C86" s="10"/>
    </row>
    <row r="87" spans="1:3" ht="12" hidden="1" customHeight="1">
      <c r="A87" s="463"/>
      <c r="C87" s="10"/>
    </row>
    <row r="88" spans="1:3" ht="12" hidden="1" customHeight="1">
      <c r="A88" s="463"/>
      <c r="C88" s="10"/>
    </row>
    <row r="89" spans="1:3" ht="12" hidden="1" customHeight="1">
      <c r="A89" s="463"/>
      <c r="C89" s="10"/>
    </row>
    <row r="90" spans="1:3" ht="12" hidden="1" customHeight="1">
      <c r="A90" s="463"/>
      <c r="C90" s="10"/>
    </row>
    <row r="91" spans="1:3" ht="12" hidden="1" customHeight="1">
      <c r="A91" s="463"/>
      <c r="C91" s="10"/>
    </row>
    <row r="92" spans="1:3" ht="12" hidden="1" customHeight="1">
      <c r="A92" s="463"/>
      <c r="C92" s="10"/>
    </row>
    <row r="93" spans="1:3">
      <c r="A93" s="463"/>
    </row>
    <row r="94" spans="1:3">
      <c r="A94" s="463">
        <f>A77+1</f>
        <v>4</v>
      </c>
      <c r="B94" s="3" t="s">
        <v>220</v>
      </c>
      <c r="C94" s="10"/>
    </row>
    <row r="95" spans="1:3">
      <c r="A95" s="463"/>
      <c r="B95" s="3" t="s">
        <v>214</v>
      </c>
      <c r="C95" s="10"/>
    </row>
    <row r="96" spans="1:3">
      <c r="A96" s="463"/>
      <c r="B96" s="3" t="s">
        <v>221</v>
      </c>
      <c r="C96" s="10"/>
    </row>
    <row r="97" spans="1:3" ht="12" hidden="1" customHeight="1">
      <c r="A97" s="463"/>
      <c r="B97" s="3" t="s">
        <v>215</v>
      </c>
      <c r="C97" s="10"/>
    </row>
    <row r="98" spans="1:3">
      <c r="A98" s="463"/>
      <c r="B98" s="3" t="s">
        <v>216</v>
      </c>
      <c r="C98" s="10"/>
    </row>
    <row r="99" spans="1:3">
      <c r="A99" s="463"/>
      <c r="B99" s="3" t="s">
        <v>217</v>
      </c>
      <c r="C99" s="10"/>
    </row>
    <row r="100" spans="1:3">
      <c r="A100" s="463"/>
      <c r="B100" s="3" t="s">
        <v>218</v>
      </c>
      <c r="C100" s="10"/>
    </row>
    <row r="101" spans="1:3" ht="12" hidden="1" customHeight="1">
      <c r="A101" s="463"/>
      <c r="C101" s="10"/>
    </row>
    <row r="102" spans="1:3" ht="12" hidden="1" customHeight="1">
      <c r="A102" s="463"/>
      <c r="C102" s="10"/>
    </row>
    <row r="103" spans="1:3" ht="12" hidden="1" customHeight="1">
      <c r="A103" s="463"/>
      <c r="C103" s="10"/>
    </row>
    <row r="104" spans="1:3" ht="12" hidden="1" customHeight="1">
      <c r="A104" s="463"/>
      <c r="C104" s="10"/>
    </row>
    <row r="105" spans="1:3" ht="12" hidden="1" customHeight="1">
      <c r="A105" s="463"/>
      <c r="C105" s="10"/>
    </row>
    <row r="106" spans="1:3" ht="12" hidden="1" customHeight="1">
      <c r="A106" s="463"/>
      <c r="C106" s="10"/>
    </row>
    <row r="107" spans="1:3" ht="12" hidden="1" customHeight="1">
      <c r="A107" s="463"/>
      <c r="C107" s="10"/>
    </row>
    <row r="108" spans="1:3" ht="12" hidden="1" customHeight="1">
      <c r="A108" s="463"/>
      <c r="C108" s="10"/>
    </row>
    <row r="109" spans="1:3" ht="12" hidden="1" customHeight="1">
      <c r="A109" s="463"/>
      <c r="C109" s="10"/>
    </row>
    <row r="110" spans="1:3">
      <c r="A110" s="463"/>
    </row>
    <row r="111" spans="1:3">
      <c r="A111" s="463">
        <f>A94+1</f>
        <v>5</v>
      </c>
      <c r="B111" s="3" t="s">
        <v>220</v>
      </c>
      <c r="C111" s="10"/>
    </row>
    <row r="112" spans="1:3">
      <c r="A112" s="463"/>
      <c r="B112" s="3" t="s">
        <v>214</v>
      </c>
      <c r="C112" s="10"/>
    </row>
    <row r="113" spans="1:3">
      <c r="A113" s="463"/>
      <c r="B113" s="3" t="s">
        <v>221</v>
      </c>
      <c r="C113" s="10"/>
    </row>
    <row r="114" spans="1:3" ht="12" hidden="1" customHeight="1">
      <c r="A114" s="463"/>
      <c r="B114" s="3" t="s">
        <v>215</v>
      </c>
      <c r="C114" s="10"/>
    </row>
    <row r="115" spans="1:3">
      <c r="A115" s="463"/>
      <c r="B115" s="3" t="s">
        <v>216</v>
      </c>
      <c r="C115" s="10"/>
    </row>
    <row r="116" spans="1:3">
      <c r="A116" s="463"/>
      <c r="B116" s="3" t="s">
        <v>217</v>
      </c>
      <c r="C116" s="10"/>
    </row>
    <row r="117" spans="1:3">
      <c r="A117" s="463"/>
      <c r="B117" s="3" t="s">
        <v>218</v>
      </c>
      <c r="C117" s="10"/>
    </row>
    <row r="118" spans="1:3" ht="12" hidden="1" customHeight="1">
      <c r="A118" s="463"/>
      <c r="C118" s="10"/>
    </row>
    <row r="119" spans="1:3" ht="12" hidden="1" customHeight="1">
      <c r="A119" s="463"/>
      <c r="C119" s="10"/>
    </row>
    <row r="120" spans="1:3" ht="12" hidden="1" customHeight="1">
      <c r="A120" s="463"/>
      <c r="C120" s="10"/>
    </row>
    <row r="121" spans="1:3" ht="12" hidden="1" customHeight="1">
      <c r="A121" s="463"/>
      <c r="C121" s="10"/>
    </row>
    <row r="122" spans="1:3" ht="12" hidden="1" customHeight="1">
      <c r="A122" s="463"/>
      <c r="C122" s="10"/>
    </row>
    <row r="123" spans="1:3" ht="12" hidden="1" customHeight="1">
      <c r="A123" s="463"/>
      <c r="C123" s="10"/>
    </row>
    <row r="124" spans="1:3" ht="12" hidden="1" customHeight="1">
      <c r="A124" s="463"/>
      <c r="C124" s="10"/>
    </row>
    <row r="125" spans="1:3" ht="12" hidden="1" customHeight="1">
      <c r="A125" s="463"/>
      <c r="C125" s="10"/>
    </row>
    <row r="126" spans="1:3" ht="12" hidden="1" customHeight="1">
      <c r="A126" s="463"/>
      <c r="C126" s="10"/>
    </row>
    <row r="127" spans="1:3">
      <c r="A127" s="463"/>
    </row>
    <row r="128" spans="1:3">
      <c r="A128" s="463">
        <f>A111+1</f>
        <v>6</v>
      </c>
      <c r="B128" s="3" t="s">
        <v>220</v>
      </c>
      <c r="C128" s="10"/>
    </row>
    <row r="129" spans="1:3">
      <c r="A129" s="463"/>
      <c r="B129" s="3" t="s">
        <v>214</v>
      </c>
      <c r="C129" s="10"/>
    </row>
    <row r="130" spans="1:3">
      <c r="A130" s="463"/>
      <c r="B130" s="3" t="s">
        <v>221</v>
      </c>
      <c r="C130" s="10"/>
    </row>
    <row r="131" spans="1:3" ht="12" hidden="1" customHeight="1">
      <c r="A131" s="463"/>
      <c r="B131" s="3" t="s">
        <v>215</v>
      </c>
      <c r="C131" s="10"/>
    </row>
    <row r="132" spans="1:3">
      <c r="A132" s="463"/>
      <c r="B132" s="3" t="s">
        <v>216</v>
      </c>
      <c r="C132" s="10"/>
    </row>
    <row r="133" spans="1:3">
      <c r="A133" s="463"/>
      <c r="B133" s="3" t="s">
        <v>217</v>
      </c>
      <c r="C133" s="10"/>
    </row>
    <row r="134" spans="1:3">
      <c r="A134" s="463"/>
      <c r="B134" s="3" t="s">
        <v>218</v>
      </c>
      <c r="C134" s="10"/>
    </row>
    <row r="135" spans="1:3" ht="12" hidden="1" customHeight="1">
      <c r="A135" s="463"/>
      <c r="C135" s="10"/>
    </row>
    <row r="136" spans="1:3" ht="12" hidden="1" customHeight="1">
      <c r="A136" s="463"/>
      <c r="C136" s="10"/>
    </row>
    <row r="137" spans="1:3" ht="12" hidden="1" customHeight="1">
      <c r="A137" s="463"/>
      <c r="C137" s="10"/>
    </row>
    <row r="138" spans="1:3" ht="12" hidden="1" customHeight="1">
      <c r="A138" s="463"/>
      <c r="C138" s="10"/>
    </row>
    <row r="139" spans="1:3" ht="12" hidden="1" customHeight="1">
      <c r="A139" s="463"/>
      <c r="C139" s="10"/>
    </row>
    <row r="140" spans="1:3" ht="12" hidden="1" customHeight="1">
      <c r="A140" s="463"/>
      <c r="C140" s="10"/>
    </row>
    <row r="141" spans="1:3" ht="12" hidden="1" customHeight="1">
      <c r="A141" s="463"/>
      <c r="C141" s="10"/>
    </row>
    <row r="142" spans="1:3" ht="12" hidden="1" customHeight="1">
      <c r="A142" s="463"/>
      <c r="C142" s="10"/>
    </row>
    <row r="143" spans="1:3" ht="12" hidden="1" customHeight="1">
      <c r="A143" s="463"/>
      <c r="C143" s="10"/>
    </row>
    <row r="144" spans="1:3">
      <c r="A144" s="463"/>
    </row>
    <row r="145" spans="1:3">
      <c r="A145" s="463">
        <f>A128+1</f>
        <v>7</v>
      </c>
      <c r="B145" s="3" t="s">
        <v>220</v>
      </c>
      <c r="C145" s="10"/>
    </row>
    <row r="146" spans="1:3">
      <c r="A146" s="463"/>
      <c r="B146" s="3" t="s">
        <v>214</v>
      </c>
      <c r="C146" s="10"/>
    </row>
    <row r="147" spans="1:3">
      <c r="A147" s="463"/>
      <c r="B147" s="3" t="s">
        <v>221</v>
      </c>
      <c r="C147" s="10"/>
    </row>
    <row r="148" spans="1:3" ht="12" hidden="1" customHeight="1">
      <c r="A148" s="463"/>
      <c r="B148" s="3" t="s">
        <v>215</v>
      </c>
      <c r="C148" s="10"/>
    </row>
    <row r="149" spans="1:3">
      <c r="A149" s="463"/>
      <c r="B149" s="3" t="s">
        <v>216</v>
      </c>
      <c r="C149" s="10"/>
    </row>
    <row r="150" spans="1:3">
      <c r="A150" s="463"/>
      <c r="B150" s="3" t="s">
        <v>217</v>
      </c>
      <c r="C150" s="10"/>
    </row>
    <row r="151" spans="1:3">
      <c r="A151" s="463"/>
      <c r="B151" s="3" t="s">
        <v>218</v>
      </c>
      <c r="C151" s="10"/>
    </row>
    <row r="152" spans="1:3" ht="12" hidden="1" customHeight="1">
      <c r="A152" s="463"/>
      <c r="C152" s="10"/>
    </row>
    <row r="153" spans="1:3" ht="12" hidden="1" customHeight="1">
      <c r="A153" s="463"/>
      <c r="C153" s="10"/>
    </row>
    <row r="154" spans="1:3" ht="12" hidden="1" customHeight="1">
      <c r="A154" s="463"/>
      <c r="C154" s="10"/>
    </row>
    <row r="155" spans="1:3" ht="12" hidden="1" customHeight="1">
      <c r="A155" s="463"/>
      <c r="C155" s="10"/>
    </row>
    <row r="156" spans="1:3" ht="12" hidden="1" customHeight="1">
      <c r="A156" s="463"/>
      <c r="C156" s="10"/>
    </row>
    <row r="157" spans="1:3" ht="12" hidden="1" customHeight="1">
      <c r="A157" s="463"/>
      <c r="C157" s="10"/>
    </row>
    <row r="158" spans="1:3" ht="12" hidden="1" customHeight="1">
      <c r="A158" s="463"/>
      <c r="C158" s="10"/>
    </row>
    <row r="159" spans="1:3" ht="12" hidden="1" customHeight="1">
      <c r="A159" s="463"/>
      <c r="C159" s="10"/>
    </row>
    <row r="160" spans="1:3" ht="12" hidden="1" customHeight="1">
      <c r="A160" s="463"/>
      <c r="C160" s="10"/>
    </row>
    <row r="161" spans="1:3">
      <c r="A161" s="463"/>
    </row>
    <row r="162" spans="1:3">
      <c r="A162" s="463">
        <f>A145+1</f>
        <v>8</v>
      </c>
      <c r="B162" s="3" t="s">
        <v>220</v>
      </c>
      <c r="C162" s="10"/>
    </row>
    <row r="163" spans="1:3">
      <c r="A163" s="463"/>
      <c r="B163" s="3" t="s">
        <v>214</v>
      </c>
      <c r="C163" s="10"/>
    </row>
    <row r="164" spans="1:3">
      <c r="A164" s="463"/>
      <c r="B164" s="3" t="s">
        <v>221</v>
      </c>
      <c r="C164" s="10"/>
    </row>
    <row r="165" spans="1:3" ht="12" hidden="1" customHeight="1">
      <c r="A165" s="463"/>
      <c r="B165" s="3" t="s">
        <v>215</v>
      </c>
      <c r="C165" s="10"/>
    </row>
    <row r="166" spans="1:3">
      <c r="A166" s="463"/>
      <c r="B166" s="3" t="s">
        <v>216</v>
      </c>
      <c r="C166" s="10"/>
    </row>
    <row r="167" spans="1:3">
      <c r="A167" s="463"/>
      <c r="B167" s="3" t="s">
        <v>217</v>
      </c>
      <c r="C167" s="10"/>
    </row>
    <row r="168" spans="1:3">
      <c r="A168" s="463"/>
      <c r="B168" s="3" t="s">
        <v>218</v>
      </c>
      <c r="C168" s="10"/>
    </row>
    <row r="169" spans="1:3" ht="12" hidden="1" customHeight="1">
      <c r="A169" s="463"/>
      <c r="C169" s="10"/>
    </row>
    <row r="170" spans="1:3" ht="12" hidden="1" customHeight="1">
      <c r="A170" s="463"/>
      <c r="C170" s="10"/>
    </row>
    <row r="171" spans="1:3" ht="12" hidden="1" customHeight="1">
      <c r="A171" s="463"/>
      <c r="C171" s="10"/>
    </row>
    <row r="172" spans="1:3" ht="12" hidden="1" customHeight="1">
      <c r="A172" s="463"/>
      <c r="C172" s="10"/>
    </row>
    <row r="173" spans="1:3" ht="12" hidden="1" customHeight="1">
      <c r="A173" s="463"/>
      <c r="C173" s="10"/>
    </row>
    <row r="174" spans="1:3" ht="12" hidden="1" customHeight="1">
      <c r="A174" s="463"/>
      <c r="C174" s="10"/>
    </row>
    <row r="175" spans="1:3" ht="12" hidden="1" customHeight="1">
      <c r="A175" s="463"/>
      <c r="C175" s="10"/>
    </row>
    <row r="176" spans="1:3" ht="12" hidden="1" customHeight="1">
      <c r="A176" s="463"/>
      <c r="C176" s="10"/>
    </row>
    <row r="177" spans="1:3" ht="12" hidden="1" customHeight="1">
      <c r="A177" s="463"/>
      <c r="C177" s="10"/>
    </row>
    <row r="178" spans="1:3">
      <c r="A178" s="463"/>
    </row>
    <row r="179" spans="1:3">
      <c r="A179" s="463">
        <f>A162+1</f>
        <v>9</v>
      </c>
      <c r="B179" s="3" t="s">
        <v>220</v>
      </c>
      <c r="C179" s="10"/>
    </row>
    <row r="180" spans="1:3">
      <c r="A180" s="463"/>
      <c r="B180" s="3" t="s">
        <v>214</v>
      </c>
      <c r="C180" s="10"/>
    </row>
    <row r="181" spans="1:3">
      <c r="A181" s="463"/>
      <c r="B181" s="3" t="s">
        <v>221</v>
      </c>
      <c r="C181" s="10"/>
    </row>
    <row r="182" spans="1:3" ht="12" hidden="1" customHeight="1">
      <c r="A182" s="463"/>
      <c r="B182" s="3" t="s">
        <v>215</v>
      </c>
      <c r="C182" s="10"/>
    </row>
    <row r="183" spans="1:3">
      <c r="A183" s="463"/>
      <c r="B183" s="3" t="s">
        <v>216</v>
      </c>
      <c r="C183" s="10"/>
    </row>
    <row r="184" spans="1:3">
      <c r="A184" s="463"/>
      <c r="B184" s="3" t="s">
        <v>217</v>
      </c>
      <c r="C184" s="10"/>
    </row>
    <row r="185" spans="1:3">
      <c r="A185" s="463"/>
      <c r="B185" s="3" t="s">
        <v>218</v>
      </c>
      <c r="C185" s="10"/>
    </row>
    <row r="186" spans="1:3" ht="12" hidden="1" customHeight="1">
      <c r="A186" s="463"/>
      <c r="C186" s="10"/>
    </row>
    <row r="187" spans="1:3" ht="12" hidden="1" customHeight="1">
      <c r="A187" s="463"/>
      <c r="C187" s="10"/>
    </row>
    <row r="188" spans="1:3" ht="12" hidden="1" customHeight="1">
      <c r="A188" s="463"/>
      <c r="C188" s="10"/>
    </row>
    <row r="189" spans="1:3" ht="12" hidden="1" customHeight="1">
      <c r="A189" s="463"/>
      <c r="C189" s="10"/>
    </row>
    <row r="190" spans="1:3" ht="12" hidden="1" customHeight="1">
      <c r="A190" s="463"/>
      <c r="C190" s="10"/>
    </row>
    <row r="191" spans="1:3" ht="12" hidden="1" customHeight="1">
      <c r="A191" s="463"/>
      <c r="C191" s="10"/>
    </row>
    <row r="192" spans="1:3" ht="12" hidden="1" customHeight="1">
      <c r="A192" s="463"/>
      <c r="C192" s="10"/>
    </row>
    <row r="193" spans="1:3" ht="12" hidden="1" customHeight="1">
      <c r="A193" s="463"/>
      <c r="C193" s="10"/>
    </row>
    <row r="194" spans="1:3" ht="12" hidden="1" customHeight="1">
      <c r="A194" s="463"/>
      <c r="C194" s="10"/>
    </row>
    <row r="195" spans="1:3">
      <c r="A195" s="463"/>
    </row>
    <row r="196" spans="1:3">
      <c r="A196" s="463">
        <f>A179+1</f>
        <v>10</v>
      </c>
      <c r="B196" s="3" t="s">
        <v>220</v>
      </c>
      <c r="C196" s="10"/>
    </row>
    <row r="197" spans="1:3">
      <c r="A197" s="463"/>
      <c r="B197" s="3" t="s">
        <v>214</v>
      </c>
      <c r="C197" s="10"/>
    </row>
    <row r="198" spans="1:3">
      <c r="A198" s="463"/>
      <c r="B198" s="3" t="s">
        <v>221</v>
      </c>
      <c r="C198" s="10"/>
    </row>
    <row r="199" spans="1:3" ht="12" hidden="1" customHeight="1">
      <c r="A199" s="463"/>
      <c r="B199" s="3" t="s">
        <v>215</v>
      </c>
      <c r="C199" s="10"/>
    </row>
    <row r="200" spans="1:3">
      <c r="A200" s="463"/>
      <c r="B200" s="3" t="s">
        <v>216</v>
      </c>
      <c r="C200" s="10"/>
    </row>
    <row r="201" spans="1:3">
      <c r="A201" s="463"/>
      <c r="B201" s="3" t="s">
        <v>217</v>
      </c>
      <c r="C201" s="10"/>
    </row>
    <row r="202" spans="1:3">
      <c r="A202" s="463"/>
      <c r="B202" s="3" t="s">
        <v>218</v>
      </c>
      <c r="C202" s="10"/>
    </row>
    <row r="203" spans="1:3" ht="12" hidden="1" customHeight="1">
      <c r="A203" s="463"/>
      <c r="C203" s="10"/>
    </row>
    <row r="204" spans="1:3" ht="12" hidden="1" customHeight="1">
      <c r="A204" s="463"/>
      <c r="C204" s="10"/>
    </row>
    <row r="205" spans="1:3" ht="12" hidden="1" customHeight="1">
      <c r="A205" s="463"/>
      <c r="C205" s="10"/>
    </row>
    <row r="206" spans="1:3" ht="12" hidden="1" customHeight="1">
      <c r="A206" s="463"/>
      <c r="C206" s="10"/>
    </row>
    <row r="207" spans="1:3" ht="12" hidden="1" customHeight="1">
      <c r="A207" s="463"/>
      <c r="C207" s="10"/>
    </row>
    <row r="208" spans="1:3" ht="12" hidden="1" customHeight="1">
      <c r="A208" s="463"/>
      <c r="C208" s="10"/>
    </row>
    <row r="209" spans="1:3" ht="12" hidden="1" customHeight="1">
      <c r="A209" s="463"/>
      <c r="C209" s="10"/>
    </row>
    <row r="210" spans="1:3" ht="12" hidden="1" customHeight="1">
      <c r="A210" s="463"/>
      <c r="C210" s="10"/>
    </row>
    <row r="211" spans="1:3" ht="12" hidden="1" customHeight="1">
      <c r="A211" s="463"/>
      <c r="C211" s="10"/>
    </row>
    <row r="212" spans="1:3" hidden="1">
      <c r="A212" s="463"/>
    </row>
    <row r="213" spans="1:3" hidden="1">
      <c r="A213" s="463">
        <f>A196+1</f>
        <v>11</v>
      </c>
      <c r="B213" s="3" t="s">
        <v>220</v>
      </c>
      <c r="C213" s="10">
        <f ca="1">OFFSET(Map!$C$5,0,A213-1)</f>
        <v>0</v>
      </c>
    </row>
    <row r="214" spans="1:3" hidden="1">
      <c r="A214" s="463"/>
      <c r="B214" s="3" t="s">
        <v>214</v>
      </c>
      <c r="C214" s="10"/>
    </row>
    <row r="215" spans="1:3" hidden="1">
      <c r="A215" s="463"/>
      <c r="B215" s="3" t="s">
        <v>221</v>
      </c>
      <c r="C215" s="10"/>
    </row>
    <row r="216" spans="1:3" ht="12" hidden="1" customHeight="1">
      <c r="A216" s="463"/>
      <c r="B216" s="3" t="s">
        <v>215</v>
      </c>
      <c r="C216" s="10"/>
    </row>
    <row r="217" spans="1:3" hidden="1">
      <c r="A217" s="463"/>
      <c r="B217" s="3" t="s">
        <v>216</v>
      </c>
      <c r="C217" s="10"/>
    </row>
    <row r="218" spans="1:3" hidden="1">
      <c r="A218" s="463"/>
      <c r="B218" s="3" t="s">
        <v>217</v>
      </c>
      <c r="C218" s="10"/>
    </row>
    <row r="219" spans="1:3" hidden="1">
      <c r="A219" s="463"/>
      <c r="B219" s="3" t="s">
        <v>218</v>
      </c>
      <c r="C219" s="10"/>
    </row>
    <row r="220" spans="1:3" ht="12" hidden="1" customHeight="1">
      <c r="A220" s="463"/>
      <c r="C220" s="10"/>
    </row>
    <row r="221" spans="1:3" ht="12" hidden="1" customHeight="1">
      <c r="A221" s="463"/>
      <c r="C221" s="10"/>
    </row>
    <row r="222" spans="1:3" ht="12" hidden="1" customHeight="1">
      <c r="A222" s="463"/>
      <c r="C222" s="10"/>
    </row>
    <row r="223" spans="1:3" ht="12" hidden="1" customHeight="1">
      <c r="A223" s="463"/>
      <c r="C223" s="10"/>
    </row>
    <row r="224" spans="1:3" ht="12" hidden="1" customHeight="1">
      <c r="A224" s="463"/>
      <c r="C224" s="10"/>
    </row>
    <row r="225" spans="1:3" ht="12" hidden="1" customHeight="1">
      <c r="A225" s="463"/>
      <c r="C225" s="10"/>
    </row>
    <row r="226" spans="1:3" ht="12" hidden="1" customHeight="1">
      <c r="A226" s="463"/>
      <c r="C226" s="10"/>
    </row>
    <row r="227" spans="1:3" ht="12" hidden="1" customHeight="1">
      <c r="A227" s="463"/>
      <c r="C227" s="10"/>
    </row>
    <row r="228" spans="1:3" ht="12" hidden="1" customHeight="1">
      <c r="A228" s="463"/>
      <c r="C228" s="10"/>
    </row>
    <row r="229" spans="1:3" hidden="1">
      <c r="A229" s="463"/>
    </row>
    <row r="230" spans="1:3" hidden="1">
      <c r="A230" s="463">
        <f>A213+1</f>
        <v>12</v>
      </c>
      <c r="B230" s="3" t="s">
        <v>220</v>
      </c>
      <c r="C230" s="10">
        <f ca="1">OFFSET(Map!$C$5,0,A230-1)</f>
        <v>0</v>
      </c>
    </row>
    <row r="231" spans="1:3" hidden="1">
      <c r="A231" s="463"/>
      <c r="B231" s="3" t="s">
        <v>214</v>
      </c>
      <c r="C231" s="10"/>
    </row>
    <row r="232" spans="1:3" hidden="1">
      <c r="A232" s="463"/>
      <c r="B232" s="3" t="s">
        <v>221</v>
      </c>
      <c r="C232" s="10"/>
    </row>
    <row r="233" spans="1:3" ht="12" hidden="1" customHeight="1">
      <c r="A233" s="463"/>
      <c r="B233" s="3" t="s">
        <v>215</v>
      </c>
      <c r="C233" s="10"/>
    </row>
    <row r="234" spans="1:3" hidden="1">
      <c r="A234" s="463"/>
      <c r="B234" s="3" t="s">
        <v>216</v>
      </c>
      <c r="C234" s="10"/>
    </row>
    <row r="235" spans="1:3" hidden="1">
      <c r="A235" s="463"/>
      <c r="B235" s="3" t="s">
        <v>217</v>
      </c>
      <c r="C235" s="10"/>
    </row>
    <row r="236" spans="1:3" hidden="1">
      <c r="A236" s="463"/>
      <c r="B236" s="3" t="s">
        <v>218</v>
      </c>
      <c r="C236" s="10"/>
    </row>
    <row r="237" spans="1:3" ht="12" hidden="1" customHeight="1">
      <c r="A237" s="463"/>
      <c r="C237" s="10"/>
    </row>
    <row r="238" spans="1:3" ht="12" hidden="1" customHeight="1">
      <c r="A238" s="463"/>
      <c r="C238" s="10"/>
    </row>
    <row r="239" spans="1:3" ht="12" hidden="1" customHeight="1">
      <c r="A239" s="463"/>
      <c r="C239" s="10"/>
    </row>
    <row r="240" spans="1:3" ht="12" hidden="1" customHeight="1">
      <c r="A240" s="463"/>
      <c r="C240" s="10"/>
    </row>
    <row r="241" spans="1:3" ht="12" hidden="1" customHeight="1">
      <c r="A241" s="463"/>
      <c r="C241" s="10"/>
    </row>
    <row r="242" spans="1:3" ht="12" hidden="1" customHeight="1">
      <c r="A242" s="463"/>
      <c r="C242" s="10"/>
    </row>
    <row r="243" spans="1:3" ht="12" hidden="1" customHeight="1">
      <c r="A243" s="463"/>
      <c r="C243" s="10"/>
    </row>
    <row r="244" spans="1:3" ht="12" hidden="1" customHeight="1">
      <c r="A244" s="463"/>
      <c r="C244" s="10"/>
    </row>
    <row r="245" spans="1:3" ht="12" hidden="1" customHeight="1">
      <c r="A245" s="463"/>
      <c r="C245" s="10"/>
    </row>
    <row r="246" spans="1:3" hidden="1">
      <c r="A246" s="463"/>
    </row>
    <row r="247" spans="1:3" hidden="1">
      <c r="A247" s="463">
        <f>A230+1</f>
        <v>13</v>
      </c>
      <c r="B247" s="3" t="s">
        <v>220</v>
      </c>
      <c r="C247" s="10">
        <f ca="1">OFFSET(Map!$C$5,0,A247-1)</f>
        <v>0</v>
      </c>
    </row>
    <row r="248" spans="1:3" hidden="1">
      <c r="A248" s="463"/>
      <c r="B248" s="3" t="s">
        <v>214</v>
      </c>
      <c r="C248" s="10"/>
    </row>
    <row r="249" spans="1:3" hidden="1">
      <c r="A249" s="463"/>
      <c r="B249" s="3" t="s">
        <v>221</v>
      </c>
      <c r="C249" s="10"/>
    </row>
    <row r="250" spans="1:3" ht="12" hidden="1" customHeight="1">
      <c r="A250" s="463"/>
      <c r="B250" s="3" t="s">
        <v>215</v>
      </c>
      <c r="C250" s="10"/>
    </row>
    <row r="251" spans="1:3" hidden="1">
      <c r="A251" s="463"/>
      <c r="B251" s="3" t="s">
        <v>216</v>
      </c>
      <c r="C251" s="10"/>
    </row>
    <row r="252" spans="1:3" hidden="1">
      <c r="A252" s="463"/>
      <c r="B252" s="3" t="s">
        <v>217</v>
      </c>
      <c r="C252" s="10"/>
    </row>
    <row r="253" spans="1:3" hidden="1">
      <c r="A253" s="463"/>
      <c r="B253" s="3" t="s">
        <v>218</v>
      </c>
      <c r="C253" s="10"/>
    </row>
    <row r="254" spans="1:3" ht="12" hidden="1" customHeight="1">
      <c r="A254" s="463"/>
      <c r="C254" s="10"/>
    </row>
    <row r="255" spans="1:3" ht="12" hidden="1" customHeight="1">
      <c r="A255" s="463"/>
      <c r="C255" s="10"/>
    </row>
    <row r="256" spans="1:3" ht="12" hidden="1" customHeight="1">
      <c r="A256" s="463"/>
      <c r="C256" s="10"/>
    </row>
    <row r="257" spans="1:3" ht="12" hidden="1" customHeight="1">
      <c r="A257" s="463"/>
      <c r="C257" s="10"/>
    </row>
    <row r="258" spans="1:3" ht="12" hidden="1" customHeight="1">
      <c r="A258" s="463"/>
      <c r="C258" s="10"/>
    </row>
    <row r="259" spans="1:3" ht="12" hidden="1" customHeight="1">
      <c r="A259" s="463"/>
      <c r="C259" s="10"/>
    </row>
    <row r="260" spans="1:3" ht="12" hidden="1" customHeight="1">
      <c r="A260" s="463"/>
      <c r="C260" s="10"/>
    </row>
    <row r="261" spans="1:3" ht="12" hidden="1" customHeight="1">
      <c r="A261" s="463"/>
      <c r="C261" s="10"/>
    </row>
    <row r="262" spans="1:3" ht="12" hidden="1" customHeight="1">
      <c r="A262" s="463"/>
      <c r="C262" s="10"/>
    </row>
    <row r="263" spans="1:3" hidden="1">
      <c r="A263" s="463"/>
    </row>
    <row r="264" spans="1:3" hidden="1">
      <c r="A264" s="463">
        <f>A247+1</f>
        <v>14</v>
      </c>
      <c r="B264" s="3" t="s">
        <v>220</v>
      </c>
      <c r="C264" s="10">
        <f ca="1">OFFSET(Map!$C$5,0,A264-1)</f>
        <v>0</v>
      </c>
    </row>
    <row r="265" spans="1:3" hidden="1">
      <c r="A265" s="463"/>
      <c r="B265" s="3" t="s">
        <v>214</v>
      </c>
      <c r="C265" s="10"/>
    </row>
    <row r="266" spans="1:3" hidden="1">
      <c r="A266" s="463"/>
      <c r="B266" s="3" t="s">
        <v>221</v>
      </c>
      <c r="C266" s="10"/>
    </row>
    <row r="267" spans="1:3" ht="12" hidden="1" customHeight="1">
      <c r="A267" s="463"/>
      <c r="B267" s="3" t="s">
        <v>215</v>
      </c>
      <c r="C267" s="10"/>
    </row>
    <row r="268" spans="1:3" hidden="1">
      <c r="A268" s="463"/>
      <c r="B268" s="3" t="s">
        <v>216</v>
      </c>
      <c r="C268" s="10"/>
    </row>
    <row r="269" spans="1:3" hidden="1">
      <c r="A269" s="463"/>
      <c r="B269" s="3" t="s">
        <v>217</v>
      </c>
      <c r="C269" s="10"/>
    </row>
    <row r="270" spans="1:3" hidden="1">
      <c r="A270" s="463"/>
      <c r="B270" s="3" t="s">
        <v>218</v>
      </c>
      <c r="C270" s="10"/>
    </row>
    <row r="271" spans="1:3" ht="12" hidden="1" customHeight="1">
      <c r="A271" s="463"/>
      <c r="C271" s="10"/>
    </row>
    <row r="272" spans="1:3" ht="12" hidden="1" customHeight="1">
      <c r="A272" s="463"/>
      <c r="C272" s="10"/>
    </row>
    <row r="273" spans="1:3" ht="12" hidden="1" customHeight="1">
      <c r="A273" s="463"/>
      <c r="C273" s="10"/>
    </row>
    <row r="274" spans="1:3" ht="12" hidden="1" customHeight="1">
      <c r="A274" s="463"/>
      <c r="C274" s="10"/>
    </row>
    <row r="275" spans="1:3" ht="12" hidden="1" customHeight="1">
      <c r="A275" s="463"/>
      <c r="C275" s="10"/>
    </row>
    <row r="276" spans="1:3" ht="12" hidden="1" customHeight="1">
      <c r="A276" s="463"/>
      <c r="C276" s="10"/>
    </row>
    <row r="277" spans="1:3" ht="12" hidden="1" customHeight="1">
      <c r="A277" s="463"/>
      <c r="C277" s="10"/>
    </row>
    <row r="278" spans="1:3" ht="12" hidden="1" customHeight="1">
      <c r="A278" s="463"/>
      <c r="C278" s="10"/>
    </row>
    <row r="279" spans="1:3" ht="12" hidden="1" customHeight="1">
      <c r="A279" s="463"/>
      <c r="C279" s="10"/>
    </row>
    <row r="280" spans="1:3" hidden="1">
      <c r="A280" s="463"/>
    </row>
    <row r="281" spans="1:3" hidden="1">
      <c r="A281" s="463">
        <f>A264+1</f>
        <v>15</v>
      </c>
      <c r="B281" s="3" t="s">
        <v>220</v>
      </c>
      <c r="C281" s="10">
        <f ca="1">OFFSET(Map!$C$5,0,A281-1)</f>
        <v>0</v>
      </c>
    </row>
    <row r="282" spans="1:3" hidden="1">
      <c r="A282" s="463"/>
      <c r="B282" s="3" t="s">
        <v>214</v>
      </c>
      <c r="C282" s="10"/>
    </row>
    <row r="283" spans="1:3" hidden="1">
      <c r="A283" s="463"/>
      <c r="B283" s="3" t="s">
        <v>221</v>
      </c>
      <c r="C283" s="10"/>
    </row>
    <row r="284" spans="1:3" ht="12" hidden="1" customHeight="1">
      <c r="A284" s="463"/>
      <c r="B284" s="3" t="s">
        <v>215</v>
      </c>
      <c r="C284" s="10"/>
    </row>
    <row r="285" spans="1:3" hidden="1">
      <c r="A285" s="463"/>
      <c r="B285" s="3" t="s">
        <v>216</v>
      </c>
      <c r="C285" s="10"/>
    </row>
    <row r="286" spans="1:3" hidden="1">
      <c r="A286" s="463"/>
      <c r="B286" s="3" t="s">
        <v>217</v>
      </c>
      <c r="C286" s="10"/>
    </row>
    <row r="287" spans="1:3" hidden="1">
      <c r="A287" s="463"/>
      <c r="B287" s="3" t="s">
        <v>218</v>
      </c>
      <c r="C287" s="10"/>
    </row>
    <row r="288" spans="1:3" ht="12" hidden="1" customHeight="1">
      <c r="A288" s="463"/>
      <c r="C288" s="10"/>
    </row>
    <row r="289" spans="1:3" ht="12" hidden="1" customHeight="1">
      <c r="A289" s="463"/>
      <c r="C289" s="10"/>
    </row>
    <row r="290" spans="1:3" ht="12" hidden="1" customHeight="1">
      <c r="A290" s="463"/>
      <c r="C290" s="10"/>
    </row>
    <row r="291" spans="1:3" ht="12" hidden="1" customHeight="1">
      <c r="A291" s="463"/>
      <c r="C291" s="10"/>
    </row>
    <row r="292" spans="1:3" ht="12" hidden="1" customHeight="1">
      <c r="A292" s="463"/>
      <c r="C292" s="10"/>
    </row>
    <row r="293" spans="1:3" ht="12" hidden="1" customHeight="1">
      <c r="A293" s="463"/>
      <c r="C293" s="10"/>
    </row>
    <row r="294" spans="1:3" ht="12" hidden="1" customHeight="1">
      <c r="A294" s="463"/>
      <c r="C294" s="10"/>
    </row>
    <row r="295" spans="1:3" ht="12" hidden="1" customHeight="1">
      <c r="A295" s="463"/>
      <c r="C295" s="10"/>
    </row>
    <row r="296" spans="1:3" ht="12" hidden="1" customHeight="1">
      <c r="A296" s="463"/>
      <c r="C296" s="10"/>
    </row>
    <row r="297" spans="1:3" hidden="1">
      <c r="A297" s="463"/>
    </row>
  </sheetData>
  <sheetProtection sheet="1" objects="1" scenarios="1"/>
  <mergeCells count="16">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 ref="A128:A144"/>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6"/>
  <sheetViews>
    <sheetView showGridLines="0" zoomScaleNormal="100" workbookViewId="0">
      <selection activeCell="N81" sqref="N81"/>
    </sheetView>
  </sheetViews>
  <sheetFormatPr defaultColWidth="10.73046875" defaultRowHeight="12.75"/>
  <cols>
    <col min="1" max="1" width="24.1328125" customWidth="1"/>
    <col min="2" max="5" width="10.73046875" customWidth="1"/>
    <col min="6" max="6" width="5.265625" customWidth="1"/>
    <col min="7" max="7" width="11.1328125" customWidth="1"/>
  </cols>
  <sheetData>
    <row r="1" spans="1:12" s="3" customFormat="1" ht="20.65">
      <c r="A1" s="132" t="s">
        <v>239</v>
      </c>
      <c r="B1" s="35"/>
      <c r="C1" s="35"/>
      <c r="D1" s="35"/>
      <c r="E1" s="35"/>
      <c r="F1" s="35"/>
      <c r="G1" s="35"/>
      <c r="H1" s="35"/>
      <c r="I1" s="35"/>
      <c r="J1" s="35"/>
      <c r="K1" s="35"/>
      <c r="L1" s="35"/>
    </row>
    <row r="2" spans="1:12" s="3" customFormat="1" ht="13.15" hidden="1" thickBot="1">
      <c r="A2" s="31"/>
      <c r="B2" s="31"/>
      <c r="C2" s="31"/>
      <c r="D2" s="31"/>
      <c r="E2" s="31"/>
      <c r="F2" s="31"/>
      <c r="G2" s="31"/>
    </row>
    <row r="3" spans="1:12" s="3" customFormat="1" ht="20.65" hidden="1">
      <c r="A3" s="133" t="s">
        <v>133</v>
      </c>
      <c r="B3" s="33"/>
      <c r="C3" s="33"/>
      <c r="D3" s="33"/>
      <c r="E3" s="33"/>
      <c r="F3" s="33"/>
      <c r="G3" s="33"/>
      <c r="H3" s="33"/>
    </row>
    <row r="4" spans="1:12" s="3" customFormat="1" hidden="1">
      <c r="A4" s="33" t="s">
        <v>89</v>
      </c>
      <c r="B4" s="134">
        <v>36526</v>
      </c>
      <c r="C4" s="134"/>
      <c r="D4" s="33"/>
      <c r="E4" s="33" t="s">
        <v>166</v>
      </c>
      <c r="F4" s="33" t="s">
        <v>156</v>
      </c>
      <c r="G4" s="33"/>
      <c r="H4" s="33"/>
    </row>
    <row r="5" spans="1:12" s="3" customFormat="1" hidden="1">
      <c r="A5" s="33" t="s">
        <v>119</v>
      </c>
      <c r="B5" s="134">
        <v>43831</v>
      </c>
      <c r="C5" s="134"/>
      <c r="D5" s="33"/>
      <c r="E5" s="33"/>
      <c r="F5" s="33" t="s">
        <v>167</v>
      </c>
      <c r="G5" s="33"/>
      <c r="H5" s="33"/>
    </row>
    <row r="6" spans="1:12" s="3" customFormat="1" hidden="1">
      <c r="A6" s="33" t="s">
        <v>90</v>
      </c>
      <c r="B6" s="135" t="s">
        <v>142</v>
      </c>
      <c r="C6" s="135"/>
      <c r="D6" s="33"/>
      <c r="E6" s="33"/>
      <c r="F6" s="33" t="s">
        <v>116</v>
      </c>
      <c r="G6" s="33"/>
      <c r="H6" s="33"/>
    </row>
    <row r="7" spans="1:12" s="3" customFormat="1" hidden="1">
      <c r="A7" s="33"/>
      <c r="B7" s="135" t="s">
        <v>170</v>
      </c>
      <c r="C7" s="135"/>
      <c r="D7" s="33"/>
      <c r="E7" s="33"/>
      <c r="F7" s="135" t="s">
        <v>117</v>
      </c>
      <c r="G7" s="33"/>
      <c r="H7" s="33"/>
    </row>
    <row r="8" spans="1:12" s="3" customFormat="1" hidden="1">
      <c r="A8" s="33"/>
      <c r="B8" s="135" t="s">
        <v>127</v>
      </c>
      <c r="C8" s="135"/>
      <c r="D8" s="33"/>
      <c r="E8" s="33"/>
      <c r="F8" s="135" t="s">
        <v>44</v>
      </c>
      <c r="G8" s="33"/>
      <c r="H8" s="33"/>
    </row>
    <row r="9" spans="1:12" s="3" customFormat="1" hidden="1">
      <c r="A9" s="33"/>
      <c r="B9" s="135" t="s">
        <v>168</v>
      </c>
      <c r="C9" s="135"/>
      <c r="D9" s="33"/>
      <c r="E9" s="33"/>
      <c r="F9" s="33" t="s">
        <v>45</v>
      </c>
      <c r="G9" s="33"/>
      <c r="H9" s="33"/>
    </row>
    <row r="10" spans="1:12" s="3" customFormat="1" hidden="1">
      <c r="A10" s="33"/>
      <c r="B10" s="135" t="s">
        <v>169</v>
      </c>
      <c r="C10" s="135"/>
      <c r="D10" s="33"/>
      <c r="E10" s="33"/>
      <c r="F10" s="33" t="s">
        <v>46</v>
      </c>
      <c r="G10" s="33"/>
      <c r="H10" s="33"/>
    </row>
    <row r="11" spans="1:12" s="3" customFormat="1" hidden="1">
      <c r="A11" s="33"/>
      <c r="B11" s="135" t="s">
        <v>143</v>
      </c>
      <c r="C11" s="135"/>
      <c r="D11" s="33"/>
      <c r="E11" s="33"/>
      <c r="F11" s="33" t="s">
        <v>47</v>
      </c>
      <c r="G11" s="33"/>
      <c r="H11" s="33"/>
    </row>
    <row r="12" spans="1:12" s="3" customFormat="1" hidden="1">
      <c r="A12" s="33"/>
      <c r="B12" s="135" t="s">
        <v>144</v>
      </c>
      <c r="C12" s="135"/>
      <c r="D12" s="33"/>
      <c r="E12" s="33"/>
      <c r="F12" s="33" t="s">
        <v>121</v>
      </c>
      <c r="G12" s="33"/>
      <c r="H12" s="33"/>
    </row>
    <row r="13" spans="1:12" s="3" customFormat="1" hidden="1">
      <c r="A13" s="33"/>
      <c r="B13" s="135" t="s">
        <v>195</v>
      </c>
      <c r="C13" s="135"/>
      <c r="D13" s="33"/>
      <c r="E13" s="33"/>
      <c r="F13" s="33"/>
      <c r="G13" s="33"/>
      <c r="H13" s="33"/>
    </row>
    <row r="14" spans="1:12" s="3" customFormat="1" hidden="1">
      <c r="A14" s="33" t="s">
        <v>95</v>
      </c>
      <c r="B14" s="33" t="s">
        <v>96</v>
      </c>
      <c r="C14" s="33"/>
      <c r="D14" s="33"/>
      <c r="E14" s="33"/>
      <c r="F14" s="33"/>
      <c r="G14" s="33"/>
      <c r="H14" s="33"/>
    </row>
    <row r="15" spans="1:12" s="3" customFormat="1" hidden="1">
      <c r="A15" s="33"/>
      <c r="B15" s="33" t="s">
        <v>171</v>
      </c>
      <c r="C15" s="33"/>
      <c r="D15" s="33"/>
      <c r="E15" s="33" t="s">
        <v>240</v>
      </c>
      <c r="F15" s="33" t="s">
        <v>241</v>
      </c>
      <c r="G15" s="33"/>
      <c r="H15" s="33"/>
    </row>
    <row r="16" spans="1:12" s="3" customFormat="1" hidden="1">
      <c r="A16" s="33"/>
      <c r="B16" s="33" t="s">
        <v>145</v>
      </c>
      <c r="C16" s="33"/>
      <c r="D16" s="33"/>
      <c r="E16" s="33"/>
      <c r="F16" s="33" t="s">
        <v>242</v>
      </c>
      <c r="G16" s="33"/>
      <c r="H16" s="33"/>
    </row>
    <row r="17" spans="1:8" s="3" customFormat="1" hidden="1">
      <c r="A17" s="33"/>
      <c r="B17" s="33" t="s">
        <v>146</v>
      </c>
      <c r="C17" s="33"/>
      <c r="D17" s="33"/>
      <c r="E17" s="33" t="s">
        <v>243</v>
      </c>
      <c r="F17" s="33" t="s">
        <v>244</v>
      </c>
      <c r="G17" s="33"/>
      <c r="H17" s="33"/>
    </row>
    <row r="18" spans="1:8" s="3" customFormat="1" hidden="1">
      <c r="A18" s="33"/>
      <c r="B18" s="33" t="s">
        <v>188</v>
      </c>
      <c r="C18" s="33"/>
      <c r="D18" s="33"/>
      <c r="E18" s="33"/>
      <c r="F18" s="33" t="s">
        <v>245</v>
      </c>
      <c r="G18" s="33"/>
      <c r="H18" s="33"/>
    </row>
    <row r="19" spans="1:8" s="3" customFormat="1" hidden="1">
      <c r="A19" s="33"/>
      <c r="B19" s="33" t="s">
        <v>98</v>
      </c>
      <c r="C19" s="33"/>
      <c r="D19" s="33"/>
      <c r="E19" s="33"/>
      <c r="F19" s="33" t="s">
        <v>246</v>
      </c>
      <c r="G19" s="33"/>
      <c r="H19" s="33"/>
    </row>
    <row r="20" spans="1:8" s="3" customFormat="1" hidden="1">
      <c r="A20" s="33"/>
      <c r="B20" s="33" t="s">
        <v>28</v>
      </c>
      <c r="C20" s="33"/>
      <c r="D20" s="33"/>
      <c r="E20" s="33"/>
      <c r="F20" s="33" t="s">
        <v>247</v>
      </c>
      <c r="G20" s="33"/>
      <c r="H20" s="33"/>
    </row>
    <row r="21" spans="1:8" s="3" customFormat="1" hidden="1">
      <c r="A21" s="33"/>
      <c r="B21" s="33" t="s">
        <v>189</v>
      </c>
      <c r="C21" s="33"/>
      <c r="D21" s="33"/>
      <c r="E21" s="33" t="s">
        <v>248</v>
      </c>
      <c r="F21" s="33" t="s">
        <v>246</v>
      </c>
      <c r="G21" s="33"/>
      <c r="H21" s="33"/>
    </row>
    <row r="22" spans="1:8" s="3" customFormat="1" hidden="1">
      <c r="A22" s="33"/>
      <c r="B22" s="33" t="s">
        <v>190</v>
      </c>
      <c r="C22" s="33"/>
      <c r="D22" s="33"/>
      <c r="E22" s="33"/>
      <c r="F22" s="33" t="s">
        <v>249</v>
      </c>
      <c r="G22" s="33"/>
      <c r="H22" s="33"/>
    </row>
    <row r="23" spans="1:8" s="3" customFormat="1" hidden="1">
      <c r="A23" s="33"/>
      <c r="B23" s="33" t="s">
        <v>191</v>
      </c>
      <c r="C23" s="33"/>
      <c r="D23" s="33"/>
      <c r="E23" s="33"/>
      <c r="F23" s="33"/>
      <c r="G23" s="33"/>
      <c r="H23" s="33"/>
    </row>
    <row r="24" spans="1:8" s="3" customFormat="1" hidden="1">
      <c r="A24" s="33" t="s">
        <v>53</v>
      </c>
      <c r="B24" s="33" t="s">
        <v>54</v>
      </c>
      <c r="C24" s="33"/>
      <c r="D24" s="33"/>
      <c r="E24" s="33"/>
      <c r="F24" s="33"/>
      <c r="G24" s="33"/>
      <c r="H24" s="33"/>
    </row>
    <row r="25" spans="1:8" s="23" customFormat="1" hidden="1">
      <c r="A25" s="33"/>
      <c r="B25" s="33" t="s">
        <v>55</v>
      </c>
      <c r="C25" s="33"/>
      <c r="D25" s="33"/>
      <c r="E25" s="33"/>
      <c r="F25" s="33"/>
      <c r="G25" s="33"/>
      <c r="H25" s="33"/>
    </row>
    <row r="26" spans="1:8" s="3" customFormat="1" hidden="1">
      <c r="A26" s="33" t="s">
        <v>56</v>
      </c>
      <c r="B26" s="33" t="s">
        <v>57</v>
      </c>
      <c r="C26" s="33"/>
      <c r="D26" s="33"/>
      <c r="E26" s="33"/>
      <c r="F26" s="33"/>
      <c r="G26" s="33"/>
      <c r="H26" s="33"/>
    </row>
    <row r="27" spans="1:8" s="3" customFormat="1" hidden="1">
      <c r="A27" s="33"/>
      <c r="B27" s="33" t="s">
        <v>97</v>
      </c>
      <c r="C27" s="33"/>
      <c r="D27" s="33"/>
      <c r="E27" s="33"/>
      <c r="F27" s="33"/>
      <c r="G27" s="33"/>
      <c r="H27" s="33"/>
    </row>
    <row r="28" spans="1:8" s="3" customFormat="1" hidden="1">
      <c r="A28" s="33"/>
      <c r="B28" s="33" t="s">
        <v>59</v>
      </c>
      <c r="C28" s="33"/>
      <c r="D28" s="33"/>
      <c r="E28" s="33"/>
      <c r="F28" s="33"/>
      <c r="G28" s="33"/>
      <c r="H28" s="33"/>
    </row>
    <row r="29" spans="1:8" s="3" customFormat="1" hidden="1">
      <c r="A29" s="33"/>
      <c r="B29" s="33" t="s">
        <v>58</v>
      </c>
      <c r="C29" s="33"/>
      <c r="D29" s="33"/>
      <c r="E29" s="33"/>
      <c r="F29" s="33"/>
      <c r="G29" s="33"/>
      <c r="H29" s="33"/>
    </row>
    <row r="30" spans="1:8" s="3" customFormat="1" hidden="1">
      <c r="A30" s="33" t="s">
        <v>250</v>
      </c>
      <c r="B30" s="33" t="s">
        <v>212</v>
      </c>
      <c r="C30" s="33"/>
      <c r="D30" s="33"/>
      <c r="E30" s="33"/>
      <c r="F30" s="33"/>
      <c r="G30" s="33"/>
      <c r="H30" s="33"/>
    </row>
    <row r="31" spans="1:8" s="3" customFormat="1" hidden="1">
      <c r="A31" s="33"/>
      <c r="B31" s="33" t="s">
        <v>213</v>
      </c>
      <c r="C31" s="33"/>
      <c r="D31" s="33"/>
      <c r="E31" s="33"/>
      <c r="F31" s="33"/>
      <c r="G31" s="33"/>
      <c r="H31" s="33"/>
    </row>
    <row r="32" spans="1:8" s="3" customFormat="1" hidden="1">
      <c r="A32" s="33" t="s">
        <v>60</v>
      </c>
      <c r="B32" s="33" t="s">
        <v>61</v>
      </c>
      <c r="C32" s="33"/>
      <c r="D32" s="33"/>
      <c r="E32" s="33"/>
      <c r="F32" s="33"/>
      <c r="G32" s="33"/>
      <c r="H32" s="33"/>
    </row>
    <row r="33" spans="1:12" s="3" customFormat="1" hidden="1">
      <c r="A33" s="33"/>
      <c r="B33" s="33" t="s">
        <v>62</v>
      </c>
      <c r="C33" s="33"/>
      <c r="D33" s="33"/>
      <c r="E33" s="33"/>
      <c r="F33" s="33"/>
      <c r="G33" s="33"/>
      <c r="H33" s="33"/>
    </row>
    <row r="34" spans="1:12" s="3" customFormat="1" hidden="1">
      <c r="A34" s="33"/>
      <c r="B34" s="33" t="s">
        <v>63</v>
      </c>
      <c r="C34" s="33"/>
      <c r="D34" s="33"/>
      <c r="E34" s="33"/>
      <c r="F34" s="33"/>
      <c r="G34" s="33"/>
      <c r="H34" s="33"/>
    </row>
    <row r="35" spans="1:12" s="3" customFormat="1" hidden="1">
      <c r="A35" s="33"/>
      <c r="B35" s="33" t="s">
        <v>64</v>
      </c>
      <c r="C35" s="33"/>
      <c r="D35" s="33"/>
      <c r="E35" s="33"/>
      <c r="F35" s="33"/>
      <c r="G35" s="33"/>
      <c r="H35" s="33"/>
    </row>
    <row r="36" spans="1:12" s="3" customFormat="1" hidden="1">
      <c r="A36" s="33"/>
      <c r="B36" s="33" t="s">
        <v>65</v>
      </c>
      <c r="C36" s="33"/>
      <c r="D36" s="33"/>
      <c r="E36" s="33"/>
      <c r="F36" s="33"/>
      <c r="G36" s="33"/>
      <c r="H36" s="33"/>
    </row>
    <row r="37" spans="1:12" s="3" customFormat="1" hidden="1">
      <c r="A37" s="33" t="s">
        <v>181</v>
      </c>
      <c r="B37" s="33" t="s">
        <v>182</v>
      </c>
      <c r="C37" s="33"/>
      <c r="D37" s="33"/>
      <c r="E37" s="33"/>
      <c r="F37" s="33"/>
      <c r="G37" s="33"/>
      <c r="H37" s="33"/>
    </row>
    <row r="38" spans="1:12" s="3" customFormat="1" hidden="1">
      <c r="A38" s="33"/>
      <c r="B38" s="33" t="s">
        <v>183</v>
      </c>
      <c r="C38" s="33"/>
      <c r="D38" s="33"/>
      <c r="E38" s="33"/>
      <c r="F38" s="33"/>
      <c r="G38" s="33"/>
      <c r="H38" s="33"/>
    </row>
    <row r="39" spans="1:12" s="3" customFormat="1" hidden="1">
      <c r="A39" s="33"/>
      <c r="B39" s="33" t="s">
        <v>184</v>
      </c>
      <c r="C39" s="33"/>
      <c r="D39" s="33"/>
      <c r="E39" s="33"/>
      <c r="F39" s="33"/>
      <c r="G39" s="33"/>
      <c r="H39" s="33"/>
    </row>
    <row r="40" spans="1:12" s="3" customFormat="1" hidden="1">
      <c r="A40" s="33"/>
      <c r="B40" s="33"/>
      <c r="C40" s="33"/>
      <c r="D40" s="33"/>
      <c r="E40" s="33"/>
      <c r="F40" s="33"/>
      <c r="G40" s="33"/>
      <c r="H40" s="33"/>
    </row>
    <row r="41" spans="1:12" s="3" customFormat="1" hidden="1">
      <c r="A41" s="33"/>
      <c r="B41" s="33"/>
      <c r="C41" s="33"/>
      <c r="D41" s="33"/>
      <c r="E41" s="33"/>
      <c r="F41" s="33"/>
      <c r="G41" s="33"/>
      <c r="H41" s="33"/>
    </row>
    <row r="42" spans="1:12" s="3" customFormat="1" ht="20.65">
      <c r="A42" s="132"/>
      <c r="B42" s="464" t="s">
        <v>251</v>
      </c>
      <c r="C42" s="465"/>
      <c r="D42" s="465"/>
      <c r="E42" s="466"/>
      <c r="F42" s="136"/>
      <c r="G42" s="464" t="s">
        <v>87</v>
      </c>
      <c r="H42" s="465"/>
      <c r="I42" s="465"/>
      <c r="J42" s="466"/>
      <c r="K42" s="35"/>
      <c r="L42" s="35"/>
    </row>
    <row r="43" spans="1:12" s="4" customFormat="1" ht="13.15">
      <c r="A43" s="85" t="s">
        <v>278</v>
      </c>
      <c r="B43" s="73" t="s">
        <v>252</v>
      </c>
      <c r="C43" s="74" t="s">
        <v>253</v>
      </c>
      <c r="D43" s="74" t="s">
        <v>254</v>
      </c>
      <c r="E43" s="75" t="s">
        <v>255</v>
      </c>
      <c r="F43" s="68"/>
      <c r="G43" s="137" t="s">
        <v>252</v>
      </c>
      <c r="H43" s="138" t="s">
        <v>253</v>
      </c>
      <c r="I43" s="138" t="s">
        <v>254</v>
      </c>
      <c r="J43" s="139" t="s">
        <v>255</v>
      </c>
      <c r="K43" s="140"/>
      <c r="L43" s="140"/>
    </row>
    <row r="44" spans="1:12" s="4" customFormat="1">
      <c r="A44" s="141"/>
      <c r="B44" s="142"/>
      <c r="C44" s="142"/>
      <c r="D44" s="142"/>
      <c r="E44" s="142"/>
      <c r="F44" s="143"/>
      <c r="G44" s="144"/>
      <c r="H44" s="144"/>
      <c r="I44" s="144"/>
      <c r="J44" s="144"/>
      <c r="K44" s="140"/>
      <c r="L44" s="140"/>
    </row>
    <row r="45" spans="1:12" s="4" customFormat="1">
      <c r="A45" s="141"/>
      <c r="B45" s="142"/>
      <c r="C45" s="142"/>
      <c r="D45" s="142"/>
      <c r="E45" s="142"/>
      <c r="F45" s="143"/>
      <c r="G45" s="142"/>
      <c r="H45" s="142"/>
      <c r="I45" s="142"/>
      <c r="J45" s="142"/>
      <c r="K45" s="140"/>
      <c r="L45" s="140"/>
    </row>
    <row r="46" spans="1:12" s="4" customFormat="1">
      <c r="A46" s="141"/>
      <c r="B46" s="142"/>
      <c r="C46" s="142"/>
      <c r="D46" s="142"/>
      <c r="E46" s="142"/>
      <c r="F46" s="143"/>
      <c r="G46" s="142"/>
      <c r="H46" s="142"/>
      <c r="I46" s="142"/>
      <c r="J46" s="142"/>
      <c r="K46" s="140"/>
      <c r="L46" s="140"/>
    </row>
    <row r="47" spans="1:12" s="4" customFormat="1">
      <c r="A47" s="141"/>
      <c r="B47" s="142"/>
      <c r="C47" s="142"/>
      <c r="D47" s="142"/>
      <c r="E47" s="142"/>
      <c r="F47" s="143"/>
      <c r="G47" s="142"/>
      <c r="H47" s="142"/>
      <c r="I47" s="142"/>
      <c r="J47" s="142"/>
      <c r="K47" s="140"/>
      <c r="L47" s="140"/>
    </row>
    <row r="48" spans="1:12" s="4" customFormat="1">
      <c r="A48" s="141"/>
      <c r="B48" s="142"/>
      <c r="C48" s="142"/>
      <c r="D48" s="142"/>
      <c r="E48" s="142"/>
      <c r="F48" s="143"/>
      <c r="G48" s="142"/>
      <c r="H48" s="142"/>
      <c r="I48" s="142"/>
      <c r="J48" s="142"/>
      <c r="K48" s="140"/>
      <c r="L48" s="140"/>
    </row>
    <row r="49" spans="1:12" s="4" customFormat="1">
      <c r="A49" s="141"/>
      <c r="B49" s="142"/>
      <c r="C49" s="142"/>
      <c r="D49" s="142"/>
      <c r="E49" s="142"/>
      <c r="F49" s="143"/>
      <c r="G49" s="142"/>
      <c r="H49" s="142"/>
      <c r="I49" s="142"/>
      <c r="J49" s="142"/>
      <c r="K49" s="140"/>
      <c r="L49" s="140"/>
    </row>
    <row r="50" spans="1:12" s="4" customFormat="1">
      <c r="A50" s="141"/>
      <c r="B50" s="142"/>
      <c r="C50" s="142"/>
      <c r="D50" s="142"/>
      <c r="E50" s="142"/>
      <c r="F50" s="143"/>
      <c r="G50" s="142"/>
      <c r="H50" s="142"/>
      <c r="I50" s="142"/>
      <c r="J50" s="142"/>
      <c r="K50" s="140"/>
      <c r="L50" s="140"/>
    </row>
    <row r="51" spans="1:12" s="4" customFormat="1" ht="13.15">
      <c r="A51" s="156"/>
      <c r="B51" s="79"/>
      <c r="C51" s="79"/>
      <c r="D51" s="79"/>
      <c r="E51" s="79"/>
      <c r="F51" s="72"/>
      <c r="G51" s="142"/>
      <c r="H51" s="79"/>
      <c r="I51" s="79"/>
      <c r="J51" s="79"/>
      <c r="K51" s="140"/>
      <c r="L51" s="140"/>
    </row>
    <row r="52" spans="1:12" s="4" customFormat="1" ht="13.15">
      <c r="A52" s="156"/>
      <c r="B52" s="79"/>
      <c r="C52" s="79"/>
      <c r="D52" s="79"/>
      <c r="E52" s="79"/>
      <c r="F52" s="72"/>
      <c r="G52" s="142"/>
      <c r="H52" s="79"/>
      <c r="I52" s="79"/>
      <c r="J52" s="79"/>
      <c r="K52" s="140"/>
      <c r="L52" s="140"/>
    </row>
    <row r="53" spans="1:12" s="4" customFormat="1" ht="13.15">
      <c r="A53" s="156"/>
      <c r="B53" s="79"/>
      <c r="C53" s="79"/>
      <c r="D53" s="79"/>
      <c r="E53" s="79"/>
      <c r="F53" s="72"/>
      <c r="G53" s="142"/>
      <c r="H53" s="79"/>
      <c r="I53" s="79"/>
      <c r="J53" s="79"/>
      <c r="K53" s="140"/>
      <c r="L53" s="140"/>
    </row>
    <row r="54" spans="1:12" s="4" customFormat="1" ht="13.15" hidden="1">
      <c r="A54" s="145"/>
      <c r="B54" s="69"/>
      <c r="C54" s="69"/>
      <c r="D54" s="69"/>
      <c r="E54" s="69"/>
      <c r="F54" s="72"/>
      <c r="G54" s="146"/>
      <c r="H54" s="69"/>
      <c r="I54" s="69"/>
      <c r="J54" s="69"/>
      <c r="K54" s="140"/>
      <c r="L54" s="140"/>
    </row>
    <row r="55" spans="1:12" s="4" customFormat="1" ht="13.15" hidden="1">
      <c r="A55" s="145"/>
      <c r="B55" s="69"/>
      <c r="C55" s="69"/>
      <c r="D55" s="69"/>
      <c r="E55" s="69"/>
      <c r="F55" s="72"/>
      <c r="G55" s="146"/>
      <c r="H55" s="69"/>
      <c r="I55" s="69"/>
      <c r="J55" s="69"/>
      <c r="K55" s="140"/>
      <c r="L55" s="140"/>
    </row>
    <row r="56" spans="1:12" s="4" customFormat="1" ht="13.15" hidden="1">
      <c r="A56" s="145"/>
      <c r="B56" s="69"/>
      <c r="C56" s="69"/>
      <c r="D56" s="69"/>
      <c r="E56" s="69"/>
      <c r="F56" s="72"/>
      <c r="G56" s="146"/>
      <c r="H56" s="69"/>
      <c r="I56" s="69"/>
      <c r="J56" s="69"/>
      <c r="K56" s="140"/>
      <c r="L56" s="140"/>
    </row>
    <row r="57" spans="1:12" s="4" customFormat="1" ht="13.15" hidden="1">
      <c r="A57" s="145"/>
      <c r="B57" s="69"/>
      <c r="C57" s="69"/>
      <c r="D57" s="69"/>
      <c r="E57" s="69"/>
      <c r="F57" s="72"/>
      <c r="G57" s="146"/>
      <c r="H57" s="69"/>
      <c r="I57" s="69"/>
      <c r="J57" s="69"/>
      <c r="K57" s="140"/>
      <c r="L57" s="140"/>
    </row>
    <row r="58" spans="1:12" s="4" customFormat="1" ht="13.15" hidden="1">
      <c r="A58" s="145"/>
      <c r="B58" s="69"/>
      <c r="C58" s="69"/>
      <c r="D58" s="69"/>
      <c r="E58" s="69"/>
      <c r="F58" s="72"/>
      <c r="G58" s="146"/>
      <c r="H58" s="69"/>
      <c r="I58" s="69"/>
      <c r="J58" s="69"/>
      <c r="K58" s="140"/>
      <c r="L58" s="140"/>
    </row>
    <row r="59" spans="1:12" s="4" customFormat="1" ht="13.15" hidden="1">
      <c r="A59" s="145"/>
      <c r="B59" s="69"/>
      <c r="C59" s="69"/>
      <c r="D59" s="69"/>
      <c r="E59" s="69"/>
      <c r="F59" s="72"/>
      <c r="G59" s="146"/>
      <c r="H59" s="69"/>
      <c r="I59" s="69"/>
      <c r="J59" s="69"/>
      <c r="K59" s="140"/>
      <c r="L59" s="140"/>
    </row>
    <row r="60" spans="1:12" s="4" customFormat="1" ht="13.15" hidden="1">
      <c r="A60" s="145"/>
      <c r="B60" s="69"/>
      <c r="C60" s="69"/>
      <c r="D60" s="69"/>
      <c r="E60" s="69"/>
      <c r="F60" s="72"/>
      <c r="G60" s="146"/>
      <c r="H60" s="69"/>
      <c r="I60" s="69"/>
      <c r="J60" s="69"/>
      <c r="K60" s="140"/>
      <c r="L60" s="140"/>
    </row>
    <row r="61" spans="1:12" s="4" customFormat="1" ht="13.15" hidden="1">
      <c r="A61" s="145"/>
      <c r="B61" s="69"/>
      <c r="C61" s="69"/>
      <c r="D61" s="69"/>
      <c r="E61" s="69"/>
      <c r="F61" s="72"/>
      <c r="G61" s="146"/>
      <c r="H61" s="69"/>
      <c r="I61" s="69"/>
      <c r="J61" s="69"/>
      <c r="K61" s="140"/>
      <c r="L61" s="140"/>
    </row>
    <row r="62" spans="1:12" s="4" customFormat="1" ht="13.15" hidden="1">
      <c r="A62" s="145"/>
      <c r="B62" s="69"/>
      <c r="C62" s="69"/>
      <c r="D62" s="69"/>
      <c r="E62" s="69"/>
      <c r="F62" s="72"/>
      <c r="G62" s="146"/>
      <c r="H62" s="69"/>
      <c r="I62" s="69"/>
      <c r="J62" s="69"/>
      <c r="K62" s="140"/>
      <c r="L62" s="140"/>
    </row>
    <row r="63" spans="1:12" s="4" customFormat="1" ht="13.15" hidden="1">
      <c r="A63" s="145"/>
      <c r="B63" s="69"/>
      <c r="C63" s="69"/>
      <c r="D63" s="69"/>
      <c r="E63" s="69"/>
      <c r="F63" s="72"/>
      <c r="G63" s="146"/>
      <c r="H63" s="69"/>
      <c r="I63" s="69"/>
      <c r="J63" s="69"/>
      <c r="K63" s="140"/>
      <c r="L63" s="140"/>
    </row>
    <row r="64" spans="1:12" s="149" customFormat="1">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ht="13.15">
      <c r="A65" s="85"/>
      <c r="B65" s="68"/>
      <c r="C65" s="68"/>
      <c r="D65" s="68"/>
      <c r="E65" s="68"/>
      <c r="F65" s="68"/>
      <c r="G65" s="143"/>
      <c r="H65" s="68"/>
      <c r="I65" s="68"/>
      <c r="J65" s="68"/>
      <c r="K65" s="140"/>
      <c r="L65" s="140"/>
    </row>
    <row r="66" spans="1:12" s="3" customFormat="1" ht="20.65">
      <c r="A66" s="132"/>
      <c r="B66" s="464" t="s">
        <v>257</v>
      </c>
      <c r="C66" s="465"/>
      <c r="D66" s="465"/>
      <c r="E66" s="466"/>
      <c r="G66" s="450" t="s">
        <v>87</v>
      </c>
      <c r="H66" s="451"/>
      <c r="I66" s="452"/>
    </row>
    <row r="67" spans="1:12" s="4" customFormat="1" ht="13.15">
      <c r="A67" s="85" t="s">
        <v>279</v>
      </c>
      <c r="B67" s="73" t="s">
        <v>258</v>
      </c>
      <c r="C67" s="74" t="s">
        <v>259</v>
      </c>
      <c r="D67" s="74" t="s">
        <v>260</v>
      </c>
      <c r="E67" s="150" t="s">
        <v>261</v>
      </c>
      <c r="G67" s="73" t="s">
        <v>258</v>
      </c>
      <c r="H67" s="74" t="s">
        <v>262</v>
      </c>
      <c r="I67" s="75" t="s">
        <v>263</v>
      </c>
    </row>
    <row r="68" spans="1:12" s="4" customFormat="1">
      <c r="A68" s="230"/>
      <c r="B68" s="151"/>
      <c r="C68" s="152"/>
      <c r="D68" s="153">
        <f>IF(OR(ISBLANK(A68),ISBLANK(B68),ISBLANK(C68)),0,HLOOKUP(C68,'Historical Data'!$B$107:$F$109,3,FALSE)*B68)</f>
        <v>0</v>
      </c>
      <c r="E68" s="151"/>
      <c r="G68" s="144"/>
      <c r="H68" s="144"/>
      <c r="I68" s="151"/>
    </row>
    <row r="69" spans="1:12" s="4" customFormat="1">
      <c r="A69" s="230"/>
      <c r="B69" s="141"/>
      <c r="C69" s="152"/>
      <c r="D69" s="153">
        <f>IF(OR(ISBLANK(A69),ISBLANK(B69),ISBLANK(C69)),0,HLOOKUP(C69,'Historical Data'!$B$107:$F$109,3,FALSE)*B69)</f>
        <v>0</v>
      </c>
      <c r="E69" s="151"/>
      <c r="G69" s="142"/>
      <c r="H69" s="142"/>
      <c r="I69" s="151"/>
    </row>
    <row r="70" spans="1:12" s="4" customFormat="1">
      <c r="A70" s="230"/>
      <c r="B70" s="141"/>
      <c r="C70" s="152"/>
      <c r="D70" s="153">
        <f>IF(OR(ISBLANK(A70),ISBLANK(B70),ISBLANK(C70)),0,HLOOKUP(C70,'Historical Data'!$B$107:$F$109,3,FALSE)*B70)</f>
        <v>0</v>
      </c>
      <c r="E70" s="151"/>
      <c r="G70" s="142"/>
      <c r="H70" s="142"/>
      <c r="I70" s="151"/>
    </row>
    <row r="71" spans="1:12" s="4" customFormat="1">
      <c r="A71" s="230"/>
      <c r="B71" s="141"/>
      <c r="C71" s="152"/>
      <c r="D71" s="153">
        <f>IF(OR(ISBLANK(A71),ISBLANK(B71),ISBLANK(C71)),0,HLOOKUP(C71,'Historical Data'!$B$107:$F$109,3,FALSE)*B71)</f>
        <v>0</v>
      </c>
      <c r="E71" s="151"/>
      <c r="G71" s="142"/>
      <c r="H71" s="142"/>
      <c r="I71" s="151"/>
    </row>
    <row r="72" spans="1:12" s="4" customFormat="1">
      <c r="A72" s="230"/>
      <c r="B72" s="141"/>
      <c r="C72" s="152"/>
      <c r="D72" s="153">
        <f>IF(OR(ISBLANK(A72),ISBLANK(B72),ISBLANK(C72)),0,HLOOKUP(C72,'Historical Data'!$B$107:$F$109,3,FALSE)*B72)</f>
        <v>0</v>
      </c>
      <c r="E72" s="151"/>
      <c r="G72" s="142"/>
      <c r="H72" s="142"/>
      <c r="I72" s="151"/>
    </row>
    <row r="73" spans="1:12" s="4" customFormat="1">
      <c r="A73" s="230"/>
      <c r="B73" s="141"/>
      <c r="C73" s="152"/>
      <c r="D73" s="153">
        <f>IF(OR(ISBLANK(A73),ISBLANK(B73),ISBLANK(C73)),0,HLOOKUP(C73,'Historical Data'!$B$107:$F$109,3,FALSE)*B73)</f>
        <v>0</v>
      </c>
      <c r="E73" s="151"/>
      <c r="G73" s="142"/>
      <c r="H73" s="142"/>
      <c r="I73" s="151"/>
    </row>
    <row r="74" spans="1:12" s="4" customFormat="1">
      <c r="A74" s="230"/>
      <c r="B74" s="141"/>
      <c r="C74" s="152"/>
      <c r="D74" s="153">
        <f>IF(OR(ISBLANK(A74),ISBLANK(B74),ISBLANK(C74)),0,HLOOKUP(C74,'Historical Data'!$B$107:$F$109,3,FALSE)*B74)</f>
        <v>0</v>
      </c>
      <c r="E74" s="151"/>
      <c r="G74" s="142"/>
      <c r="H74" s="142"/>
      <c r="I74" s="151"/>
    </row>
    <row r="75" spans="1:12" s="4" customFormat="1">
      <c r="A75" s="230"/>
      <c r="B75" s="141"/>
      <c r="C75" s="152"/>
      <c r="D75" s="153">
        <f>IF(OR(ISBLANK(A75),ISBLANK(B75),ISBLANK(C75)),0,HLOOKUP(C75,'Historical Data'!$B$107:$F$109,3,FALSE)*B75)</f>
        <v>0</v>
      </c>
      <c r="E75" s="151"/>
      <c r="G75" s="142"/>
      <c r="H75" s="142"/>
      <c r="I75" s="151"/>
    </row>
    <row r="76" spans="1:12" s="4" customFormat="1">
      <c r="A76" s="141"/>
      <c r="B76" s="141"/>
      <c r="C76" s="152"/>
      <c r="D76" s="153">
        <f>IF(OR(ISBLANK(A76),ISBLANK(B76),ISBLANK(C76)),0,HLOOKUP(C76,'Historical Data'!$B$107:$F$109,3,FALSE)*B76)</f>
        <v>0</v>
      </c>
      <c r="E76" s="151"/>
      <c r="G76" s="142"/>
      <c r="H76" s="142"/>
      <c r="I76" s="151"/>
    </row>
    <row r="77" spans="1:12" s="4" customFormat="1">
      <c r="A77" s="141"/>
      <c r="B77" s="141"/>
      <c r="C77" s="152"/>
      <c r="D77" s="153">
        <f>IF(OR(ISBLANK(A77),ISBLANK(B77),ISBLANK(C77)),0,HLOOKUP(C77,'Historical Data'!$B$107:$F$109,3,FALSE)*B77)</f>
        <v>0</v>
      </c>
      <c r="E77" s="151"/>
      <c r="G77" s="142"/>
      <c r="H77" s="142"/>
      <c r="I77" s="151"/>
    </row>
    <row r="78" spans="1:12" s="4" customFormat="1">
      <c r="A78" s="141"/>
      <c r="B78" s="141"/>
      <c r="C78" s="152"/>
      <c r="D78" s="153">
        <f>IF(OR(ISBLANK(A78),ISBLANK(B78),ISBLANK(C78)),0,HLOOKUP(C78,'Historical Data'!$B$107:$F$109,3,FALSE)*B78)</f>
        <v>0</v>
      </c>
      <c r="E78" s="151"/>
      <c r="G78" s="142"/>
      <c r="H78" s="142"/>
      <c r="I78" s="151"/>
    </row>
    <row r="79" spans="1:12" s="4" customFormat="1">
      <c r="A79" s="141"/>
      <c r="B79" s="141"/>
      <c r="C79" s="152"/>
      <c r="D79" s="153">
        <f>IF(OR(ISBLANK(A79),ISBLANK(B79),ISBLANK(C79)),0,HLOOKUP(C79,'Historical Data'!$B$107:$F$109,3,FALSE)*B79)</f>
        <v>0</v>
      </c>
      <c r="E79" s="151"/>
      <c r="G79" s="142"/>
      <c r="H79" s="142"/>
      <c r="I79" s="151"/>
    </row>
    <row r="80" spans="1:12" s="4" customFormat="1">
      <c r="A80" s="141"/>
      <c r="B80" s="141"/>
      <c r="C80" s="152"/>
      <c r="D80" s="153">
        <f>IF(OR(ISBLANK(A80),ISBLANK(B80),ISBLANK(C80)),0,HLOOKUP(C80,'Historical Data'!$B$107:$F$109,3,FALSE)*B80)</f>
        <v>0</v>
      </c>
      <c r="E80" s="151"/>
      <c r="G80" s="142"/>
      <c r="H80" s="142"/>
      <c r="I80" s="151"/>
    </row>
    <row r="81" spans="1:11" s="4" customFormat="1">
      <c r="A81" s="141"/>
      <c r="B81" s="141"/>
      <c r="C81" s="152"/>
      <c r="D81" s="153">
        <f>IF(OR(ISBLANK(A81),ISBLANK(B81),ISBLANK(C81)),0,HLOOKUP(C81,'Historical Data'!$B$107:$F$109,3,FALSE)*B81)</f>
        <v>0</v>
      </c>
      <c r="E81" s="151"/>
      <c r="G81" s="142"/>
      <c r="H81" s="142"/>
      <c r="I81" s="151"/>
    </row>
    <row r="82" spans="1:11" s="4" customFormat="1">
      <c r="A82" s="141"/>
      <c r="B82" s="141"/>
      <c r="C82" s="152"/>
      <c r="D82" s="153">
        <f>IF(OR(ISBLANK(A82),ISBLANK(B82),ISBLANK(C82)),0,HLOOKUP(C82,'Historical Data'!$B$107:$F$109,3,FALSE)*B82)</f>
        <v>0</v>
      </c>
      <c r="E82" s="151"/>
      <c r="G82" s="142"/>
      <c r="H82" s="142"/>
      <c r="I82" s="151"/>
    </row>
    <row r="83" spans="1:11" s="4" customFormat="1">
      <c r="A83" s="141"/>
      <c r="B83" s="151"/>
      <c r="C83" s="152"/>
      <c r="D83" s="153">
        <f>IF(OR(ISBLANK(A83),ISBLANK(B83),ISBLANK(C83)),0,HLOOKUP(C83,'Historical Data'!$B$107:$F$109,3,FALSE)*B83)</f>
        <v>0</v>
      </c>
      <c r="E83" s="151"/>
      <c r="G83" s="144"/>
      <c r="H83" s="144"/>
      <c r="I83" s="151"/>
    </row>
    <row r="84" spans="1:11" s="4" customFormat="1">
      <c r="A84" s="141"/>
      <c r="B84" s="141"/>
      <c r="C84" s="152"/>
      <c r="D84" s="153">
        <f>IF(OR(ISBLANK(A84),ISBLANK(B84),ISBLANK(C84)),0,HLOOKUP(C84,'Historical Data'!$B$107:$F$109,3,FALSE)*B84)</f>
        <v>0</v>
      </c>
      <c r="E84" s="151"/>
      <c r="G84" s="142"/>
      <c r="H84" s="142"/>
      <c r="I84" s="151"/>
    </row>
    <row r="85" spans="1:11" s="4" customFormat="1">
      <c r="A85" s="141"/>
      <c r="B85" s="141"/>
      <c r="C85" s="152"/>
      <c r="D85" s="153">
        <f>IF(OR(ISBLANK(A85),ISBLANK(B85),ISBLANK(C85)),0,HLOOKUP(C85,'Historical Data'!$B$107:$F$109,3,FALSE)*B85)</f>
        <v>0</v>
      </c>
      <c r="E85" s="151"/>
      <c r="G85" s="142"/>
      <c r="H85" s="142"/>
      <c r="I85" s="151"/>
    </row>
    <row r="86" spans="1:11" s="4" customFormat="1">
      <c r="A86" s="141"/>
      <c r="B86" s="141"/>
      <c r="C86" s="152"/>
      <c r="D86" s="153">
        <f>IF(OR(ISBLANK(A86),ISBLANK(B86),ISBLANK(C86)),0,HLOOKUP(C86,'Historical Data'!$B$107:$F$109,3,FALSE)*B86)</f>
        <v>0</v>
      </c>
      <c r="E86" s="151"/>
      <c r="G86" s="142"/>
      <c r="H86" s="142"/>
      <c r="I86" s="151"/>
    </row>
    <row r="87" spans="1:11" s="4" customFormat="1">
      <c r="A87" s="141"/>
      <c r="B87" s="141"/>
      <c r="C87" s="152"/>
      <c r="D87" s="153">
        <f>IF(OR(ISBLANK(A87),ISBLANK(B87),ISBLANK(C87)),0,HLOOKUP(C87,'Historical Data'!$B$107:$F$109,3,FALSE)*B87)</f>
        <v>0</v>
      </c>
      <c r="E87" s="151"/>
      <c r="G87" s="142"/>
      <c r="H87" s="142"/>
      <c r="I87" s="151"/>
    </row>
    <row r="88" spans="1:11" s="149" customFormat="1">
      <c r="A88" s="147" t="s">
        <v>256</v>
      </c>
      <c r="B88" s="72"/>
      <c r="C88" s="72"/>
      <c r="D88" s="148">
        <f>SUM(D68:D87)</f>
        <v>0</v>
      </c>
      <c r="E88" s="72">
        <f>SUMIF(E68:E87,B24,D68:D87)</f>
        <v>0</v>
      </c>
      <c r="F88" s="72"/>
      <c r="G88" s="72"/>
      <c r="H88" s="148">
        <f>SUM(H68:H87)</f>
        <v>0</v>
      </c>
      <c r="I88" s="72">
        <f>SUMIF(I68:I87,B24,H68:H87)</f>
        <v>0</v>
      </c>
      <c r="J88" s="140"/>
      <c r="K88" s="140"/>
    </row>
    <row r="89" spans="1:11" s="149" customFormat="1" ht="13.15">
      <c r="A89" s="83"/>
      <c r="B89" s="72"/>
      <c r="C89" s="72"/>
      <c r="D89" s="72"/>
      <c r="E89" s="72"/>
      <c r="F89" s="72"/>
    </row>
    <row r="90" spans="1:11" s="3" customFormat="1" ht="20.65">
      <c r="A90" s="132"/>
      <c r="B90" s="154" t="s">
        <v>251</v>
      </c>
      <c r="C90" s="154" t="s">
        <v>87</v>
      </c>
    </row>
    <row r="91" spans="1:11" s="4" customFormat="1" ht="13.15">
      <c r="A91" s="85" t="s">
        <v>264</v>
      </c>
      <c r="B91" s="155" t="s">
        <v>265</v>
      </c>
      <c r="C91" s="155" t="s">
        <v>265</v>
      </c>
    </row>
    <row r="92" spans="1:11" s="4" customFormat="1" ht="13.15">
      <c r="A92" s="156"/>
      <c r="B92" s="157"/>
      <c r="C92" s="157"/>
    </row>
    <row r="93" spans="1:11" s="4" customFormat="1" ht="13.15">
      <c r="A93" s="156"/>
      <c r="B93" s="79"/>
      <c r="C93" s="79"/>
      <c r="I93" s="148"/>
    </row>
    <row r="94" spans="1:11" s="4" customFormat="1" ht="13.15">
      <c r="A94" s="156"/>
      <c r="B94" s="79"/>
      <c r="C94" s="79"/>
    </row>
    <row r="95" spans="1:11" s="4" customFormat="1" ht="13.15">
      <c r="A95" s="156"/>
      <c r="B95" s="79"/>
      <c r="C95" s="79"/>
    </row>
    <row r="96" spans="1:11" s="4" customFormat="1" ht="13.15">
      <c r="A96" s="156"/>
      <c r="B96" s="79"/>
      <c r="C96" s="79"/>
    </row>
    <row r="97" spans="1:10" s="149" customFormat="1">
      <c r="A97" s="147" t="s">
        <v>256</v>
      </c>
      <c r="B97" s="148">
        <f>SUM(B92:B96)</f>
        <v>0</v>
      </c>
      <c r="C97" s="148">
        <f>SUM(C92:C96)</f>
        <v>0</v>
      </c>
      <c r="D97" s="72"/>
      <c r="E97" s="72"/>
      <c r="F97" s="72"/>
      <c r="G97" s="140"/>
    </row>
    <row r="98" spans="1:10" s="4" customFormat="1" ht="13.15">
      <c r="A98" s="85"/>
      <c r="B98" s="68"/>
      <c r="C98" s="68"/>
      <c r="H98" s="68"/>
      <c r="I98" s="68"/>
      <c r="J98" s="68"/>
    </row>
    <row r="99" spans="1:10" s="3" customFormat="1" ht="13.15">
      <c r="A99" s="2" t="s">
        <v>266</v>
      </c>
    </row>
    <row r="100" spans="1:10" s="3" customFormat="1">
      <c r="B100" s="3" t="s">
        <v>267</v>
      </c>
      <c r="D100" s="158">
        <f>D88+E64+D64</f>
        <v>0</v>
      </c>
    </row>
    <row r="101" spans="1:10" s="3" customFormat="1">
      <c r="B101" s="3" t="s">
        <v>268</v>
      </c>
      <c r="D101" s="159">
        <f>IF(ISERR(SUM('Historical Data'!D116:D120)/SUM('Historical Data'!B116:B120)),0,SUM('Historical Data'!D116:D120)/SUM('Historical Data'!B116:B120))</f>
        <v>0</v>
      </c>
    </row>
    <row r="102" spans="1:10" s="3" customFormat="1">
      <c r="B102" s="3" t="s">
        <v>269</v>
      </c>
      <c r="D102" s="158">
        <f>CEILING(D100*D101,1)</f>
        <v>0</v>
      </c>
    </row>
    <row r="103" spans="1:10" s="3" customFormat="1">
      <c r="B103" s="3" t="s">
        <v>272</v>
      </c>
      <c r="D103" s="159">
        <f>IF(ISERR(CORREL('Historical Data'!B116:B120,'Historical Data'!D116:D120)^2),0,CORREL('Historical Data'!B116:B120,'Historical Data'!D116:D120)^2)</f>
        <v>0</v>
      </c>
      <c r="E103" s="3" t="str">
        <f>IF(D103&gt;=0.75,"High",IF(D103&gt;=0.5,"Medium","Low"))</f>
        <v>Low</v>
      </c>
      <c r="F103" s="210"/>
    </row>
    <row r="104" spans="1:10" s="3" customFormat="1">
      <c r="D104" s="23"/>
    </row>
    <row r="105" spans="1:10" s="3" customFormat="1" ht="13.15">
      <c r="A105" s="2" t="s">
        <v>300</v>
      </c>
      <c r="D105" s="23"/>
    </row>
    <row r="106" spans="1:10" s="3" customFormat="1">
      <c r="A106" s="4"/>
      <c r="B106" s="3" t="s">
        <v>273</v>
      </c>
      <c r="D106" s="158" t="e">
        <f>'Historical Data'!B123</f>
        <v>#DIV/0!</v>
      </c>
    </row>
    <row r="107" spans="1:10" s="3" customFormat="1">
      <c r="B107" s="3" t="s">
        <v>274</v>
      </c>
      <c r="D107" s="159">
        <f>IF(ISERR(SUM('Historical Data'!F116:F120)/SUM('Historical Data'!D116:D120)),0,SUM('Historical Data'!F116:F120)/SUM('Historical Data'!D116:D120))</f>
        <v>4.5925925925925926</v>
      </c>
    </row>
    <row r="108" spans="1:10" s="3" customFormat="1">
      <c r="B108" s="3" t="s">
        <v>275</v>
      </c>
      <c r="D108" s="158">
        <f>CEILING(D102*D107,1)</f>
        <v>0</v>
      </c>
    </row>
    <row r="109" spans="1:10" s="3" customFormat="1">
      <c r="B109" s="3" t="s">
        <v>270</v>
      </c>
      <c r="D109" s="158">
        <f>FLOOR(D102*MIN('Historical Data'!$H$116:$H$119),1)</f>
        <v>0</v>
      </c>
    </row>
    <row r="110" spans="1:10" s="3" customFormat="1">
      <c r="B110" s="3" t="s">
        <v>271</v>
      </c>
      <c r="D110" s="158">
        <f>CEILING(D102*MAX('Historical Data'!$H$116:$H$119),1)</f>
        <v>0</v>
      </c>
    </row>
    <row r="111" spans="1:10" s="3" customFormat="1">
      <c r="B111" s="3" t="s">
        <v>272</v>
      </c>
      <c r="D111" s="159">
        <f>IF(ISERR(CORREL('Historical Data'!F116:F120,'Historical Data'!D116:D120)^2),0,CORREL('Historical Data'!F116:F120,'Historical Data'!D116:D120)^2)</f>
        <v>0</v>
      </c>
      <c r="E111" s="3" t="str">
        <f>IF(MIN(D111,D103)&gt;=0.75,"High",IF(MIN(D111,D103)&gt;=0.5,"Medium","Low"))</f>
        <v>Low</v>
      </c>
    </row>
    <row r="112" spans="1:10" s="3" customFormat="1"/>
    <row r="113" spans="1:10" s="3" customFormat="1"/>
    <row r="114" spans="1:10" s="3" customFormat="1" ht="13.15">
      <c r="A114" s="2" t="s">
        <v>276</v>
      </c>
      <c r="B114" s="3" t="s">
        <v>269</v>
      </c>
      <c r="D114" s="7">
        <f>D102</f>
        <v>0</v>
      </c>
    </row>
    <row r="115" spans="1:10" s="3" customFormat="1">
      <c r="B115" s="3" t="s">
        <v>275</v>
      </c>
      <c r="D115" s="160">
        <f>D108</f>
        <v>0</v>
      </c>
    </row>
    <row r="116" spans="1:10" s="3" customFormat="1" ht="83.1" customHeight="1">
      <c r="B116" s="109" t="s">
        <v>277</v>
      </c>
      <c r="D116" s="467"/>
      <c r="E116" s="468"/>
      <c r="F116" s="468"/>
      <c r="G116" s="468"/>
      <c r="H116" s="468"/>
      <c r="I116" s="468"/>
      <c r="J116" s="46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00"/>
  <sheetViews>
    <sheetView showGridLines="0" topLeftCell="A45" zoomScaleNormal="100" workbookViewId="0">
      <selection activeCell="C73" sqref="C73"/>
    </sheetView>
  </sheetViews>
  <sheetFormatPr defaultColWidth="9.1328125" defaultRowHeight="12.75"/>
  <cols>
    <col min="1" max="1" width="14.73046875" style="3" customWidth="1"/>
    <col min="2" max="5" width="12.73046875" style="3" customWidth="1"/>
    <col min="6" max="6" width="14.1328125" style="3" customWidth="1"/>
    <col min="7" max="8" width="12.73046875" style="3" customWidth="1"/>
    <col min="9" max="16384" width="9.1328125" style="3"/>
  </cols>
  <sheetData>
    <row r="1" spans="1:8" hidden="1">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c r="A2" s="3" t="str">
        <f>Constants!A2</f>
        <v>Start date:</v>
      </c>
      <c r="B2" s="3">
        <f>Constants!B2</f>
        <v>36526</v>
      </c>
      <c r="C2" s="3" t="str">
        <f>Constants!C2</f>
        <v xml:space="preserve"> </v>
      </c>
      <c r="D2" s="3" t="str">
        <f>Constants!D2</f>
        <v>Grades:</v>
      </c>
      <c r="E2" s="3" t="str">
        <f>Constants!E2</f>
        <v>AA</v>
      </c>
      <c r="F2" s="3">
        <f>Constants!F2</f>
        <v>1</v>
      </c>
      <c r="G2" s="35"/>
      <c r="H2" s="35"/>
    </row>
    <row r="3" spans="1:8" hidden="1">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c r="A38" s="3" t="str">
        <f>Constants!A38</f>
        <v>Sizes:</v>
      </c>
      <c r="B38" s="3" t="str">
        <f>Constants!B38</f>
        <v>VS</v>
      </c>
      <c r="C38" s="3" t="str">
        <f>Constants!C38</f>
        <v>S</v>
      </c>
      <c r="D38" s="3" t="str">
        <f>Constants!D38</f>
        <v>M</v>
      </c>
      <c r="E38" s="3" t="str">
        <f>Constants!E38</f>
        <v>L</v>
      </c>
      <c r="F38" s="3" t="str">
        <f>Constants!F38</f>
        <v>VL</v>
      </c>
      <c r="G38" s="8"/>
      <c r="H38" s="35"/>
    </row>
    <row r="39" spans="1:11" hidden="1">
      <c r="A39" s="3" t="str">
        <f>Constants!A39</f>
        <v>upper</v>
      </c>
      <c r="B39" s="3">
        <f>Constants!B39</f>
        <v>-1.5</v>
      </c>
      <c r="C39" s="3">
        <f>Constants!C39</f>
        <v>-0.5</v>
      </c>
      <c r="D39" s="3">
        <f>Constants!D39</f>
        <v>0.5</v>
      </c>
      <c r="E39" s="3">
        <f>Constants!E39</f>
        <v>1.5</v>
      </c>
      <c r="F39" s="3">
        <f>Constants!F39</f>
        <v>99999</v>
      </c>
      <c r="G39" s="8"/>
      <c r="H39" s="35"/>
    </row>
    <row r="40" spans="1:11" hidden="1">
      <c r="A40" s="3" t="str">
        <f>Constants!A40</f>
        <v>mid</v>
      </c>
      <c r="B40" s="3">
        <f>Constants!B40</f>
        <v>-2</v>
      </c>
      <c r="C40" s="3">
        <f>Constants!C40</f>
        <v>-1</v>
      </c>
      <c r="D40" s="3">
        <f>Constants!D40</f>
        <v>0</v>
      </c>
      <c r="E40" s="3">
        <f>Constants!E40</f>
        <v>1</v>
      </c>
      <c r="F40" s="3">
        <f>Constants!F40</f>
        <v>2</v>
      </c>
      <c r="G40" s="8"/>
      <c r="H40" s="35"/>
    </row>
    <row r="41" spans="1:11" hidden="1">
      <c r="A41" s="3" t="str">
        <f>Constants!A41</f>
        <v>lower</v>
      </c>
      <c r="B41" s="3">
        <f>Constants!B41</f>
        <v>0</v>
      </c>
      <c r="C41" s="3">
        <f>Constants!C41</f>
        <v>-1.5</v>
      </c>
      <c r="D41" s="3">
        <f>Constants!D41</f>
        <v>-0.5</v>
      </c>
      <c r="E41" s="3">
        <f>Constants!E41</f>
        <v>0.5</v>
      </c>
      <c r="F41" s="3">
        <f>Constants!F41</f>
        <v>1.5</v>
      </c>
      <c r="G41" s="8"/>
      <c r="H41" s="35"/>
    </row>
    <row r="42" spans="1:11" hidden="1">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65">
      <c r="A45" s="446" t="s">
        <v>131</v>
      </c>
      <c r="B45" s="446"/>
      <c r="C45" s="446"/>
      <c r="D45" s="1"/>
      <c r="E45" s="1"/>
      <c r="F45" s="1"/>
      <c r="G45" s="1"/>
      <c r="H45" s="1"/>
    </row>
    <row r="46" spans="1:11" ht="73.150000000000006" customHeight="1">
      <c r="A46" s="460" t="s">
        <v>490</v>
      </c>
      <c r="B46" s="460"/>
      <c r="C46" s="460"/>
      <c r="D46" s="460"/>
      <c r="E46" s="460"/>
      <c r="F46" s="460"/>
      <c r="G46" s="277"/>
      <c r="H46" s="277"/>
      <c r="I46" s="277"/>
      <c r="J46" s="277"/>
    </row>
    <row r="47" spans="1:11" ht="13.15">
      <c r="A47" s="2" t="s">
        <v>192</v>
      </c>
      <c r="B47" s="2"/>
      <c r="C47" s="50" t="s">
        <v>86</v>
      </c>
      <c r="D47" s="50" t="s">
        <v>87</v>
      </c>
      <c r="E47" s="50" t="s">
        <v>88</v>
      </c>
      <c r="G47" s="2"/>
      <c r="H47" s="2"/>
    </row>
    <row r="48" spans="1:11" ht="13.15">
      <c r="A48" s="51" t="str">
        <f>'Historical Data'!A52</f>
        <v>Base code LOC count</v>
      </c>
      <c r="B48" s="2"/>
      <c r="C48" s="52">
        <v>226</v>
      </c>
      <c r="D48" s="174">
        <v>156</v>
      </c>
      <c r="E48" s="167">
        <f>D48+'Historical Data'!E52</f>
        <v>199</v>
      </c>
      <c r="G48" s="2"/>
      <c r="H48" s="2"/>
    </row>
    <row r="49" spans="1:8" ht="13.15">
      <c r="A49" s="51" t="str">
        <f>'Historical Data'!A53</f>
        <v xml:space="preserve">   Lines deleted from Base</v>
      </c>
      <c r="B49" s="2"/>
      <c r="C49" s="52">
        <v>0</v>
      </c>
      <c r="D49" s="174">
        <v>0</v>
      </c>
      <c r="E49" s="167">
        <f>D49+'Historical Data'!E53</f>
        <v>0</v>
      </c>
      <c r="G49" s="2"/>
      <c r="H49" s="2"/>
    </row>
    <row r="50" spans="1:8" ht="13.15">
      <c r="A50" s="51" t="str">
        <f>'Historical Data'!A54</f>
        <v xml:space="preserve">   Lines modified from Base</v>
      </c>
      <c r="B50" s="2"/>
      <c r="C50" s="52">
        <v>1</v>
      </c>
      <c r="D50" s="174">
        <v>1</v>
      </c>
      <c r="E50" s="167">
        <f>D50+'Historical Data'!E54</f>
        <v>2</v>
      </c>
      <c r="G50" s="2"/>
      <c r="H50" s="2"/>
    </row>
    <row r="51" spans="1:8" ht="13.15">
      <c r="A51" s="51" t="str">
        <f>'Historical Data'!A55</f>
        <v xml:space="preserve">   Lines added to Base</v>
      </c>
      <c r="B51" s="2"/>
      <c r="C51" s="52">
        <v>100</v>
      </c>
      <c r="D51" s="174">
        <v>70</v>
      </c>
      <c r="E51" s="167">
        <f>D51+'Historical Data'!E55</f>
        <v>135</v>
      </c>
      <c r="G51" s="2"/>
      <c r="H51" s="2"/>
    </row>
    <row r="52" spans="1:8" ht="13.15" hidden="1">
      <c r="A52" s="51" t="str">
        <f>'Historical Data'!A56</f>
        <v>Reused lines</v>
      </c>
      <c r="B52" s="2"/>
      <c r="C52" s="52"/>
      <c r="D52" s="174"/>
      <c r="E52" s="167">
        <f>D52+'Historical Data'!E56</f>
        <v>0</v>
      </c>
      <c r="G52" s="2"/>
      <c r="H52" s="2"/>
    </row>
    <row r="53" spans="1:8">
      <c r="A53" s="51" t="str">
        <f>'Historical Data'!A57</f>
        <v>New component lines of code</v>
      </c>
      <c r="B53" s="51"/>
      <c r="C53" s="52">
        <v>0</v>
      </c>
      <c r="D53" s="174">
        <v>35</v>
      </c>
      <c r="E53" s="167">
        <f>D53+'Historical Data'!E57</f>
        <v>143</v>
      </c>
      <c r="G53" s="51"/>
      <c r="H53" s="51"/>
    </row>
    <row r="54" spans="1:8" ht="13.15">
      <c r="C54" s="2"/>
      <c r="D54" s="2"/>
      <c r="E54" s="2"/>
    </row>
    <row r="55" spans="1:8" ht="13.15">
      <c r="A55" s="2" t="s">
        <v>304</v>
      </c>
      <c r="B55" s="2"/>
      <c r="C55" s="2" t="s">
        <v>86</v>
      </c>
      <c r="D55" s="2" t="s">
        <v>87</v>
      </c>
      <c r="E55" s="2" t="s">
        <v>88</v>
      </c>
      <c r="G55" s="2"/>
      <c r="H55" s="2"/>
    </row>
    <row r="56" spans="1:8" ht="13.15">
      <c r="A56" s="165" t="str">
        <f>'Historical Data'!A60</f>
        <v>Base components</v>
      </c>
      <c r="B56" s="2"/>
      <c r="C56" s="52">
        <v>1</v>
      </c>
      <c r="D56" s="174">
        <v>5</v>
      </c>
      <c r="E56" s="167">
        <f>D56+'Historical Data'!E60</f>
        <v>6</v>
      </c>
      <c r="G56" s="2"/>
      <c r="H56" s="2"/>
    </row>
    <row r="57" spans="1:8">
      <c r="A57" s="165" t="str">
        <f>'Historical Data'!A61</f>
        <v>Modified components</v>
      </c>
      <c r="B57" s="51"/>
      <c r="C57" s="52">
        <v>1</v>
      </c>
      <c r="D57" s="174">
        <v>1</v>
      </c>
      <c r="E57" s="167">
        <f>D57+'Historical Data'!E61</f>
        <v>2</v>
      </c>
      <c r="G57" s="51"/>
      <c r="H57" s="51"/>
    </row>
    <row r="58" spans="1:8">
      <c r="A58" s="165" t="str">
        <f>'Historical Data'!A62</f>
        <v>New components</v>
      </c>
      <c r="B58" s="51"/>
      <c r="C58" s="52">
        <v>0</v>
      </c>
      <c r="D58" s="174">
        <v>4</v>
      </c>
      <c r="E58" s="167">
        <f>D58+'Historical Data'!E62</f>
        <v>4</v>
      </c>
      <c r="G58" s="51"/>
      <c r="H58" s="51"/>
    </row>
    <row r="59" spans="1:8" s="2" customFormat="1" ht="13.15">
      <c r="C59" s="168"/>
      <c r="D59" s="168"/>
      <c r="E59" s="166"/>
    </row>
    <row r="60" spans="1:8" ht="13.15">
      <c r="A60" s="2" t="s">
        <v>194</v>
      </c>
      <c r="B60" s="2"/>
      <c r="C60" s="168" t="s">
        <v>86</v>
      </c>
      <c r="D60" s="168" t="s">
        <v>87</v>
      </c>
      <c r="E60" s="166" t="s">
        <v>384</v>
      </c>
      <c r="F60" s="2" t="s">
        <v>386</v>
      </c>
      <c r="H60" s="2"/>
    </row>
    <row r="61" spans="1:8">
      <c r="A61" s="66" t="str">
        <f t="shared" ref="A61:A71" si="0">B4</f>
        <v>Analysis</v>
      </c>
      <c r="C61" s="169">
        <f>IF($F$1="CA01","",$C$72*'Historical Data'!F65)</f>
        <v>0</v>
      </c>
      <c r="D61" s="169">
        <f>SUMIF('Time Log'!$F$48:$F$137,A61,'Time Log'!$E$48:$E$137)</f>
        <v>0</v>
      </c>
      <c r="E61" s="158">
        <f>D61+'Historical Data'!E65</f>
        <v>0</v>
      </c>
      <c r="F61" s="27">
        <f>IF($E$72=0,0,E61/$E$72)</f>
        <v>0</v>
      </c>
    </row>
    <row r="62" spans="1:8">
      <c r="A62" s="66" t="str">
        <f t="shared" si="0"/>
        <v>Architecture</v>
      </c>
      <c r="C62" s="169">
        <f>IF($F$1="CA01","",$C$72*'Historical Data'!F66)</f>
        <v>0</v>
      </c>
      <c r="D62" s="169">
        <f>SUMIF('Time Log'!$F$48:$F$137,A62,'Time Log'!$E$48:$E$137)</f>
        <v>0</v>
      </c>
      <c r="E62" s="158">
        <f>D62+'Historical Data'!E66</f>
        <v>0</v>
      </c>
      <c r="F62" s="27">
        <f t="shared" ref="F62:F70" si="1">IF($E$72=0,0,E62/$E$72)</f>
        <v>0</v>
      </c>
    </row>
    <row r="63" spans="1:8">
      <c r="A63" s="66" t="str">
        <f t="shared" si="0"/>
        <v>Project planning</v>
      </c>
      <c r="C63" s="169">
        <f>IF($F$1="CA01","",$C$72*'Historical Data'!F67)</f>
        <v>0</v>
      </c>
      <c r="D63" s="169">
        <f>SUMIF('Time Log'!$F$48:$F$137,A63,'Time Log'!$E$48:$E$137)</f>
        <v>65.999999999999929</v>
      </c>
      <c r="E63" s="158">
        <f>D63+'Historical Data'!E67</f>
        <v>193.99999999999994</v>
      </c>
      <c r="F63" s="27">
        <f t="shared" si="1"/>
        <v>0.21773288439955094</v>
      </c>
    </row>
    <row r="64" spans="1:8">
      <c r="A64" s="66" t="str">
        <f t="shared" si="0"/>
        <v>Interation planning</v>
      </c>
      <c r="C64" s="169">
        <f>IF($F$1="CA01","",$C$72*'Historical Data'!F68)</f>
        <v>0</v>
      </c>
      <c r="D64" s="169">
        <f>SUMIF('Time Log'!$F$48:$F$137,A64,'Time Log'!$E$48:$E$137)</f>
        <v>0</v>
      </c>
      <c r="E64" s="158">
        <f>D64+'Historical Data'!E68</f>
        <v>0</v>
      </c>
      <c r="F64" s="27">
        <f t="shared" si="1"/>
        <v>0</v>
      </c>
    </row>
    <row r="65" spans="1:8">
      <c r="A65" s="66" t="str">
        <f t="shared" si="0"/>
        <v>Construction</v>
      </c>
      <c r="C65" s="169">
        <f>IF($F$1="CA01","",$C$72*'Historical Data'!F69)</f>
        <v>0</v>
      </c>
      <c r="D65" s="169">
        <f>SUMIF('Time Log'!$F$48:$F$137,A65,'Time Log'!$E$48:$E$137)</f>
        <v>316.00000000000023</v>
      </c>
      <c r="E65" s="158">
        <f>D65+'Historical Data'!E69</f>
        <v>661.00000000000023</v>
      </c>
      <c r="F65" s="27">
        <f t="shared" si="1"/>
        <v>0.74186307519640859</v>
      </c>
    </row>
    <row r="66" spans="1:8">
      <c r="A66" s="66" t="str">
        <f t="shared" si="0"/>
        <v>Refactoring</v>
      </c>
      <c r="C66" s="169">
        <f>IF($F$1="CA01","",$C$72*'Historical Data'!F70)</f>
        <v>0</v>
      </c>
      <c r="D66" s="169">
        <f>SUMIF('Time Log'!$F$48:$F$137,A66,'Time Log'!$E$48:$E$137)</f>
        <v>0</v>
      </c>
      <c r="E66" s="158">
        <f>D66+'Historical Data'!E70</f>
        <v>0</v>
      </c>
      <c r="F66" s="27">
        <f t="shared" si="1"/>
        <v>0</v>
      </c>
    </row>
    <row r="67" spans="1:8">
      <c r="A67" s="66" t="str">
        <f t="shared" si="0"/>
        <v>Review</v>
      </c>
      <c r="C67" s="169">
        <f>IF($F$1="CA01","",$C$72*'Historical Data'!F71)</f>
        <v>0</v>
      </c>
      <c r="D67" s="169">
        <f>SUMIF('Time Log'!$F$48:$F$137,A67,'Time Log'!$E$48:$E$137)</f>
        <v>7.000000000000135</v>
      </c>
      <c r="E67" s="158">
        <f>D67+'Historical Data'!E71</f>
        <v>20.000000000000135</v>
      </c>
      <c r="F67" s="27">
        <f t="shared" si="1"/>
        <v>2.2446689113355924E-2</v>
      </c>
    </row>
    <row r="68" spans="1:8">
      <c r="A68" s="66" t="str">
        <f t="shared" si="0"/>
        <v>Integration test</v>
      </c>
      <c r="C68" s="169">
        <f>IF($F$1="CA01","",$C$72*'Historical Data'!F72)</f>
        <v>0</v>
      </c>
      <c r="D68" s="169">
        <f>SUMIF('Time Log'!$F$48:$F$137,A68,'Time Log'!$E$48:$E$137)</f>
        <v>0</v>
      </c>
      <c r="E68" s="158">
        <f>D68+'Historical Data'!E72</f>
        <v>0</v>
      </c>
      <c r="F68" s="27">
        <f t="shared" si="1"/>
        <v>0</v>
      </c>
    </row>
    <row r="69" spans="1:8">
      <c r="A69" s="66" t="str">
        <f t="shared" si="0"/>
        <v>Repatterning</v>
      </c>
      <c r="C69" s="169">
        <f>IF($F$1="CA01","",$C$72*'Historical Data'!F73)</f>
        <v>0</v>
      </c>
      <c r="D69" s="169">
        <f>SUMIF('Time Log'!$F$48:$F$137,A69,'Time Log'!$E$48:$E$137)</f>
        <v>0</v>
      </c>
      <c r="E69" s="158">
        <f>D69+'Historical Data'!E73</f>
        <v>0</v>
      </c>
      <c r="F69" s="27">
        <f t="shared" si="1"/>
        <v>0</v>
      </c>
    </row>
    <row r="70" spans="1:8">
      <c r="A70" s="66" t="str">
        <f t="shared" si="0"/>
        <v>Postmortem</v>
      </c>
      <c r="C70" s="169">
        <f>IF($F$1="CA01","",$C$72*'Historical Data'!F74)</f>
        <v>0</v>
      </c>
      <c r="D70" s="169">
        <f>SUMIF('Time Log'!$F$48:$F$137,A70,'Time Log'!$E$48:$E$137)</f>
        <v>5.9999999999999787</v>
      </c>
      <c r="E70" s="158">
        <f>D70+'Historical Data'!E74</f>
        <v>15.999999999999979</v>
      </c>
      <c r="F70" s="27">
        <f t="shared" si="1"/>
        <v>1.7957351290684594E-2</v>
      </c>
    </row>
    <row r="71" spans="1:8">
      <c r="A71" s="66" t="str">
        <f t="shared" si="0"/>
        <v>Sandbox</v>
      </c>
      <c r="C71" s="169">
        <f>IF($F$1="CA01","",$C$72*'Historical Data'!F75)</f>
        <v>0</v>
      </c>
      <c r="D71" s="169">
        <f>SUMIF('Time Log'!$F$48:$F$137,A71,'Time Log'!$E$48:$E$137)</f>
        <v>0</v>
      </c>
      <c r="E71" s="158">
        <f>D71+'Historical Data'!E75</f>
        <v>0</v>
      </c>
      <c r="F71" s="27">
        <f>IF($E$72=0,0,E71/$E$72)</f>
        <v>0</v>
      </c>
    </row>
    <row r="72" spans="1:8">
      <c r="A72" s="3" t="s">
        <v>196</v>
      </c>
      <c r="C72" s="174">
        <v>420</v>
      </c>
      <c r="D72" s="169">
        <f>SUM(D61:D71)</f>
        <v>395.00000000000028</v>
      </c>
      <c r="E72" s="158">
        <f>D72+'Historical Data'!E76</f>
        <v>891.00000000000023</v>
      </c>
      <c r="F72" s="27">
        <f>IF($E$72=0,0,E72/$E$72)</f>
        <v>1</v>
      </c>
    </row>
    <row r="73" spans="1:8">
      <c r="C73" s="170"/>
      <c r="D73" s="170"/>
      <c r="E73" s="23"/>
    </row>
    <row r="74" spans="1:8" ht="13.15">
      <c r="A74" s="2" t="s">
        <v>365</v>
      </c>
      <c r="B74" s="2"/>
      <c r="C74" s="211"/>
      <c r="D74" s="211" t="s">
        <v>87</v>
      </c>
      <c r="E74" s="166" t="s">
        <v>384</v>
      </c>
      <c r="F74" s="2" t="s">
        <v>386</v>
      </c>
      <c r="H74" s="2"/>
    </row>
    <row r="75" spans="1:8">
      <c r="A75" s="3" t="str">
        <f>B4</f>
        <v>Analysis</v>
      </c>
      <c r="D75" s="25">
        <f>COUNTIF('Change Log'!$D$60:$D$134,A75)</f>
        <v>0</v>
      </c>
      <c r="E75" s="25">
        <f>D75+'Historical Data'!E79</f>
        <v>0</v>
      </c>
      <c r="F75" s="27">
        <f>IF(E75=0,0,E75/$E$86)</f>
        <v>0</v>
      </c>
    </row>
    <row r="76" spans="1:8">
      <c r="A76" s="3" t="str">
        <f t="shared" ref="A76:A85" si="2">B5</f>
        <v>Architecture</v>
      </c>
      <c r="D76" s="25">
        <f>COUNTIF('Change Log'!$D$60:$D$134,A76)</f>
        <v>0</v>
      </c>
      <c r="E76" s="25">
        <f>D76+'Historical Data'!E80</f>
        <v>0</v>
      </c>
      <c r="F76" s="27">
        <f t="shared" ref="F76:F86" si="3">IF(E76=0,0,E76/$E$86)</f>
        <v>0</v>
      </c>
    </row>
    <row r="77" spans="1:8">
      <c r="A77" s="3" t="str">
        <f t="shared" si="2"/>
        <v>Project planning</v>
      </c>
      <c r="D77" s="25">
        <f>COUNTIF('Change Log'!$D$60:$D$134,A77)</f>
        <v>0</v>
      </c>
      <c r="E77" s="25">
        <f>D77+'Historical Data'!E81</f>
        <v>0</v>
      </c>
      <c r="F77" s="27">
        <f t="shared" si="3"/>
        <v>0</v>
      </c>
      <c r="H77" s="8"/>
    </row>
    <row r="78" spans="1:8">
      <c r="A78" s="3" t="str">
        <f t="shared" si="2"/>
        <v>Interation planning</v>
      </c>
      <c r="D78" s="25">
        <f>COUNTIF('Change Log'!$D$60:$D$134,A78)</f>
        <v>0</v>
      </c>
      <c r="E78" s="25">
        <f>D78+'Historical Data'!E82</f>
        <v>0</v>
      </c>
      <c r="F78" s="27">
        <f t="shared" si="3"/>
        <v>0</v>
      </c>
      <c r="H78" s="8"/>
    </row>
    <row r="79" spans="1:8">
      <c r="A79" s="3" t="str">
        <f t="shared" si="2"/>
        <v>Construction</v>
      </c>
      <c r="D79" s="25">
        <f>COUNTIF('Change Log'!$D$60:$D$134,A79)</f>
        <v>7</v>
      </c>
      <c r="E79" s="25">
        <f>D79+'Historical Data'!E83</f>
        <v>7</v>
      </c>
      <c r="F79" s="27">
        <f t="shared" si="3"/>
        <v>1</v>
      </c>
    </row>
    <row r="80" spans="1:8">
      <c r="A80" s="3" t="str">
        <f t="shared" si="2"/>
        <v>Refactoring</v>
      </c>
      <c r="D80" s="25">
        <f>COUNTIF('Change Log'!$D$60:$D$134,A80)</f>
        <v>0</v>
      </c>
      <c r="E80" s="25">
        <f>D80+'Historical Data'!E84</f>
        <v>0</v>
      </c>
      <c r="F80" s="27">
        <f t="shared" si="3"/>
        <v>0</v>
      </c>
    </row>
    <row r="81" spans="1:8">
      <c r="A81" s="3" t="str">
        <f t="shared" si="2"/>
        <v>Review</v>
      </c>
      <c r="D81" s="25">
        <f>COUNTIF('Change Log'!$D$60:$D$134,A81)</f>
        <v>0</v>
      </c>
      <c r="E81" s="25">
        <f>D81+'Historical Data'!E85</f>
        <v>0</v>
      </c>
      <c r="F81" s="27">
        <f t="shared" si="3"/>
        <v>0</v>
      </c>
    </row>
    <row r="82" spans="1:8">
      <c r="A82" s="3" t="str">
        <f t="shared" si="2"/>
        <v>Integration test</v>
      </c>
      <c r="D82" s="25">
        <f>COUNTIF('Change Log'!$D$60:$D$134,A82)</f>
        <v>0</v>
      </c>
      <c r="E82" s="25">
        <f>D82+'Historical Data'!E86</f>
        <v>0</v>
      </c>
      <c r="F82" s="27">
        <f t="shared" si="3"/>
        <v>0</v>
      </c>
    </row>
    <row r="83" spans="1:8">
      <c r="A83" s="3" t="str">
        <f t="shared" si="2"/>
        <v>Repatterning</v>
      </c>
      <c r="D83" s="25">
        <f>COUNTIF('Change Log'!$D$60:$D$134,A83)</f>
        <v>0</v>
      </c>
      <c r="E83" s="25">
        <f>D83+'Historical Data'!E87</f>
        <v>0</v>
      </c>
      <c r="F83" s="27">
        <f t="shared" si="3"/>
        <v>0</v>
      </c>
    </row>
    <row r="84" spans="1:8">
      <c r="A84" s="3" t="str">
        <f t="shared" si="2"/>
        <v>Postmortem</v>
      </c>
      <c r="D84" s="25">
        <f>COUNTIF('Change Log'!$D$60:$D$134,A84)</f>
        <v>0</v>
      </c>
      <c r="E84" s="25">
        <f>D84+'Historical Data'!E88</f>
        <v>0</v>
      </c>
      <c r="F84" s="27">
        <f t="shared" si="3"/>
        <v>0</v>
      </c>
    </row>
    <row r="85" spans="1:8">
      <c r="A85" s="3" t="str">
        <f t="shared" si="2"/>
        <v>Sandbox</v>
      </c>
      <c r="D85" s="25">
        <f>COUNTIF('Change Log'!$D$60:$D$134,A85)</f>
        <v>0</v>
      </c>
      <c r="E85" s="25">
        <f>D85+'Historical Data'!E89</f>
        <v>0</v>
      </c>
      <c r="F85" s="27">
        <f t="shared" si="3"/>
        <v>0</v>
      </c>
    </row>
    <row r="86" spans="1:8">
      <c r="A86" s="3" t="s">
        <v>196</v>
      </c>
      <c r="D86" s="25">
        <f>SUM(D75:D85)</f>
        <v>7</v>
      </c>
      <c r="E86" s="25">
        <f>D86+'Historical Data'!E90</f>
        <v>7</v>
      </c>
      <c r="F86" s="27">
        <f t="shared" si="3"/>
        <v>1</v>
      </c>
    </row>
    <row r="87" spans="1:8">
      <c r="E87" s="25"/>
    </row>
    <row r="88" spans="1:8" ht="13.15">
      <c r="A88" s="2" t="s">
        <v>366</v>
      </c>
      <c r="B88" s="2"/>
      <c r="C88" s="211"/>
      <c r="D88" s="211" t="s">
        <v>87</v>
      </c>
      <c r="E88" s="166" t="s">
        <v>384</v>
      </c>
      <c r="F88" s="2" t="s">
        <v>386</v>
      </c>
      <c r="H88" s="2"/>
    </row>
    <row r="89" spans="1:8">
      <c r="A89" s="3" t="str">
        <f>B4</f>
        <v>Analysis</v>
      </c>
      <c r="D89" s="25">
        <f>COUNTIF('Change Log'!$F$60:$F$134,A89)</f>
        <v>0</v>
      </c>
      <c r="E89" s="25">
        <f>D89+'Historical Data'!E93</f>
        <v>0</v>
      </c>
      <c r="F89" s="225">
        <f>IF(E89=0,0,E89/$E$100)</f>
        <v>0</v>
      </c>
    </row>
    <row r="90" spans="1:8">
      <c r="A90" s="3" t="str">
        <f t="shared" ref="A90:A99" si="4">B5</f>
        <v>Architecture</v>
      </c>
      <c r="D90" s="25">
        <f>COUNTIF('Change Log'!$F$60:$F$134,A90)</f>
        <v>0</v>
      </c>
      <c r="E90" s="25">
        <f>D90+'Historical Data'!E94</f>
        <v>0</v>
      </c>
      <c r="F90" s="225">
        <f t="shared" ref="F90:F100" si="5">IF(E90=0,0,E90/$E$100)</f>
        <v>0</v>
      </c>
    </row>
    <row r="91" spans="1:8">
      <c r="A91" s="3" t="str">
        <f t="shared" si="4"/>
        <v>Project planning</v>
      </c>
      <c r="D91" s="25">
        <f>COUNTIF('Change Log'!$F$60:$F$134,A91)</f>
        <v>0</v>
      </c>
      <c r="E91" s="25">
        <f>D91+'Historical Data'!E95</f>
        <v>0</v>
      </c>
      <c r="F91" s="225">
        <f t="shared" si="5"/>
        <v>0</v>
      </c>
    </row>
    <row r="92" spans="1:8">
      <c r="A92" s="3" t="str">
        <f t="shared" si="4"/>
        <v>Interation planning</v>
      </c>
      <c r="D92" s="25">
        <f>COUNTIF('Change Log'!$F$60:$F$134,A92)</f>
        <v>0</v>
      </c>
      <c r="E92" s="25">
        <f>D92+'Historical Data'!E96</f>
        <v>0</v>
      </c>
      <c r="F92" s="225">
        <f t="shared" si="5"/>
        <v>0</v>
      </c>
    </row>
    <row r="93" spans="1:8">
      <c r="A93" s="3" t="str">
        <f t="shared" si="4"/>
        <v>Construction</v>
      </c>
      <c r="D93" s="25">
        <f>COUNTIF('Change Log'!$F$60:$F$134,A93)</f>
        <v>0</v>
      </c>
      <c r="E93" s="25">
        <f>D93+'Historical Data'!E97</f>
        <v>0</v>
      </c>
      <c r="F93" s="225">
        <f t="shared" si="5"/>
        <v>0</v>
      </c>
    </row>
    <row r="94" spans="1:8">
      <c r="A94" s="3" t="str">
        <f t="shared" si="4"/>
        <v>Refactoring</v>
      </c>
      <c r="D94" s="25">
        <f>COUNTIF('Change Log'!$F$60:$F$134,A94)</f>
        <v>0</v>
      </c>
      <c r="E94" s="25">
        <f>D94+'Historical Data'!E98</f>
        <v>0</v>
      </c>
      <c r="F94" s="225">
        <f t="shared" si="5"/>
        <v>0</v>
      </c>
    </row>
    <row r="95" spans="1:8">
      <c r="A95" s="3" t="str">
        <f t="shared" si="4"/>
        <v>Review</v>
      </c>
      <c r="D95" s="25">
        <f>COUNTIF('Change Log'!$F$60:$F$134,A95)</f>
        <v>0</v>
      </c>
      <c r="E95" s="25">
        <f>D95+'Historical Data'!E99</f>
        <v>0</v>
      </c>
      <c r="F95" s="225">
        <f t="shared" si="5"/>
        <v>0</v>
      </c>
    </row>
    <row r="96" spans="1:8">
      <c r="A96" s="3" t="str">
        <f t="shared" si="4"/>
        <v>Integration test</v>
      </c>
      <c r="D96" s="25">
        <f>COUNTIF('Change Log'!$F$60:$F$134,A96)</f>
        <v>0</v>
      </c>
      <c r="E96" s="25">
        <f>D96+'Historical Data'!E100</f>
        <v>0</v>
      </c>
      <c r="F96" s="225">
        <f t="shared" si="5"/>
        <v>0</v>
      </c>
    </row>
    <row r="97" spans="1:6">
      <c r="A97" s="3" t="str">
        <f t="shared" si="4"/>
        <v>Repatterning</v>
      </c>
      <c r="D97" s="25">
        <f>COUNTIF('Change Log'!$F$60:$F$134,A97)</f>
        <v>0</v>
      </c>
      <c r="E97" s="25">
        <f>D97+'Historical Data'!E101</f>
        <v>0</v>
      </c>
      <c r="F97" s="225">
        <f t="shared" si="5"/>
        <v>0</v>
      </c>
    </row>
    <row r="98" spans="1:6">
      <c r="A98" s="3" t="str">
        <f t="shared" si="4"/>
        <v>Postmortem</v>
      </c>
      <c r="D98" s="25">
        <f>COUNTIF('Change Log'!$F$60:$F$134,A98)</f>
        <v>0</v>
      </c>
      <c r="E98" s="25">
        <f>D98+'Historical Data'!E102</f>
        <v>0</v>
      </c>
      <c r="F98" s="225">
        <f t="shared" si="5"/>
        <v>0</v>
      </c>
    </row>
    <row r="99" spans="1:6">
      <c r="A99" s="3" t="str">
        <f t="shared" si="4"/>
        <v>Sandbox</v>
      </c>
      <c r="D99" s="25">
        <f>COUNTIF('Change Log'!$F$60:$F$134,A99)</f>
        <v>0</v>
      </c>
      <c r="E99" s="25">
        <f>D99+'Historical Data'!E103</f>
        <v>0</v>
      </c>
      <c r="F99" s="225">
        <f t="shared" si="5"/>
        <v>0</v>
      </c>
    </row>
    <row r="100" spans="1:6">
      <c r="A100" s="3" t="s">
        <v>196</v>
      </c>
      <c r="D100" s="25">
        <f>SUM(D89:D99)</f>
        <v>0</v>
      </c>
      <c r="E100" s="25">
        <f>D100+'Historical Data'!E104</f>
        <v>0</v>
      </c>
      <c r="F100" s="22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5" right="0.75" top="1" bottom="1" header="0.5" footer="0.5"/>
  <pageSetup scale="64" orientation="landscape"/>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defaultColWidth="10.86328125" defaultRowHeight="12.75"/>
  <cols>
    <col min="1" max="1" width="5.3984375" style="68" customWidth="1"/>
    <col min="2" max="16384" width="10.86328125" style="68"/>
  </cols>
  <sheetData>
    <row r="1" spans="1:6" s="3" customFormat="1" ht="20.65">
      <c r="A1" s="1" t="s">
        <v>338</v>
      </c>
      <c r="B1" s="1"/>
      <c r="C1" s="1"/>
      <c r="D1" s="1"/>
      <c r="E1" s="1"/>
      <c r="F1" s="1"/>
    </row>
    <row r="2" spans="1:6" s="3" customFormat="1" ht="13.15" hidden="1" thickBot="1">
      <c r="A2" s="31"/>
      <c r="B2" s="31"/>
      <c r="C2" s="31"/>
      <c r="D2" s="31"/>
      <c r="E2" s="31"/>
      <c r="F2" s="31"/>
    </row>
    <row r="3" spans="1:6" s="3" customFormat="1" ht="20.65" hidden="1">
      <c r="A3" s="100" t="s">
        <v>133</v>
      </c>
      <c r="B3" s="32"/>
      <c r="C3" s="32"/>
      <c r="D3" s="32"/>
      <c r="E3" s="32"/>
      <c r="F3" s="32"/>
    </row>
    <row r="4" spans="1:6" s="3" customFormat="1" hidden="1">
      <c r="A4" s="32" t="s">
        <v>89</v>
      </c>
      <c r="B4" s="101">
        <v>36526</v>
      </c>
      <c r="C4" s="32"/>
      <c r="D4" s="32"/>
      <c r="E4" s="32"/>
      <c r="F4" s="32"/>
    </row>
    <row r="5" spans="1:6" s="3" customFormat="1" hidden="1">
      <c r="A5" s="32" t="s">
        <v>119</v>
      </c>
      <c r="B5" s="101">
        <v>45658</v>
      </c>
      <c r="C5" s="32"/>
      <c r="D5" s="32"/>
      <c r="E5" s="32"/>
      <c r="F5" s="32"/>
    </row>
    <row r="6" spans="1:6" s="3" customFormat="1" hidden="1">
      <c r="A6" s="33" t="s">
        <v>90</v>
      </c>
      <c r="B6" s="102" t="s">
        <v>142</v>
      </c>
      <c r="C6" s="32"/>
      <c r="D6" s="32"/>
      <c r="E6" s="32"/>
      <c r="F6" s="32"/>
    </row>
    <row r="7" spans="1:6" s="3" customFormat="1" hidden="1">
      <c r="A7" s="32"/>
      <c r="B7" s="102" t="s">
        <v>197</v>
      </c>
      <c r="C7" s="32"/>
      <c r="D7" s="32"/>
      <c r="E7" s="102"/>
      <c r="F7" s="32"/>
    </row>
    <row r="8" spans="1:6" s="3" customFormat="1" hidden="1">
      <c r="A8" s="32"/>
      <c r="B8" s="102" t="s">
        <v>198</v>
      </c>
      <c r="C8" s="32"/>
      <c r="D8" s="32"/>
      <c r="E8" s="102"/>
      <c r="F8" s="32"/>
    </row>
    <row r="9" spans="1:6" s="3" customFormat="1" hidden="1">
      <c r="A9" s="32"/>
      <c r="B9" s="102" t="s">
        <v>199</v>
      </c>
      <c r="C9" s="32"/>
      <c r="D9" s="32"/>
      <c r="E9" s="32"/>
      <c r="F9" s="32"/>
    </row>
    <row r="10" spans="1:6" s="3" customFormat="1" hidden="1">
      <c r="A10" s="32"/>
      <c r="B10" s="102" t="s">
        <v>200</v>
      </c>
      <c r="C10" s="32"/>
      <c r="D10" s="32"/>
      <c r="E10" s="32"/>
      <c r="F10" s="32"/>
    </row>
    <row r="11" spans="1:6" s="3" customFormat="1" hidden="1">
      <c r="A11" s="32"/>
      <c r="B11" s="102" t="s">
        <v>201</v>
      </c>
      <c r="C11" s="32"/>
      <c r="D11" s="32"/>
      <c r="E11" s="32"/>
      <c r="F11" s="32"/>
    </row>
    <row r="12" spans="1:6" s="3" customFormat="1" hidden="1">
      <c r="A12" s="32"/>
      <c r="B12" s="102" t="s">
        <v>202</v>
      </c>
      <c r="C12" s="32"/>
      <c r="D12" s="32"/>
      <c r="E12" s="32"/>
      <c r="F12" s="32"/>
    </row>
    <row r="13" spans="1:6" s="3" customFormat="1" hidden="1">
      <c r="A13" s="32"/>
      <c r="B13" s="102" t="s">
        <v>195</v>
      </c>
      <c r="C13" s="32"/>
      <c r="D13" s="32"/>
      <c r="E13" s="32"/>
      <c r="F13" s="32"/>
    </row>
    <row r="14" spans="1:6" s="3" customFormat="1" hidden="1">
      <c r="A14" s="32"/>
      <c r="B14" s="32" t="s">
        <v>96</v>
      </c>
      <c r="C14" s="32"/>
      <c r="D14" s="32"/>
      <c r="E14" s="32"/>
      <c r="F14" s="32"/>
    </row>
    <row r="15" spans="1:6" s="3" customFormat="1" hidden="1">
      <c r="A15" s="32"/>
      <c r="B15" s="32" t="s">
        <v>203</v>
      </c>
      <c r="C15" s="32"/>
      <c r="D15" s="32"/>
      <c r="E15" s="32"/>
      <c r="F15" s="32"/>
    </row>
    <row r="16" spans="1:6" s="3" customFormat="1" hidden="1">
      <c r="A16" s="32" t="s">
        <v>95</v>
      </c>
      <c r="B16" s="32" t="s">
        <v>204</v>
      </c>
      <c r="C16" s="32"/>
      <c r="D16" s="32"/>
      <c r="E16" s="32"/>
      <c r="F16" s="32"/>
    </row>
    <row r="17" spans="1:6" s="3" customFormat="1" hidden="1">
      <c r="A17" s="32"/>
      <c r="B17" s="32" t="s">
        <v>205</v>
      </c>
      <c r="C17" s="32"/>
      <c r="D17" s="32"/>
      <c r="E17" s="32"/>
      <c r="F17" s="32"/>
    </row>
    <row r="18" spans="1:6" s="3" customFormat="1" hidden="1">
      <c r="A18" s="32"/>
      <c r="B18" s="32" t="s">
        <v>206</v>
      </c>
      <c r="C18" s="32"/>
      <c r="D18" s="32"/>
      <c r="E18" s="32"/>
      <c r="F18" s="32"/>
    </row>
    <row r="19" spans="1:6" s="3" customFormat="1" hidden="1">
      <c r="A19" s="32"/>
      <c r="B19" s="32" t="s">
        <v>207</v>
      </c>
      <c r="C19" s="32"/>
      <c r="D19" s="32"/>
      <c r="E19" s="32"/>
      <c r="F19" s="32"/>
    </row>
    <row r="20" spans="1:6" s="3" customFormat="1" hidden="1">
      <c r="A20" s="32"/>
      <c r="B20" s="32" t="s">
        <v>97</v>
      </c>
      <c r="C20" s="32"/>
      <c r="D20" s="32"/>
      <c r="E20" s="32"/>
      <c r="F20" s="32"/>
    </row>
    <row r="21" spans="1:6" s="3" customFormat="1" hidden="1">
      <c r="A21" s="32"/>
      <c r="B21" s="32" t="s">
        <v>208</v>
      </c>
      <c r="C21" s="32"/>
      <c r="D21" s="32"/>
      <c r="E21" s="32"/>
      <c r="F21" s="32"/>
    </row>
    <row r="22" spans="1:6" s="3" customFormat="1" hidden="1">
      <c r="A22" s="32"/>
      <c r="B22" s="32" t="s">
        <v>209</v>
      </c>
      <c r="C22" s="32"/>
      <c r="D22" s="32"/>
      <c r="E22" s="32"/>
      <c r="F22" s="32"/>
    </row>
    <row r="23" spans="1:6" s="3" customFormat="1" hidden="1">
      <c r="A23" s="32"/>
      <c r="B23" s="32" t="s">
        <v>210</v>
      </c>
      <c r="C23" s="32"/>
      <c r="D23" s="32"/>
      <c r="E23" s="32"/>
      <c r="F23" s="32"/>
    </row>
    <row r="24" spans="1:6" s="3" customFormat="1" hidden="1">
      <c r="A24" s="32" t="s">
        <v>53</v>
      </c>
      <c r="B24" s="32" t="s">
        <v>54</v>
      </c>
      <c r="C24" s="32"/>
      <c r="D24" s="32"/>
      <c r="E24" s="32"/>
      <c r="F24" s="32"/>
    </row>
    <row r="25" spans="1:6" s="23" customFormat="1" hidden="1">
      <c r="A25" s="32"/>
      <c r="B25" s="33" t="s">
        <v>55</v>
      </c>
      <c r="C25" s="33"/>
      <c r="D25" s="33"/>
      <c r="E25" s="33"/>
      <c r="F25" s="33"/>
    </row>
    <row r="26" spans="1:6" s="3" customFormat="1" hidden="1">
      <c r="A26" s="33" t="s">
        <v>56</v>
      </c>
      <c r="B26" s="33" t="s">
        <v>57</v>
      </c>
      <c r="C26" s="33"/>
      <c r="D26" s="33"/>
      <c r="E26" s="33"/>
      <c r="F26" s="33"/>
    </row>
    <row r="27" spans="1:6" s="3" customFormat="1" hidden="1">
      <c r="A27" s="33"/>
      <c r="B27" s="33" t="s">
        <v>97</v>
      </c>
      <c r="C27" s="33"/>
      <c r="D27" s="33"/>
      <c r="E27" s="33"/>
      <c r="F27" s="33"/>
    </row>
    <row r="28" spans="1:6" s="3" customFormat="1" hidden="1">
      <c r="A28" s="33"/>
      <c r="B28" s="33" t="s">
        <v>59</v>
      </c>
      <c r="C28" s="33"/>
      <c r="D28" s="33"/>
      <c r="E28" s="33"/>
      <c r="F28" s="33"/>
    </row>
    <row r="29" spans="1:6" s="3" customFormat="1" hidden="1">
      <c r="A29" s="33"/>
      <c r="B29" s="33" t="s">
        <v>58</v>
      </c>
      <c r="C29" s="33"/>
      <c r="D29" s="33"/>
      <c r="E29" s="33"/>
      <c r="F29" s="33"/>
    </row>
    <row r="30" spans="1:6" s="3" customFormat="1" hidden="1">
      <c r="A30" s="33"/>
      <c r="B30" s="33"/>
      <c r="C30" s="33"/>
      <c r="D30" s="33"/>
      <c r="E30" s="33"/>
      <c r="F30" s="33"/>
    </row>
    <row r="31" spans="1:6" s="3" customFormat="1" hidden="1">
      <c r="A31" s="33"/>
      <c r="B31" s="33"/>
      <c r="C31" s="33"/>
      <c r="D31" s="33" t="s">
        <v>228</v>
      </c>
      <c r="E31" s="33" t="s">
        <v>167</v>
      </c>
      <c r="F31" s="33"/>
    </row>
    <row r="32" spans="1:6" s="3" customFormat="1" hidden="1">
      <c r="A32" s="33" t="s">
        <v>60</v>
      </c>
      <c r="B32" s="33" t="s">
        <v>61</v>
      </c>
      <c r="C32" s="33"/>
      <c r="D32" s="33"/>
      <c r="E32" s="33" t="s">
        <v>117</v>
      </c>
      <c r="F32" s="33"/>
    </row>
    <row r="33" spans="1:13" s="3" customFormat="1" hidden="1">
      <c r="A33" s="33"/>
      <c r="B33" s="33" t="s">
        <v>62</v>
      </c>
      <c r="C33" s="33"/>
      <c r="D33" s="33"/>
      <c r="E33" s="33" t="s">
        <v>45</v>
      </c>
      <c r="F33" s="33"/>
    </row>
    <row r="34" spans="1:13" s="3" customFormat="1" hidden="1">
      <c r="A34" s="33"/>
      <c r="B34" s="33" t="s">
        <v>63</v>
      </c>
      <c r="C34" s="33"/>
      <c r="D34" s="33"/>
      <c r="E34" s="33" t="s">
        <v>47</v>
      </c>
      <c r="F34" s="33"/>
    </row>
    <row r="35" spans="1:13" s="3" customFormat="1" hidden="1">
      <c r="A35" s="33"/>
      <c r="B35" s="33" t="s">
        <v>64</v>
      </c>
      <c r="C35" s="33"/>
      <c r="D35" s="33"/>
      <c r="E35" s="33"/>
      <c r="F35" s="33"/>
    </row>
    <row r="36" spans="1:13" s="3" customFormat="1" hidden="1">
      <c r="A36" s="33"/>
      <c r="B36" s="33" t="s">
        <v>65</v>
      </c>
      <c r="C36" s="33"/>
      <c r="D36" s="33"/>
      <c r="E36" s="33"/>
      <c r="F36" s="33"/>
    </row>
    <row r="37" spans="1:13" s="3" customFormat="1" hidden="1">
      <c r="A37" s="33" t="s">
        <v>181</v>
      </c>
      <c r="B37" s="33" t="s">
        <v>182</v>
      </c>
      <c r="C37" s="33"/>
      <c r="D37" s="33"/>
      <c r="E37" s="33"/>
      <c r="F37" s="33"/>
    </row>
    <row r="38" spans="1:13" s="3" customFormat="1" hidden="1">
      <c r="A38" s="33"/>
      <c r="B38" s="33" t="s">
        <v>183</v>
      </c>
      <c r="C38" s="33"/>
      <c r="D38" s="33"/>
      <c r="E38" s="33"/>
      <c r="F38" s="33"/>
    </row>
    <row r="39" spans="1:13" s="3" customFormat="1" hidden="1">
      <c r="A39" s="33"/>
      <c r="B39" s="33" t="s">
        <v>184</v>
      </c>
      <c r="C39" s="33"/>
      <c r="D39" s="33"/>
      <c r="E39" s="33"/>
      <c r="F39" s="33"/>
    </row>
    <row r="40" spans="1:13" s="3" customFormat="1" hidden="1">
      <c r="A40" s="33"/>
      <c r="B40" s="33"/>
      <c r="C40" s="33"/>
      <c r="D40" s="33"/>
      <c r="E40" s="33"/>
      <c r="F40" s="33"/>
    </row>
    <row r="41" spans="1:13" s="3" customFormat="1" ht="13.15" hidden="1" thickBot="1">
      <c r="A41" s="31"/>
      <c r="B41" s="31"/>
      <c r="C41" s="31"/>
      <c r="D41" s="31"/>
      <c r="E41" s="31"/>
      <c r="F41" s="31"/>
    </row>
    <row r="42" spans="1:13" s="35" customFormat="1">
      <c r="A42" s="8"/>
      <c r="B42" s="8"/>
      <c r="C42" s="8"/>
      <c r="D42" s="8"/>
      <c r="E42" s="8"/>
      <c r="F42" s="8"/>
    </row>
    <row r="43" spans="1:13" s="181" customFormat="1" ht="20.65">
      <c r="A43" s="1" t="s">
        <v>323</v>
      </c>
      <c r="B43" s="1"/>
      <c r="C43" s="1"/>
      <c r="D43" s="170"/>
      <c r="E43" s="170"/>
      <c r="F43" s="170"/>
    </row>
    <row r="44" spans="1:13" s="181" customFormat="1" ht="13.15" thickBot="1">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c r="A45" s="470"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c r="A46" s="470"/>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c r="A47" s="470"/>
      <c r="B47" s="197" t="str">
        <f>IF(ISBLANK(Estimation!A46),"",Estimation!A46)</f>
        <v/>
      </c>
      <c r="C47" s="251"/>
      <c r="D47" s="198"/>
      <c r="E47" s="198"/>
      <c r="F47" s="198"/>
      <c r="G47" s="198"/>
      <c r="H47" s="198"/>
      <c r="I47" s="198"/>
      <c r="J47" s="198"/>
      <c r="K47" s="198"/>
      <c r="L47" s="199"/>
      <c r="M47" s="181">
        <f t="shared" si="0"/>
        <v>0</v>
      </c>
    </row>
    <row r="48" spans="1:13" s="181" customFormat="1" ht="15" customHeight="1">
      <c r="A48" s="470"/>
      <c r="B48" s="197" t="str">
        <f>IF(ISBLANK(Estimation!A47),"",Estimation!A47)</f>
        <v/>
      </c>
      <c r="C48" s="251"/>
      <c r="D48" s="198"/>
      <c r="E48" s="198"/>
      <c r="F48" s="198"/>
      <c r="G48" s="198"/>
      <c r="H48" s="198"/>
      <c r="I48" s="198"/>
      <c r="J48" s="198"/>
      <c r="K48" s="198"/>
      <c r="L48" s="199"/>
      <c r="M48" s="181">
        <f t="shared" si="0"/>
        <v>0</v>
      </c>
    </row>
    <row r="49" spans="1:15" s="181" customFormat="1" ht="15" customHeight="1">
      <c r="A49" s="470"/>
      <c r="B49" s="197" t="str">
        <f>IF(ISBLANK(Estimation!A48),"",Estimation!A48)</f>
        <v/>
      </c>
      <c r="C49" s="251"/>
      <c r="D49" s="198"/>
      <c r="E49" s="198"/>
      <c r="F49" s="198"/>
      <c r="G49" s="198"/>
      <c r="H49" s="198"/>
      <c r="I49" s="198"/>
      <c r="J49" s="198"/>
      <c r="K49" s="198"/>
      <c r="L49" s="199"/>
      <c r="M49" s="181">
        <f t="shared" si="0"/>
        <v>0</v>
      </c>
    </row>
    <row r="50" spans="1:15" s="181" customFormat="1" ht="15" customHeight="1">
      <c r="A50" s="470"/>
      <c r="B50" s="197" t="str">
        <f>IF(ISBLANK(Estimation!A49),"",Estimation!A49)</f>
        <v/>
      </c>
      <c r="C50" s="251"/>
      <c r="D50" s="198"/>
      <c r="E50" s="198"/>
      <c r="F50" s="198"/>
      <c r="G50" s="198"/>
      <c r="H50" s="198"/>
      <c r="I50" s="198"/>
      <c r="J50" s="198"/>
      <c r="K50" s="198"/>
      <c r="L50" s="199"/>
      <c r="M50" s="181">
        <f t="shared" si="0"/>
        <v>0</v>
      </c>
    </row>
    <row r="51" spans="1:15" s="181" customFormat="1" ht="15" customHeight="1">
      <c r="A51" s="470"/>
      <c r="B51" s="197" t="str">
        <f>IF(ISBLANK(Estimation!A50),"",Estimation!A50)</f>
        <v/>
      </c>
      <c r="C51" s="251"/>
      <c r="D51" s="198"/>
      <c r="E51" s="198"/>
      <c r="F51" s="198"/>
      <c r="G51" s="198"/>
      <c r="H51" s="198"/>
      <c r="I51" s="198"/>
      <c r="J51" s="198"/>
      <c r="K51" s="198"/>
      <c r="L51" s="199"/>
      <c r="M51" s="181">
        <f t="shared" si="0"/>
        <v>0</v>
      </c>
    </row>
    <row r="52" spans="1:15" s="181" customFormat="1" ht="15" customHeight="1">
      <c r="A52" s="470"/>
      <c r="B52" s="197" t="str">
        <f>IF(ISBLANK(Estimation!A51),"",Estimation!A51)</f>
        <v/>
      </c>
      <c r="C52" s="251"/>
      <c r="D52" s="198"/>
      <c r="E52" s="198"/>
      <c r="F52" s="198"/>
      <c r="G52" s="198"/>
      <c r="H52" s="198"/>
      <c r="I52" s="198"/>
      <c r="J52" s="198"/>
      <c r="K52" s="198"/>
      <c r="L52" s="199"/>
      <c r="M52" s="181">
        <f t="shared" si="0"/>
        <v>0</v>
      </c>
    </row>
    <row r="53" spans="1:15" s="181" customFormat="1" ht="15" customHeight="1">
      <c r="A53" s="470"/>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c r="A54" s="470"/>
      <c r="B54" s="200" t="str">
        <f>IF(ISBLANK(Estimation!A53),"",Estimation!A53)</f>
        <v/>
      </c>
      <c r="C54" s="252"/>
      <c r="D54" s="201"/>
      <c r="E54" s="201"/>
      <c r="F54" s="201"/>
      <c r="G54" s="201"/>
      <c r="H54" s="201"/>
      <c r="I54" s="201"/>
      <c r="J54" s="201"/>
      <c r="K54" s="201"/>
      <c r="L54" s="202"/>
      <c r="M54" s="181">
        <f t="shared" si="0"/>
        <v>0</v>
      </c>
    </row>
    <row r="55" spans="1:15" s="181" customFormat="1" ht="13.15" thickBot="1">
      <c r="A55" s="203"/>
      <c r="B55" s="204"/>
      <c r="C55" s="182"/>
      <c r="D55" s="182"/>
      <c r="E55" s="182"/>
      <c r="F55" s="182"/>
      <c r="G55" s="182"/>
      <c r="H55" s="182"/>
      <c r="I55" s="182"/>
      <c r="J55" s="182"/>
      <c r="K55" s="182"/>
      <c r="L55" s="182"/>
      <c r="N55" s="35"/>
      <c r="O55" s="35"/>
    </row>
    <row r="56" spans="1:15" s="181" customFormat="1" ht="15" customHeight="1">
      <c r="A56" s="470"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c r="A57" s="470"/>
      <c r="B57" s="197" t="str">
        <f>IF(ISBLANK(Estimation!A69),"",Estimation!A69)</f>
        <v/>
      </c>
      <c r="C57" s="198"/>
      <c r="D57" s="198"/>
      <c r="E57" s="198"/>
      <c r="F57" s="198"/>
      <c r="G57" s="198"/>
      <c r="H57" s="198"/>
      <c r="I57" s="198"/>
      <c r="J57" s="198"/>
      <c r="K57" s="198"/>
      <c r="L57" s="199"/>
      <c r="M57" s="181">
        <f t="shared" si="0"/>
        <v>0</v>
      </c>
    </row>
    <row r="58" spans="1:15" s="181" customFormat="1" ht="15" customHeight="1">
      <c r="A58" s="470"/>
      <c r="B58" s="197" t="str">
        <f>IF(ISBLANK(Estimation!A70),"",Estimation!A70)</f>
        <v/>
      </c>
      <c r="C58" s="198"/>
      <c r="D58" s="198"/>
      <c r="E58" s="198"/>
      <c r="F58" s="198"/>
      <c r="G58" s="198"/>
      <c r="H58" s="198"/>
      <c r="I58" s="198"/>
      <c r="J58" s="198"/>
      <c r="K58" s="198"/>
      <c r="L58" s="199"/>
      <c r="M58" s="181">
        <f t="shared" si="0"/>
        <v>0</v>
      </c>
    </row>
    <row r="59" spans="1:15" s="181" customFormat="1" ht="15" customHeight="1">
      <c r="A59" s="470"/>
      <c r="B59" s="197" t="str">
        <f>IF(ISBLANK(Estimation!A71),"",Estimation!A71)</f>
        <v/>
      </c>
      <c r="C59" s="198"/>
      <c r="D59" s="198"/>
      <c r="E59" s="198"/>
      <c r="F59" s="198"/>
      <c r="G59" s="198"/>
      <c r="H59" s="198"/>
      <c r="I59" s="198"/>
      <c r="J59" s="198"/>
      <c r="K59" s="198"/>
      <c r="L59" s="199"/>
      <c r="M59" s="181">
        <f t="shared" si="0"/>
        <v>0</v>
      </c>
    </row>
    <row r="60" spans="1:15" s="181" customFormat="1" ht="15" customHeight="1">
      <c r="A60" s="470"/>
      <c r="B60" s="197" t="str">
        <f>IF(ISBLANK(Estimation!A72),"",Estimation!A72)</f>
        <v/>
      </c>
      <c r="C60" s="198"/>
      <c r="D60" s="198"/>
      <c r="E60" s="198"/>
      <c r="F60" s="198"/>
      <c r="G60" s="198"/>
      <c r="H60" s="198"/>
      <c r="I60" s="198"/>
      <c r="J60" s="198"/>
      <c r="K60" s="198"/>
      <c r="L60" s="199"/>
      <c r="M60" s="181">
        <f t="shared" si="0"/>
        <v>0</v>
      </c>
    </row>
    <row r="61" spans="1:15" s="181" customFormat="1" ht="15" customHeight="1">
      <c r="A61" s="470"/>
      <c r="B61" s="197" t="str">
        <f>IF(ISBLANK(Estimation!A73),"",Estimation!A73)</f>
        <v/>
      </c>
      <c r="C61" s="198"/>
      <c r="D61" s="198"/>
      <c r="E61" s="198"/>
      <c r="F61" s="198"/>
      <c r="G61" s="198"/>
      <c r="H61" s="198"/>
      <c r="I61" s="198"/>
      <c r="J61" s="198"/>
      <c r="K61" s="198"/>
      <c r="L61" s="199"/>
      <c r="M61" s="181">
        <f t="shared" si="0"/>
        <v>0</v>
      </c>
    </row>
    <row r="62" spans="1:15" s="181" customFormat="1" ht="15" customHeight="1">
      <c r="A62" s="470"/>
      <c r="B62" s="197" t="str">
        <f>IF(ISBLANK(Estimation!A74),"",Estimation!A74)</f>
        <v/>
      </c>
      <c r="C62" s="198"/>
      <c r="D62" s="198"/>
      <c r="E62" s="198"/>
      <c r="F62" s="198"/>
      <c r="G62" s="198"/>
      <c r="H62" s="198"/>
      <c r="I62" s="198"/>
      <c r="J62" s="198"/>
      <c r="K62" s="198"/>
      <c r="L62" s="199"/>
      <c r="M62" s="181">
        <f t="shared" si="0"/>
        <v>0</v>
      </c>
    </row>
    <row r="63" spans="1:15" s="181" customFormat="1" ht="15" customHeight="1">
      <c r="A63" s="470"/>
      <c r="B63" s="197" t="str">
        <f>IF(ISBLANK(Estimation!A75),"",Estimation!A75)</f>
        <v/>
      </c>
      <c r="C63" s="198"/>
      <c r="D63" s="198"/>
      <c r="E63" s="198"/>
      <c r="F63" s="198"/>
      <c r="G63" s="198"/>
      <c r="H63" s="198"/>
      <c r="I63" s="198"/>
      <c r="J63" s="198"/>
      <c r="K63" s="198"/>
      <c r="L63" s="199"/>
      <c r="M63" s="181">
        <f t="shared" si="0"/>
        <v>0</v>
      </c>
    </row>
    <row r="64" spans="1:15" s="181" customFormat="1" ht="15" customHeight="1">
      <c r="A64" s="470"/>
      <c r="B64" s="197" t="str">
        <f>IF(ISBLANK(Estimation!A76),"",Estimation!A76)</f>
        <v/>
      </c>
      <c r="C64" s="198"/>
      <c r="D64" s="198"/>
      <c r="E64" s="198"/>
      <c r="F64" s="198"/>
      <c r="G64" s="198"/>
      <c r="H64" s="198"/>
      <c r="I64" s="198"/>
      <c r="J64" s="198"/>
      <c r="K64" s="198"/>
      <c r="L64" s="199"/>
      <c r="M64" s="181">
        <f t="shared" si="0"/>
        <v>0</v>
      </c>
    </row>
    <row r="65" spans="1:13" s="181" customFormat="1" ht="15" customHeight="1">
      <c r="A65" s="470"/>
      <c r="B65" s="197" t="str">
        <f>IF(ISBLANK(Estimation!A77),"",Estimation!A77)</f>
        <v/>
      </c>
      <c r="C65" s="198"/>
      <c r="D65" s="198"/>
      <c r="E65" s="198"/>
      <c r="F65" s="198"/>
      <c r="G65" s="198"/>
      <c r="H65" s="198"/>
      <c r="I65" s="198"/>
      <c r="J65" s="198"/>
      <c r="K65" s="198"/>
      <c r="L65" s="199"/>
      <c r="M65" s="181">
        <f t="shared" si="0"/>
        <v>0</v>
      </c>
    </row>
    <row r="66" spans="1:13" s="181" customFormat="1" ht="15" customHeight="1">
      <c r="A66" s="470"/>
      <c r="B66" s="197" t="str">
        <f>IF(ISBLANK(Estimation!A78),"",Estimation!A78)</f>
        <v/>
      </c>
      <c r="C66" s="198"/>
      <c r="D66" s="198"/>
      <c r="E66" s="198"/>
      <c r="F66" s="198"/>
      <c r="G66" s="198"/>
      <c r="H66" s="198"/>
      <c r="I66" s="198"/>
      <c r="J66" s="198"/>
      <c r="K66" s="198"/>
      <c r="L66" s="199"/>
      <c r="M66" s="181">
        <f t="shared" si="0"/>
        <v>0</v>
      </c>
    </row>
    <row r="67" spans="1:13" s="181" customFormat="1" ht="15" customHeight="1">
      <c r="A67" s="470"/>
      <c r="B67" s="197" t="str">
        <f>IF(ISBLANK(Estimation!A79),"",Estimation!A79)</f>
        <v/>
      </c>
      <c r="C67" s="198"/>
      <c r="D67" s="198"/>
      <c r="E67" s="198"/>
      <c r="F67" s="198"/>
      <c r="G67" s="198"/>
      <c r="H67" s="198"/>
      <c r="I67" s="198"/>
      <c r="J67" s="198"/>
      <c r="K67" s="198"/>
      <c r="L67" s="199"/>
      <c r="M67" s="181">
        <f t="shared" si="0"/>
        <v>0</v>
      </c>
    </row>
    <row r="68" spans="1:13" s="181" customFormat="1" ht="15" customHeight="1">
      <c r="A68" s="470"/>
      <c r="B68" s="197" t="str">
        <f>IF(ISBLANK(Estimation!A80),"",Estimation!A80)</f>
        <v/>
      </c>
      <c r="C68" s="198"/>
      <c r="D68" s="198"/>
      <c r="E68" s="198"/>
      <c r="F68" s="198"/>
      <c r="G68" s="198"/>
      <c r="H68" s="198"/>
      <c r="I68" s="198"/>
      <c r="J68" s="198"/>
      <c r="K68" s="198"/>
      <c r="L68" s="199"/>
      <c r="M68" s="181">
        <f t="shared" si="0"/>
        <v>0</v>
      </c>
    </row>
    <row r="69" spans="1:13" s="181" customFormat="1" ht="15" customHeight="1">
      <c r="A69" s="470"/>
      <c r="B69" s="197" t="str">
        <f>IF(ISBLANK(Estimation!A81),"",Estimation!A81)</f>
        <v/>
      </c>
      <c r="C69" s="198"/>
      <c r="D69" s="198"/>
      <c r="E69" s="198"/>
      <c r="F69" s="198"/>
      <c r="G69" s="198"/>
      <c r="H69" s="198"/>
      <c r="I69" s="198"/>
      <c r="J69" s="198"/>
      <c r="K69" s="198"/>
      <c r="L69" s="199"/>
      <c r="M69" s="181">
        <f t="shared" si="0"/>
        <v>0</v>
      </c>
    </row>
    <row r="70" spans="1:13" s="181" customFormat="1" ht="15" customHeight="1">
      <c r="A70" s="470"/>
      <c r="B70" s="197" t="str">
        <f>IF(ISBLANK(Estimation!A82),"",Estimation!A82)</f>
        <v/>
      </c>
      <c r="C70" s="198"/>
      <c r="D70" s="198"/>
      <c r="E70" s="198"/>
      <c r="F70" s="198"/>
      <c r="G70" s="198"/>
      <c r="H70" s="198"/>
      <c r="I70" s="198"/>
      <c r="J70" s="198"/>
      <c r="K70" s="198"/>
      <c r="L70" s="199"/>
      <c r="M70" s="181">
        <f t="shared" si="0"/>
        <v>0</v>
      </c>
    </row>
    <row r="71" spans="1:13" s="181" customFormat="1" ht="15" customHeight="1">
      <c r="A71" s="470"/>
      <c r="B71" s="197" t="str">
        <f>IF(ISBLANK(Estimation!A83),"",Estimation!A83)</f>
        <v/>
      </c>
      <c r="C71" s="198"/>
      <c r="D71" s="198"/>
      <c r="E71" s="198"/>
      <c r="F71" s="198"/>
      <c r="G71" s="198"/>
      <c r="H71" s="198"/>
      <c r="I71" s="198"/>
      <c r="J71" s="198"/>
      <c r="K71" s="198"/>
      <c r="L71" s="199"/>
      <c r="M71" s="181">
        <f t="shared" si="0"/>
        <v>0</v>
      </c>
    </row>
    <row r="72" spans="1:13" s="181" customFormat="1" ht="15" customHeight="1">
      <c r="A72" s="470"/>
      <c r="B72" s="197" t="str">
        <f>IF(ISBLANK(Estimation!A84),"",Estimation!A84)</f>
        <v/>
      </c>
      <c r="C72" s="198"/>
      <c r="D72" s="198"/>
      <c r="E72" s="198"/>
      <c r="F72" s="198"/>
      <c r="G72" s="198"/>
      <c r="H72" s="198"/>
      <c r="I72" s="198"/>
      <c r="J72" s="198"/>
      <c r="K72" s="198"/>
      <c r="L72" s="199"/>
      <c r="M72" s="181">
        <f t="shared" si="0"/>
        <v>0</v>
      </c>
    </row>
    <row r="73" spans="1:13" s="181" customFormat="1" ht="15" customHeight="1">
      <c r="A73" s="470"/>
      <c r="B73" s="197" t="str">
        <f>IF(ISBLANK(Estimation!A85),"",Estimation!A85)</f>
        <v/>
      </c>
      <c r="C73" s="198"/>
      <c r="D73" s="198"/>
      <c r="E73" s="198"/>
      <c r="F73" s="198"/>
      <c r="G73" s="198"/>
      <c r="H73" s="198"/>
      <c r="I73" s="198"/>
      <c r="J73" s="198"/>
      <c r="K73" s="198"/>
      <c r="L73" s="199"/>
      <c r="M73" s="181">
        <f t="shared" si="0"/>
        <v>0</v>
      </c>
    </row>
    <row r="74" spans="1:13" s="181" customFormat="1" ht="15" customHeight="1">
      <c r="A74" s="470"/>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c r="A75" s="470"/>
      <c r="B75" s="200" t="str">
        <f>IF(ISBLANK(Estimation!A87),"",Estimation!A87)</f>
        <v/>
      </c>
      <c r="C75" s="201"/>
      <c r="D75" s="201"/>
      <c r="E75" s="201"/>
      <c r="F75" s="201"/>
      <c r="G75" s="201"/>
      <c r="H75" s="201"/>
      <c r="I75" s="201"/>
      <c r="J75" s="201"/>
      <c r="K75" s="201"/>
      <c r="L75" s="202"/>
      <c r="M75" s="181">
        <f t="shared" si="0"/>
        <v>0</v>
      </c>
    </row>
    <row r="76" spans="1:13" s="181" customFormat="1">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c r="A79" s="1" t="s">
        <v>337</v>
      </c>
      <c r="B79" s="170"/>
      <c r="C79" s="170"/>
      <c r="D79" s="170"/>
      <c r="E79" s="170"/>
      <c r="F79" s="170"/>
    </row>
    <row r="80" spans="1:13" s="103" customFormat="1" ht="38.25">
      <c r="B80" s="116" t="s">
        <v>233</v>
      </c>
      <c r="C80" s="116" t="s">
        <v>237</v>
      </c>
      <c r="D80" s="117" t="s">
        <v>236</v>
      </c>
      <c r="E80" s="117" t="s">
        <v>234</v>
      </c>
      <c r="F80" s="117" t="s">
        <v>235</v>
      </c>
      <c r="G80" s="118" t="s">
        <v>229</v>
      </c>
    </row>
    <row r="81" spans="1:7">
      <c r="B81" s="104">
        <v>1</v>
      </c>
      <c r="C81" s="105"/>
      <c r="D81" s="80">
        <f>C81</f>
        <v>0</v>
      </c>
      <c r="E81" s="79"/>
      <c r="F81" s="121">
        <f>E81</f>
        <v>0</v>
      </c>
      <c r="G81" s="119"/>
    </row>
    <row r="82" spans="1:7">
      <c r="B82" s="104">
        <v>2</v>
      </c>
      <c r="C82" s="105"/>
      <c r="D82" s="80">
        <f t="shared" ref="D82:D90" si="2">C82+D81</f>
        <v>0</v>
      </c>
      <c r="E82" s="79"/>
      <c r="F82" s="121">
        <f t="shared" ref="F82:F90" si="3">E82+F81</f>
        <v>0</v>
      </c>
      <c r="G82" s="119"/>
    </row>
    <row r="83" spans="1:7">
      <c r="B83" s="104">
        <v>3</v>
      </c>
      <c r="C83" s="105"/>
      <c r="D83" s="80">
        <f t="shared" si="2"/>
        <v>0</v>
      </c>
      <c r="E83" s="79"/>
      <c r="F83" s="121">
        <f t="shared" si="3"/>
        <v>0</v>
      </c>
      <c r="G83" s="119"/>
    </row>
    <row r="84" spans="1:7">
      <c r="B84" s="104">
        <v>4</v>
      </c>
      <c r="C84" s="105"/>
      <c r="D84" s="80">
        <f t="shared" si="2"/>
        <v>0</v>
      </c>
      <c r="E84" s="79"/>
      <c r="F84" s="121">
        <f t="shared" si="3"/>
        <v>0</v>
      </c>
      <c r="G84" s="119"/>
    </row>
    <row r="85" spans="1:7">
      <c r="B85" s="104">
        <v>5</v>
      </c>
      <c r="C85" s="105"/>
      <c r="D85" s="80">
        <f t="shared" si="2"/>
        <v>0</v>
      </c>
      <c r="E85" s="79"/>
      <c r="F85" s="121">
        <f t="shared" si="3"/>
        <v>0</v>
      </c>
      <c r="G85" s="119"/>
    </row>
    <row r="86" spans="1:7">
      <c r="B86" s="104">
        <v>6</v>
      </c>
      <c r="C86" s="105"/>
      <c r="D86" s="80">
        <f t="shared" si="2"/>
        <v>0</v>
      </c>
      <c r="E86" s="79"/>
      <c r="F86" s="121">
        <f t="shared" si="3"/>
        <v>0</v>
      </c>
      <c r="G86" s="119"/>
    </row>
    <row r="87" spans="1:7">
      <c r="B87" s="104">
        <v>7</v>
      </c>
      <c r="C87" s="105"/>
      <c r="D87" s="80">
        <f t="shared" si="2"/>
        <v>0</v>
      </c>
      <c r="E87" s="79"/>
      <c r="F87" s="121">
        <f t="shared" si="3"/>
        <v>0</v>
      </c>
      <c r="G87" s="119"/>
    </row>
    <row r="88" spans="1:7">
      <c r="B88" s="104">
        <v>8</v>
      </c>
      <c r="C88" s="105"/>
      <c r="D88" s="80">
        <f t="shared" si="2"/>
        <v>0</v>
      </c>
      <c r="E88" s="79"/>
      <c r="F88" s="121">
        <f t="shared" si="3"/>
        <v>0</v>
      </c>
      <c r="G88" s="119"/>
    </row>
    <row r="89" spans="1:7">
      <c r="B89" s="104">
        <v>9</v>
      </c>
      <c r="C89" s="105"/>
      <c r="D89" s="80">
        <f t="shared" si="2"/>
        <v>0</v>
      </c>
      <c r="E89" s="79"/>
      <c r="F89" s="121">
        <f t="shared" si="3"/>
        <v>0</v>
      </c>
      <c r="G89" s="119"/>
    </row>
    <row r="90" spans="1:7" ht="13.15" thickBot="1">
      <c r="B90" s="106">
        <v>10</v>
      </c>
      <c r="C90" s="107"/>
      <c r="D90" s="108">
        <f t="shared" si="2"/>
        <v>0</v>
      </c>
      <c r="E90" s="123"/>
      <c r="F90" s="122">
        <f t="shared" si="3"/>
        <v>0</v>
      </c>
      <c r="G90" s="120"/>
    </row>
    <row r="91" spans="1:7" s="23" customFormat="1">
      <c r="B91" s="124"/>
    </row>
    <row r="92" spans="1:7" s="23" customFormat="1" ht="21" thickBot="1">
      <c r="A92" s="82" t="s">
        <v>238</v>
      </c>
      <c r="B92" s="82"/>
      <c r="C92" s="82"/>
      <c r="D92" s="82"/>
      <c r="E92" s="82"/>
      <c r="F92" s="82"/>
    </row>
    <row r="93" spans="1:7" s="110" customFormat="1" ht="42" customHeight="1">
      <c r="B93" s="116" t="s">
        <v>230</v>
      </c>
      <c r="C93" s="125" t="s">
        <v>153</v>
      </c>
      <c r="D93" s="116" t="s">
        <v>231</v>
      </c>
      <c r="E93" s="117" t="s">
        <v>232</v>
      </c>
      <c r="F93" s="117" t="s">
        <v>234</v>
      </c>
      <c r="G93" s="118" t="s">
        <v>235</v>
      </c>
    </row>
    <row r="94" spans="1:7" s="109" customFormat="1">
      <c r="B94" s="126">
        <v>1</v>
      </c>
      <c r="C94" s="112" t="s">
        <v>435</v>
      </c>
      <c r="D94" s="113"/>
      <c r="E94" s="111">
        <f>D94</f>
        <v>0</v>
      </c>
      <c r="F94" s="127"/>
      <c r="G94" s="128">
        <f>F94</f>
        <v>0</v>
      </c>
    </row>
    <row r="95" spans="1:7" s="109" customFormat="1">
      <c r="B95" s="126">
        <v>2</v>
      </c>
      <c r="C95" s="112" t="s">
        <v>412</v>
      </c>
      <c r="D95" s="113"/>
      <c r="E95" s="111">
        <f t="shared" ref="E95:E135" si="4">D95+E94</f>
        <v>0</v>
      </c>
      <c r="F95" s="127"/>
      <c r="G95" s="128">
        <f t="shared" ref="G95:G135" si="5">F95+G94</f>
        <v>0</v>
      </c>
    </row>
    <row r="96" spans="1:7" s="109" customFormat="1">
      <c r="B96" s="126">
        <v>3</v>
      </c>
      <c r="C96" s="112" t="s">
        <v>413</v>
      </c>
      <c r="D96" s="113"/>
      <c r="E96" s="111">
        <f t="shared" si="4"/>
        <v>0</v>
      </c>
      <c r="F96" s="127"/>
      <c r="G96" s="128">
        <f t="shared" si="5"/>
        <v>0</v>
      </c>
    </row>
    <row r="97" spans="2:7" s="109" customFormat="1">
      <c r="B97" s="126">
        <v>4</v>
      </c>
      <c r="C97" s="112" t="s">
        <v>414</v>
      </c>
      <c r="D97" s="113"/>
      <c r="E97" s="111">
        <f t="shared" si="4"/>
        <v>0</v>
      </c>
      <c r="F97" s="127"/>
      <c r="G97" s="128">
        <f t="shared" si="5"/>
        <v>0</v>
      </c>
    </row>
    <row r="98" spans="2:7" s="109" customFormat="1">
      <c r="B98" s="126">
        <v>5</v>
      </c>
      <c r="C98" s="112" t="s">
        <v>415</v>
      </c>
      <c r="D98" s="113"/>
      <c r="E98" s="111">
        <f t="shared" si="4"/>
        <v>0</v>
      </c>
      <c r="F98" s="127"/>
      <c r="G98" s="128">
        <f t="shared" si="5"/>
        <v>0</v>
      </c>
    </row>
    <row r="99" spans="2:7" s="109" customFormat="1">
      <c r="B99" s="126">
        <v>6</v>
      </c>
      <c r="C99" s="112" t="s">
        <v>416</v>
      </c>
      <c r="D99" s="113"/>
      <c r="E99" s="111">
        <f t="shared" si="4"/>
        <v>0</v>
      </c>
      <c r="F99" s="127"/>
      <c r="G99" s="128">
        <f t="shared" si="5"/>
        <v>0</v>
      </c>
    </row>
    <row r="100" spans="2:7" s="109" customFormat="1">
      <c r="B100" s="126">
        <v>7</v>
      </c>
      <c r="C100" s="112" t="s">
        <v>417</v>
      </c>
      <c r="D100" s="113"/>
      <c r="E100" s="111">
        <f t="shared" si="4"/>
        <v>0</v>
      </c>
      <c r="F100" s="127"/>
      <c r="G100" s="128">
        <f t="shared" si="5"/>
        <v>0</v>
      </c>
    </row>
    <row r="101" spans="2:7" s="109" customFormat="1">
      <c r="B101" s="126">
        <v>8</v>
      </c>
      <c r="C101" s="112" t="s">
        <v>418</v>
      </c>
      <c r="D101" s="113"/>
      <c r="E101" s="111">
        <f t="shared" si="4"/>
        <v>0</v>
      </c>
      <c r="F101" s="127"/>
      <c r="G101" s="128">
        <f t="shared" si="5"/>
        <v>0</v>
      </c>
    </row>
    <row r="102" spans="2:7" s="109" customFormat="1">
      <c r="B102" s="126">
        <v>9</v>
      </c>
      <c r="C102" s="112" t="s">
        <v>419</v>
      </c>
      <c r="D102" s="113"/>
      <c r="E102" s="111">
        <f t="shared" si="4"/>
        <v>0</v>
      </c>
      <c r="F102" s="127"/>
      <c r="G102" s="128">
        <f t="shared" si="5"/>
        <v>0</v>
      </c>
    </row>
    <row r="103" spans="2:7" s="109" customFormat="1">
      <c r="B103" s="126">
        <v>10</v>
      </c>
      <c r="C103" s="112" t="s">
        <v>420</v>
      </c>
      <c r="D103" s="113"/>
      <c r="E103" s="111">
        <f t="shared" si="4"/>
        <v>0</v>
      </c>
      <c r="F103" s="127"/>
      <c r="G103" s="128">
        <f t="shared" si="5"/>
        <v>0</v>
      </c>
    </row>
    <row r="104" spans="2:7" s="109" customFormat="1">
      <c r="B104" s="126">
        <v>11</v>
      </c>
      <c r="C104" s="112" t="s">
        <v>421</v>
      </c>
      <c r="D104" s="113"/>
      <c r="E104" s="111">
        <f t="shared" si="4"/>
        <v>0</v>
      </c>
      <c r="F104" s="127"/>
      <c r="G104" s="128">
        <f t="shared" si="5"/>
        <v>0</v>
      </c>
    </row>
    <row r="105" spans="2:7" s="109" customFormat="1">
      <c r="B105" s="126">
        <v>12</v>
      </c>
      <c r="C105" s="112" t="s">
        <v>422</v>
      </c>
      <c r="D105" s="113"/>
      <c r="E105" s="111">
        <f t="shared" si="4"/>
        <v>0</v>
      </c>
      <c r="F105" s="127"/>
      <c r="G105" s="128">
        <f t="shared" si="5"/>
        <v>0</v>
      </c>
    </row>
    <row r="106" spans="2:7" s="109" customFormat="1">
      <c r="B106" s="126">
        <v>13</v>
      </c>
      <c r="C106" s="112" t="s">
        <v>423</v>
      </c>
      <c r="D106" s="113"/>
      <c r="E106" s="111">
        <f t="shared" si="4"/>
        <v>0</v>
      </c>
      <c r="F106" s="127"/>
      <c r="G106" s="128">
        <f t="shared" si="5"/>
        <v>0</v>
      </c>
    </row>
    <row r="107" spans="2:7" s="109" customFormat="1">
      <c r="B107" s="126">
        <v>14</v>
      </c>
      <c r="C107" s="112" t="s">
        <v>424</v>
      </c>
      <c r="D107" s="113"/>
      <c r="E107" s="111">
        <f t="shared" si="4"/>
        <v>0</v>
      </c>
      <c r="F107" s="127"/>
      <c r="G107" s="128">
        <f t="shared" si="5"/>
        <v>0</v>
      </c>
    </row>
    <row r="108" spans="2:7" s="109" customFormat="1">
      <c r="B108" s="126">
        <v>15</v>
      </c>
      <c r="C108" s="112" t="s">
        <v>425</v>
      </c>
      <c r="D108" s="113"/>
      <c r="E108" s="111">
        <f t="shared" si="4"/>
        <v>0</v>
      </c>
      <c r="F108" s="127"/>
      <c r="G108" s="128">
        <f t="shared" si="5"/>
        <v>0</v>
      </c>
    </row>
    <row r="109" spans="2:7" s="109" customFormat="1">
      <c r="B109" s="126">
        <v>16</v>
      </c>
      <c r="C109" s="112" t="s">
        <v>426</v>
      </c>
      <c r="D109" s="113"/>
      <c r="E109" s="111">
        <f t="shared" si="4"/>
        <v>0</v>
      </c>
      <c r="F109" s="127"/>
      <c r="G109" s="128">
        <f t="shared" si="5"/>
        <v>0</v>
      </c>
    </row>
    <row r="110" spans="2:7" s="109" customFormat="1">
      <c r="B110" s="126">
        <v>17</v>
      </c>
      <c r="C110" s="112" t="s">
        <v>427</v>
      </c>
      <c r="D110" s="113"/>
      <c r="E110" s="111">
        <f t="shared" si="4"/>
        <v>0</v>
      </c>
      <c r="F110" s="127"/>
      <c r="G110" s="128">
        <f t="shared" si="5"/>
        <v>0</v>
      </c>
    </row>
    <row r="111" spans="2:7" s="109" customFormat="1">
      <c r="B111" s="126">
        <v>18</v>
      </c>
      <c r="C111" s="112" t="s">
        <v>428</v>
      </c>
      <c r="D111" s="113"/>
      <c r="E111" s="111">
        <f t="shared" si="4"/>
        <v>0</v>
      </c>
      <c r="F111" s="127"/>
      <c r="G111" s="128">
        <f t="shared" si="5"/>
        <v>0</v>
      </c>
    </row>
    <row r="112" spans="2:7" s="109" customFormat="1">
      <c r="B112" s="126">
        <v>19</v>
      </c>
      <c r="C112" s="112" t="s">
        <v>429</v>
      </c>
      <c r="D112" s="113"/>
      <c r="E112" s="111">
        <f t="shared" si="4"/>
        <v>0</v>
      </c>
      <c r="F112" s="127"/>
      <c r="G112" s="128">
        <f t="shared" si="5"/>
        <v>0</v>
      </c>
    </row>
    <row r="113" spans="2:7" s="109" customFormat="1">
      <c r="B113" s="126">
        <v>20</v>
      </c>
      <c r="C113" s="112" t="s">
        <v>430</v>
      </c>
      <c r="D113" s="113"/>
      <c r="E113" s="111">
        <f t="shared" si="4"/>
        <v>0</v>
      </c>
      <c r="F113" s="127"/>
      <c r="G113" s="128">
        <f t="shared" si="5"/>
        <v>0</v>
      </c>
    </row>
    <row r="114" spans="2:7" s="109" customFormat="1">
      <c r="B114" s="126">
        <v>21</v>
      </c>
      <c r="C114" s="112" t="s">
        <v>431</v>
      </c>
      <c r="D114" s="113"/>
      <c r="E114" s="111">
        <f t="shared" si="4"/>
        <v>0</v>
      </c>
      <c r="F114" s="127"/>
      <c r="G114" s="128">
        <f t="shared" si="5"/>
        <v>0</v>
      </c>
    </row>
    <row r="115" spans="2:7" s="109" customFormat="1">
      <c r="B115" s="126">
        <v>22</v>
      </c>
      <c r="C115" s="112" t="s">
        <v>432</v>
      </c>
      <c r="D115" s="113"/>
      <c r="E115" s="111">
        <f t="shared" si="4"/>
        <v>0</v>
      </c>
      <c r="F115" s="127"/>
      <c r="G115" s="128">
        <f t="shared" si="5"/>
        <v>0</v>
      </c>
    </row>
    <row r="116" spans="2:7" s="109" customFormat="1">
      <c r="B116" s="126">
        <v>23</v>
      </c>
      <c r="C116" s="112" t="s">
        <v>433</v>
      </c>
      <c r="D116" s="113"/>
      <c r="E116" s="111">
        <f t="shared" si="4"/>
        <v>0</v>
      </c>
      <c r="F116" s="127"/>
      <c r="G116" s="128">
        <f t="shared" si="5"/>
        <v>0</v>
      </c>
    </row>
    <row r="117" spans="2:7" s="109" customFormat="1">
      <c r="B117" s="126">
        <v>24</v>
      </c>
      <c r="C117" s="112" t="s">
        <v>434</v>
      </c>
      <c r="D117" s="113"/>
      <c r="E117" s="111">
        <f t="shared" si="4"/>
        <v>0</v>
      </c>
      <c r="F117" s="127"/>
      <c r="G117" s="128">
        <f t="shared" si="5"/>
        <v>0</v>
      </c>
    </row>
    <row r="118" spans="2:7" s="109" customFormat="1">
      <c r="B118" s="126">
        <v>25</v>
      </c>
      <c r="C118" s="112" t="s">
        <v>394</v>
      </c>
      <c r="D118" s="113"/>
      <c r="E118" s="111">
        <f t="shared" si="4"/>
        <v>0</v>
      </c>
      <c r="F118" s="127"/>
      <c r="G118" s="128">
        <f t="shared" si="5"/>
        <v>0</v>
      </c>
    </row>
    <row r="119" spans="2:7" s="109" customFormat="1">
      <c r="B119" s="126">
        <v>26</v>
      </c>
      <c r="C119" s="112" t="s">
        <v>395</v>
      </c>
      <c r="D119" s="113"/>
      <c r="E119" s="111">
        <f t="shared" si="4"/>
        <v>0</v>
      </c>
      <c r="F119" s="127"/>
      <c r="G119" s="128">
        <f t="shared" si="5"/>
        <v>0</v>
      </c>
    </row>
    <row r="120" spans="2:7" s="109" customFormat="1">
      <c r="B120" s="126">
        <v>27</v>
      </c>
      <c r="C120" s="112" t="s">
        <v>396</v>
      </c>
      <c r="D120" s="113"/>
      <c r="E120" s="111">
        <f t="shared" si="4"/>
        <v>0</v>
      </c>
      <c r="F120" s="127"/>
      <c r="G120" s="128">
        <f t="shared" si="5"/>
        <v>0</v>
      </c>
    </row>
    <row r="121" spans="2:7" s="109" customFormat="1">
      <c r="B121" s="126">
        <v>28</v>
      </c>
      <c r="C121" s="112" t="s">
        <v>397</v>
      </c>
      <c r="D121" s="113"/>
      <c r="E121" s="111">
        <f t="shared" si="4"/>
        <v>0</v>
      </c>
      <c r="F121" s="127"/>
      <c r="G121" s="128">
        <f t="shared" si="5"/>
        <v>0</v>
      </c>
    </row>
    <row r="122" spans="2:7" s="109" customFormat="1">
      <c r="B122" s="126">
        <v>29</v>
      </c>
      <c r="C122" s="112" t="s">
        <v>398</v>
      </c>
      <c r="D122" s="113"/>
      <c r="E122" s="111">
        <f t="shared" si="4"/>
        <v>0</v>
      </c>
      <c r="F122" s="127"/>
      <c r="G122" s="128">
        <f t="shared" si="5"/>
        <v>0</v>
      </c>
    </row>
    <row r="123" spans="2:7" s="109" customFormat="1">
      <c r="B123" s="126">
        <v>30</v>
      </c>
      <c r="C123" s="112" t="s">
        <v>399</v>
      </c>
      <c r="D123" s="113"/>
      <c r="E123" s="111">
        <f t="shared" si="4"/>
        <v>0</v>
      </c>
      <c r="F123" s="127"/>
      <c r="G123" s="128">
        <f t="shared" si="5"/>
        <v>0</v>
      </c>
    </row>
    <row r="124" spans="2:7" s="109" customFormat="1">
      <c r="B124" s="126">
        <v>31</v>
      </c>
      <c r="C124" s="112" t="s">
        <v>400</v>
      </c>
      <c r="D124" s="113"/>
      <c r="E124" s="111">
        <f t="shared" si="4"/>
        <v>0</v>
      </c>
      <c r="F124" s="127"/>
      <c r="G124" s="128">
        <f t="shared" si="5"/>
        <v>0</v>
      </c>
    </row>
    <row r="125" spans="2:7" s="109" customFormat="1">
      <c r="B125" s="126">
        <v>32</v>
      </c>
      <c r="C125" s="112" t="s">
        <v>401</v>
      </c>
      <c r="D125" s="113"/>
      <c r="E125" s="111">
        <f t="shared" si="4"/>
        <v>0</v>
      </c>
      <c r="F125" s="127"/>
      <c r="G125" s="128">
        <f t="shared" si="5"/>
        <v>0</v>
      </c>
    </row>
    <row r="126" spans="2:7" s="109" customFormat="1">
      <c r="B126" s="126">
        <v>33</v>
      </c>
      <c r="C126" s="112" t="s">
        <v>402</v>
      </c>
      <c r="D126" s="113"/>
      <c r="E126" s="111">
        <f t="shared" si="4"/>
        <v>0</v>
      </c>
      <c r="F126" s="127"/>
      <c r="G126" s="128">
        <f t="shared" si="5"/>
        <v>0</v>
      </c>
    </row>
    <row r="127" spans="2:7" s="109" customFormat="1">
      <c r="B127" s="126">
        <v>34</v>
      </c>
      <c r="C127" s="112" t="s">
        <v>403</v>
      </c>
      <c r="D127" s="113"/>
      <c r="E127" s="111">
        <f t="shared" si="4"/>
        <v>0</v>
      </c>
      <c r="F127" s="127"/>
      <c r="G127" s="128">
        <f t="shared" si="5"/>
        <v>0</v>
      </c>
    </row>
    <row r="128" spans="2:7" s="109" customFormat="1">
      <c r="B128" s="126">
        <v>35</v>
      </c>
      <c r="C128" s="112" t="s">
        <v>404</v>
      </c>
      <c r="D128" s="113"/>
      <c r="E128" s="111">
        <f t="shared" si="4"/>
        <v>0</v>
      </c>
      <c r="F128" s="127"/>
      <c r="G128" s="128">
        <f t="shared" si="5"/>
        <v>0</v>
      </c>
    </row>
    <row r="129" spans="2:7" s="109" customFormat="1">
      <c r="B129" s="126">
        <v>36</v>
      </c>
      <c r="C129" s="112" t="s">
        <v>405</v>
      </c>
      <c r="D129" s="113"/>
      <c r="E129" s="111">
        <f t="shared" si="4"/>
        <v>0</v>
      </c>
      <c r="F129" s="127"/>
      <c r="G129" s="128">
        <f t="shared" si="5"/>
        <v>0</v>
      </c>
    </row>
    <row r="130" spans="2:7" s="109" customFormat="1">
      <c r="B130" s="126">
        <v>37</v>
      </c>
      <c r="C130" s="112" t="s">
        <v>406</v>
      </c>
      <c r="D130" s="113"/>
      <c r="E130" s="111">
        <f t="shared" si="4"/>
        <v>0</v>
      </c>
      <c r="F130" s="127"/>
      <c r="G130" s="128">
        <f t="shared" si="5"/>
        <v>0</v>
      </c>
    </row>
    <row r="131" spans="2:7" s="109" customFormat="1">
      <c r="B131" s="126">
        <v>38</v>
      </c>
      <c r="C131" s="112" t="s">
        <v>407</v>
      </c>
      <c r="D131" s="113"/>
      <c r="E131" s="111">
        <f t="shared" si="4"/>
        <v>0</v>
      </c>
      <c r="F131" s="127"/>
      <c r="G131" s="128">
        <f t="shared" si="5"/>
        <v>0</v>
      </c>
    </row>
    <row r="132" spans="2:7" s="109" customFormat="1">
      <c r="B132" s="126">
        <v>39</v>
      </c>
      <c r="C132" s="112" t="s">
        <v>408</v>
      </c>
      <c r="D132" s="113"/>
      <c r="E132" s="111">
        <f t="shared" si="4"/>
        <v>0</v>
      </c>
      <c r="F132" s="127"/>
      <c r="G132" s="128">
        <f t="shared" si="5"/>
        <v>0</v>
      </c>
    </row>
    <row r="133" spans="2:7" s="109" customFormat="1">
      <c r="B133" s="126">
        <v>40</v>
      </c>
      <c r="C133" s="112" t="s">
        <v>409</v>
      </c>
      <c r="D133" s="113"/>
      <c r="E133" s="111">
        <f t="shared" si="4"/>
        <v>0</v>
      </c>
      <c r="F133" s="127"/>
      <c r="G133" s="128">
        <f t="shared" si="5"/>
        <v>0</v>
      </c>
    </row>
    <row r="134" spans="2:7" s="109" customFormat="1">
      <c r="B134" s="126">
        <v>41</v>
      </c>
      <c r="C134" s="112" t="s">
        <v>410</v>
      </c>
      <c r="D134" s="113"/>
      <c r="E134" s="111">
        <f t="shared" si="4"/>
        <v>0</v>
      </c>
      <c r="F134" s="127"/>
      <c r="G134" s="128">
        <f t="shared" si="5"/>
        <v>0</v>
      </c>
    </row>
    <row r="135" spans="2:7" s="109" customFormat="1" ht="13.15" thickBot="1">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H91"/>
  <sheetViews>
    <sheetView showGridLines="0" topLeftCell="A42" workbookViewId="0">
      <selection activeCell="L97" sqref="L97"/>
    </sheetView>
  </sheetViews>
  <sheetFormatPr defaultColWidth="9.1328125" defaultRowHeight="12.75"/>
  <cols>
    <col min="1" max="5" width="12.73046875" style="3" customWidth="1"/>
    <col min="6" max="6" width="14.1328125" style="3" customWidth="1"/>
    <col min="7" max="8" width="12.73046875" style="3" customWidth="1"/>
    <col min="9" max="16384" width="9.1328125" style="3"/>
  </cols>
  <sheetData>
    <row r="1" spans="1:8" ht="20.65">
      <c r="A1" s="446" t="s">
        <v>131</v>
      </c>
      <c r="B1" s="446"/>
      <c r="C1" s="446"/>
      <c r="D1" s="1"/>
      <c r="E1" s="1"/>
      <c r="F1" s="1"/>
      <c r="G1" s="1"/>
      <c r="H1" s="1"/>
    </row>
    <row r="2" spans="1:8" ht="13.15" hidden="1" thickBot="1">
      <c r="A2" s="31"/>
      <c r="B2" s="31"/>
      <c r="C2" s="31"/>
      <c r="D2" s="31"/>
      <c r="E2" s="31"/>
      <c r="F2" s="31"/>
      <c r="G2" s="31"/>
      <c r="H2" s="31"/>
    </row>
    <row r="3" spans="1:8" ht="20.65" hidden="1">
      <c r="A3" s="471" t="s">
        <v>133</v>
      </c>
      <c r="B3" s="471"/>
      <c r="C3" s="62"/>
      <c r="D3" s="62"/>
      <c r="E3" s="62"/>
      <c r="F3" s="32"/>
      <c r="G3" s="32"/>
      <c r="H3" s="32"/>
    </row>
    <row r="4" spans="1:8" hidden="1">
      <c r="A4" s="62" t="s">
        <v>89</v>
      </c>
      <c r="B4" s="63">
        <v>36526</v>
      </c>
      <c r="C4" s="62"/>
      <c r="D4" s="62" t="s">
        <v>166</v>
      </c>
      <c r="E4" s="62" t="s">
        <v>156</v>
      </c>
      <c r="F4" s="32"/>
      <c r="G4" s="32"/>
      <c r="H4" s="32"/>
    </row>
    <row r="5" spans="1:8" hidden="1">
      <c r="A5" s="62" t="s">
        <v>119</v>
      </c>
      <c r="B5" s="32">
        <v>40179</v>
      </c>
      <c r="C5" s="62"/>
      <c r="D5" s="62"/>
      <c r="E5" s="62" t="s">
        <v>167</v>
      </c>
      <c r="F5" s="32"/>
      <c r="G5" s="32"/>
      <c r="H5" s="32"/>
    </row>
    <row r="6" spans="1:8" hidden="1">
      <c r="A6" s="62" t="s">
        <v>90</v>
      </c>
      <c r="B6" s="62" t="s">
        <v>105</v>
      </c>
      <c r="C6" s="62"/>
      <c r="D6" s="62"/>
      <c r="E6" s="62" t="s">
        <v>116</v>
      </c>
      <c r="F6" s="32"/>
      <c r="G6" s="32"/>
      <c r="H6" s="32"/>
    </row>
    <row r="7" spans="1:8" hidden="1">
      <c r="A7" s="62"/>
      <c r="B7" s="62" t="s">
        <v>170</v>
      </c>
      <c r="C7" s="62"/>
      <c r="D7" s="62"/>
      <c r="E7" s="62" t="s">
        <v>117</v>
      </c>
      <c r="F7" s="32"/>
      <c r="G7" s="32"/>
      <c r="H7" s="32"/>
    </row>
    <row r="8" spans="1:8" hidden="1">
      <c r="A8" s="62"/>
      <c r="B8" s="62" t="s">
        <v>106</v>
      </c>
      <c r="C8" s="62"/>
      <c r="D8" s="62"/>
      <c r="E8" s="62" t="s">
        <v>44</v>
      </c>
      <c r="F8" s="32"/>
      <c r="G8" s="32"/>
      <c r="H8" s="32"/>
    </row>
    <row r="9" spans="1:8" hidden="1">
      <c r="A9" s="62"/>
      <c r="B9" s="62" t="s">
        <v>127</v>
      </c>
      <c r="C9" s="62"/>
      <c r="D9" s="62"/>
      <c r="E9" s="62" t="s">
        <v>45</v>
      </c>
      <c r="F9" s="32"/>
      <c r="G9" s="32"/>
      <c r="H9" s="32"/>
    </row>
    <row r="10" spans="1:8" hidden="1">
      <c r="A10" s="62"/>
      <c r="B10" s="62" t="s">
        <v>168</v>
      </c>
      <c r="C10" s="62"/>
      <c r="D10" s="62"/>
      <c r="E10" s="62" t="s">
        <v>46</v>
      </c>
      <c r="F10" s="32"/>
      <c r="G10" s="32"/>
      <c r="H10" s="32"/>
    </row>
    <row r="11" spans="1:8" hidden="1">
      <c r="A11" s="62"/>
      <c r="B11" s="62" t="s">
        <v>123</v>
      </c>
      <c r="C11" s="62"/>
      <c r="D11" s="62"/>
      <c r="E11" s="62" t="s">
        <v>47</v>
      </c>
      <c r="F11" s="32"/>
      <c r="G11" s="32"/>
      <c r="H11" s="32"/>
    </row>
    <row r="12" spans="1:8" hidden="1">
      <c r="A12" s="62"/>
      <c r="B12" s="62" t="s">
        <v>169</v>
      </c>
      <c r="C12" s="62"/>
      <c r="D12" s="62"/>
      <c r="E12" s="62" t="s">
        <v>121</v>
      </c>
      <c r="F12" s="32"/>
      <c r="G12" s="32"/>
      <c r="H12" s="32"/>
    </row>
    <row r="13" spans="1:8" hidden="1">
      <c r="A13" s="62"/>
      <c r="B13" s="62" t="s">
        <v>195</v>
      </c>
      <c r="C13" s="62"/>
      <c r="D13" s="62"/>
      <c r="E13" s="62"/>
      <c r="F13" s="32"/>
      <c r="G13" s="32"/>
      <c r="H13" s="32"/>
    </row>
    <row r="14" spans="1:8" hidden="1">
      <c r="A14" s="62"/>
      <c r="B14" s="62" t="s">
        <v>124</v>
      </c>
      <c r="C14" s="62"/>
      <c r="D14" s="62"/>
      <c r="E14" s="62"/>
      <c r="F14" s="32"/>
      <c r="G14" s="32"/>
      <c r="H14" s="32"/>
    </row>
    <row r="15" spans="1:8" hidden="1">
      <c r="A15" s="62" t="s">
        <v>95</v>
      </c>
      <c r="B15" s="62" t="s">
        <v>96</v>
      </c>
      <c r="C15" s="62"/>
      <c r="D15" s="62" t="s">
        <v>71</v>
      </c>
      <c r="E15" s="62" t="s">
        <v>72</v>
      </c>
      <c r="F15" s="32"/>
      <c r="G15" s="32"/>
      <c r="H15" s="32"/>
    </row>
    <row r="16" spans="1:8" hidden="1">
      <c r="A16" s="62"/>
      <c r="B16" s="62" t="s">
        <v>171</v>
      </c>
      <c r="C16" s="62"/>
      <c r="D16" s="62"/>
      <c r="E16" s="62">
        <v>1</v>
      </c>
      <c r="F16" s="32"/>
      <c r="G16" s="32"/>
      <c r="H16" s="32"/>
    </row>
    <row r="17" spans="1:8" hidden="1">
      <c r="A17" s="62"/>
      <c r="B17" s="62" t="s">
        <v>145</v>
      </c>
      <c r="C17" s="62"/>
      <c r="D17" s="62"/>
      <c r="E17" s="62">
        <v>2</v>
      </c>
      <c r="F17" s="32"/>
      <c r="G17" s="32"/>
      <c r="H17" s="32"/>
    </row>
    <row r="18" spans="1:8" hidden="1">
      <c r="A18" s="62"/>
      <c r="B18" s="62" t="s">
        <v>146</v>
      </c>
      <c r="C18" s="62"/>
      <c r="D18" s="62"/>
      <c r="E18" s="62">
        <v>3</v>
      </c>
      <c r="F18" s="32"/>
      <c r="G18" s="32"/>
      <c r="H18" s="32"/>
    </row>
    <row r="19" spans="1:8" hidden="1">
      <c r="A19" s="62"/>
      <c r="B19" s="62" t="s">
        <v>188</v>
      </c>
      <c r="C19" s="62"/>
      <c r="D19" s="62"/>
      <c r="E19" s="62">
        <v>4</v>
      </c>
      <c r="F19" s="32"/>
      <c r="G19" s="32"/>
      <c r="H19" s="32"/>
    </row>
    <row r="20" spans="1:8" hidden="1">
      <c r="A20" s="62"/>
      <c r="B20" s="62" t="s">
        <v>98</v>
      </c>
      <c r="C20" s="62"/>
      <c r="D20" s="62"/>
      <c r="E20" s="62">
        <v>5</v>
      </c>
      <c r="F20" s="32"/>
      <c r="G20" s="32"/>
      <c r="H20" s="32"/>
    </row>
    <row r="21" spans="1:8" hidden="1">
      <c r="A21" s="62"/>
      <c r="B21" s="62" t="s">
        <v>28</v>
      </c>
      <c r="C21" s="62"/>
      <c r="D21" s="62"/>
      <c r="E21" s="62">
        <v>6</v>
      </c>
      <c r="F21" s="32"/>
      <c r="G21" s="32"/>
      <c r="H21" s="32"/>
    </row>
    <row r="22" spans="1:8" hidden="1">
      <c r="A22" s="62"/>
      <c r="B22" s="62" t="s">
        <v>189</v>
      </c>
      <c r="C22" s="62"/>
      <c r="D22" s="62"/>
      <c r="E22" s="62">
        <v>7</v>
      </c>
      <c r="F22" s="32"/>
      <c r="G22" s="32"/>
      <c r="H22" s="32"/>
    </row>
    <row r="23" spans="1:8" hidden="1">
      <c r="A23" s="62"/>
      <c r="B23" s="62" t="s">
        <v>190</v>
      </c>
      <c r="C23" s="62"/>
      <c r="D23" s="62"/>
      <c r="E23" s="62">
        <v>8</v>
      </c>
      <c r="F23" s="32"/>
      <c r="G23" s="32"/>
      <c r="H23" s="32"/>
    </row>
    <row r="24" spans="1:8" hidden="1">
      <c r="A24" s="62"/>
      <c r="B24" s="62" t="s">
        <v>191</v>
      </c>
      <c r="C24" s="62"/>
      <c r="D24" s="62"/>
      <c r="E24" s="62">
        <v>9</v>
      </c>
      <c r="F24" s="32"/>
      <c r="G24" s="32"/>
      <c r="H24" s="32"/>
    </row>
    <row r="25" spans="1:8" hidden="1">
      <c r="A25" s="62"/>
      <c r="B25" s="62" t="s">
        <v>103</v>
      </c>
      <c r="C25" s="62"/>
      <c r="D25" s="62"/>
      <c r="E25" s="62">
        <v>10</v>
      </c>
      <c r="F25" s="32"/>
      <c r="G25" s="32"/>
      <c r="H25" s="32"/>
    </row>
    <row r="26" spans="1:8" hidden="1">
      <c r="A26" s="62" t="s">
        <v>53</v>
      </c>
      <c r="B26" s="62" t="s">
        <v>54</v>
      </c>
      <c r="C26" s="62"/>
      <c r="D26" s="62"/>
      <c r="E26" s="62"/>
      <c r="F26" s="32"/>
      <c r="G26" s="32"/>
      <c r="H26" s="32"/>
    </row>
    <row r="27" spans="1:8" s="23" customFormat="1" hidden="1">
      <c r="A27" s="62"/>
      <c r="B27" s="32" t="s">
        <v>55</v>
      </c>
      <c r="C27" s="62"/>
      <c r="D27" s="62"/>
      <c r="E27" s="62"/>
      <c r="F27" s="33"/>
      <c r="G27" s="33"/>
      <c r="H27" s="33"/>
    </row>
    <row r="28" spans="1:8" hidden="1">
      <c r="A28" s="62" t="s">
        <v>56</v>
      </c>
      <c r="B28" s="62" t="s">
        <v>57</v>
      </c>
      <c r="C28" s="62"/>
      <c r="D28" s="62"/>
      <c r="E28" s="62"/>
      <c r="F28" s="33"/>
      <c r="G28" s="33"/>
      <c r="H28" s="33"/>
    </row>
    <row r="29" spans="1:8" hidden="1">
      <c r="A29" s="62"/>
      <c r="B29" s="62" t="s">
        <v>97</v>
      </c>
      <c r="C29" s="62"/>
      <c r="D29" s="62"/>
      <c r="E29" s="62"/>
      <c r="F29" s="33"/>
      <c r="G29" s="33"/>
      <c r="H29" s="33"/>
    </row>
    <row r="30" spans="1:8" hidden="1">
      <c r="A30" s="62"/>
      <c r="B30" s="62" t="s">
        <v>59</v>
      </c>
      <c r="C30" s="62"/>
      <c r="D30" s="62"/>
      <c r="E30" s="62"/>
      <c r="F30" s="33"/>
      <c r="G30" s="33"/>
      <c r="H30" s="33"/>
    </row>
    <row r="31" spans="1:8" hidden="1">
      <c r="A31" s="62"/>
      <c r="B31" s="62" t="s">
        <v>58</v>
      </c>
      <c r="C31" s="62"/>
      <c r="D31" s="62"/>
      <c r="E31" s="62"/>
      <c r="F31" s="33"/>
      <c r="G31" s="33"/>
      <c r="H31" s="33"/>
    </row>
    <row r="32" spans="1:8" hidden="1">
      <c r="A32" s="62"/>
      <c r="B32" s="62"/>
      <c r="C32" s="62"/>
      <c r="D32" s="62"/>
      <c r="E32" s="62"/>
      <c r="F32" s="33"/>
      <c r="G32" s="33"/>
      <c r="H32" s="33"/>
    </row>
    <row r="33" spans="1:8" hidden="1">
      <c r="A33" s="62"/>
      <c r="B33" s="62"/>
      <c r="C33" s="62"/>
      <c r="D33" s="62"/>
      <c r="E33" s="62"/>
      <c r="F33" s="33"/>
      <c r="G33" s="33"/>
      <c r="H33" s="33"/>
    </row>
    <row r="34" spans="1:8" hidden="1">
      <c r="A34" s="62" t="s">
        <v>60</v>
      </c>
      <c r="B34" s="62" t="s">
        <v>61</v>
      </c>
      <c r="C34" s="62"/>
      <c r="D34" s="62"/>
      <c r="E34" s="62"/>
      <c r="F34" s="33"/>
      <c r="G34" s="33"/>
      <c r="H34" s="33"/>
    </row>
    <row r="35" spans="1:8" hidden="1">
      <c r="A35" s="62"/>
      <c r="B35" s="62" t="s">
        <v>62</v>
      </c>
      <c r="C35" s="62"/>
      <c r="D35" s="62"/>
      <c r="E35" s="62"/>
      <c r="F35" s="33"/>
      <c r="G35" s="33"/>
      <c r="H35" s="33"/>
    </row>
    <row r="36" spans="1:8" hidden="1">
      <c r="A36" s="62"/>
      <c r="B36" s="62" t="s">
        <v>63</v>
      </c>
      <c r="C36" s="62"/>
      <c r="D36" s="62"/>
      <c r="E36" s="62"/>
      <c r="F36" s="33"/>
      <c r="G36" s="33"/>
      <c r="H36" s="33"/>
    </row>
    <row r="37" spans="1:8" hidden="1">
      <c r="A37" s="62"/>
      <c r="B37" s="62" t="s">
        <v>64</v>
      </c>
      <c r="C37" s="62"/>
      <c r="D37" s="62"/>
      <c r="E37" s="62"/>
      <c r="F37" s="33"/>
      <c r="G37" s="33"/>
      <c r="H37" s="33"/>
    </row>
    <row r="38" spans="1:8" hidden="1">
      <c r="A38" s="62"/>
      <c r="B38" s="62" t="s">
        <v>65</v>
      </c>
      <c r="C38" s="62"/>
      <c r="D38" s="62"/>
      <c r="E38" s="62"/>
      <c r="F38" s="33"/>
      <c r="G38" s="33"/>
      <c r="H38" s="33"/>
    </row>
    <row r="39" spans="1:8" ht="13.15">
      <c r="C39" s="236" t="s">
        <v>86</v>
      </c>
      <c r="D39" s="236" t="s">
        <v>87</v>
      </c>
      <c r="E39" s="236" t="s">
        <v>88</v>
      </c>
    </row>
    <row r="40" spans="1:8" ht="13.15">
      <c r="A40" s="2" t="str">
        <f>'Historical Data'!A51</f>
        <v>Program Size (LOC)</v>
      </c>
      <c r="B40" s="2"/>
      <c r="C40" s="166"/>
      <c r="D40" s="166"/>
      <c r="E40" s="166"/>
      <c r="G40" s="2"/>
      <c r="H40" s="2"/>
    </row>
    <row r="41" spans="1:8">
      <c r="A41" s="165" t="str">
        <f>'Historical Data'!A52</f>
        <v>Base code LOC count</v>
      </c>
      <c r="B41" s="162"/>
      <c r="C41" s="187">
        <f>Estimation!B64</f>
        <v>0</v>
      </c>
      <c r="D41" s="187">
        <f>Estimation!G64</f>
        <v>0</v>
      </c>
      <c r="E41" s="187">
        <f>D41+'Historical Data'!E52</f>
        <v>43</v>
      </c>
      <c r="F41" s="8"/>
      <c r="G41" s="51"/>
      <c r="H41" s="51"/>
    </row>
    <row r="42" spans="1:8">
      <c r="A42" s="165" t="str">
        <f>'Historical Data'!A53</f>
        <v xml:space="preserve">   Lines deleted from Base</v>
      </c>
      <c r="B42" s="162"/>
      <c r="C42" s="187">
        <f>Estimation!C64</f>
        <v>0</v>
      </c>
      <c r="D42" s="187">
        <f>Estimation!H64</f>
        <v>0</v>
      </c>
      <c r="E42" s="187">
        <f>D42+'Historical Data'!E53</f>
        <v>0</v>
      </c>
      <c r="F42" s="8"/>
      <c r="G42" s="51"/>
      <c r="H42" s="51"/>
    </row>
    <row r="43" spans="1:8">
      <c r="A43" s="165" t="str">
        <f>'Historical Data'!A54</f>
        <v xml:space="preserve">   Lines modified from Base</v>
      </c>
      <c r="B43" s="162"/>
      <c r="C43" s="187">
        <f>Estimation!D64</f>
        <v>0</v>
      </c>
      <c r="D43" s="187">
        <f>Estimation!I64</f>
        <v>0</v>
      </c>
      <c r="E43" s="187">
        <f>D43+'Historical Data'!E54</f>
        <v>1</v>
      </c>
      <c r="F43" s="8"/>
      <c r="G43" s="51"/>
      <c r="H43" s="51"/>
    </row>
    <row r="44" spans="1:8">
      <c r="A44" s="165" t="str">
        <f>'Historical Data'!A55</f>
        <v xml:space="preserve">   Lines added to Base</v>
      </c>
      <c r="B44" s="162"/>
      <c r="C44" s="187">
        <f>Estimation!E64</f>
        <v>0</v>
      </c>
      <c r="D44" s="187">
        <f>Estimation!J64</f>
        <v>0</v>
      </c>
      <c r="E44" s="187">
        <f>D44+'Historical Data'!E55</f>
        <v>65</v>
      </c>
      <c r="F44" s="8"/>
      <c r="G44" s="51"/>
      <c r="H44" s="51"/>
    </row>
    <row r="45" spans="1:8">
      <c r="A45" s="165" t="str">
        <f>'Historical Data'!A56</f>
        <v>Reused lines</v>
      </c>
      <c r="B45" s="162"/>
      <c r="C45" s="187">
        <f>Estimation!B97</f>
        <v>0</v>
      </c>
      <c r="D45" s="187">
        <f>Estimation!C97</f>
        <v>0</v>
      </c>
      <c r="E45" s="187">
        <f>D45+'Historical Data'!E56</f>
        <v>0</v>
      </c>
      <c r="F45" s="8"/>
      <c r="G45" s="51"/>
      <c r="H45" s="51"/>
    </row>
    <row r="46" spans="1:8">
      <c r="A46" s="165" t="str">
        <f>'Historical Data'!A57</f>
        <v>New component lines of code</v>
      </c>
      <c r="B46" s="162"/>
      <c r="C46" s="187">
        <f>Estimation!D88</f>
        <v>0</v>
      </c>
      <c r="D46" s="187">
        <f>Estimation!H88</f>
        <v>0</v>
      </c>
      <c r="E46" s="187">
        <f>D46+'Historical Data'!E57</f>
        <v>108</v>
      </c>
      <c r="F46" s="8"/>
      <c r="G46" s="51"/>
      <c r="H46" s="51"/>
    </row>
    <row r="47" spans="1:8" ht="13.15">
      <c r="C47" s="168"/>
      <c r="D47" s="168"/>
      <c r="E47" s="166"/>
    </row>
    <row r="48" spans="1:8" s="2" customFormat="1" ht="13.15">
      <c r="C48" s="234" t="s">
        <v>86</v>
      </c>
      <c r="D48" s="234" t="s">
        <v>87</v>
      </c>
      <c r="E48" s="235" t="s">
        <v>88</v>
      </c>
      <c r="F48" s="236" t="s">
        <v>193</v>
      </c>
    </row>
    <row r="49" spans="1:8" ht="13.15">
      <c r="A49" s="2" t="str">
        <f>'Historical Data'!A64</f>
        <v>Time In Phase (minutes)</v>
      </c>
      <c r="B49" s="2"/>
      <c r="C49" s="168"/>
      <c r="D49" s="168"/>
      <c r="E49" s="166"/>
      <c r="F49" s="2"/>
      <c r="H49" s="2"/>
    </row>
    <row r="50" spans="1:8">
      <c r="A50" s="165" t="str">
        <f>'Historical Data'!A65</f>
        <v>Analysis</v>
      </c>
      <c r="C50" s="169">
        <f>$C$61*'Historical Data'!F65</f>
        <v>0</v>
      </c>
      <c r="D50" s="169">
        <f>SUMIF('Time Log'!$F$48:$F$137,A50,'Time Log'!$E$48:$E$137)</f>
        <v>0</v>
      </c>
      <c r="E50" s="158">
        <f>D50+'Historical Data'!E65</f>
        <v>0</v>
      </c>
      <c r="F50" s="27">
        <f>IF($E$59=0,0,E50/$E$59)</f>
        <v>0</v>
      </c>
    </row>
    <row r="51" spans="1:8">
      <c r="A51" s="165" t="str">
        <f>'Historical Data'!A66</f>
        <v>Architecture</v>
      </c>
      <c r="C51" s="169">
        <f>$C$61*'Historical Data'!F66</f>
        <v>0</v>
      </c>
      <c r="D51" s="169">
        <f>SUMIF('Time Log'!$F$48:$F$137,A51,'Time Log'!$E$48:$E$137)</f>
        <v>0</v>
      </c>
      <c r="E51" s="158">
        <f>D51+'Historical Data'!E66</f>
        <v>0</v>
      </c>
      <c r="F51" s="27">
        <f t="shared" ref="F51:F61" si="0">IF($E$59=0,0,E51/$E$59)</f>
        <v>0</v>
      </c>
    </row>
    <row r="52" spans="1:8">
      <c r="A52" s="165" t="str">
        <f>'Historical Data'!A67</f>
        <v>Project planning</v>
      </c>
      <c r="C52" s="169">
        <f>$C$61*'Historical Data'!F67</f>
        <v>0</v>
      </c>
      <c r="D52" s="169">
        <f>SUMIF('Time Log'!$F$48:$F$137,A52,'Time Log'!$E$48:$E$137)</f>
        <v>65.999999999999929</v>
      </c>
      <c r="E52" s="158">
        <f>D52+'Historical Data'!E67</f>
        <v>193.99999999999994</v>
      </c>
      <c r="F52" s="27">
        <f t="shared" si="0"/>
        <v>12.125000000000012</v>
      </c>
    </row>
    <row r="53" spans="1:8">
      <c r="A53" s="165" t="str">
        <f>'Historical Data'!A68</f>
        <v>Interation planning</v>
      </c>
      <c r="C53" s="169">
        <f>$C$61*'Historical Data'!F68</f>
        <v>0</v>
      </c>
      <c r="D53" s="169">
        <f>SUMIF('Time Log'!$F$48:$F$137,A53,'Time Log'!$E$48:$E$137)</f>
        <v>0</v>
      </c>
      <c r="E53" s="158">
        <f>D53+'Historical Data'!E68</f>
        <v>0</v>
      </c>
      <c r="F53" s="27">
        <f t="shared" si="0"/>
        <v>0</v>
      </c>
    </row>
    <row r="54" spans="1:8">
      <c r="A54" s="165" t="str">
        <f>'Historical Data'!A69</f>
        <v>Construction</v>
      </c>
      <c r="C54" s="169">
        <f>$C$61*'Historical Data'!F69</f>
        <v>0</v>
      </c>
      <c r="D54" s="169">
        <f>SUMIF('Time Log'!$F$48:$F$137,A54,'Time Log'!$E$48:$E$137)</f>
        <v>316.00000000000023</v>
      </c>
      <c r="E54" s="158">
        <f>D54+'Historical Data'!E69</f>
        <v>661.00000000000023</v>
      </c>
      <c r="F54" s="27">
        <f t="shared" si="0"/>
        <v>41.312500000000071</v>
      </c>
    </row>
    <row r="55" spans="1:8">
      <c r="A55" s="165" t="str">
        <f>'Historical Data'!A70</f>
        <v>Refactoring</v>
      </c>
      <c r="C55" s="169">
        <f>$C$61*'Historical Data'!F70</f>
        <v>0</v>
      </c>
      <c r="D55" s="169">
        <f>SUMIF('Time Log'!$F$48:$F$137,A55,'Time Log'!$E$48:$E$137)</f>
        <v>0</v>
      </c>
      <c r="E55" s="158">
        <f>D55+'Historical Data'!E70</f>
        <v>0</v>
      </c>
      <c r="F55" s="27">
        <f t="shared" si="0"/>
        <v>0</v>
      </c>
    </row>
    <row r="56" spans="1:8">
      <c r="A56" s="165" t="str">
        <f>'Historical Data'!A71</f>
        <v>Review</v>
      </c>
      <c r="C56" s="169">
        <f>$C$61*'Historical Data'!F71</f>
        <v>0</v>
      </c>
      <c r="D56" s="169">
        <f>SUMIF('Time Log'!$F$48:$F$137,A56,'Time Log'!$E$48:$E$137)</f>
        <v>7.000000000000135</v>
      </c>
      <c r="E56" s="158">
        <f>D56+'Historical Data'!E71</f>
        <v>20.000000000000135</v>
      </c>
      <c r="F56" s="27">
        <f t="shared" si="0"/>
        <v>1.2500000000000102</v>
      </c>
    </row>
    <row r="57" spans="1:8">
      <c r="A57" s="165" t="str">
        <f>'Historical Data'!A72</f>
        <v>Integration test</v>
      </c>
      <c r="C57" s="169">
        <f>$C$61*'Historical Data'!F72</f>
        <v>0</v>
      </c>
      <c r="D57" s="169">
        <f>SUMIF('Time Log'!$F$48:$F$137,A57,'Time Log'!$E$48:$E$137)</f>
        <v>0</v>
      </c>
      <c r="E57" s="158">
        <f>D57+'Historical Data'!E72</f>
        <v>0</v>
      </c>
      <c r="F57" s="27">
        <f t="shared" si="0"/>
        <v>0</v>
      </c>
    </row>
    <row r="58" spans="1:8">
      <c r="A58" s="165" t="str">
        <f>'Historical Data'!A73</f>
        <v>Repatterning</v>
      </c>
      <c r="C58" s="169">
        <f>$C$61*'Historical Data'!F73</f>
        <v>0</v>
      </c>
      <c r="D58" s="169">
        <f>SUMIF('Time Log'!$F$48:$F$137,A58,'Time Log'!$E$48:$E$137)</f>
        <v>0</v>
      </c>
      <c r="E58" s="158">
        <f>D58+'Historical Data'!E73</f>
        <v>0</v>
      </c>
      <c r="F58" s="27">
        <f t="shared" si="0"/>
        <v>0</v>
      </c>
    </row>
    <row r="59" spans="1:8">
      <c r="A59" s="165" t="str">
        <f>'Historical Data'!A74</f>
        <v>Postmortem</v>
      </c>
      <c r="C59" s="169">
        <f>$C$61*'Historical Data'!F74</f>
        <v>0</v>
      </c>
      <c r="D59" s="169">
        <f>SUMIF('Time Log'!$F$48:$F$137,A59,'Time Log'!$E$48:$E$137)</f>
        <v>5.9999999999999787</v>
      </c>
      <c r="E59" s="158">
        <f>D59+'Historical Data'!E74</f>
        <v>15.999999999999979</v>
      </c>
      <c r="F59" s="27">
        <f t="shared" si="0"/>
        <v>1</v>
      </c>
    </row>
    <row r="60" spans="1:8">
      <c r="A60" s="165" t="str">
        <f>'Historical Data'!A75</f>
        <v>Sandbox</v>
      </c>
      <c r="C60" s="169">
        <f>$C$61*'Historical Data'!F75</f>
        <v>0</v>
      </c>
      <c r="D60" s="169">
        <f>SUMIF('Time Log'!$F$48:$F$137,A60,'Time Log'!$E$48:$E$137)</f>
        <v>0</v>
      </c>
      <c r="E60" s="158">
        <f>D60+'Historical Data'!E75</f>
        <v>0</v>
      </c>
      <c r="F60" s="27">
        <f t="shared" si="0"/>
        <v>0</v>
      </c>
    </row>
    <row r="61" spans="1:8">
      <c r="A61" s="165" t="str">
        <f>'Historical Data'!A76</f>
        <v>TOTAL</v>
      </c>
      <c r="C61" s="169">
        <f>Estimation!D115</f>
        <v>0</v>
      </c>
      <c r="D61" s="169">
        <f>SUM(D50:D60)</f>
        <v>395.00000000000028</v>
      </c>
      <c r="E61" s="169">
        <f>D61+'Historical Data'!E76</f>
        <v>891.00000000000023</v>
      </c>
      <c r="F61" s="27">
        <f t="shared" si="0"/>
        <v>55.687500000000085</v>
      </c>
    </row>
    <row r="62" spans="1:8">
      <c r="C62" s="170"/>
      <c r="D62" s="170"/>
      <c r="E62" s="23"/>
    </row>
    <row r="63" spans="1:8" ht="13.15">
      <c r="A63" s="2" t="str">
        <f>'Historical Data'!A78</f>
        <v>Changes traced to</v>
      </c>
      <c r="B63" s="2"/>
      <c r="C63" s="2"/>
      <c r="D63" s="2"/>
      <c r="F63" s="2"/>
      <c r="H63" s="2"/>
    </row>
    <row r="64" spans="1:8">
      <c r="A64" s="165" t="str">
        <f>'Historical Data'!A79</f>
        <v>Analysis</v>
      </c>
      <c r="D64" s="25">
        <f>COUNTIF('Change Log'!$D$60:$D$60,A64)</f>
        <v>0</v>
      </c>
      <c r="E64" s="25">
        <f>D64+'Historical Data'!E79</f>
        <v>0</v>
      </c>
    </row>
    <row r="65" spans="1:8">
      <c r="A65" s="165" t="str">
        <f>'Historical Data'!A80</f>
        <v>Architecture</v>
      </c>
      <c r="D65" s="25">
        <f>COUNTIF('Change Log'!$D$60:$D$60,A65)</f>
        <v>0</v>
      </c>
      <c r="E65" s="25">
        <f>D65+'Historical Data'!E80</f>
        <v>0</v>
      </c>
    </row>
    <row r="66" spans="1:8">
      <c r="A66" s="165" t="str">
        <f>'Historical Data'!A81</f>
        <v>Project planning</v>
      </c>
      <c r="B66" s="8"/>
      <c r="C66" s="8"/>
      <c r="D66" s="25">
        <f>COUNTIF('Change Log'!$D$60:$D$60,A66)</f>
        <v>0</v>
      </c>
      <c r="E66" s="25">
        <f>D66+'Historical Data'!E81</f>
        <v>0</v>
      </c>
      <c r="F66" s="8"/>
      <c r="H66" s="8"/>
    </row>
    <row r="67" spans="1:8">
      <c r="A67" s="165" t="str">
        <f>'Historical Data'!A82</f>
        <v>Interation planning</v>
      </c>
      <c r="D67" s="25">
        <f>COUNTIF('Change Log'!$D$60:$D$60,A67)</f>
        <v>0</v>
      </c>
      <c r="E67" s="25">
        <f>D67+'Historical Data'!E82</f>
        <v>0</v>
      </c>
    </row>
    <row r="68" spans="1:8">
      <c r="A68" s="165" t="str">
        <f>'Historical Data'!A83</f>
        <v>Construction</v>
      </c>
      <c r="D68" s="25">
        <f>COUNTIF('Change Log'!$D$60:$D$60,A68)</f>
        <v>1</v>
      </c>
      <c r="E68" s="25">
        <f>D68+'Historical Data'!E83</f>
        <v>1</v>
      </c>
    </row>
    <row r="69" spans="1:8">
      <c r="A69" s="165" t="str">
        <f>'Historical Data'!A84</f>
        <v>Refactoring</v>
      </c>
      <c r="D69" s="25">
        <f>COUNTIF('Change Log'!$D$60:$D$60,A69)</f>
        <v>0</v>
      </c>
      <c r="E69" s="25">
        <f>D69+'Historical Data'!E84</f>
        <v>0</v>
      </c>
    </row>
    <row r="70" spans="1:8">
      <c r="A70" s="165" t="str">
        <f>'Historical Data'!A85</f>
        <v>Review</v>
      </c>
      <c r="D70" s="25">
        <f>COUNTIF('Change Log'!$D$60:$D$60,A70)</f>
        <v>0</v>
      </c>
      <c r="E70" s="25">
        <f>D70+'Historical Data'!E85</f>
        <v>0</v>
      </c>
    </row>
    <row r="71" spans="1:8">
      <c r="A71" s="165" t="str">
        <f>'Historical Data'!A86</f>
        <v>Integration test</v>
      </c>
      <c r="D71" s="25">
        <f>COUNTIF('Change Log'!$D$60:$D$60,A71)</f>
        <v>0</v>
      </c>
      <c r="E71" s="25">
        <f>D71+'Historical Data'!E86</f>
        <v>0</v>
      </c>
    </row>
    <row r="72" spans="1:8">
      <c r="A72" s="165" t="str">
        <f>'Historical Data'!A87</f>
        <v>Repatterning</v>
      </c>
      <c r="D72" s="25">
        <f>COUNTIF('Change Log'!$D$60:$D$60,A72)</f>
        <v>0</v>
      </c>
      <c r="E72" s="25">
        <f>D72+'Historical Data'!E87</f>
        <v>0</v>
      </c>
    </row>
    <row r="73" spans="1:8">
      <c r="A73" s="165" t="str">
        <f>'Historical Data'!A88</f>
        <v>Postmortem</v>
      </c>
      <c r="D73" s="25">
        <f>COUNTIF('Change Log'!$D$60:$D$60,A73)</f>
        <v>0</v>
      </c>
      <c r="E73" s="25">
        <f>D73+'Historical Data'!E88</f>
        <v>0</v>
      </c>
    </row>
    <row r="74" spans="1:8" ht="13.15">
      <c r="A74" s="165" t="str">
        <f>'Historical Data'!A89</f>
        <v>Sandbox</v>
      </c>
      <c r="B74" s="2"/>
      <c r="C74" s="2"/>
      <c r="D74" s="25">
        <f>COUNTIF('Change Log'!$D$60:$D$60,A74)</f>
        <v>0</v>
      </c>
      <c r="E74" s="25">
        <f>D74+'Historical Data'!E89</f>
        <v>0</v>
      </c>
      <c r="F74" s="2"/>
      <c r="H74" s="2"/>
    </row>
    <row r="75" spans="1:8" ht="13.15">
      <c r="A75" s="165" t="str">
        <f>'Historical Data'!A90</f>
        <v>TOTAL</v>
      </c>
      <c r="B75" s="2"/>
      <c r="C75" s="2"/>
      <c r="D75" s="25">
        <f>SUM(D64:D74)</f>
        <v>1</v>
      </c>
      <c r="E75" s="25">
        <f>D75+'Historical Data'!E90</f>
        <v>1</v>
      </c>
      <c r="F75" s="2"/>
      <c r="H75" s="2"/>
    </row>
    <row r="76" spans="1:8" ht="13.15">
      <c r="A76" s="2"/>
      <c r="B76" s="2"/>
      <c r="C76" s="2"/>
      <c r="D76" s="2"/>
      <c r="E76" s="25"/>
      <c r="F76" s="2"/>
      <c r="H76" s="2"/>
    </row>
    <row r="77" spans="1:8" ht="13.15">
      <c r="A77" s="2" t="str">
        <f>'Historical Data'!A92</f>
        <v>Changes implemented in</v>
      </c>
      <c r="B77" s="2"/>
      <c r="C77" s="2"/>
      <c r="D77" s="2"/>
      <c r="E77" s="25"/>
      <c r="F77" s="2"/>
      <c r="H77" s="2"/>
    </row>
    <row r="78" spans="1:8">
      <c r="A78" s="165" t="str">
        <f>'Historical Data'!A93</f>
        <v>Analysis</v>
      </c>
      <c r="D78" s="25">
        <f>COUNTIF('Change Log'!$F$60:$F$60,A78)</f>
        <v>0</v>
      </c>
      <c r="E78" s="25">
        <f>D78+'Historical Data'!E93</f>
        <v>0</v>
      </c>
    </row>
    <row r="79" spans="1:8">
      <c r="A79" s="165" t="str">
        <f>'Historical Data'!A94</f>
        <v>Architecture</v>
      </c>
      <c r="D79" s="25">
        <f>COUNTIF('Change Log'!$F$60:$F$60,A79)</f>
        <v>0</v>
      </c>
      <c r="E79" s="25">
        <f>D79+'Historical Data'!E94</f>
        <v>0</v>
      </c>
    </row>
    <row r="80" spans="1:8">
      <c r="A80" s="165" t="str">
        <f>'Historical Data'!A95</f>
        <v>Project planning</v>
      </c>
      <c r="D80" s="25">
        <f>COUNTIF('Change Log'!$F$60:$F$60,A80)</f>
        <v>0</v>
      </c>
      <c r="E80" s="25">
        <f>D80+'Historical Data'!E95</f>
        <v>0</v>
      </c>
    </row>
    <row r="81" spans="1:5">
      <c r="A81" s="165" t="str">
        <f>'Historical Data'!A96</f>
        <v>Interation planning</v>
      </c>
      <c r="D81" s="25">
        <f>COUNTIF('Change Log'!$F$60:$F$60,A81)</f>
        <v>0</v>
      </c>
      <c r="E81" s="25">
        <f>D81+'Historical Data'!E96</f>
        <v>0</v>
      </c>
    </row>
    <row r="82" spans="1:5">
      <c r="A82" s="165" t="str">
        <f>'Historical Data'!A97</f>
        <v>Construction</v>
      </c>
      <c r="D82" s="25">
        <f>COUNTIF('Change Log'!$F$60:$F$60,A82)</f>
        <v>0</v>
      </c>
      <c r="E82" s="25">
        <f>D82+'Historical Data'!E97</f>
        <v>0</v>
      </c>
    </row>
    <row r="83" spans="1:5">
      <c r="A83" s="165" t="str">
        <f>'Historical Data'!A98</f>
        <v>Refactoring</v>
      </c>
      <c r="D83" s="25">
        <f>COUNTIF('Change Log'!$F$60:$F$60,A83)</f>
        <v>0</v>
      </c>
      <c r="E83" s="25">
        <f>D83+'Historical Data'!E98</f>
        <v>0</v>
      </c>
    </row>
    <row r="84" spans="1:5">
      <c r="A84" s="165" t="str">
        <f>'Historical Data'!A99</f>
        <v>Review</v>
      </c>
      <c r="D84" s="25">
        <f>COUNTIF('Change Log'!$F$60:$F$60,A84)</f>
        <v>0</v>
      </c>
      <c r="E84" s="25">
        <f>D84+'Historical Data'!E99</f>
        <v>0</v>
      </c>
    </row>
    <row r="85" spans="1:5">
      <c r="A85" s="165" t="str">
        <f>'Historical Data'!A100</f>
        <v>Integration test</v>
      </c>
      <c r="D85" s="25">
        <f>COUNTIF('Change Log'!$F$60:$F$60,A85)</f>
        <v>0</v>
      </c>
      <c r="E85" s="25">
        <f>D85+'Historical Data'!E100</f>
        <v>0</v>
      </c>
    </row>
    <row r="86" spans="1:5">
      <c r="A86" s="165" t="str">
        <f>'Historical Data'!A101</f>
        <v>Repatterning</v>
      </c>
      <c r="D86" s="25">
        <f>COUNTIF('Change Log'!$F$60:$F$60,A86)</f>
        <v>0</v>
      </c>
      <c r="E86" s="25">
        <f>D86+'Historical Data'!E101</f>
        <v>0</v>
      </c>
    </row>
    <row r="87" spans="1:5">
      <c r="A87" s="165" t="str">
        <f>'Historical Data'!A102</f>
        <v>Postmortem</v>
      </c>
      <c r="D87" s="25">
        <f>COUNTIF('Change Log'!$F$60:$F$60,A87)</f>
        <v>0</v>
      </c>
      <c r="E87" s="25">
        <f>D87+'Historical Data'!E102</f>
        <v>0</v>
      </c>
    </row>
    <row r="88" spans="1:5">
      <c r="A88" s="165" t="str">
        <f>'Historical Data'!A103</f>
        <v>Sandbox</v>
      </c>
      <c r="D88" s="25">
        <f>COUNTIF('Change Log'!$F$60:$F$60,A88)</f>
        <v>0</v>
      </c>
      <c r="E88" s="25">
        <f>D88+'Historical Data'!E103</f>
        <v>0</v>
      </c>
    </row>
    <row r="89" spans="1:5">
      <c r="A89" s="165" t="str">
        <f>'Historical Data'!A104</f>
        <v>TOTAL</v>
      </c>
      <c r="D89" s="25">
        <f>SUM(D78:D88)</f>
        <v>0</v>
      </c>
      <c r="E89" s="25">
        <f>D89+'Historical Data'!E104</f>
        <v>0</v>
      </c>
    </row>
    <row r="90" spans="1:5">
      <c r="A90" s="165"/>
    </row>
    <row r="91" spans="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M134"/>
  <sheetViews>
    <sheetView showGridLines="0" topLeftCell="A45" zoomScaleNormal="100" workbookViewId="0">
      <selection activeCell="B67" sqref="B67"/>
    </sheetView>
  </sheetViews>
  <sheetFormatPr defaultColWidth="9.1328125" defaultRowHeight="12.75"/>
  <cols>
    <col min="1" max="2" width="12.73046875" style="3" customWidth="1"/>
    <col min="3" max="3" width="21.265625" style="3" customWidth="1"/>
    <col min="4" max="4" width="13.73046875" style="3" customWidth="1"/>
    <col min="5" max="5" width="12.73046875" style="3" hidden="1" customWidth="1"/>
    <col min="6" max="6" width="13.86328125" style="3" customWidth="1"/>
    <col min="7" max="7" width="14.73046875" style="3" hidden="1" customWidth="1"/>
    <col min="8" max="8" width="14.1328125" style="3" customWidth="1"/>
    <col min="9" max="9" width="13.265625" style="3" customWidth="1"/>
    <col min="10" max="10" width="40.1328125" style="3" customWidth="1"/>
    <col min="11" max="11" width="34.1328125" style="3" customWidth="1"/>
    <col min="12" max="16384" width="9.1328125" style="3"/>
  </cols>
  <sheetData>
    <row r="1" spans="1:9" ht="11.1" hidden="1" customHeight="1">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1" hidden="1" customHeight="1">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1" hidden="1" customHeight="1">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1" hidden="1" customHeight="1">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1" hidden="1" customHeight="1">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1" hidden="1" customHeight="1">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1" hidden="1" customHeight="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1" hidden="1" customHeight="1">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1" hidden="1" customHeight="1">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1" hidden="1" customHeight="1">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1" hidden="1" customHeight="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1" hidden="1" customHeight="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1" hidden="1" customHeight="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1" hidden="1" customHeight="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1" hidden="1" customHeight="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1" hidden="1" customHeight="1">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1" hidden="1" customHeight="1">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1" hidden="1" customHeight="1">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1" hidden="1" customHeight="1">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1" hidden="1" customHeight="1">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1"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65">
      <c r="A45" s="446" t="s">
        <v>140</v>
      </c>
      <c r="B45" s="446"/>
      <c r="C45" s="446"/>
    </row>
    <row r="46" spans="1:11" ht="25.15" customHeight="1">
      <c r="A46" s="460" t="s">
        <v>487</v>
      </c>
      <c r="B46" s="460"/>
      <c r="C46" s="460"/>
      <c r="D46" s="460"/>
      <c r="E46" s="460"/>
      <c r="F46" s="460"/>
      <c r="G46" s="460"/>
      <c r="H46" s="460"/>
      <c r="I46" s="460"/>
      <c r="J46" s="460"/>
    </row>
    <row r="47" spans="1:11" ht="13.15" customHeight="1">
      <c r="A47" s="253"/>
      <c r="B47" s="282"/>
      <c r="C47" s="283" t="s">
        <v>496</v>
      </c>
      <c r="D47" s="472" t="s">
        <v>94</v>
      </c>
      <c r="E47" s="472"/>
      <c r="F47" s="472"/>
      <c r="G47" s="472"/>
      <c r="H47" s="472"/>
      <c r="I47" s="472"/>
      <c r="J47" s="472"/>
    </row>
    <row r="48" spans="1:11" ht="12" customHeight="1">
      <c r="A48" s="253"/>
      <c r="B48" s="277"/>
      <c r="C48" s="277" t="str">
        <f>B19</f>
        <v>Requirements Change</v>
      </c>
      <c r="D48" s="460" t="str">
        <f>C19</f>
        <v>Changes to requirements</v>
      </c>
      <c r="E48" s="460"/>
      <c r="F48" s="460"/>
      <c r="G48" s="460"/>
      <c r="H48" s="460"/>
      <c r="I48" s="460"/>
      <c r="J48" s="460"/>
    </row>
    <row r="49" spans="1:13" ht="11.1" customHeight="1">
      <c r="B49" s="277"/>
      <c r="C49" s="277" t="str">
        <f t="shared" ref="C49:C58" si="0">B20</f>
        <v>Requirements Clarification</v>
      </c>
      <c r="D49" s="460" t="str">
        <f t="shared" ref="D49:D58" si="1">C20</f>
        <v>Clarifications to requirements</v>
      </c>
      <c r="E49" s="460"/>
      <c r="F49" s="460"/>
      <c r="G49" s="460"/>
      <c r="H49" s="460"/>
      <c r="I49" s="460"/>
      <c r="J49" s="460"/>
    </row>
    <row r="50" spans="1:13" ht="11.1" customHeight="1">
      <c r="B50" s="277"/>
      <c r="C50" s="277" t="str">
        <f t="shared" si="0"/>
        <v>Product syntax</v>
      </c>
      <c r="D50" s="460" t="str">
        <f t="shared" si="1"/>
        <v>Syntax flaws in the deliverable product</v>
      </c>
      <c r="E50" s="460"/>
      <c r="F50" s="460"/>
      <c r="G50" s="460"/>
      <c r="H50" s="460"/>
      <c r="I50" s="460"/>
      <c r="J50" s="460"/>
    </row>
    <row r="51" spans="1:13" ht="11.1" customHeight="1">
      <c r="B51" s="277"/>
      <c r="C51" s="277" t="str">
        <f t="shared" si="0"/>
        <v>Product logic</v>
      </c>
      <c r="D51" s="460" t="str">
        <f t="shared" si="1"/>
        <v>Logic flaws in the deliverable product</v>
      </c>
      <c r="E51" s="460"/>
      <c r="F51" s="460"/>
      <c r="G51" s="460"/>
      <c r="H51" s="460"/>
      <c r="I51" s="460"/>
      <c r="J51" s="460"/>
    </row>
    <row r="52" spans="1:13" ht="11.1" customHeight="1">
      <c r="B52" s="277"/>
      <c r="C52" s="277" t="str">
        <f t="shared" si="0"/>
        <v>Product interface</v>
      </c>
      <c r="D52" s="460" t="str">
        <f t="shared" si="1"/>
        <v>Flaws in the interface of a component of the deliverable product</v>
      </c>
      <c r="E52" s="460"/>
      <c r="F52" s="460"/>
      <c r="G52" s="460"/>
      <c r="H52" s="460"/>
      <c r="I52" s="460"/>
      <c r="J52" s="460"/>
    </row>
    <row r="53" spans="1:13" ht="11.1" customHeight="1">
      <c r="B53" s="277"/>
      <c r="C53" s="277" t="str">
        <f t="shared" si="0"/>
        <v>Product checking</v>
      </c>
      <c r="D53" s="460" t="str">
        <f t="shared" si="1"/>
        <v>Flaws with boundary/type checking within a component of the deliverable product</v>
      </c>
      <c r="E53" s="460"/>
      <c r="F53" s="460"/>
      <c r="G53" s="460"/>
      <c r="H53" s="460"/>
      <c r="I53" s="460"/>
      <c r="J53" s="460"/>
    </row>
    <row r="54" spans="1:13" ht="11.1" customHeight="1">
      <c r="B54" s="277"/>
      <c r="C54" s="277" t="str">
        <f t="shared" si="0"/>
        <v>Test syntax</v>
      </c>
      <c r="D54" s="460" t="str">
        <f t="shared" si="1"/>
        <v xml:space="preserve">Syntax flaws in the test code </v>
      </c>
      <c r="E54" s="460"/>
      <c r="F54" s="460"/>
      <c r="G54" s="460"/>
      <c r="H54" s="460"/>
      <c r="I54" s="460"/>
      <c r="J54" s="460"/>
    </row>
    <row r="55" spans="1:13" ht="11.1" customHeight="1">
      <c r="B55" s="277"/>
      <c r="C55" s="277" t="str">
        <f t="shared" si="0"/>
        <v>Test logic</v>
      </c>
      <c r="D55" s="460" t="str">
        <f t="shared" si="1"/>
        <v>Logic flaws in the test code</v>
      </c>
      <c r="E55" s="460"/>
      <c r="F55" s="460"/>
      <c r="G55" s="460"/>
      <c r="H55" s="460"/>
      <c r="I55" s="460"/>
      <c r="J55" s="460"/>
    </row>
    <row r="56" spans="1:13" ht="11.1" customHeight="1">
      <c r="B56" s="277"/>
      <c r="C56" s="277" t="str">
        <f t="shared" si="0"/>
        <v>Test interface</v>
      </c>
      <c r="D56" s="460" t="str">
        <f t="shared" si="1"/>
        <v>Flaws in the interface of a component of the test code</v>
      </c>
      <c r="E56" s="460"/>
      <c r="F56" s="460"/>
      <c r="G56" s="460"/>
      <c r="H56" s="460"/>
      <c r="I56" s="460"/>
      <c r="J56" s="460"/>
    </row>
    <row r="57" spans="1:13" ht="11.1" customHeight="1">
      <c r="B57" s="277"/>
      <c r="C57" s="277" t="str">
        <f t="shared" si="0"/>
        <v>Test checking</v>
      </c>
      <c r="D57" s="460" t="str">
        <f t="shared" si="1"/>
        <v>Flaws with boundary/type checking within a component of the test code</v>
      </c>
      <c r="E57" s="460"/>
      <c r="F57" s="460"/>
      <c r="G57" s="460"/>
      <c r="H57" s="460"/>
      <c r="I57" s="460"/>
      <c r="J57" s="460"/>
    </row>
    <row r="58" spans="1:13" ht="11.1" customHeight="1">
      <c r="B58" s="277"/>
      <c r="C58" s="277" t="str">
        <f t="shared" si="0"/>
        <v>Bad Smell</v>
      </c>
      <c r="D58" s="460" t="str">
        <f t="shared" si="1"/>
        <v>Refactoring changes (please note the bad smell in the defect description)</v>
      </c>
      <c r="E58" s="460"/>
      <c r="F58" s="460"/>
      <c r="G58" s="460"/>
      <c r="H58" s="460"/>
      <c r="I58" s="460"/>
      <c r="J58" s="460"/>
    </row>
    <row r="59" spans="1:13" s="4" customFormat="1" ht="32.1" customHeight="1">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ht="25.5">
      <c r="A60" s="43">
        <f>1</f>
        <v>1</v>
      </c>
      <c r="B60" s="11">
        <v>42831</v>
      </c>
      <c r="C60" s="474" t="s">
        <v>189</v>
      </c>
      <c r="D60" s="474" t="s">
        <v>995</v>
      </c>
      <c r="E60" s="5"/>
      <c r="F60" s="5"/>
      <c r="G60" s="5"/>
      <c r="H60" s="7">
        <v>1407</v>
      </c>
      <c r="I60" s="7"/>
      <c r="J60" s="175" t="s">
        <v>996</v>
      </c>
      <c r="K60" s="34" t="str">
        <f ca="1">IF(ISBLANK(I60),"",IF(I60=A60,"&lt;-- Circular reference",IF(ISBLANK(OFFSET($C$59,I60,0)),"&lt;-- Invalid reference","")))</f>
        <v/>
      </c>
      <c r="L60" s="34"/>
      <c r="M60" s="34"/>
    </row>
    <row r="61" spans="1:13" s="4" customFormat="1" ht="25.5">
      <c r="A61" s="43">
        <f t="shared" ref="A61:A92" si="2">A60+1</f>
        <v>2</v>
      </c>
      <c r="B61" s="11">
        <v>42831</v>
      </c>
      <c r="C61" s="474" t="s">
        <v>189</v>
      </c>
      <c r="D61" s="474" t="s">
        <v>995</v>
      </c>
      <c r="E61" s="5"/>
      <c r="F61" s="5"/>
      <c r="G61" s="5"/>
      <c r="H61" s="7">
        <v>1444</v>
      </c>
      <c r="I61" s="7"/>
      <c r="J61" s="175" t="s">
        <v>997</v>
      </c>
      <c r="K61" s="34" t="str">
        <f t="shared" ref="K61:K109" ca="1" si="3">IF(ISBLANK(I61),"",IF(I61=A61,"&lt;-- Circular reference",IF(ISBLANK(OFFSET($C$59,I61,0)),"&lt;-- Invalid reference","")))</f>
        <v/>
      </c>
      <c r="L61" s="34"/>
      <c r="M61" s="34"/>
    </row>
    <row r="62" spans="1:13" s="4" customFormat="1" ht="38.25">
      <c r="A62" s="43">
        <f t="shared" si="2"/>
        <v>3</v>
      </c>
      <c r="B62" s="11">
        <v>42831</v>
      </c>
      <c r="C62" s="474" t="s">
        <v>189</v>
      </c>
      <c r="D62" s="474" t="s">
        <v>995</v>
      </c>
      <c r="E62" s="5"/>
      <c r="F62" s="5"/>
      <c r="G62" s="5"/>
      <c r="H62" s="7">
        <v>1648</v>
      </c>
      <c r="I62" s="7"/>
      <c r="J62" s="175" t="s">
        <v>1001</v>
      </c>
      <c r="K62" s="34" t="str">
        <f t="shared" ca="1" si="3"/>
        <v/>
      </c>
      <c r="L62" s="34"/>
      <c r="M62" s="34"/>
    </row>
    <row r="63" spans="1:13" s="4" customFormat="1" ht="25.5">
      <c r="A63" s="43">
        <f t="shared" si="2"/>
        <v>4</v>
      </c>
      <c r="B63" s="11">
        <v>42831</v>
      </c>
      <c r="C63" s="474" t="s">
        <v>146</v>
      </c>
      <c r="D63" s="474" t="s">
        <v>995</v>
      </c>
      <c r="E63" s="5"/>
      <c r="F63" s="5"/>
      <c r="G63" s="5"/>
      <c r="H63" s="7">
        <v>1823</v>
      </c>
      <c r="I63" s="7"/>
      <c r="J63" s="175" t="s">
        <v>1002</v>
      </c>
      <c r="K63" s="34" t="str">
        <f t="shared" ca="1" si="3"/>
        <v/>
      </c>
      <c r="L63" s="34"/>
      <c r="M63" s="34"/>
    </row>
    <row r="64" spans="1:13" s="4" customFormat="1" ht="25.5">
      <c r="A64" s="43">
        <f t="shared" si="2"/>
        <v>5</v>
      </c>
      <c r="B64" s="11">
        <v>42831</v>
      </c>
      <c r="C64" s="474" t="s">
        <v>146</v>
      </c>
      <c r="D64" s="474" t="s">
        <v>995</v>
      </c>
      <c r="E64" s="5"/>
      <c r="F64" s="5"/>
      <c r="G64" s="5"/>
      <c r="H64" s="7">
        <v>1837</v>
      </c>
      <c r="I64" s="7"/>
      <c r="J64" s="175" t="s">
        <v>1003</v>
      </c>
      <c r="K64" s="34" t="str">
        <f t="shared" ca="1" si="3"/>
        <v/>
      </c>
      <c r="L64" s="34"/>
      <c r="M64" s="34"/>
    </row>
    <row r="65" spans="1:13" s="4" customFormat="1" ht="63.75">
      <c r="A65" s="43">
        <f t="shared" si="2"/>
        <v>6</v>
      </c>
      <c r="B65" s="11">
        <v>42831</v>
      </c>
      <c r="C65" s="474" t="s">
        <v>189</v>
      </c>
      <c r="D65" s="474" t="s">
        <v>995</v>
      </c>
      <c r="E65" s="5"/>
      <c r="F65" s="5"/>
      <c r="G65" s="5"/>
      <c r="H65" s="7">
        <v>1858</v>
      </c>
      <c r="I65" s="7"/>
      <c r="J65" s="175" t="s">
        <v>1004</v>
      </c>
      <c r="K65" s="34" t="str">
        <f t="shared" ca="1" si="3"/>
        <v/>
      </c>
      <c r="L65" s="34"/>
      <c r="M65" s="34"/>
    </row>
    <row r="66" spans="1:13" s="4" customFormat="1">
      <c r="A66" s="43">
        <f t="shared" si="2"/>
        <v>7</v>
      </c>
      <c r="B66" s="11">
        <v>42831</v>
      </c>
      <c r="C66" s="474" t="s">
        <v>189</v>
      </c>
      <c r="D66" s="474" t="s">
        <v>995</v>
      </c>
      <c r="E66" s="5"/>
      <c r="F66" s="5"/>
      <c r="G66" s="5"/>
      <c r="H66" s="7">
        <v>2011</v>
      </c>
      <c r="I66" s="7"/>
      <c r="J66" s="175" t="s">
        <v>1005</v>
      </c>
      <c r="K66" s="34" t="str">
        <f t="shared" ca="1" si="3"/>
        <v/>
      </c>
      <c r="L66" s="34"/>
      <c r="M66" s="34"/>
    </row>
    <row r="67" spans="1:13" s="4" customFormat="1">
      <c r="A67" s="43">
        <f t="shared" si="2"/>
        <v>8</v>
      </c>
      <c r="B67" s="11"/>
      <c r="C67" s="5"/>
      <c r="D67" s="5"/>
      <c r="E67" s="5"/>
      <c r="F67" s="5"/>
      <c r="G67" s="5"/>
      <c r="H67" s="7"/>
      <c r="I67" s="7"/>
      <c r="J67" s="175"/>
      <c r="K67" s="34" t="str">
        <f t="shared" ca="1" si="3"/>
        <v/>
      </c>
      <c r="L67" s="34"/>
      <c r="M67" s="34"/>
    </row>
    <row r="68" spans="1:13" s="4" customFormat="1">
      <c r="A68" s="43">
        <f t="shared" si="2"/>
        <v>9</v>
      </c>
      <c r="B68" s="11"/>
      <c r="C68" s="5"/>
      <c r="D68" s="5"/>
      <c r="E68" s="5"/>
      <c r="F68" s="5"/>
      <c r="G68" s="5"/>
      <c r="H68" s="7"/>
      <c r="I68" s="7"/>
      <c r="J68" s="175"/>
      <c r="K68" s="34" t="str">
        <f t="shared" ca="1" si="3"/>
        <v/>
      </c>
      <c r="L68" s="34"/>
      <c r="M68" s="34"/>
    </row>
    <row r="69" spans="1:13" s="4" customFormat="1">
      <c r="A69" s="43">
        <f t="shared" si="2"/>
        <v>10</v>
      </c>
      <c r="B69" s="11"/>
      <c r="C69" s="5"/>
      <c r="D69" s="5"/>
      <c r="E69" s="5"/>
      <c r="F69" s="5"/>
      <c r="G69" s="5"/>
      <c r="H69" s="7"/>
      <c r="I69" s="7"/>
      <c r="J69" s="175"/>
      <c r="K69" s="34" t="str">
        <f t="shared" ca="1" si="3"/>
        <v/>
      </c>
      <c r="L69" s="34"/>
      <c r="M69" s="34"/>
    </row>
    <row r="70" spans="1:13" s="4" customFormat="1">
      <c r="A70" s="43">
        <f t="shared" si="2"/>
        <v>11</v>
      </c>
      <c r="B70" s="11"/>
      <c r="C70" s="5"/>
      <c r="D70" s="5"/>
      <c r="E70" s="5"/>
      <c r="F70" s="5"/>
      <c r="G70" s="5"/>
      <c r="H70" s="7"/>
      <c r="I70" s="7"/>
      <c r="J70" s="175"/>
      <c r="K70" s="34" t="str">
        <f t="shared" ca="1" si="3"/>
        <v/>
      </c>
      <c r="L70" s="34"/>
      <c r="M70" s="34"/>
    </row>
    <row r="71" spans="1:13" s="4" customFormat="1">
      <c r="A71" s="43">
        <f t="shared" si="2"/>
        <v>12</v>
      </c>
      <c r="B71" s="11"/>
      <c r="C71" s="5"/>
      <c r="D71" s="5"/>
      <c r="E71" s="5"/>
      <c r="F71" s="5"/>
      <c r="G71" s="5"/>
      <c r="H71" s="7"/>
      <c r="I71" s="7"/>
      <c r="J71" s="175"/>
      <c r="K71" s="34" t="str">
        <f t="shared" ca="1" si="3"/>
        <v/>
      </c>
      <c r="L71" s="34"/>
      <c r="M71" s="34"/>
    </row>
    <row r="72" spans="1:13" s="4" customFormat="1">
      <c r="A72" s="43">
        <f t="shared" si="2"/>
        <v>13</v>
      </c>
      <c r="B72" s="11"/>
      <c r="C72" s="5"/>
      <c r="D72" s="5"/>
      <c r="E72" s="5"/>
      <c r="F72" s="5"/>
      <c r="G72" s="5"/>
      <c r="H72" s="7"/>
      <c r="I72" s="7"/>
      <c r="J72" s="175"/>
      <c r="K72" s="34" t="str">
        <f t="shared" ca="1" si="3"/>
        <v/>
      </c>
      <c r="L72" s="34"/>
      <c r="M72" s="34"/>
    </row>
    <row r="73" spans="1:13" s="4" customFormat="1">
      <c r="A73" s="43">
        <f t="shared" si="2"/>
        <v>14</v>
      </c>
      <c r="B73" s="11"/>
      <c r="C73" s="5"/>
      <c r="D73" s="5"/>
      <c r="E73" s="5"/>
      <c r="F73" s="5"/>
      <c r="G73" s="5"/>
      <c r="H73" s="7"/>
      <c r="I73" s="7"/>
      <c r="J73" s="175"/>
      <c r="K73" s="34" t="str">
        <f t="shared" ca="1" si="3"/>
        <v/>
      </c>
      <c r="L73" s="34"/>
      <c r="M73" s="34"/>
    </row>
    <row r="74" spans="1:13" s="4" customFormat="1">
      <c r="A74" s="43">
        <f t="shared" si="2"/>
        <v>15</v>
      </c>
      <c r="B74" s="11"/>
      <c r="C74" s="5"/>
      <c r="D74" s="5"/>
      <c r="E74" s="5"/>
      <c r="F74" s="5"/>
      <c r="G74" s="5"/>
      <c r="H74" s="7"/>
      <c r="I74" s="7"/>
      <c r="J74" s="175"/>
      <c r="K74" s="34" t="str">
        <f t="shared" ca="1" si="3"/>
        <v/>
      </c>
      <c r="L74" s="34"/>
      <c r="M74" s="34"/>
    </row>
    <row r="75" spans="1:13" s="4" customFormat="1">
      <c r="A75" s="43">
        <f t="shared" si="2"/>
        <v>16</v>
      </c>
      <c r="B75" s="11"/>
      <c r="C75" s="5"/>
      <c r="D75" s="5"/>
      <c r="E75" s="5"/>
      <c r="F75" s="5"/>
      <c r="G75" s="5"/>
      <c r="H75" s="7"/>
      <c r="I75" s="7"/>
      <c r="J75" s="175"/>
      <c r="K75" s="34" t="str">
        <f t="shared" ca="1" si="3"/>
        <v/>
      </c>
      <c r="L75" s="34"/>
      <c r="M75" s="34"/>
    </row>
    <row r="76" spans="1:13" s="4" customFormat="1">
      <c r="A76" s="43">
        <f t="shared" si="2"/>
        <v>17</v>
      </c>
      <c r="B76" s="11"/>
      <c r="C76" s="5"/>
      <c r="D76" s="5"/>
      <c r="E76" s="5"/>
      <c r="F76" s="5"/>
      <c r="G76" s="5"/>
      <c r="H76" s="7"/>
      <c r="I76" s="7"/>
      <c r="J76" s="175"/>
      <c r="K76" s="34" t="str">
        <f t="shared" ca="1" si="3"/>
        <v/>
      </c>
      <c r="L76" s="34"/>
      <c r="M76" s="34"/>
    </row>
    <row r="77" spans="1:13" s="4" customFormat="1">
      <c r="A77" s="43">
        <f t="shared" si="2"/>
        <v>18</v>
      </c>
      <c r="B77" s="11"/>
      <c r="C77" s="5"/>
      <c r="D77" s="5"/>
      <c r="E77" s="5"/>
      <c r="F77" s="5"/>
      <c r="G77" s="5"/>
      <c r="H77" s="7"/>
      <c r="I77" s="7"/>
      <c r="J77" s="175"/>
      <c r="K77" s="34" t="str">
        <f t="shared" ca="1" si="3"/>
        <v/>
      </c>
      <c r="L77" s="34"/>
      <c r="M77" s="34"/>
    </row>
    <row r="78" spans="1:13" s="4" customFormat="1">
      <c r="A78" s="43">
        <f t="shared" si="2"/>
        <v>19</v>
      </c>
      <c r="B78" s="11"/>
      <c r="C78" s="5"/>
      <c r="D78" s="5"/>
      <c r="E78" s="5"/>
      <c r="F78" s="5"/>
      <c r="G78" s="5"/>
      <c r="H78" s="7"/>
      <c r="I78" s="7"/>
      <c r="J78" s="175"/>
      <c r="K78" s="34" t="str">
        <f t="shared" ca="1" si="3"/>
        <v/>
      </c>
      <c r="L78" s="34"/>
      <c r="M78" s="34"/>
    </row>
    <row r="79" spans="1:13" s="4" customFormat="1">
      <c r="A79" s="43">
        <f t="shared" si="2"/>
        <v>20</v>
      </c>
      <c r="B79" s="11"/>
      <c r="C79" s="5"/>
      <c r="D79" s="5"/>
      <c r="E79" s="5"/>
      <c r="F79" s="5"/>
      <c r="G79" s="5"/>
      <c r="H79" s="7"/>
      <c r="I79" s="7"/>
      <c r="J79" s="175"/>
      <c r="K79" s="34" t="str">
        <f t="shared" ca="1" si="3"/>
        <v/>
      </c>
      <c r="L79" s="34"/>
      <c r="M79" s="34"/>
    </row>
    <row r="80" spans="1:13" s="4" customFormat="1">
      <c r="A80" s="43">
        <f t="shared" si="2"/>
        <v>21</v>
      </c>
      <c r="B80" s="11"/>
      <c r="C80" s="5"/>
      <c r="D80" s="5"/>
      <c r="E80" s="5"/>
      <c r="F80" s="5"/>
      <c r="G80" s="5"/>
      <c r="H80" s="7"/>
      <c r="I80" s="7"/>
      <c r="J80" s="175"/>
      <c r="K80" s="34" t="str">
        <f t="shared" ca="1" si="3"/>
        <v/>
      </c>
      <c r="L80" s="34"/>
      <c r="M80" s="34"/>
    </row>
    <row r="81" spans="1:13" s="4" customFormat="1">
      <c r="A81" s="43">
        <f t="shared" si="2"/>
        <v>22</v>
      </c>
      <c r="B81" s="11"/>
      <c r="C81" s="5"/>
      <c r="D81" s="5"/>
      <c r="E81" s="5"/>
      <c r="F81" s="5"/>
      <c r="G81" s="5"/>
      <c r="H81" s="7"/>
      <c r="I81" s="7"/>
      <c r="J81" s="175"/>
      <c r="K81" s="34" t="str">
        <f t="shared" ca="1" si="3"/>
        <v/>
      </c>
      <c r="L81" s="34"/>
      <c r="M81" s="34"/>
    </row>
    <row r="82" spans="1:13" s="4" customFormat="1">
      <c r="A82" s="43">
        <f t="shared" si="2"/>
        <v>23</v>
      </c>
      <c r="B82" s="11"/>
      <c r="C82" s="5"/>
      <c r="D82" s="5"/>
      <c r="E82" s="5"/>
      <c r="F82" s="5"/>
      <c r="G82" s="5"/>
      <c r="H82" s="7"/>
      <c r="I82" s="7"/>
      <c r="J82" s="175"/>
      <c r="K82" s="34" t="str">
        <f t="shared" ca="1" si="3"/>
        <v/>
      </c>
      <c r="L82" s="34"/>
      <c r="M82" s="34"/>
    </row>
    <row r="83" spans="1:13" s="4" customFormat="1">
      <c r="A83" s="43">
        <f t="shared" si="2"/>
        <v>24</v>
      </c>
      <c r="B83" s="11"/>
      <c r="C83" s="5"/>
      <c r="D83" s="5"/>
      <c r="E83" s="5"/>
      <c r="F83" s="5"/>
      <c r="G83" s="5"/>
      <c r="H83" s="7"/>
      <c r="I83" s="7"/>
      <c r="J83" s="175"/>
      <c r="K83" s="34" t="str">
        <f t="shared" ca="1" si="3"/>
        <v/>
      </c>
      <c r="L83" s="34"/>
      <c r="M83" s="34"/>
    </row>
    <row r="84" spans="1:13" s="4" customFormat="1">
      <c r="A84" s="43">
        <f t="shared" si="2"/>
        <v>25</v>
      </c>
      <c r="B84" s="11"/>
      <c r="C84" s="5"/>
      <c r="D84" s="5"/>
      <c r="E84" s="5"/>
      <c r="F84" s="5"/>
      <c r="G84" s="5"/>
      <c r="H84" s="7"/>
      <c r="I84" s="7"/>
      <c r="J84" s="175"/>
      <c r="K84" s="34" t="str">
        <f t="shared" ca="1" si="3"/>
        <v/>
      </c>
      <c r="L84" s="34"/>
      <c r="M84" s="34"/>
    </row>
    <row r="85" spans="1:13" s="4" customFormat="1">
      <c r="A85" s="43">
        <f t="shared" si="2"/>
        <v>26</v>
      </c>
      <c r="B85" s="11"/>
      <c r="C85" s="5"/>
      <c r="D85" s="5"/>
      <c r="E85" s="5"/>
      <c r="F85" s="5"/>
      <c r="G85" s="5"/>
      <c r="H85" s="7"/>
      <c r="I85" s="7"/>
      <c r="J85" s="175"/>
      <c r="K85" s="34" t="str">
        <f t="shared" ca="1" si="3"/>
        <v/>
      </c>
      <c r="L85" s="34"/>
      <c r="M85" s="34"/>
    </row>
    <row r="86" spans="1:13" s="4" customFormat="1">
      <c r="A86" s="43">
        <f t="shared" si="2"/>
        <v>27</v>
      </c>
      <c r="B86" s="11"/>
      <c r="C86" s="5"/>
      <c r="D86" s="5"/>
      <c r="E86" s="5"/>
      <c r="F86" s="5"/>
      <c r="G86" s="5"/>
      <c r="H86" s="7"/>
      <c r="I86" s="7"/>
      <c r="J86" s="175"/>
      <c r="K86" s="34" t="str">
        <f t="shared" ca="1" si="3"/>
        <v/>
      </c>
      <c r="L86" s="34"/>
      <c r="M86" s="34"/>
    </row>
    <row r="87" spans="1:13" s="4" customFormat="1">
      <c r="A87" s="43">
        <f t="shared" si="2"/>
        <v>28</v>
      </c>
      <c r="B87" s="11"/>
      <c r="C87" s="5"/>
      <c r="D87" s="5"/>
      <c r="E87" s="5"/>
      <c r="F87" s="5"/>
      <c r="G87" s="5"/>
      <c r="H87" s="7"/>
      <c r="I87" s="7"/>
      <c r="J87" s="175"/>
      <c r="K87" s="34" t="str">
        <f t="shared" ca="1" si="3"/>
        <v/>
      </c>
      <c r="L87" s="34"/>
      <c r="M87" s="34"/>
    </row>
    <row r="88" spans="1:13" s="4" customFormat="1">
      <c r="A88" s="43">
        <f t="shared" si="2"/>
        <v>29</v>
      </c>
      <c r="B88" s="11"/>
      <c r="C88" s="5"/>
      <c r="D88" s="5"/>
      <c r="E88" s="5"/>
      <c r="F88" s="5"/>
      <c r="G88" s="5"/>
      <c r="H88" s="7"/>
      <c r="I88" s="7"/>
      <c r="J88" s="175"/>
      <c r="K88" s="34" t="str">
        <f t="shared" ca="1" si="3"/>
        <v/>
      </c>
      <c r="L88" s="34"/>
      <c r="M88" s="34"/>
    </row>
    <row r="89" spans="1:13" s="4" customFormat="1">
      <c r="A89" s="43">
        <f t="shared" si="2"/>
        <v>30</v>
      </c>
      <c r="B89" s="11"/>
      <c r="C89" s="5"/>
      <c r="D89" s="5"/>
      <c r="E89" s="5"/>
      <c r="F89" s="5"/>
      <c r="G89" s="5"/>
      <c r="H89" s="7"/>
      <c r="I89" s="7"/>
      <c r="J89" s="175"/>
      <c r="K89" s="34" t="str">
        <f t="shared" ca="1" si="3"/>
        <v/>
      </c>
      <c r="L89" s="34"/>
      <c r="M89" s="34"/>
    </row>
    <row r="90" spans="1:13" s="4" customFormat="1">
      <c r="A90" s="43">
        <f t="shared" si="2"/>
        <v>31</v>
      </c>
      <c r="B90" s="11"/>
      <c r="C90" s="5"/>
      <c r="D90" s="5"/>
      <c r="E90" s="5"/>
      <c r="F90" s="5"/>
      <c r="G90" s="5"/>
      <c r="H90" s="7"/>
      <c r="I90" s="7"/>
      <c r="J90" s="175"/>
      <c r="K90" s="34" t="str">
        <f t="shared" ca="1" si="3"/>
        <v/>
      </c>
      <c r="L90" s="34"/>
      <c r="M90" s="34"/>
    </row>
    <row r="91" spans="1:13" s="4" customFormat="1">
      <c r="A91" s="43">
        <f t="shared" si="2"/>
        <v>32</v>
      </c>
      <c r="B91" s="11"/>
      <c r="C91" s="5"/>
      <c r="D91" s="5"/>
      <c r="E91" s="5"/>
      <c r="F91" s="5"/>
      <c r="G91" s="5"/>
      <c r="H91" s="7"/>
      <c r="I91" s="7"/>
      <c r="J91" s="175"/>
      <c r="K91" s="34" t="str">
        <f t="shared" ca="1" si="3"/>
        <v/>
      </c>
      <c r="L91" s="34"/>
      <c r="M91" s="34"/>
    </row>
    <row r="92" spans="1:13" s="4" customFormat="1">
      <c r="A92" s="43">
        <f t="shared" si="2"/>
        <v>33</v>
      </c>
      <c r="B92" s="11"/>
      <c r="C92" s="5"/>
      <c r="D92" s="5"/>
      <c r="E92" s="5"/>
      <c r="F92" s="5"/>
      <c r="G92" s="5"/>
      <c r="H92" s="7"/>
      <c r="I92" s="7"/>
      <c r="J92" s="175"/>
      <c r="K92" s="34" t="str">
        <f t="shared" ca="1" si="3"/>
        <v/>
      </c>
      <c r="L92" s="34"/>
      <c r="M92" s="34"/>
    </row>
    <row r="93" spans="1:13" s="4" customFormat="1">
      <c r="A93" s="43">
        <f t="shared" ref="A93:A124" si="4">A92+1</f>
        <v>34</v>
      </c>
      <c r="B93" s="11"/>
      <c r="C93" s="5"/>
      <c r="D93" s="5"/>
      <c r="E93" s="5"/>
      <c r="F93" s="5"/>
      <c r="G93" s="5"/>
      <c r="H93" s="7"/>
      <c r="I93" s="7"/>
      <c r="J93" s="175"/>
      <c r="K93" s="34" t="str">
        <f t="shared" ca="1" si="3"/>
        <v/>
      </c>
      <c r="L93" s="34"/>
      <c r="M93" s="34"/>
    </row>
    <row r="94" spans="1:13" s="4" customFormat="1">
      <c r="A94" s="43">
        <f t="shared" si="4"/>
        <v>35</v>
      </c>
      <c r="B94" s="11"/>
      <c r="C94" s="5"/>
      <c r="D94" s="5"/>
      <c r="E94" s="5"/>
      <c r="F94" s="5"/>
      <c r="G94" s="5"/>
      <c r="H94" s="7"/>
      <c r="I94" s="7"/>
      <c r="J94" s="175"/>
      <c r="K94" s="34" t="str">
        <f t="shared" ca="1" si="3"/>
        <v/>
      </c>
      <c r="L94" s="34"/>
      <c r="M94" s="34"/>
    </row>
    <row r="95" spans="1:13" s="4" customFormat="1">
      <c r="A95" s="43">
        <f t="shared" si="4"/>
        <v>36</v>
      </c>
      <c r="B95" s="11"/>
      <c r="C95" s="5"/>
      <c r="D95" s="5"/>
      <c r="E95" s="5"/>
      <c r="F95" s="5"/>
      <c r="G95" s="5"/>
      <c r="H95" s="7"/>
      <c r="I95" s="7"/>
      <c r="J95" s="175"/>
      <c r="K95" s="34" t="str">
        <f t="shared" ca="1" si="3"/>
        <v/>
      </c>
      <c r="L95" s="34"/>
      <c r="M95" s="34"/>
    </row>
    <row r="96" spans="1:13" s="4" customFormat="1">
      <c r="A96" s="43">
        <f t="shared" si="4"/>
        <v>37</v>
      </c>
      <c r="B96" s="11"/>
      <c r="C96" s="5"/>
      <c r="D96" s="5"/>
      <c r="E96" s="5"/>
      <c r="F96" s="5"/>
      <c r="G96" s="5"/>
      <c r="H96" s="7"/>
      <c r="I96" s="7"/>
      <c r="J96" s="175"/>
      <c r="K96" s="34" t="str">
        <f t="shared" ca="1" si="3"/>
        <v/>
      </c>
      <c r="L96" s="34"/>
      <c r="M96" s="34"/>
    </row>
    <row r="97" spans="1:13" s="4" customFormat="1">
      <c r="A97" s="43">
        <f t="shared" si="4"/>
        <v>38</v>
      </c>
      <c r="B97" s="11"/>
      <c r="C97" s="5"/>
      <c r="D97" s="5"/>
      <c r="E97" s="5"/>
      <c r="F97" s="5"/>
      <c r="G97" s="5"/>
      <c r="H97" s="7"/>
      <c r="I97" s="7"/>
      <c r="J97" s="175"/>
      <c r="K97" s="34" t="str">
        <f t="shared" ca="1" si="3"/>
        <v/>
      </c>
      <c r="L97" s="34"/>
      <c r="M97" s="34"/>
    </row>
    <row r="98" spans="1:13" s="4" customFormat="1">
      <c r="A98" s="43">
        <f t="shared" si="4"/>
        <v>39</v>
      </c>
      <c r="B98" s="11"/>
      <c r="C98" s="5"/>
      <c r="D98" s="5"/>
      <c r="E98" s="5"/>
      <c r="F98" s="5"/>
      <c r="G98" s="5"/>
      <c r="H98" s="7"/>
      <c r="I98" s="7"/>
      <c r="J98" s="175"/>
      <c r="K98" s="34" t="str">
        <f t="shared" ca="1" si="3"/>
        <v/>
      </c>
      <c r="L98" s="34"/>
      <c r="M98" s="34"/>
    </row>
    <row r="99" spans="1:13" s="4" customFormat="1">
      <c r="A99" s="43">
        <f t="shared" si="4"/>
        <v>40</v>
      </c>
      <c r="B99" s="11"/>
      <c r="C99" s="5"/>
      <c r="D99" s="5"/>
      <c r="E99" s="5"/>
      <c r="F99" s="5"/>
      <c r="G99" s="5"/>
      <c r="H99" s="7"/>
      <c r="I99" s="7"/>
      <c r="J99" s="175"/>
      <c r="K99" s="34" t="str">
        <f t="shared" ca="1" si="3"/>
        <v/>
      </c>
      <c r="L99" s="34"/>
      <c r="M99" s="34"/>
    </row>
    <row r="100" spans="1:13" s="4" customFormat="1">
      <c r="A100" s="43">
        <f t="shared" si="4"/>
        <v>41</v>
      </c>
      <c r="B100" s="11"/>
      <c r="C100" s="5"/>
      <c r="D100" s="5"/>
      <c r="E100" s="5"/>
      <c r="F100" s="5"/>
      <c r="G100" s="5"/>
      <c r="H100" s="7"/>
      <c r="I100" s="7"/>
      <c r="J100" s="175"/>
      <c r="K100" s="34" t="str">
        <f t="shared" ca="1" si="3"/>
        <v/>
      </c>
      <c r="L100" s="34"/>
      <c r="M100" s="34"/>
    </row>
    <row r="101" spans="1:13" s="4" customFormat="1">
      <c r="A101" s="43">
        <f t="shared" si="4"/>
        <v>42</v>
      </c>
      <c r="B101" s="11"/>
      <c r="C101" s="5"/>
      <c r="D101" s="5"/>
      <c r="E101" s="5"/>
      <c r="F101" s="5"/>
      <c r="G101" s="5"/>
      <c r="H101" s="7"/>
      <c r="I101" s="7"/>
      <c r="J101" s="175"/>
      <c r="K101" s="34" t="str">
        <f t="shared" ca="1" si="3"/>
        <v/>
      </c>
      <c r="L101" s="34"/>
      <c r="M101" s="34"/>
    </row>
    <row r="102" spans="1:13" s="4" customFormat="1">
      <c r="A102" s="43">
        <f t="shared" si="4"/>
        <v>43</v>
      </c>
      <c r="B102" s="11"/>
      <c r="C102" s="5"/>
      <c r="D102" s="5"/>
      <c r="E102" s="5"/>
      <c r="F102" s="5"/>
      <c r="G102" s="5"/>
      <c r="H102" s="7"/>
      <c r="I102" s="7"/>
      <c r="J102" s="175"/>
      <c r="K102" s="34" t="str">
        <f t="shared" ca="1" si="3"/>
        <v/>
      </c>
      <c r="L102" s="34"/>
      <c r="M102" s="34"/>
    </row>
    <row r="103" spans="1:13" s="4" customFormat="1">
      <c r="A103" s="43">
        <f t="shared" si="4"/>
        <v>44</v>
      </c>
      <c r="B103" s="11"/>
      <c r="C103" s="5"/>
      <c r="D103" s="5"/>
      <c r="E103" s="5"/>
      <c r="F103" s="5"/>
      <c r="G103" s="5"/>
      <c r="H103" s="7"/>
      <c r="I103" s="7"/>
      <c r="J103" s="175"/>
      <c r="K103" s="34" t="str">
        <f t="shared" ca="1" si="3"/>
        <v/>
      </c>
      <c r="L103" s="34"/>
      <c r="M103" s="34"/>
    </row>
    <row r="104" spans="1:13" s="4" customFormat="1">
      <c r="A104" s="43">
        <f t="shared" si="4"/>
        <v>45</v>
      </c>
      <c r="B104" s="11"/>
      <c r="C104" s="5"/>
      <c r="D104" s="5"/>
      <c r="E104" s="5"/>
      <c r="F104" s="5"/>
      <c r="G104" s="5"/>
      <c r="H104" s="7"/>
      <c r="I104" s="7"/>
      <c r="J104" s="175"/>
      <c r="K104" s="34" t="str">
        <f t="shared" ca="1" si="3"/>
        <v/>
      </c>
      <c r="L104" s="34"/>
      <c r="M104" s="34"/>
    </row>
    <row r="105" spans="1:13" s="4" customFormat="1">
      <c r="A105" s="43">
        <f t="shared" si="4"/>
        <v>46</v>
      </c>
      <c r="B105" s="11"/>
      <c r="C105" s="5"/>
      <c r="D105" s="5"/>
      <c r="E105" s="5"/>
      <c r="F105" s="5"/>
      <c r="G105" s="5"/>
      <c r="H105" s="7"/>
      <c r="I105" s="7"/>
      <c r="J105" s="175"/>
      <c r="K105" s="34" t="str">
        <f t="shared" ca="1" si="3"/>
        <v/>
      </c>
      <c r="L105" s="34"/>
      <c r="M105" s="34"/>
    </row>
    <row r="106" spans="1:13" s="4" customFormat="1">
      <c r="A106" s="43">
        <f t="shared" si="4"/>
        <v>47</v>
      </c>
      <c r="B106" s="11"/>
      <c r="C106" s="5"/>
      <c r="D106" s="5"/>
      <c r="E106" s="5"/>
      <c r="F106" s="5"/>
      <c r="G106" s="5"/>
      <c r="H106" s="7"/>
      <c r="I106" s="7"/>
      <c r="J106" s="175"/>
      <c r="K106" s="34" t="str">
        <f t="shared" ca="1" si="3"/>
        <v/>
      </c>
      <c r="L106" s="34"/>
      <c r="M106" s="34"/>
    </row>
    <row r="107" spans="1:13" s="4" customFormat="1">
      <c r="A107" s="43">
        <f t="shared" si="4"/>
        <v>48</v>
      </c>
      <c r="B107" s="11"/>
      <c r="C107" s="5"/>
      <c r="D107" s="5"/>
      <c r="E107" s="5"/>
      <c r="F107" s="5"/>
      <c r="G107" s="5"/>
      <c r="H107" s="7"/>
      <c r="I107" s="7"/>
      <c r="J107" s="175"/>
      <c r="K107" s="34" t="str">
        <f t="shared" ca="1" si="3"/>
        <v/>
      </c>
      <c r="L107" s="34"/>
      <c r="M107" s="34"/>
    </row>
    <row r="108" spans="1:13" s="4" customFormat="1">
      <c r="A108" s="43">
        <f t="shared" si="4"/>
        <v>49</v>
      </c>
      <c r="B108" s="11"/>
      <c r="C108" s="5"/>
      <c r="D108" s="5"/>
      <c r="E108" s="5"/>
      <c r="F108" s="5"/>
      <c r="G108" s="5"/>
      <c r="H108" s="7"/>
      <c r="I108" s="7"/>
      <c r="J108" s="175"/>
      <c r="K108" s="34" t="str">
        <f t="shared" ca="1" si="3"/>
        <v/>
      </c>
      <c r="L108" s="34"/>
      <c r="M108" s="34"/>
    </row>
    <row r="109" spans="1:13" s="4" customFormat="1">
      <c r="A109" s="43">
        <f t="shared" si="4"/>
        <v>50</v>
      </c>
      <c r="B109" s="11"/>
      <c r="C109" s="5"/>
      <c r="D109" s="5"/>
      <c r="E109" s="5"/>
      <c r="F109" s="5"/>
      <c r="G109" s="5"/>
      <c r="H109" s="7"/>
      <c r="I109" s="7"/>
      <c r="J109" s="175"/>
      <c r="K109" s="34" t="str">
        <f t="shared" ca="1" si="3"/>
        <v/>
      </c>
      <c r="L109" s="34"/>
      <c r="M109" s="34"/>
    </row>
    <row r="110" spans="1:13" s="4" customFormat="1">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c r="A111" s="43">
        <f t="shared" si="4"/>
        <v>52</v>
      </c>
      <c r="B111" s="11"/>
      <c r="C111" s="5"/>
      <c r="D111" s="5"/>
      <c r="E111" s="5"/>
      <c r="F111" s="5"/>
      <c r="G111" s="5"/>
      <c r="H111" s="7"/>
      <c r="I111" s="7"/>
      <c r="J111" s="175"/>
      <c r="K111" s="34" t="str">
        <f t="shared" ca="1" si="5"/>
        <v/>
      </c>
      <c r="L111" s="34"/>
      <c r="M111" s="34"/>
    </row>
    <row r="112" spans="1:13" s="4" customFormat="1">
      <c r="A112" s="43">
        <f t="shared" si="4"/>
        <v>53</v>
      </c>
      <c r="B112" s="11"/>
      <c r="C112" s="5"/>
      <c r="D112" s="5"/>
      <c r="E112" s="5"/>
      <c r="F112" s="5"/>
      <c r="G112" s="5"/>
      <c r="H112" s="7"/>
      <c r="I112" s="7"/>
      <c r="J112" s="175"/>
      <c r="K112" s="34" t="str">
        <f t="shared" ca="1" si="5"/>
        <v/>
      </c>
      <c r="L112" s="34"/>
      <c r="M112" s="34"/>
    </row>
    <row r="113" spans="1:13" s="4" customFormat="1">
      <c r="A113" s="43">
        <f t="shared" si="4"/>
        <v>54</v>
      </c>
      <c r="B113" s="11"/>
      <c r="C113" s="5"/>
      <c r="D113" s="5"/>
      <c r="E113" s="5"/>
      <c r="F113" s="5"/>
      <c r="G113" s="5"/>
      <c r="H113" s="7"/>
      <c r="I113" s="7"/>
      <c r="J113" s="175"/>
      <c r="K113" s="34" t="str">
        <f t="shared" ca="1" si="5"/>
        <v/>
      </c>
      <c r="L113" s="34"/>
      <c r="M113" s="34"/>
    </row>
    <row r="114" spans="1:13" s="4" customFormat="1">
      <c r="A114" s="43">
        <f t="shared" si="4"/>
        <v>55</v>
      </c>
      <c r="B114" s="11"/>
      <c r="C114" s="5"/>
      <c r="D114" s="5"/>
      <c r="E114" s="5"/>
      <c r="F114" s="5"/>
      <c r="G114" s="5"/>
      <c r="H114" s="7"/>
      <c r="I114" s="7"/>
      <c r="J114" s="175"/>
      <c r="K114" s="34" t="str">
        <f t="shared" ca="1" si="5"/>
        <v/>
      </c>
      <c r="L114" s="34"/>
      <c r="M114" s="34"/>
    </row>
    <row r="115" spans="1:13" s="4" customFormat="1">
      <c r="A115" s="43">
        <f t="shared" si="4"/>
        <v>56</v>
      </c>
      <c r="B115" s="11"/>
      <c r="C115" s="5"/>
      <c r="D115" s="5"/>
      <c r="E115" s="5"/>
      <c r="F115" s="5"/>
      <c r="G115" s="5"/>
      <c r="H115" s="7"/>
      <c r="I115" s="7"/>
      <c r="J115" s="175"/>
      <c r="K115" s="34" t="str">
        <f t="shared" ca="1" si="5"/>
        <v/>
      </c>
      <c r="L115" s="34"/>
      <c r="M115" s="34"/>
    </row>
    <row r="116" spans="1:13" s="4" customFormat="1">
      <c r="A116" s="43">
        <f t="shared" si="4"/>
        <v>57</v>
      </c>
      <c r="B116" s="11"/>
      <c r="C116" s="5"/>
      <c r="D116" s="5"/>
      <c r="E116" s="5"/>
      <c r="F116" s="5"/>
      <c r="G116" s="5"/>
      <c r="H116" s="7"/>
      <c r="I116" s="7"/>
      <c r="J116" s="175"/>
      <c r="K116" s="34" t="str">
        <f t="shared" ca="1" si="5"/>
        <v/>
      </c>
      <c r="L116" s="34"/>
      <c r="M116" s="34"/>
    </row>
    <row r="117" spans="1:13" s="4" customFormat="1">
      <c r="A117" s="43">
        <f t="shared" si="4"/>
        <v>58</v>
      </c>
      <c r="B117" s="11"/>
      <c r="C117" s="5"/>
      <c r="D117" s="5"/>
      <c r="E117" s="5"/>
      <c r="F117" s="5"/>
      <c r="G117" s="5"/>
      <c r="H117" s="7"/>
      <c r="I117" s="7"/>
      <c r="J117" s="175"/>
      <c r="K117" s="34" t="str">
        <f t="shared" ca="1" si="5"/>
        <v/>
      </c>
      <c r="L117" s="34"/>
      <c r="M117" s="34"/>
    </row>
    <row r="118" spans="1:13" s="4" customFormat="1">
      <c r="A118" s="43">
        <f t="shared" si="4"/>
        <v>59</v>
      </c>
      <c r="B118" s="11"/>
      <c r="C118" s="5"/>
      <c r="D118" s="5"/>
      <c r="E118" s="5"/>
      <c r="F118" s="5"/>
      <c r="G118" s="5"/>
      <c r="H118" s="7"/>
      <c r="I118" s="7"/>
      <c r="J118" s="175"/>
      <c r="K118" s="34" t="str">
        <f t="shared" ca="1" si="5"/>
        <v/>
      </c>
      <c r="L118" s="34"/>
      <c r="M118" s="34"/>
    </row>
    <row r="119" spans="1:13" s="4" customFormat="1">
      <c r="A119" s="43">
        <f t="shared" si="4"/>
        <v>60</v>
      </c>
      <c r="B119" s="11"/>
      <c r="C119" s="5"/>
      <c r="D119" s="5"/>
      <c r="E119" s="5"/>
      <c r="F119" s="5"/>
      <c r="G119" s="5"/>
      <c r="H119" s="7"/>
      <c r="I119" s="7"/>
      <c r="J119" s="175"/>
      <c r="K119" s="34" t="str">
        <f t="shared" ca="1" si="5"/>
        <v/>
      </c>
      <c r="L119" s="34"/>
      <c r="M119" s="34"/>
    </row>
    <row r="120" spans="1:13" s="4" customFormat="1">
      <c r="A120" s="43">
        <f t="shared" si="4"/>
        <v>61</v>
      </c>
      <c r="B120" s="11"/>
      <c r="C120" s="5"/>
      <c r="D120" s="5"/>
      <c r="E120" s="5"/>
      <c r="F120" s="5"/>
      <c r="G120" s="5"/>
      <c r="H120" s="7"/>
      <c r="I120" s="7"/>
      <c r="J120" s="175"/>
      <c r="K120" s="34" t="str">
        <f t="shared" ca="1" si="5"/>
        <v/>
      </c>
      <c r="L120" s="34"/>
      <c r="M120" s="34"/>
    </row>
    <row r="121" spans="1:13" s="4" customFormat="1">
      <c r="A121" s="43">
        <f t="shared" si="4"/>
        <v>62</v>
      </c>
      <c r="B121" s="11"/>
      <c r="C121" s="5"/>
      <c r="D121" s="5"/>
      <c r="E121" s="5"/>
      <c r="F121" s="5"/>
      <c r="G121" s="5"/>
      <c r="H121" s="7"/>
      <c r="I121" s="7"/>
      <c r="J121" s="175"/>
      <c r="K121" s="34" t="str">
        <f t="shared" ca="1" si="5"/>
        <v/>
      </c>
      <c r="L121" s="34"/>
      <c r="M121" s="34"/>
    </row>
    <row r="122" spans="1:13" s="4" customFormat="1">
      <c r="A122" s="43">
        <f t="shared" si="4"/>
        <v>63</v>
      </c>
      <c r="B122" s="11"/>
      <c r="C122" s="5"/>
      <c r="D122" s="5"/>
      <c r="E122" s="5"/>
      <c r="F122" s="5"/>
      <c r="G122" s="5"/>
      <c r="H122" s="7"/>
      <c r="I122" s="7"/>
      <c r="J122" s="175"/>
      <c r="K122" s="34" t="str">
        <f t="shared" ca="1" si="5"/>
        <v/>
      </c>
      <c r="L122" s="34"/>
      <c r="M122" s="34"/>
    </row>
    <row r="123" spans="1:13" s="4" customFormat="1">
      <c r="A123" s="43">
        <f t="shared" si="4"/>
        <v>64</v>
      </c>
      <c r="B123" s="11"/>
      <c r="C123" s="5"/>
      <c r="D123" s="5"/>
      <c r="E123" s="5"/>
      <c r="F123" s="5"/>
      <c r="G123" s="5"/>
      <c r="H123" s="7"/>
      <c r="I123" s="7"/>
      <c r="J123" s="175"/>
      <c r="K123" s="34" t="str">
        <f t="shared" ca="1" si="5"/>
        <v/>
      </c>
      <c r="L123" s="34"/>
      <c r="M123" s="34"/>
    </row>
    <row r="124" spans="1:13" s="4" customFormat="1">
      <c r="A124" s="43">
        <f t="shared" si="4"/>
        <v>65</v>
      </c>
      <c r="B124" s="11"/>
      <c r="C124" s="5"/>
      <c r="D124" s="5"/>
      <c r="E124" s="5"/>
      <c r="F124" s="5"/>
      <c r="G124" s="5"/>
      <c r="H124" s="7"/>
      <c r="I124" s="7"/>
      <c r="J124" s="175"/>
      <c r="K124" s="34" t="str">
        <f t="shared" ca="1" si="5"/>
        <v/>
      </c>
      <c r="L124" s="34"/>
      <c r="M124" s="34"/>
    </row>
    <row r="125" spans="1:13" s="4" customFormat="1">
      <c r="A125" s="43">
        <f t="shared" ref="A125:A134" si="6">A124+1</f>
        <v>66</v>
      </c>
      <c r="B125" s="11"/>
      <c r="C125" s="5"/>
      <c r="D125" s="5"/>
      <c r="E125" s="5"/>
      <c r="F125" s="5"/>
      <c r="G125" s="5"/>
      <c r="H125" s="7"/>
      <c r="I125" s="7"/>
      <c r="J125" s="175"/>
      <c r="K125" s="34" t="str">
        <f t="shared" ca="1" si="5"/>
        <v/>
      </c>
      <c r="L125" s="34"/>
      <c r="M125" s="34"/>
    </row>
    <row r="126" spans="1:13" s="4" customFormat="1">
      <c r="A126" s="43">
        <f t="shared" si="6"/>
        <v>67</v>
      </c>
      <c r="B126" s="11"/>
      <c r="C126" s="5"/>
      <c r="D126" s="5"/>
      <c r="E126" s="5"/>
      <c r="F126" s="5"/>
      <c r="G126" s="5"/>
      <c r="H126" s="7"/>
      <c r="I126" s="7"/>
      <c r="J126" s="175"/>
      <c r="K126" s="34" t="str">
        <f t="shared" ca="1" si="5"/>
        <v/>
      </c>
      <c r="L126" s="34"/>
      <c r="M126" s="34"/>
    </row>
    <row r="127" spans="1:13" s="4" customFormat="1">
      <c r="A127" s="43">
        <f t="shared" si="6"/>
        <v>68</v>
      </c>
      <c r="B127" s="11"/>
      <c r="C127" s="5"/>
      <c r="D127" s="5"/>
      <c r="E127" s="5"/>
      <c r="F127" s="5"/>
      <c r="G127" s="5"/>
      <c r="H127" s="7"/>
      <c r="I127" s="7"/>
      <c r="J127" s="175"/>
      <c r="K127" s="34" t="str">
        <f t="shared" ca="1" si="5"/>
        <v/>
      </c>
      <c r="L127" s="34"/>
      <c r="M127" s="34"/>
    </row>
    <row r="128" spans="1:13" s="4" customFormat="1">
      <c r="A128" s="43">
        <f t="shared" si="6"/>
        <v>69</v>
      </c>
      <c r="B128" s="11"/>
      <c r="C128" s="5"/>
      <c r="D128" s="5"/>
      <c r="E128" s="5"/>
      <c r="F128" s="5"/>
      <c r="G128" s="5"/>
      <c r="H128" s="7"/>
      <c r="I128" s="7"/>
      <c r="J128" s="175"/>
      <c r="K128" s="34" t="str">
        <f t="shared" ca="1" si="5"/>
        <v/>
      </c>
      <c r="L128" s="34"/>
      <c r="M128" s="34"/>
    </row>
    <row r="129" spans="1:13" s="4" customFormat="1">
      <c r="A129" s="43">
        <f t="shared" si="6"/>
        <v>70</v>
      </c>
      <c r="B129" s="11"/>
      <c r="C129" s="5"/>
      <c r="D129" s="5"/>
      <c r="E129" s="5"/>
      <c r="F129" s="5"/>
      <c r="G129" s="5"/>
      <c r="H129" s="7"/>
      <c r="I129" s="7"/>
      <c r="J129" s="175"/>
      <c r="K129" s="34" t="str">
        <f t="shared" ca="1" si="5"/>
        <v/>
      </c>
      <c r="L129" s="34"/>
      <c r="M129" s="34"/>
    </row>
    <row r="130" spans="1:13" s="4" customFormat="1">
      <c r="A130" s="43">
        <f t="shared" si="6"/>
        <v>71</v>
      </c>
      <c r="B130" s="11"/>
      <c r="C130" s="5"/>
      <c r="D130" s="5"/>
      <c r="E130" s="5"/>
      <c r="F130" s="5"/>
      <c r="G130" s="5"/>
      <c r="H130" s="7"/>
      <c r="I130" s="7"/>
      <c r="J130" s="175"/>
      <c r="K130" s="34" t="str">
        <f t="shared" ca="1" si="5"/>
        <v/>
      </c>
      <c r="L130" s="34"/>
      <c r="M130" s="34"/>
    </row>
    <row r="131" spans="1:13" s="4" customFormat="1">
      <c r="A131" s="43">
        <f t="shared" si="6"/>
        <v>72</v>
      </c>
      <c r="B131" s="11"/>
      <c r="C131" s="5"/>
      <c r="D131" s="5"/>
      <c r="E131" s="5"/>
      <c r="F131" s="5"/>
      <c r="G131" s="5"/>
      <c r="H131" s="7"/>
      <c r="I131" s="7"/>
      <c r="J131" s="175"/>
      <c r="K131" s="34" t="str">
        <f t="shared" ca="1" si="5"/>
        <v/>
      </c>
      <c r="L131" s="34"/>
      <c r="M131" s="34"/>
    </row>
    <row r="132" spans="1:13" s="4" customFormat="1">
      <c r="A132" s="43">
        <f t="shared" si="6"/>
        <v>73</v>
      </c>
      <c r="B132" s="11"/>
      <c r="C132" s="5"/>
      <c r="D132" s="5"/>
      <c r="E132" s="5"/>
      <c r="F132" s="5"/>
      <c r="G132" s="5"/>
      <c r="H132" s="7"/>
      <c r="I132" s="7"/>
      <c r="J132" s="175"/>
      <c r="K132" s="34" t="str">
        <f t="shared" ca="1" si="5"/>
        <v/>
      </c>
      <c r="L132" s="34"/>
      <c r="M132" s="34"/>
    </row>
    <row r="133" spans="1:13" s="4" customFormat="1">
      <c r="A133" s="43">
        <f t="shared" si="6"/>
        <v>74</v>
      </c>
      <c r="B133" s="11"/>
      <c r="C133" s="5"/>
      <c r="D133" s="5"/>
      <c r="E133" s="5"/>
      <c r="F133" s="5"/>
      <c r="G133" s="5"/>
      <c r="H133" s="7"/>
      <c r="I133" s="7"/>
      <c r="J133" s="175"/>
      <c r="K133" s="34" t="str">
        <f t="shared" ca="1" si="5"/>
        <v/>
      </c>
      <c r="L133" s="34"/>
      <c r="M133" s="34"/>
    </row>
    <row r="134" spans="1:13" s="4" customFormat="1">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0:F134 D60:D134">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0:G134 E60:E134">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0:C134">
      <formula1>$B$19:$B$29</formula1>
    </dataValidation>
  </dataValidations>
  <pageMargins left="0.75" right="0.75" top="1" bottom="1" header="0.5" footer="0.5"/>
  <pageSetup scale="65" fitToHeight="2" orientation="landscape"/>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K137"/>
  <sheetViews>
    <sheetView showGridLines="0" tabSelected="1" topLeftCell="A45" zoomScaleNormal="100" workbookViewId="0">
      <selection activeCell="C56" sqref="C56"/>
    </sheetView>
  </sheetViews>
  <sheetFormatPr defaultColWidth="9.1328125" defaultRowHeight="12.75"/>
  <cols>
    <col min="1" max="5" width="12.73046875" style="3" customWidth="1"/>
    <col min="6" max="6" width="16.1328125" style="3" customWidth="1"/>
    <col min="7" max="7" width="14.1328125" style="3" hidden="1" customWidth="1"/>
    <col min="8" max="8" width="58.3984375" style="3" customWidth="1"/>
    <col min="9" max="9" width="19.3984375" style="3" customWidth="1"/>
    <col min="10" max="16384" width="9.1328125" style="3"/>
  </cols>
  <sheetData>
    <row r="1" spans="1:8" hidden="1">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c r="A38" s="66" t="str">
        <f>Constants!A38</f>
        <v>Sizes:</v>
      </c>
      <c r="B38" s="66" t="str">
        <f>Constants!B38</f>
        <v>VS</v>
      </c>
      <c r="C38" s="66" t="str">
        <f>Constants!C38</f>
        <v>S</v>
      </c>
      <c r="D38" s="66" t="str">
        <f>Constants!D38</f>
        <v>M</v>
      </c>
      <c r="E38" s="66" t="str">
        <f>Constants!E38</f>
        <v>L</v>
      </c>
      <c r="F38" s="66" t="str">
        <f>Constants!F38</f>
        <v>VL</v>
      </c>
      <c r="G38" s="8"/>
      <c r="H38" s="35"/>
    </row>
    <row r="39" spans="1:11" hidden="1">
      <c r="A39" s="66" t="str">
        <f>Constants!A39</f>
        <v>upper</v>
      </c>
      <c r="B39" s="66">
        <f>Constants!B39</f>
        <v>-1.5</v>
      </c>
      <c r="C39" s="66">
        <f>Constants!C39</f>
        <v>-0.5</v>
      </c>
      <c r="D39" s="66">
        <f>Constants!D39</f>
        <v>0.5</v>
      </c>
      <c r="E39" s="66">
        <f>Constants!E39</f>
        <v>1.5</v>
      </c>
      <c r="F39" s="66">
        <f>Constants!F39</f>
        <v>99999</v>
      </c>
      <c r="G39" s="8"/>
      <c r="H39" s="35"/>
    </row>
    <row r="40" spans="1:11" hidden="1">
      <c r="A40" s="66" t="str">
        <f>Constants!A40</f>
        <v>mid</v>
      </c>
      <c r="B40" s="66">
        <f>Constants!B40</f>
        <v>-2</v>
      </c>
      <c r="C40" s="66">
        <f>Constants!C40</f>
        <v>-1</v>
      </c>
      <c r="D40" s="66">
        <f>Constants!D40</f>
        <v>0</v>
      </c>
      <c r="E40" s="66">
        <f>Constants!E40</f>
        <v>1</v>
      </c>
      <c r="F40" s="66">
        <f>Constants!F40</f>
        <v>2</v>
      </c>
      <c r="G40" s="8"/>
      <c r="H40" s="35"/>
    </row>
    <row r="41" spans="1:11" hidden="1">
      <c r="A41" s="66" t="str">
        <f>Constants!A41</f>
        <v>lower</v>
      </c>
      <c r="B41" s="66">
        <f>Constants!B41</f>
        <v>0</v>
      </c>
      <c r="C41" s="66">
        <f>Constants!C41</f>
        <v>-1.5</v>
      </c>
      <c r="D41" s="66">
        <f>Constants!D41</f>
        <v>-0.5</v>
      </c>
      <c r="E41" s="66">
        <f>Constants!E41</f>
        <v>0.5</v>
      </c>
      <c r="F41" s="66">
        <f>Constants!F41</f>
        <v>1.5</v>
      </c>
      <c r="G41" s="8"/>
      <c r="H41" s="35"/>
    </row>
    <row r="42" spans="1:11" customFormat="1" hidden="1">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65">
      <c r="A45" s="446" t="s">
        <v>152</v>
      </c>
      <c r="B45" s="446"/>
      <c r="C45" s="446"/>
      <c r="D45" s="1"/>
      <c r="E45" s="1"/>
      <c r="F45" s="1"/>
      <c r="G45" s="1"/>
      <c r="H45" s="41"/>
    </row>
    <row r="46" spans="1:11" ht="37.15" customHeight="1">
      <c r="A46" s="460" t="s">
        <v>489</v>
      </c>
      <c r="B46" s="460"/>
      <c r="C46" s="460"/>
      <c r="D46" s="460"/>
      <c r="E46" s="460"/>
      <c r="F46" s="460"/>
      <c r="G46" s="460"/>
      <c r="H46" s="460"/>
      <c r="I46" s="277"/>
      <c r="J46" s="277"/>
    </row>
    <row r="47" spans="1:11" ht="13.15">
      <c r="A47" s="50" t="s">
        <v>153</v>
      </c>
      <c r="B47" s="50" t="s">
        <v>164</v>
      </c>
      <c r="C47" s="50" t="s">
        <v>165</v>
      </c>
      <c r="D47" s="50" t="s">
        <v>154</v>
      </c>
      <c r="E47" s="50" t="s">
        <v>155</v>
      </c>
      <c r="F47" s="50" t="s">
        <v>43</v>
      </c>
      <c r="G47" s="50" t="s">
        <v>71</v>
      </c>
      <c r="H47" s="2" t="s">
        <v>118</v>
      </c>
    </row>
    <row r="48" spans="1:11">
      <c r="A48" s="11">
        <v>42828</v>
      </c>
      <c r="B48" s="12">
        <v>0.82986111111111116</v>
      </c>
      <c r="C48" s="12">
        <v>0.84722222222222221</v>
      </c>
      <c r="D48" s="7"/>
      <c r="E48" s="16">
        <f>IF(OR(ISBLANK(B48),ISBLANK(C48)),"",(C48-B48)*24*60-D48)</f>
        <v>24.999999999999911</v>
      </c>
      <c r="F48" s="10" t="s">
        <v>348</v>
      </c>
      <c r="G48" s="10"/>
      <c r="H48" s="42"/>
      <c r="I48" s="3" t="str">
        <f t="shared" ref="I48:I79" si="0">IF(E48&lt;0,"&lt;-- Invalid stop time","")</f>
        <v/>
      </c>
    </row>
    <row r="49" spans="1:9">
      <c r="A49" s="11">
        <v>42828</v>
      </c>
      <c r="B49" s="12">
        <v>0.88611111111111107</v>
      </c>
      <c r="C49" s="12">
        <v>0.9145833333333333</v>
      </c>
      <c r="D49" s="7"/>
      <c r="E49" s="16">
        <f>IF(OR(ISBLANK(B49),ISBLANK(C49)),"",(C49-B49)*24*60-D49)</f>
        <v>41.000000000000014</v>
      </c>
      <c r="F49" s="10" t="s">
        <v>348</v>
      </c>
      <c r="G49" s="10"/>
      <c r="H49" s="42"/>
      <c r="I49" s="3" t="str">
        <f t="shared" si="0"/>
        <v/>
      </c>
    </row>
    <row r="50" spans="1:9">
      <c r="A50" s="11">
        <v>42830</v>
      </c>
      <c r="B50" s="12">
        <v>0.98263888888888884</v>
      </c>
      <c r="C50" s="12">
        <v>0.99930555555555556</v>
      </c>
      <c r="D50" s="7"/>
      <c r="E50" s="16">
        <f>IF(OR(ISBLANK(B50),ISBLANK(C50)),"",(C50-B50)*24*60-D50)</f>
        <v>24.000000000000075</v>
      </c>
      <c r="F50" s="10" t="s">
        <v>127</v>
      </c>
      <c r="G50" s="10"/>
      <c r="H50" s="42"/>
      <c r="I50" s="3" t="str">
        <f t="shared" si="0"/>
        <v/>
      </c>
    </row>
    <row r="51" spans="1:9">
      <c r="A51" s="11">
        <v>42831</v>
      </c>
      <c r="B51" s="12">
        <v>0</v>
      </c>
      <c r="C51" s="12">
        <v>1.3888888888888888E-2</v>
      </c>
      <c r="D51" s="7"/>
      <c r="E51" s="16">
        <f>IF(OR(ISBLANK(B51),ISBLANK(C51)),"",(C51-B51)*24*60-D51)</f>
        <v>20</v>
      </c>
      <c r="F51" s="10" t="s">
        <v>127</v>
      </c>
      <c r="G51" s="10"/>
      <c r="H51" s="42"/>
      <c r="I51" s="3" t="str">
        <f t="shared" si="0"/>
        <v/>
      </c>
    </row>
    <row r="52" spans="1:9">
      <c r="A52" s="11">
        <v>42831</v>
      </c>
      <c r="B52" s="12">
        <v>0.55694444444444446</v>
      </c>
      <c r="C52" s="12">
        <v>0.63194444444444442</v>
      </c>
      <c r="D52" s="7"/>
      <c r="E52" s="16">
        <f>IF(OR(ISBLANK(B52),ISBLANK(C52)),"",(C52-B52)*24*60-D52)</f>
        <v>107.99999999999994</v>
      </c>
      <c r="F52" s="10" t="s">
        <v>127</v>
      </c>
      <c r="G52" s="10"/>
      <c r="H52" s="42"/>
      <c r="I52" s="3" t="str">
        <f t="shared" si="0"/>
        <v/>
      </c>
    </row>
    <row r="53" spans="1:9">
      <c r="A53" s="11">
        <v>42831</v>
      </c>
      <c r="B53" s="12">
        <v>0.68055555555555547</v>
      </c>
      <c r="C53" s="12">
        <v>0.7909722222222223</v>
      </c>
      <c r="D53" s="7"/>
      <c r="E53" s="16">
        <f t="shared" ref="E53:E60" si="1">IF(OR(ISBLANK(B53),ISBLANK(C53)),"",(C53-B53)*24*60-D53)</f>
        <v>159.00000000000023</v>
      </c>
      <c r="F53" s="10" t="s">
        <v>127</v>
      </c>
      <c r="G53" s="10"/>
      <c r="H53" s="42"/>
      <c r="I53" s="3" t="str">
        <f t="shared" si="0"/>
        <v/>
      </c>
    </row>
    <row r="54" spans="1:9">
      <c r="A54" s="11">
        <v>42831</v>
      </c>
      <c r="B54" s="12">
        <v>0.83819444444444446</v>
      </c>
      <c r="C54" s="12">
        <v>0.84166666666666667</v>
      </c>
      <c r="D54" s="7"/>
      <c r="E54" s="16">
        <f t="shared" si="1"/>
        <v>4.9999999999999822</v>
      </c>
      <c r="F54" s="10" t="s">
        <v>127</v>
      </c>
      <c r="G54" s="10"/>
      <c r="H54" s="42"/>
      <c r="I54" s="3" t="str">
        <f t="shared" si="0"/>
        <v/>
      </c>
    </row>
    <row r="55" spans="1:9">
      <c r="A55" s="11">
        <v>42831</v>
      </c>
      <c r="B55" s="12">
        <v>0.84236111111111101</v>
      </c>
      <c r="C55" s="12">
        <v>0.84722222222222221</v>
      </c>
      <c r="D55" s="7"/>
      <c r="E55" s="16">
        <f t="shared" si="1"/>
        <v>7.000000000000135</v>
      </c>
      <c r="F55" s="10" t="s">
        <v>1006</v>
      </c>
      <c r="G55" s="10"/>
      <c r="H55" s="42"/>
      <c r="I55" s="3" t="str">
        <f t="shared" si="0"/>
        <v/>
      </c>
    </row>
    <row r="56" spans="1:9">
      <c r="A56" s="11">
        <v>42831</v>
      </c>
      <c r="B56" s="12">
        <v>0.34722222222222227</v>
      </c>
      <c r="C56" s="12">
        <v>0.35138888888888892</v>
      </c>
      <c r="D56" s="7"/>
      <c r="E56" s="16">
        <f t="shared" si="1"/>
        <v>5.9999999999999787</v>
      </c>
      <c r="F56" s="10" t="s">
        <v>195</v>
      </c>
      <c r="G56" s="10"/>
      <c r="H56" s="42"/>
      <c r="I56" s="3" t="str">
        <f t="shared" si="0"/>
        <v/>
      </c>
    </row>
    <row r="57" spans="1:9">
      <c r="A57" s="11"/>
      <c r="B57" s="12"/>
      <c r="C57" s="12"/>
      <c r="D57" s="7"/>
      <c r="E57" s="16" t="str">
        <f t="shared" si="1"/>
        <v/>
      </c>
      <c r="F57" s="10"/>
      <c r="G57" s="10"/>
      <c r="H57" s="42"/>
      <c r="I57" s="3" t="str">
        <f t="shared" si="0"/>
        <v/>
      </c>
    </row>
    <row r="58" spans="1:9">
      <c r="A58" s="11"/>
      <c r="B58" s="12"/>
      <c r="C58" s="12"/>
      <c r="D58" s="7"/>
      <c r="E58" s="16" t="str">
        <f t="shared" si="1"/>
        <v/>
      </c>
      <c r="F58" s="10"/>
      <c r="G58" s="10"/>
      <c r="H58" s="42"/>
      <c r="I58" s="3" t="str">
        <f t="shared" si="0"/>
        <v/>
      </c>
    </row>
    <row r="59" spans="1:9">
      <c r="A59" s="11"/>
      <c r="B59" s="12"/>
      <c r="C59" s="12"/>
      <c r="D59" s="7"/>
      <c r="E59" s="16" t="str">
        <f t="shared" si="1"/>
        <v/>
      </c>
      <c r="F59" s="10"/>
      <c r="G59" s="10"/>
      <c r="H59" s="42"/>
      <c r="I59" s="3" t="str">
        <f t="shared" si="0"/>
        <v/>
      </c>
    </row>
    <row r="60" spans="1:9">
      <c r="A60" s="11"/>
      <c r="B60" s="12"/>
      <c r="C60" s="12"/>
      <c r="D60" s="7"/>
      <c r="E60" s="16" t="str">
        <f t="shared" si="1"/>
        <v/>
      </c>
      <c r="F60" s="10"/>
      <c r="G60" s="10"/>
      <c r="H60" s="42"/>
      <c r="I60" s="3" t="str">
        <f t="shared" si="0"/>
        <v/>
      </c>
    </row>
    <row r="61" spans="1:9">
      <c r="A61" s="11"/>
      <c r="B61" s="12"/>
      <c r="C61" s="12"/>
      <c r="D61" s="7"/>
      <c r="E61" s="16" t="str">
        <f t="shared" ref="E61:E76" si="2">IF(OR(ISBLANK(B61),ISBLANK(C61)),"",(C61-B61)*24*60-D61)</f>
        <v/>
      </c>
      <c r="F61" s="10"/>
      <c r="G61" s="10"/>
      <c r="H61" s="42"/>
      <c r="I61" s="3" t="str">
        <f t="shared" si="0"/>
        <v/>
      </c>
    </row>
    <row r="62" spans="1:9">
      <c r="A62" s="11"/>
      <c r="B62" s="12"/>
      <c r="C62" s="12"/>
      <c r="D62" s="7"/>
      <c r="E62" s="16" t="str">
        <f t="shared" si="2"/>
        <v/>
      </c>
      <c r="F62" s="10"/>
      <c r="G62" s="10"/>
      <c r="H62" s="42"/>
      <c r="I62" s="3" t="str">
        <f t="shared" si="0"/>
        <v/>
      </c>
    </row>
    <row r="63" spans="1:9">
      <c r="A63" s="11"/>
      <c r="B63" s="12"/>
      <c r="C63" s="12"/>
      <c r="D63" s="7"/>
      <c r="E63" s="16" t="str">
        <f t="shared" si="2"/>
        <v/>
      </c>
      <c r="F63" s="10"/>
      <c r="G63" s="10"/>
      <c r="H63" s="42"/>
      <c r="I63" s="3" t="str">
        <f t="shared" si="0"/>
        <v/>
      </c>
    </row>
    <row r="64" spans="1:9">
      <c r="A64" s="11"/>
      <c r="B64" s="12"/>
      <c r="C64" s="12"/>
      <c r="D64" s="7"/>
      <c r="E64" s="16" t="str">
        <f t="shared" si="2"/>
        <v/>
      </c>
      <c r="F64" s="10"/>
      <c r="G64" s="10"/>
      <c r="H64" s="42"/>
      <c r="I64" s="3" t="str">
        <f t="shared" si="0"/>
        <v/>
      </c>
    </row>
    <row r="65" spans="1:9">
      <c r="A65" s="11"/>
      <c r="B65" s="12"/>
      <c r="C65" s="12"/>
      <c r="D65" s="7"/>
      <c r="E65" s="16" t="str">
        <f t="shared" si="2"/>
        <v/>
      </c>
      <c r="F65" s="10"/>
      <c r="G65" s="10"/>
      <c r="H65" s="42"/>
      <c r="I65" s="3" t="str">
        <f t="shared" si="0"/>
        <v/>
      </c>
    </row>
    <row r="66" spans="1:9">
      <c r="A66" s="11"/>
      <c r="B66" s="12"/>
      <c r="C66" s="12"/>
      <c r="D66" s="7"/>
      <c r="E66" s="16" t="str">
        <f t="shared" si="2"/>
        <v/>
      </c>
      <c r="F66" s="10"/>
      <c r="G66" s="10"/>
      <c r="H66" s="42"/>
      <c r="I66" s="3" t="str">
        <f t="shared" si="0"/>
        <v/>
      </c>
    </row>
    <row r="67" spans="1:9">
      <c r="A67" s="11"/>
      <c r="B67" s="12"/>
      <c r="C67" s="12"/>
      <c r="D67" s="7"/>
      <c r="E67" s="16" t="str">
        <f t="shared" si="2"/>
        <v/>
      </c>
      <c r="F67" s="10"/>
      <c r="G67" s="10"/>
      <c r="H67" s="42"/>
      <c r="I67" s="3" t="str">
        <f t="shared" si="0"/>
        <v/>
      </c>
    </row>
    <row r="68" spans="1:9">
      <c r="A68" s="11"/>
      <c r="B68" s="12"/>
      <c r="C68" s="12"/>
      <c r="D68" s="7"/>
      <c r="E68" s="16" t="str">
        <f t="shared" si="2"/>
        <v/>
      </c>
      <c r="F68" s="10"/>
      <c r="G68" s="10"/>
      <c r="H68" s="42"/>
      <c r="I68" s="3" t="str">
        <f t="shared" si="0"/>
        <v/>
      </c>
    </row>
    <row r="69" spans="1:9">
      <c r="A69" s="11"/>
      <c r="B69" s="12"/>
      <c r="C69" s="12"/>
      <c r="D69" s="7"/>
      <c r="E69" s="16" t="str">
        <f t="shared" si="2"/>
        <v/>
      </c>
      <c r="F69" s="10"/>
      <c r="G69" s="10"/>
      <c r="H69" s="42"/>
      <c r="I69" s="3" t="str">
        <f t="shared" si="0"/>
        <v/>
      </c>
    </row>
    <row r="70" spans="1:9">
      <c r="A70" s="11"/>
      <c r="B70" s="12"/>
      <c r="C70" s="12"/>
      <c r="D70" s="7"/>
      <c r="E70" s="16" t="str">
        <f t="shared" si="2"/>
        <v/>
      </c>
      <c r="F70" s="10"/>
      <c r="G70" s="10"/>
      <c r="H70" s="42"/>
      <c r="I70" s="3" t="str">
        <f t="shared" si="0"/>
        <v/>
      </c>
    </row>
    <row r="71" spans="1:9">
      <c r="A71" s="11"/>
      <c r="B71" s="12"/>
      <c r="C71" s="12"/>
      <c r="D71" s="7"/>
      <c r="E71" s="16" t="str">
        <f t="shared" si="2"/>
        <v/>
      </c>
      <c r="F71" s="10"/>
      <c r="G71" s="10"/>
      <c r="H71" s="42"/>
      <c r="I71" s="3" t="str">
        <f t="shared" si="0"/>
        <v/>
      </c>
    </row>
    <row r="72" spans="1:9">
      <c r="A72" s="11"/>
      <c r="B72" s="12"/>
      <c r="C72" s="12"/>
      <c r="D72" s="7"/>
      <c r="E72" s="16" t="str">
        <f t="shared" si="2"/>
        <v/>
      </c>
      <c r="F72" s="10"/>
      <c r="G72" s="10"/>
      <c r="H72" s="42"/>
      <c r="I72" s="3" t="str">
        <f t="shared" si="0"/>
        <v/>
      </c>
    </row>
    <row r="73" spans="1:9">
      <c r="A73" s="11"/>
      <c r="B73" s="12"/>
      <c r="C73" s="12"/>
      <c r="D73" s="7"/>
      <c r="E73" s="16" t="str">
        <f t="shared" si="2"/>
        <v/>
      </c>
      <c r="F73" s="10"/>
      <c r="G73" s="10"/>
      <c r="H73" s="42"/>
      <c r="I73" s="3" t="str">
        <f t="shared" si="0"/>
        <v/>
      </c>
    </row>
    <row r="74" spans="1:9">
      <c r="A74" s="11"/>
      <c r="B74" s="12"/>
      <c r="C74" s="12"/>
      <c r="D74" s="7"/>
      <c r="E74" s="16" t="str">
        <f t="shared" si="2"/>
        <v/>
      </c>
      <c r="F74" s="10"/>
      <c r="G74" s="10"/>
      <c r="H74" s="42"/>
      <c r="I74" s="3" t="str">
        <f t="shared" si="0"/>
        <v/>
      </c>
    </row>
    <row r="75" spans="1:9">
      <c r="A75" s="11"/>
      <c r="B75" s="12"/>
      <c r="C75" s="12"/>
      <c r="D75" s="7"/>
      <c r="E75" s="16" t="str">
        <f t="shared" si="2"/>
        <v/>
      </c>
      <c r="F75" s="10"/>
      <c r="G75" s="10"/>
      <c r="H75" s="42"/>
      <c r="I75" s="3" t="str">
        <f t="shared" si="0"/>
        <v/>
      </c>
    </row>
    <row r="76" spans="1:9">
      <c r="A76" s="11"/>
      <c r="B76" s="12"/>
      <c r="C76" s="12"/>
      <c r="D76" s="7"/>
      <c r="E76" s="16" t="str">
        <f t="shared" si="2"/>
        <v/>
      </c>
      <c r="F76" s="10"/>
      <c r="G76" s="10"/>
      <c r="H76" s="42"/>
      <c r="I76" s="3" t="str">
        <f t="shared" si="0"/>
        <v/>
      </c>
    </row>
    <row r="77" spans="1:9">
      <c r="A77" s="11"/>
      <c r="B77" s="12"/>
      <c r="C77" s="12"/>
      <c r="D77" s="7"/>
      <c r="E77" s="16" t="str">
        <f t="shared" ref="E77:E108" si="3">IF(OR(ISBLANK(B77),ISBLANK(C77)),"",(C77-B77)*24*60-D77)</f>
        <v/>
      </c>
      <c r="F77" s="10"/>
      <c r="G77" s="10"/>
      <c r="H77" s="42"/>
      <c r="I77" s="3" t="str">
        <f t="shared" si="0"/>
        <v/>
      </c>
    </row>
    <row r="78" spans="1:9">
      <c r="A78" s="11"/>
      <c r="B78" s="12"/>
      <c r="C78" s="12"/>
      <c r="D78" s="7"/>
      <c r="E78" s="16" t="str">
        <f t="shared" si="3"/>
        <v/>
      </c>
      <c r="F78" s="10"/>
      <c r="G78" s="10"/>
      <c r="H78" s="42"/>
      <c r="I78" s="3" t="str">
        <f t="shared" si="0"/>
        <v/>
      </c>
    </row>
    <row r="79" spans="1:9">
      <c r="A79" s="11"/>
      <c r="B79" s="12"/>
      <c r="C79" s="12"/>
      <c r="D79" s="7"/>
      <c r="E79" s="16" t="str">
        <f t="shared" si="3"/>
        <v/>
      </c>
      <c r="F79" s="10"/>
      <c r="G79" s="10"/>
      <c r="H79" s="42"/>
      <c r="I79" s="3" t="str">
        <f t="shared" si="0"/>
        <v/>
      </c>
    </row>
    <row r="80" spans="1:9">
      <c r="A80" s="11"/>
      <c r="B80" s="12"/>
      <c r="C80" s="12"/>
      <c r="D80" s="7"/>
      <c r="E80" s="16" t="str">
        <f t="shared" si="3"/>
        <v/>
      </c>
      <c r="F80" s="10"/>
      <c r="G80" s="10"/>
      <c r="H80" s="42"/>
      <c r="I80" s="3" t="str">
        <f t="shared" ref="I80:I111" si="4">IF(E80&lt;0,"&lt;-- Invalid stop time","")</f>
        <v/>
      </c>
    </row>
    <row r="81" spans="1:9">
      <c r="A81" s="11"/>
      <c r="B81" s="12"/>
      <c r="C81" s="12"/>
      <c r="D81" s="7"/>
      <c r="E81" s="16" t="str">
        <f t="shared" si="3"/>
        <v/>
      </c>
      <c r="F81" s="10"/>
      <c r="G81" s="10"/>
      <c r="H81" s="42"/>
      <c r="I81" s="3" t="str">
        <f t="shared" si="4"/>
        <v/>
      </c>
    </row>
    <row r="82" spans="1:9">
      <c r="A82" s="11"/>
      <c r="B82" s="12"/>
      <c r="C82" s="12"/>
      <c r="D82" s="7"/>
      <c r="E82" s="16" t="str">
        <f t="shared" si="3"/>
        <v/>
      </c>
      <c r="F82" s="10"/>
      <c r="G82" s="10"/>
      <c r="H82" s="42"/>
      <c r="I82" s="3" t="str">
        <f t="shared" si="4"/>
        <v/>
      </c>
    </row>
    <row r="83" spans="1:9">
      <c r="A83" s="11"/>
      <c r="B83" s="12"/>
      <c r="C83" s="12"/>
      <c r="D83" s="7"/>
      <c r="E83" s="16" t="str">
        <f t="shared" si="3"/>
        <v/>
      </c>
      <c r="F83" s="10"/>
      <c r="G83" s="10"/>
      <c r="H83" s="42"/>
      <c r="I83" s="3" t="str">
        <f t="shared" si="4"/>
        <v/>
      </c>
    </row>
    <row r="84" spans="1:9">
      <c r="A84" s="11"/>
      <c r="B84" s="12"/>
      <c r="C84" s="12"/>
      <c r="D84" s="7"/>
      <c r="E84" s="16" t="str">
        <f t="shared" si="3"/>
        <v/>
      </c>
      <c r="F84" s="10"/>
      <c r="G84" s="10"/>
      <c r="H84" s="42"/>
      <c r="I84" s="3" t="str">
        <f t="shared" si="4"/>
        <v/>
      </c>
    </row>
    <row r="85" spans="1:9">
      <c r="A85" s="11"/>
      <c r="B85" s="12"/>
      <c r="C85" s="12"/>
      <c r="D85" s="7"/>
      <c r="E85" s="16" t="str">
        <f t="shared" si="3"/>
        <v/>
      </c>
      <c r="F85" s="10"/>
      <c r="G85" s="10"/>
      <c r="H85" s="42"/>
      <c r="I85" s="3" t="str">
        <f t="shared" si="4"/>
        <v/>
      </c>
    </row>
    <row r="86" spans="1:9">
      <c r="A86" s="11"/>
      <c r="B86" s="12"/>
      <c r="C86" s="12"/>
      <c r="D86" s="7"/>
      <c r="E86" s="16" t="str">
        <f t="shared" si="3"/>
        <v/>
      </c>
      <c r="F86" s="10"/>
      <c r="G86" s="10"/>
      <c r="H86" s="42"/>
      <c r="I86" s="3" t="str">
        <f t="shared" si="4"/>
        <v/>
      </c>
    </row>
    <row r="87" spans="1:9">
      <c r="A87" s="11"/>
      <c r="B87" s="12"/>
      <c r="C87" s="12"/>
      <c r="D87" s="7"/>
      <c r="E87" s="16" t="str">
        <f t="shared" si="3"/>
        <v/>
      </c>
      <c r="F87" s="10"/>
      <c r="G87" s="10"/>
      <c r="H87" s="42"/>
      <c r="I87" s="3" t="str">
        <f t="shared" si="4"/>
        <v/>
      </c>
    </row>
    <row r="88" spans="1:9">
      <c r="A88" s="11"/>
      <c r="B88" s="12"/>
      <c r="C88" s="12"/>
      <c r="D88" s="7"/>
      <c r="E88" s="16" t="str">
        <f t="shared" si="3"/>
        <v/>
      </c>
      <c r="F88" s="10"/>
      <c r="G88" s="10"/>
      <c r="H88" s="42"/>
      <c r="I88" s="3" t="str">
        <f t="shared" si="4"/>
        <v/>
      </c>
    </row>
    <row r="89" spans="1:9">
      <c r="A89" s="11"/>
      <c r="B89" s="12"/>
      <c r="C89" s="12"/>
      <c r="D89" s="7"/>
      <c r="E89" s="16" t="str">
        <f t="shared" si="3"/>
        <v/>
      </c>
      <c r="F89" s="10"/>
      <c r="G89" s="10"/>
      <c r="H89" s="42"/>
      <c r="I89" s="3" t="str">
        <f t="shared" si="4"/>
        <v/>
      </c>
    </row>
    <row r="90" spans="1:9">
      <c r="A90" s="11"/>
      <c r="B90" s="12"/>
      <c r="C90" s="12"/>
      <c r="D90" s="7"/>
      <c r="E90" s="16" t="str">
        <f t="shared" si="3"/>
        <v/>
      </c>
      <c r="F90" s="10"/>
      <c r="G90" s="10"/>
      <c r="H90" s="42"/>
      <c r="I90" s="3" t="str">
        <f t="shared" si="4"/>
        <v/>
      </c>
    </row>
    <row r="91" spans="1:9">
      <c r="A91" s="11"/>
      <c r="B91" s="12"/>
      <c r="C91" s="12"/>
      <c r="D91" s="7"/>
      <c r="E91" s="16" t="str">
        <f t="shared" si="3"/>
        <v/>
      </c>
      <c r="F91" s="10"/>
      <c r="G91" s="10"/>
      <c r="H91" s="42"/>
      <c r="I91" s="3" t="str">
        <f t="shared" si="4"/>
        <v/>
      </c>
    </row>
    <row r="92" spans="1:9">
      <c r="A92" s="11"/>
      <c r="B92" s="12"/>
      <c r="C92" s="12"/>
      <c r="D92" s="7"/>
      <c r="E92" s="16" t="str">
        <f t="shared" si="3"/>
        <v/>
      </c>
      <c r="F92" s="10"/>
      <c r="G92" s="10"/>
      <c r="H92" s="42"/>
      <c r="I92" s="3" t="str">
        <f t="shared" si="4"/>
        <v/>
      </c>
    </row>
    <row r="93" spans="1:9">
      <c r="A93" s="11"/>
      <c r="B93" s="12"/>
      <c r="C93" s="12"/>
      <c r="D93" s="7"/>
      <c r="E93" s="16" t="str">
        <f t="shared" si="3"/>
        <v/>
      </c>
      <c r="F93" s="10"/>
      <c r="G93" s="10"/>
      <c r="H93" s="42"/>
      <c r="I93" s="3" t="str">
        <f t="shared" si="4"/>
        <v/>
      </c>
    </row>
    <row r="94" spans="1:9">
      <c r="A94" s="11"/>
      <c r="B94" s="12"/>
      <c r="C94" s="12"/>
      <c r="D94" s="7"/>
      <c r="E94" s="16" t="str">
        <f t="shared" si="3"/>
        <v/>
      </c>
      <c r="F94" s="10"/>
      <c r="G94" s="10"/>
      <c r="H94" s="42"/>
      <c r="I94" s="3" t="str">
        <f t="shared" si="4"/>
        <v/>
      </c>
    </row>
    <row r="95" spans="1:9">
      <c r="A95" s="11"/>
      <c r="B95" s="12"/>
      <c r="C95" s="12"/>
      <c r="D95" s="7"/>
      <c r="E95" s="16" t="str">
        <f t="shared" si="3"/>
        <v/>
      </c>
      <c r="F95" s="10"/>
      <c r="G95" s="10"/>
      <c r="H95" s="42"/>
      <c r="I95" s="3" t="str">
        <f t="shared" si="4"/>
        <v/>
      </c>
    </row>
    <row r="96" spans="1:9">
      <c r="A96" s="11"/>
      <c r="B96" s="12"/>
      <c r="C96" s="12"/>
      <c r="D96" s="7"/>
      <c r="E96" s="16" t="str">
        <f t="shared" si="3"/>
        <v/>
      </c>
      <c r="F96" s="10"/>
      <c r="G96" s="10"/>
      <c r="H96" s="42"/>
      <c r="I96" s="3" t="str">
        <f t="shared" si="4"/>
        <v/>
      </c>
    </row>
    <row r="97" spans="1:9">
      <c r="A97" s="11"/>
      <c r="B97" s="12"/>
      <c r="C97" s="12"/>
      <c r="D97" s="7"/>
      <c r="E97" s="16" t="str">
        <f t="shared" si="3"/>
        <v/>
      </c>
      <c r="F97" s="10"/>
      <c r="G97" s="10"/>
      <c r="H97" s="42"/>
      <c r="I97" s="3" t="str">
        <f t="shared" si="4"/>
        <v/>
      </c>
    </row>
    <row r="98" spans="1:9">
      <c r="A98" s="11"/>
      <c r="B98" s="12"/>
      <c r="C98" s="12"/>
      <c r="D98" s="7"/>
      <c r="E98" s="16" t="str">
        <f t="shared" si="3"/>
        <v/>
      </c>
      <c r="F98" s="10"/>
      <c r="G98" s="10"/>
      <c r="H98" s="42"/>
      <c r="I98" s="3" t="str">
        <f t="shared" si="4"/>
        <v/>
      </c>
    </row>
    <row r="99" spans="1:9">
      <c r="A99" s="11"/>
      <c r="B99" s="12"/>
      <c r="C99" s="12"/>
      <c r="D99" s="7"/>
      <c r="E99" s="16" t="str">
        <f t="shared" si="3"/>
        <v/>
      </c>
      <c r="F99" s="10"/>
      <c r="G99" s="10"/>
      <c r="H99" s="42"/>
      <c r="I99" s="3" t="str">
        <f t="shared" si="4"/>
        <v/>
      </c>
    </row>
    <row r="100" spans="1:9">
      <c r="A100" s="11"/>
      <c r="B100" s="12"/>
      <c r="C100" s="12"/>
      <c r="D100" s="7"/>
      <c r="E100" s="16" t="str">
        <f t="shared" si="3"/>
        <v/>
      </c>
      <c r="F100" s="10"/>
      <c r="G100" s="10"/>
      <c r="H100" s="42"/>
      <c r="I100" s="3" t="str">
        <f t="shared" si="4"/>
        <v/>
      </c>
    </row>
    <row r="101" spans="1:9">
      <c r="A101" s="11"/>
      <c r="B101" s="12"/>
      <c r="C101" s="12"/>
      <c r="D101" s="7"/>
      <c r="E101" s="16" t="str">
        <f t="shared" si="3"/>
        <v/>
      </c>
      <c r="F101" s="10"/>
      <c r="G101" s="10"/>
      <c r="H101" s="42"/>
      <c r="I101" s="3" t="str">
        <f t="shared" si="4"/>
        <v/>
      </c>
    </row>
    <row r="102" spans="1:9">
      <c r="A102" s="11"/>
      <c r="B102" s="12"/>
      <c r="C102" s="12"/>
      <c r="D102" s="7"/>
      <c r="E102" s="16" t="str">
        <f t="shared" si="3"/>
        <v/>
      </c>
      <c r="F102" s="10"/>
      <c r="G102" s="10"/>
      <c r="H102" s="42"/>
      <c r="I102" s="3" t="str">
        <f t="shared" si="4"/>
        <v/>
      </c>
    </row>
    <row r="103" spans="1:9">
      <c r="A103" s="11"/>
      <c r="B103" s="12"/>
      <c r="C103" s="12"/>
      <c r="D103" s="7"/>
      <c r="E103" s="16" t="str">
        <f t="shared" si="3"/>
        <v/>
      </c>
      <c r="F103" s="10"/>
      <c r="G103" s="10"/>
      <c r="H103" s="42"/>
      <c r="I103" s="3" t="str">
        <f t="shared" si="4"/>
        <v/>
      </c>
    </row>
    <row r="104" spans="1:9">
      <c r="A104" s="11"/>
      <c r="B104" s="12"/>
      <c r="C104" s="12"/>
      <c r="D104" s="7"/>
      <c r="E104" s="16" t="str">
        <f t="shared" si="3"/>
        <v/>
      </c>
      <c r="F104" s="10"/>
      <c r="G104" s="10"/>
      <c r="H104" s="42"/>
      <c r="I104" s="3" t="str">
        <f t="shared" si="4"/>
        <v/>
      </c>
    </row>
    <row r="105" spans="1:9">
      <c r="A105" s="11"/>
      <c r="B105" s="12"/>
      <c r="C105" s="12"/>
      <c r="D105" s="7"/>
      <c r="E105" s="16" t="str">
        <f t="shared" si="3"/>
        <v/>
      </c>
      <c r="F105" s="10"/>
      <c r="G105" s="10"/>
      <c r="H105" s="42"/>
      <c r="I105" s="3" t="str">
        <f t="shared" si="4"/>
        <v/>
      </c>
    </row>
    <row r="106" spans="1:9">
      <c r="A106" s="11"/>
      <c r="B106" s="12"/>
      <c r="C106" s="12"/>
      <c r="D106" s="7"/>
      <c r="E106" s="16" t="str">
        <f t="shared" si="3"/>
        <v/>
      </c>
      <c r="F106" s="10"/>
      <c r="G106" s="10"/>
      <c r="H106" s="42"/>
      <c r="I106" s="3" t="str">
        <f t="shared" si="4"/>
        <v/>
      </c>
    </row>
    <row r="107" spans="1:9">
      <c r="A107" s="11"/>
      <c r="B107" s="12"/>
      <c r="C107" s="12"/>
      <c r="D107" s="7"/>
      <c r="E107" s="16" t="str">
        <f t="shared" si="3"/>
        <v/>
      </c>
      <c r="F107" s="10"/>
      <c r="G107" s="10"/>
      <c r="H107" s="42"/>
      <c r="I107" s="3" t="str">
        <f t="shared" si="4"/>
        <v/>
      </c>
    </row>
    <row r="108" spans="1:9">
      <c r="A108" s="11"/>
      <c r="B108" s="12"/>
      <c r="C108" s="12"/>
      <c r="D108" s="7"/>
      <c r="E108" s="16" t="str">
        <f t="shared" si="3"/>
        <v/>
      </c>
      <c r="F108" s="10"/>
      <c r="G108" s="10"/>
      <c r="H108" s="42"/>
      <c r="I108" s="3" t="str">
        <f t="shared" si="4"/>
        <v/>
      </c>
    </row>
    <row r="109" spans="1:9">
      <c r="A109" s="11"/>
      <c r="B109" s="12"/>
      <c r="C109" s="12"/>
      <c r="D109" s="7"/>
      <c r="E109" s="16" t="str">
        <f t="shared" ref="E109:E134" si="5">IF(OR(ISBLANK(B109),ISBLANK(C109)),"",(C109-B109)*24*60-D109)</f>
        <v/>
      </c>
      <c r="F109" s="10"/>
      <c r="G109" s="10"/>
      <c r="H109" s="42"/>
      <c r="I109" s="3" t="str">
        <f t="shared" si="4"/>
        <v/>
      </c>
    </row>
    <row r="110" spans="1:9">
      <c r="A110" s="11"/>
      <c r="B110" s="12"/>
      <c r="C110" s="12"/>
      <c r="D110" s="7"/>
      <c r="E110" s="16" t="str">
        <f t="shared" si="5"/>
        <v/>
      </c>
      <c r="F110" s="10"/>
      <c r="G110" s="10"/>
      <c r="H110" s="42"/>
      <c r="I110" s="3" t="str">
        <f t="shared" si="4"/>
        <v/>
      </c>
    </row>
    <row r="111" spans="1:9">
      <c r="A111" s="11"/>
      <c r="B111" s="12"/>
      <c r="C111" s="12"/>
      <c r="D111" s="7"/>
      <c r="E111" s="16" t="str">
        <f t="shared" si="5"/>
        <v/>
      </c>
      <c r="F111" s="10"/>
      <c r="G111" s="10"/>
      <c r="H111" s="42"/>
      <c r="I111" s="3" t="str">
        <f t="shared" si="4"/>
        <v/>
      </c>
    </row>
    <row r="112" spans="1:9">
      <c r="A112" s="11"/>
      <c r="B112" s="12"/>
      <c r="C112" s="12"/>
      <c r="D112" s="7"/>
      <c r="E112" s="16" t="str">
        <f t="shared" si="5"/>
        <v/>
      </c>
      <c r="F112" s="10"/>
      <c r="G112" s="10"/>
      <c r="H112" s="42"/>
      <c r="I112" s="3" t="str">
        <f t="shared" ref="I112:I137" si="6">IF(E112&lt;0,"&lt;-- Invalid stop time","")</f>
        <v/>
      </c>
    </row>
    <row r="113" spans="1:9">
      <c r="A113" s="11"/>
      <c r="B113" s="12"/>
      <c r="C113" s="12"/>
      <c r="D113" s="7"/>
      <c r="E113" s="16" t="str">
        <f t="shared" si="5"/>
        <v/>
      </c>
      <c r="F113" s="10"/>
      <c r="G113" s="10"/>
      <c r="H113" s="42"/>
      <c r="I113" s="3" t="str">
        <f t="shared" si="6"/>
        <v/>
      </c>
    </row>
    <row r="114" spans="1:9">
      <c r="A114" s="11"/>
      <c r="B114" s="12"/>
      <c r="C114" s="12"/>
      <c r="D114" s="7"/>
      <c r="E114" s="16" t="str">
        <f t="shared" si="5"/>
        <v/>
      </c>
      <c r="F114" s="10"/>
      <c r="G114" s="10"/>
      <c r="H114" s="42"/>
      <c r="I114" s="3" t="str">
        <f t="shared" si="6"/>
        <v/>
      </c>
    </row>
    <row r="115" spans="1:9">
      <c r="A115" s="11"/>
      <c r="B115" s="12"/>
      <c r="C115" s="12"/>
      <c r="D115" s="7"/>
      <c r="E115" s="16" t="str">
        <f t="shared" si="5"/>
        <v/>
      </c>
      <c r="F115" s="10"/>
      <c r="G115" s="10"/>
      <c r="H115" s="42"/>
      <c r="I115" s="3" t="str">
        <f t="shared" si="6"/>
        <v/>
      </c>
    </row>
    <row r="116" spans="1:9">
      <c r="A116" s="11"/>
      <c r="B116" s="12"/>
      <c r="C116" s="12"/>
      <c r="D116" s="7"/>
      <c r="E116" s="16" t="str">
        <f t="shared" si="5"/>
        <v/>
      </c>
      <c r="F116" s="10"/>
      <c r="G116" s="10"/>
      <c r="H116" s="42"/>
      <c r="I116" s="3" t="str">
        <f t="shared" si="6"/>
        <v/>
      </c>
    </row>
    <row r="117" spans="1:9">
      <c r="A117" s="11"/>
      <c r="B117" s="12"/>
      <c r="C117" s="12"/>
      <c r="D117" s="7"/>
      <c r="E117" s="16" t="str">
        <f t="shared" si="5"/>
        <v/>
      </c>
      <c r="F117" s="10"/>
      <c r="G117" s="10"/>
      <c r="H117" s="42"/>
      <c r="I117" s="3" t="str">
        <f t="shared" si="6"/>
        <v/>
      </c>
    </row>
    <row r="118" spans="1:9">
      <c r="A118" s="11"/>
      <c r="B118" s="12"/>
      <c r="C118" s="12"/>
      <c r="D118" s="7"/>
      <c r="E118" s="16" t="str">
        <f t="shared" si="5"/>
        <v/>
      </c>
      <c r="F118" s="10"/>
      <c r="G118" s="10"/>
      <c r="H118" s="42"/>
      <c r="I118" s="3" t="str">
        <f t="shared" si="6"/>
        <v/>
      </c>
    </row>
    <row r="119" spans="1:9">
      <c r="A119" s="11"/>
      <c r="B119" s="12"/>
      <c r="C119" s="12"/>
      <c r="D119" s="7"/>
      <c r="E119" s="16" t="str">
        <f t="shared" si="5"/>
        <v/>
      </c>
      <c r="F119" s="10"/>
      <c r="G119" s="10"/>
      <c r="H119" s="42"/>
      <c r="I119" s="3" t="str">
        <f t="shared" si="6"/>
        <v/>
      </c>
    </row>
    <row r="120" spans="1:9">
      <c r="A120" s="11"/>
      <c r="B120" s="12"/>
      <c r="C120" s="12"/>
      <c r="D120" s="7"/>
      <c r="E120" s="16" t="str">
        <f t="shared" si="5"/>
        <v/>
      </c>
      <c r="F120" s="10"/>
      <c r="G120" s="10"/>
      <c r="H120" s="42"/>
      <c r="I120" s="3" t="str">
        <f t="shared" si="6"/>
        <v/>
      </c>
    </row>
    <row r="121" spans="1:9">
      <c r="A121" s="11"/>
      <c r="B121" s="12"/>
      <c r="C121" s="12"/>
      <c r="D121" s="7"/>
      <c r="E121" s="16" t="str">
        <f t="shared" si="5"/>
        <v/>
      </c>
      <c r="F121" s="10"/>
      <c r="G121" s="10"/>
      <c r="H121" s="42"/>
      <c r="I121" s="3" t="str">
        <f t="shared" si="6"/>
        <v/>
      </c>
    </row>
    <row r="122" spans="1:9">
      <c r="A122" s="11"/>
      <c r="B122" s="12"/>
      <c r="C122" s="12"/>
      <c r="D122" s="7"/>
      <c r="E122" s="16" t="str">
        <f t="shared" si="5"/>
        <v/>
      </c>
      <c r="F122" s="10"/>
      <c r="G122" s="10"/>
      <c r="H122" s="42"/>
      <c r="I122" s="3" t="str">
        <f t="shared" si="6"/>
        <v/>
      </c>
    </row>
    <row r="123" spans="1:9">
      <c r="A123" s="11"/>
      <c r="B123" s="12"/>
      <c r="C123" s="12"/>
      <c r="D123" s="7"/>
      <c r="E123" s="16" t="str">
        <f t="shared" si="5"/>
        <v/>
      </c>
      <c r="F123" s="10"/>
      <c r="G123" s="10"/>
      <c r="H123" s="42"/>
      <c r="I123" s="3" t="str">
        <f t="shared" si="6"/>
        <v/>
      </c>
    </row>
    <row r="124" spans="1:9">
      <c r="A124" s="11"/>
      <c r="B124" s="12"/>
      <c r="C124" s="12"/>
      <c r="D124" s="7"/>
      <c r="E124" s="16" t="str">
        <f t="shared" si="5"/>
        <v/>
      </c>
      <c r="F124" s="10"/>
      <c r="G124" s="10"/>
      <c r="H124" s="42"/>
      <c r="I124" s="3" t="str">
        <f t="shared" si="6"/>
        <v/>
      </c>
    </row>
    <row r="125" spans="1:9">
      <c r="A125" s="11"/>
      <c r="B125" s="12"/>
      <c r="C125" s="12"/>
      <c r="D125" s="7"/>
      <c r="E125" s="16" t="str">
        <f t="shared" si="5"/>
        <v/>
      </c>
      <c r="F125" s="10"/>
      <c r="G125" s="10"/>
      <c r="H125" s="42"/>
      <c r="I125" s="3" t="str">
        <f t="shared" si="6"/>
        <v/>
      </c>
    </row>
    <row r="126" spans="1:9">
      <c r="A126" s="11"/>
      <c r="B126" s="12"/>
      <c r="C126" s="12"/>
      <c r="D126" s="7"/>
      <c r="E126" s="16" t="str">
        <f t="shared" si="5"/>
        <v/>
      </c>
      <c r="F126" s="10"/>
      <c r="G126" s="10"/>
      <c r="H126" s="42"/>
      <c r="I126" s="3" t="str">
        <f t="shared" si="6"/>
        <v/>
      </c>
    </row>
    <row r="127" spans="1:9">
      <c r="A127" s="11"/>
      <c r="B127" s="12"/>
      <c r="C127" s="12"/>
      <c r="D127" s="7"/>
      <c r="E127" s="16" t="str">
        <f t="shared" si="5"/>
        <v/>
      </c>
      <c r="F127" s="10"/>
      <c r="G127" s="10"/>
      <c r="H127" s="42"/>
      <c r="I127" s="3" t="str">
        <f t="shared" si="6"/>
        <v/>
      </c>
    </row>
    <row r="128" spans="1:9">
      <c r="A128" s="11"/>
      <c r="B128" s="12"/>
      <c r="C128" s="12"/>
      <c r="D128" s="7"/>
      <c r="E128" s="16" t="str">
        <f t="shared" si="5"/>
        <v/>
      </c>
      <c r="F128" s="10"/>
      <c r="G128" s="10"/>
      <c r="H128" s="42"/>
      <c r="I128" s="3" t="str">
        <f t="shared" si="6"/>
        <v/>
      </c>
    </row>
    <row r="129" spans="1:9">
      <c r="A129" s="11"/>
      <c r="B129" s="12"/>
      <c r="C129" s="12"/>
      <c r="D129" s="7"/>
      <c r="E129" s="16" t="str">
        <f t="shared" si="5"/>
        <v/>
      </c>
      <c r="F129" s="10"/>
      <c r="G129" s="10"/>
      <c r="H129" s="42"/>
      <c r="I129" s="3" t="str">
        <f t="shared" si="6"/>
        <v/>
      </c>
    </row>
    <row r="130" spans="1:9">
      <c r="A130" s="11"/>
      <c r="B130" s="12"/>
      <c r="C130" s="12"/>
      <c r="D130" s="7"/>
      <c r="E130" s="16" t="str">
        <f t="shared" si="5"/>
        <v/>
      </c>
      <c r="F130" s="10"/>
      <c r="G130" s="10"/>
      <c r="H130" s="42"/>
      <c r="I130" s="3" t="str">
        <f t="shared" si="6"/>
        <v/>
      </c>
    </row>
    <row r="131" spans="1:9">
      <c r="A131" s="11"/>
      <c r="B131" s="12"/>
      <c r="C131" s="12"/>
      <c r="D131" s="7"/>
      <c r="E131" s="16" t="str">
        <f t="shared" si="5"/>
        <v/>
      </c>
      <c r="F131" s="10"/>
      <c r="G131" s="10"/>
      <c r="H131" s="42"/>
      <c r="I131" s="3" t="str">
        <f t="shared" si="6"/>
        <v/>
      </c>
    </row>
    <row r="132" spans="1:9">
      <c r="A132" s="11"/>
      <c r="B132" s="12"/>
      <c r="C132" s="12"/>
      <c r="D132" s="7"/>
      <c r="E132" s="16" t="str">
        <f t="shared" si="5"/>
        <v/>
      </c>
      <c r="F132" s="10"/>
      <c r="G132" s="10"/>
      <c r="H132" s="42"/>
      <c r="I132" s="3" t="str">
        <f t="shared" si="6"/>
        <v/>
      </c>
    </row>
    <row r="133" spans="1:9">
      <c r="A133" s="11"/>
      <c r="B133" s="12"/>
      <c r="C133" s="12"/>
      <c r="D133" s="7"/>
      <c r="E133" s="16" t="str">
        <f t="shared" si="5"/>
        <v/>
      </c>
      <c r="F133" s="10"/>
      <c r="G133" s="10"/>
      <c r="H133" s="42"/>
      <c r="I133" s="3" t="str">
        <f t="shared" si="6"/>
        <v/>
      </c>
    </row>
    <row r="134" spans="1:9">
      <c r="A134" s="11"/>
      <c r="B134" s="12"/>
      <c r="C134" s="12"/>
      <c r="D134" s="7"/>
      <c r="E134" s="16" t="str">
        <f t="shared" si="5"/>
        <v/>
      </c>
      <c r="F134" s="10"/>
      <c r="G134" s="10"/>
      <c r="H134" s="42"/>
      <c r="I134" s="3" t="str">
        <f t="shared" si="6"/>
        <v/>
      </c>
    </row>
    <row r="135" spans="1:9">
      <c r="A135" s="11"/>
      <c r="B135" s="12"/>
      <c r="C135" s="12"/>
      <c r="D135" s="7"/>
      <c r="E135" s="16" t="str">
        <f>IF(OR(ISBLANK(B135),ISBLANK(C135)),"",(C135-B135)*24*60-D135)</f>
        <v/>
      </c>
      <c r="F135" s="10"/>
      <c r="G135" s="10"/>
      <c r="H135" s="42"/>
      <c r="I135" s="3" t="str">
        <f t="shared" si="6"/>
        <v/>
      </c>
    </row>
    <row r="136" spans="1:9">
      <c r="A136" s="11"/>
      <c r="B136" s="12"/>
      <c r="C136" s="12"/>
      <c r="D136" s="7"/>
      <c r="E136" s="16" t="str">
        <f>IF(OR(ISBLANK(B136),ISBLANK(C136)),"",(C136-B136)*24*60-D136)</f>
        <v/>
      </c>
      <c r="F136" s="10"/>
      <c r="G136" s="10"/>
      <c r="H136" s="42"/>
      <c r="I136" s="3" t="str">
        <f t="shared" si="6"/>
        <v/>
      </c>
    </row>
    <row r="137" spans="1:9">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a_    hh:mm am        or_x000a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a_   Planning_x000a_   Design_x000a_   Code_x000a_   Compile_x000a_   Test_x000a_   Postmortem_x000a_   Design Review_x000a_   Code Review" sqref="G48:G137">
      <formula1>$E$19:$E$29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48:F137">
      <formula1>$B$4:$B$14</formula1>
    </dataValidation>
  </dataValidations>
  <pageMargins left="0.75" right="0.75" top="1" bottom="1" header="0.5" footer="0.5"/>
  <pageSetup scale="73" fitToHeight="2"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C20"/>
  <sheetViews>
    <sheetView showGridLines="0" workbookViewId="0">
      <selection activeCell="B4" sqref="B4"/>
    </sheetView>
  </sheetViews>
  <sheetFormatPr defaultColWidth="9.1328125" defaultRowHeight="12.75"/>
  <cols>
    <col min="1" max="1" width="12.73046875" style="3" customWidth="1"/>
    <col min="2" max="2" width="118.265625" style="3" customWidth="1"/>
    <col min="3" max="16384" width="9.1328125" style="3"/>
  </cols>
  <sheetData>
    <row r="1" spans="1:3" s="4" customFormat="1" ht="20.65">
      <c r="A1" s="446" t="s">
        <v>85</v>
      </c>
      <c r="B1" s="446"/>
      <c r="C1" s="446"/>
    </row>
    <row r="2" spans="1:3" s="4" customFormat="1" ht="20.25">
      <c r="A2" s="37"/>
      <c r="B2" s="37"/>
    </row>
    <row r="3" spans="1:3" s="4" customFormat="1" ht="13.15">
      <c r="A3" s="38" t="s">
        <v>35</v>
      </c>
      <c r="B3" s="2"/>
    </row>
    <row r="4" spans="1:3" s="4" customFormat="1" ht="44.1" customHeight="1">
      <c r="A4" s="39">
        <v>1</v>
      </c>
      <c r="B4" s="36"/>
    </row>
    <row r="5" spans="1:3" s="4" customFormat="1" ht="44.1" customHeight="1">
      <c r="A5" s="39">
        <v>2</v>
      </c>
      <c r="B5" s="36"/>
    </row>
    <row r="6" spans="1:3" s="4" customFormat="1" ht="44.1" customHeight="1">
      <c r="A6" s="39">
        <v>3</v>
      </c>
      <c r="B6" s="36"/>
    </row>
    <row r="7" spans="1:3" s="4" customFormat="1" ht="44.1" customHeight="1">
      <c r="A7" s="39">
        <v>4</v>
      </c>
      <c r="B7" s="36"/>
    </row>
    <row r="8" spans="1:3" s="4" customFormat="1" ht="44.1" customHeight="1">
      <c r="A8" s="39">
        <v>5</v>
      </c>
      <c r="B8" s="36"/>
    </row>
    <row r="9" spans="1:3" s="4" customFormat="1" ht="20.25" customHeight="1">
      <c r="A9" s="38" t="s">
        <v>33</v>
      </c>
      <c r="B9" s="2"/>
    </row>
    <row r="10" spans="1:3" s="4" customFormat="1" ht="44.1" customHeight="1">
      <c r="A10" s="39">
        <v>1</v>
      </c>
      <c r="B10" s="36"/>
    </row>
    <row r="11" spans="1:3" s="4" customFormat="1" ht="44.1" customHeight="1">
      <c r="A11" s="39">
        <v>2</v>
      </c>
      <c r="B11" s="36"/>
    </row>
    <row r="12" spans="1:3" s="4" customFormat="1" ht="44.1" customHeight="1">
      <c r="A12" s="39">
        <v>3</v>
      </c>
      <c r="B12" s="36"/>
    </row>
    <row r="13" spans="1:3" s="4" customFormat="1" ht="44.1" customHeight="1">
      <c r="A13" s="39">
        <v>4</v>
      </c>
      <c r="B13" s="36"/>
    </row>
    <row r="14" spans="1:3" s="4" customFormat="1" ht="44.1" customHeight="1">
      <c r="A14" s="39">
        <v>5</v>
      </c>
      <c r="B14" s="36"/>
    </row>
    <row r="15" spans="1:3" s="4" customFormat="1" ht="20.25" customHeight="1">
      <c r="A15" s="38" t="s">
        <v>34</v>
      </c>
      <c r="B15" s="2"/>
    </row>
    <row r="16" spans="1:3" s="4" customFormat="1" ht="44.1" customHeight="1">
      <c r="A16" s="39">
        <v>1</v>
      </c>
      <c r="B16" s="36"/>
    </row>
    <row r="17" spans="1:2" s="4" customFormat="1" ht="44.1" customHeight="1">
      <c r="A17" s="39">
        <v>2</v>
      </c>
      <c r="B17" s="36"/>
    </row>
    <row r="18" spans="1:2" s="4" customFormat="1" ht="44.1" customHeight="1">
      <c r="A18" s="39">
        <v>3</v>
      </c>
      <c r="B18" s="36"/>
    </row>
    <row r="19" spans="1:2" s="4" customFormat="1" ht="44.1" customHeight="1">
      <c r="A19" s="39">
        <v>4</v>
      </c>
      <c r="B19" s="36"/>
    </row>
    <row r="20" spans="1:2" s="4" customFormat="1" ht="44.1" customHeight="1">
      <c r="A20" s="39">
        <v>5</v>
      </c>
      <c r="B20" s="36"/>
    </row>
  </sheetData>
  <sheetProtection sheet="1" objects="1" scenarios="1"/>
  <mergeCells count="1">
    <mergeCell ref="A1:C1"/>
  </mergeCells>
  <phoneticPr fontId="0" type="noConversion"/>
  <pageMargins left="0.75" right="0.75" top="1" bottom="1" header="0.5" footer="0.5"/>
  <pageSetup scale="66" orientation="landscape"/>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H3"/>
  <sheetViews>
    <sheetView showGridLines="0" workbookViewId="0">
      <selection activeCell="D3" sqref="D3"/>
    </sheetView>
  </sheetViews>
  <sheetFormatPr defaultColWidth="9.1328125" defaultRowHeight="12.75"/>
  <cols>
    <col min="1" max="5" width="12.73046875" style="13" customWidth="1"/>
    <col min="6" max="6" width="14.1328125" style="13" customWidth="1"/>
    <col min="7" max="8" width="12.73046875" style="13" customWidth="1"/>
    <col min="9" max="16384" width="9.1328125" style="13"/>
  </cols>
  <sheetData>
    <row r="1" spans="1:8" s="3" customFormat="1" ht="20.65">
      <c r="A1" s="446" t="s">
        <v>132</v>
      </c>
      <c r="B1" s="446"/>
      <c r="C1" s="446"/>
    </row>
    <row r="2" spans="1:8" s="3" customFormat="1" ht="42" customHeight="1">
      <c r="A2" s="473" t="s">
        <v>301</v>
      </c>
      <c r="B2" s="473"/>
      <c r="C2" s="473"/>
      <c r="D2" s="473"/>
      <c r="E2" s="473"/>
      <c r="F2" s="473"/>
      <c r="G2" s="473"/>
      <c r="H2" s="473"/>
    </row>
    <row r="3" spans="1:8">
      <c r="A3" s="14" t="s">
        <v>51</v>
      </c>
    </row>
  </sheetData>
  <mergeCells count="2">
    <mergeCell ref="A1:C1"/>
    <mergeCell ref="A2:H2"/>
  </mergeCells>
  <phoneticPr fontId="0" type="noConversion"/>
  <pageMargins left="0.75" right="0.75" top="1" bottom="1" header="0.5" footer="0.5"/>
  <pageSetup fitToHeight="3"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2"/>
  <sheetViews>
    <sheetView showGridLines="0" topLeftCell="A67" zoomScaleNormal="100" workbookViewId="0">
      <selection activeCell="A45" sqref="A45:C45"/>
    </sheetView>
  </sheetViews>
  <sheetFormatPr defaultColWidth="8.86328125" defaultRowHeight="12.75"/>
  <cols>
    <col min="1" max="1" width="5.86328125" customWidth="1"/>
    <col min="2" max="2" width="11.73046875" customWidth="1"/>
    <col min="3" max="3" width="31.86328125" customWidth="1"/>
    <col min="4" max="4" width="3.73046875" customWidth="1"/>
    <col min="5" max="5" width="14.1328125" customWidth="1"/>
    <col min="6" max="6" width="69" customWidth="1"/>
    <col min="7" max="7" width="1.1328125" customWidth="1"/>
    <col min="8" max="8" width="37.1328125" customWidth="1"/>
    <col min="9" max="9" width="14.73046875" customWidth="1"/>
    <col min="10" max="10" width="58.265625" customWidth="1"/>
    <col min="11" max="11" width="17.73046875" customWidth="1"/>
  </cols>
  <sheetData>
    <row r="1" spans="1:7" s="3" customFormat="1" hidden="1">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c r="A2" s="215" t="str">
        <f>Constants!A2</f>
        <v>Start date:</v>
      </c>
      <c r="B2" s="215">
        <f>Constants!B2</f>
        <v>36526</v>
      </c>
      <c r="C2" s="215" t="str">
        <f>Constants!C2</f>
        <v xml:space="preserve"> </v>
      </c>
      <c r="D2" s="215" t="str">
        <f>Constants!D2</f>
        <v>Grades:</v>
      </c>
      <c r="E2" s="215">
        <f>Constants!F2</f>
        <v>1</v>
      </c>
      <c r="F2" s="35"/>
      <c r="G2" s="35"/>
    </row>
    <row r="3" spans="1:7" s="3" customFormat="1" hidden="1">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c r="A38" s="215" t="str">
        <f>Constants!A38</f>
        <v>Sizes:</v>
      </c>
      <c r="B38" s="215" t="str">
        <f>Constants!B38</f>
        <v>VS</v>
      </c>
      <c r="C38" s="215" t="str">
        <f>Constants!C38</f>
        <v>S</v>
      </c>
      <c r="D38" s="215" t="str">
        <f>Constants!D38</f>
        <v>M</v>
      </c>
      <c r="E38" s="215" t="str">
        <f>Constants!F38</f>
        <v>VL</v>
      </c>
      <c r="F38" s="8"/>
      <c r="G38" s="35"/>
    </row>
    <row r="39" spans="1:9" s="3" customFormat="1" hidden="1">
      <c r="A39" s="215" t="str">
        <f>Constants!A39</f>
        <v>upper</v>
      </c>
      <c r="B39" s="215">
        <f>Constants!B39</f>
        <v>-1.5</v>
      </c>
      <c r="C39" s="215">
        <f>Constants!C39</f>
        <v>-0.5</v>
      </c>
      <c r="D39" s="215">
        <f>Constants!D39</f>
        <v>0.5</v>
      </c>
      <c r="E39" s="215">
        <f>Constants!F39</f>
        <v>99999</v>
      </c>
      <c r="F39" s="8"/>
      <c r="G39" s="35"/>
    </row>
    <row r="40" spans="1:9" s="3" customFormat="1" hidden="1">
      <c r="A40" s="215" t="str">
        <f>Constants!A40</f>
        <v>mid</v>
      </c>
      <c r="B40" s="215">
        <f>Constants!B40</f>
        <v>-2</v>
      </c>
      <c r="C40" s="215">
        <f>Constants!C40</f>
        <v>-1</v>
      </c>
      <c r="D40" s="215">
        <f>Constants!D40</f>
        <v>0</v>
      </c>
      <c r="E40" s="215">
        <f>Constants!F40</f>
        <v>2</v>
      </c>
      <c r="F40" s="8"/>
      <c r="G40" s="35"/>
    </row>
    <row r="41" spans="1:9" s="3" customFormat="1" hidden="1">
      <c r="A41" s="215" t="str">
        <f>Constants!A41</f>
        <v>lower</v>
      </c>
      <c r="B41" s="215">
        <f>Constants!B41</f>
        <v>0</v>
      </c>
      <c r="C41" s="215">
        <f>Constants!C41</f>
        <v>-1.5</v>
      </c>
      <c r="D41" s="215">
        <f>Constants!D41</f>
        <v>-0.5</v>
      </c>
      <c r="E41" s="215">
        <f>Constants!F41</f>
        <v>1.5</v>
      </c>
      <c r="F41" s="8"/>
      <c r="G41" s="35"/>
    </row>
    <row r="42" spans="1:9" s="3" customFormat="1" ht="28.15" hidden="1" customHeight="1">
      <c r="A42" s="215" t="str">
        <f>Constants!A42</f>
        <v xml:space="preserve"> </v>
      </c>
      <c r="B42" s="215">
        <f>Constants!B42</f>
        <v>0</v>
      </c>
      <c r="C42" s="215">
        <f>Constants!C42</f>
        <v>0</v>
      </c>
      <c r="D42" s="215">
        <f>Constants!D42</f>
        <v>0</v>
      </c>
      <c r="E42" s="215" t="str">
        <f>Constants!F42</f>
        <v xml:space="preserve"> </v>
      </c>
      <c r="F42" s="8"/>
      <c r="G42" s="35"/>
    </row>
    <row r="43" spans="1:9" ht="41.1" hidden="1" customHeight="1">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65">
      <c r="A45" s="377" t="s">
        <v>122</v>
      </c>
      <c r="B45" s="377"/>
      <c r="C45" s="377"/>
    </row>
    <row r="47" spans="1:9" ht="17.649999999999999" hidden="1">
      <c r="A47" s="267" t="s">
        <v>453</v>
      </c>
      <c r="D47" s="267"/>
      <c r="E47" s="268" t="s">
        <v>463</v>
      </c>
    </row>
    <row r="48" spans="1:9" ht="14.65" hidden="1" thickBot="1">
      <c r="B48" t="s">
        <v>454</v>
      </c>
      <c r="C48" t="s">
        <v>455</v>
      </c>
      <c r="F48" s="270" t="s">
        <v>464</v>
      </c>
    </row>
    <row r="49" spans="1:7" ht="14.25" hidden="1">
      <c r="B49" s="254" t="s">
        <v>456</v>
      </c>
      <c r="C49" s="255" t="s">
        <v>457</v>
      </c>
      <c r="F49" s="269" t="s">
        <v>465</v>
      </c>
      <c r="G49" s="271"/>
    </row>
    <row r="50" spans="1:7" ht="14.25" hidden="1">
      <c r="B50" s="256" t="s">
        <v>458</v>
      </c>
      <c r="C50" s="258" t="s">
        <v>459</v>
      </c>
      <c r="F50" s="272" t="s">
        <v>466</v>
      </c>
      <c r="G50" s="259"/>
    </row>
    <row r="51" spans="1:7" ht="14.25" hidden="1">
      <c r="B51" s="256" t="s">
        <v>460</v>
      </c>
      <c r="C51" s="257"/>
      <c r="F51" s="269" t="s">
        <v>467</v>
      </c>
      <c r="G51" s="260"/>
    </row>
    <row r="52" spans="1:7" ht="14.25" hidden="1">
      <c r="B52" s="280" t="s">
        <v>461</v>
      </c>
      <c r="C52" s="257"/>
      <c r="F52" s="272" t="s">
        <v>170</v>
      </c>
      <c r="G52" s="259"/>
    </row>
    <row r="53" spans="1:7" ht="14.25" hidden="1">
      <c r="B53" s="281" t="s">
        <v>493</v>
      </c>
      <c r="C53" s="257" t="s">
        <v>457</v>
      </c>
      <c r="F53" s="269" t="s">
        <v>468</v>
      </c>
      <c r="G53" s="260"/>
    </row>
    <row r="54" spans="1:7" ht="14.25" hidden="1">
      <c r="B54" s="281" t="s">
        <v>494</v>
      </c>
      <c r="C54" s="258" t="s">
        <v>495</v>
      </c>
      <c r="F54" s="272" t="s">
        <v>320</v>
      </c>
      <c r="G54" s="259"/>
    </row>
    <row r="55" spans="1:7" ht="14.25" hidden="1">
      <c r="B55" s="280" t="s">
        <v>462</v>
      </c>
      <c r="C55" s="258" t="s">
        <v>515</v>
      </c>
      <c r="F55" s="269" t="s">
        <v>469</v>
      </c>
      <c r="G55" s="260"/>
    </row>
    <row r="56" spans="1:7" ht="14.25" hidden="1">
      <c r="F56" s="272" t="s">
        <v>169</v>
      </c>
      <c r="G56" s="259"/>
    </row>
    <row r="57" spans="1:7" ht="17.649999999999999" hidden="1">
      <c r="A57" s="268"/>
      <c r="F57" s="270" t="s">
        <v>470</v>
      </c>
      <c r="G57" s="260"/>
    </row>
    <row r="58" spans="1:7" ht="14.25" hidden="1">
      <c r="F58" s="269" t="s">
        <v>86</v>
      </c>
    </row>
    <row r="59" spans="1:7" ht="14.25" hidden="1">
      <c r="B59" s="270"/>
      <c r="C59" s="271"/>
      <c r="F59" s="272" t="s">
        <v>471</v>
      </c>
      <c r="G59" s="259"/>
    </row>
    <row r="60" spans="1:7" ht="14.25" hidden="1">
      <c r="B60" s="269"/>
      <c r="C60" s="259"/>
      <c r="D60" s="259"/>
      <c r="F60" s="269" t="s">
        <v>472</v>
      </c>
      <c r="G60" s="260"/>
    </row>
    <row r="61" spans="1:7" ht="14.25" hidden="1">
      <c r="B61" s="272"/>
      <c r="C61" s="260"/>
      <c r="F61" s="269" t="s">
        <v>319</v>
      </c>
      <c r="G61" s="259"/>
    </row>
    <row r="62" spans="1:7" ht="14.25" hidden="1">
      <c r="B62" s="269"/>
      <c r="C62" s="259"/>
      <c r="D62" s="259"/>
      <c r="F62" s="262" t="s">
        <v>473</v>
      </c>
      <c r="G62" s="259"/>
    </row>
    <row r="64" spans="1:7" ht="17.649999999999999">
      <c r="A64" s="267" t="s">
        <v>474</v>
      </c>
      <c r="E64" s="284" t="s">
        <v>478</v>
      </c>
      <c r="F64" s="284"/>
    </row>
    <row r="65" spans="2:8" ht="14.65" thickBot="1">
      <c r="B65" s="261"/>
      <c r="E65" s="266" t="s">
        <v>475</v>
      </c>
      <c r="F65" s="266" t="s">
        <v>476</v>
      </c>
      <c r="H65" s="285" t="s">
        <v>512</v>
      </c>
    </row>
    <row r="66" spans="2:8" ht="14.25">
      <c r="B66" s="261"/>
      <c r="E66" s="290" t="s">
        <v>477</v>
      </c>
      <c r="F66" t="s">
        <v>534</v>
      </c>
      <c r="H66" t="s">
        <v>532</v>
      </c>
    </row>
    <row r="67" spans="2:8" ht="14.25">
      <c r="B67" s="261"/>
      <c r="E67" s="292"/>
      <c r="F67" t="s">
        <v>672</v>
      </c>
      <c r="H67" t="s">
        <v>353</v>
      </c>
    </row>
    <row r="68" spans="2:8" ht="14.25">
      <c r="B68" s="262"/>
      <c r="E68" s="292"/>
      <c r="F68" t="s">
        <v>557</v>
      </c>
      <c r="H68" t="s">
        <v>86</v>
      </c>
    </row>
    <row r="69" spans="2:8" ht="13.15" customHeight="1" thickBot="1">
      <c r="B69" s="263"/>
      <c r="E69" s="291"/>
      <c r="F69" s="294" t="s">
        <v>514</v>
      </c>
      <c r="G69" s="295"/>
      <c r="H69" s="295" t="s">
        <v>86</v>
      </c>
    </row>
    <row r="70" spans="2:8" ht="13.15" customHeight="1">
      <c r="B70" s="264"/>
      <c r="E70" s="326" t="s">
        <v>127</v>
      </c>
      <c r="F70" t="s">
        <v>535</v>
      </c>
    </row>
    <row r="71" spans="2:8" ht="14.25">
      <c r="B71" s="264"/>
      <c r="E71" s="288"/>
      <c r="F71" s="261" t="s">
        <v>536</v>
      </c>
    </row>
    <row r="72" spans="2:8" ht="14.25">
      <c r="B72" s="265"/>
      <c r="E72" s="288"/>
      <c r="F72" s="261" t="s">
        <v>537</v>
      </c>
    </row>
    <row r="73" spans="2:8" ht="14.25">
      <c r="B73" s="265"/>
      <c r="E73" s="288"/>
      <c r="F73" s="262" t="s">
        <v>538</v>
      </c>
    </row>
    <row r="74" spans="2:8" ht="14.25">
      <c r="E74" s="288"/>
      <c r="F74" s="262" t="s">
        <v>539</v>
      </c>
    </row>
    <row r="75" spans="2:8" ht="14.25">
      <c r="E75" s="288"/>
      <c r="F75" s="263" t="s">
        <v>540</v>
      </c>
      <c r="H75" t="s">
        <v>226</v>
      </c>
    </row>
    <row r="76" spans="2:8" ht="14.25">
      <c r="E76" s="288"/>
      <c r="F76" s="262" t="s">
        <v>541</v>
      </c>
    </row>
    <row r="77" spans="2:8" ht="14.25">
      <c r="E77" s="288"/>
      <c r="F77" s="263" t="s">
        <v>542</v>
      </c>
    </row>
    <row r="78" spans="2:8" ht="14.25">
      <c r="E78" s="288"/>
      <c r="F78" s="262" t="s">
        <v>543</v>
      </c>
    </row>
    <row r="79" spans="2:8" ht="14.25">
      <c r="E79" s="288"/>
      <c r="F79" s="262" t="s">
        <v>544</v>
      </c>
    </row>
    <row r="80" spans="2:8" ht="14.25">
      <c r="E80" s="288"/>
      <c r="F80" s="262" t="s">
        <v>545</v>
      </c>
    </row>
    <row r="81" spans="5:8" ht="14.25">
      <c r="E81" s="288"/>
      <c r="F81" s="263" t="s">
        <v>540</v>
      </c>
      <c r="H81" t="s">
        <v>226</v>
      </c>
    </row>
    <row r="82" spans="5:8" ht="14.25">
      <c r="E82" s="288"/>
      <c r="F82" s="263" t="s">
        <v>546</v>
      </c>
    </row>
    <row r="83" spans="5:8" ht="14.25">
      <c r="E83" s="288"/>
      <c r="F83" s="262" t="s">
        <v>547</v>
      </c>
    </row>
    <row r="84" spans="5:8" ht="14.25">
      <c r="E84" s="288"/>
      <c r="F84" t="s">
        <v>548</v>
      </c>
    </row>
    <row r="85" spans="5:8" ht="14.65" thickBot="1">
      <c r="E85" s="286"/>
      <c r="F85" s="294" t="s">
        <v>549</v>
      </c>
      <c r="G85" s="295"/>
      <c r="H85" s="295"/>
    </row>
    <row r="86" spans="5:8" ht="14.65" thickBot="1">
      <c r="E86" s="287" t="s">
        <v>143</v>
      </c>
      <c r="F86" s="294" t="s">
        <v>550</v>
      </c>
      <c r="G86" s="295"/>
      <c r="H86" s="295"/>
    </row>
    <row r="87" spans="5:8" ht="14.65" thickBot="1">
      <c r="E87" s="365" t="s">
        <v>956</v>
      </c>
      <c r="F87" s="366" t="s">
        <v>957</v>
      </c>
      <c r="G87" s="18"/>
      <c r="H87" s="18"/>
    </row>
    <row r="88" spans="5:8" ht="14.25">
      <c r="E88" s="326" t="s">
        <v>319</v>
      </c>
      <c r="F88" s="302" t="s">
        <v>674</v>
      </c>
      <c r="G88" s="303"/>
      <c r="H88" s="303" t="s">
        <v>353</v>
      </c>
    </row>
    <row r="89" spans="5:8" ht="14.25">
      <c r="E89" s="292"/>
      <c r="F89" s="339" t="s">
        <v>673</v>
      </c>
      <c r="G89" s="30"/>
      <c r="H89" s="30" t="s">
        <v>86</v>
      </c>
    </row>
    <row r="90" spans="5:8" ht="14.1" customHeight="1" thickBot="1">
      <c r="E90" s="338"/>
      <c r="F90" s="304" t="s">
        <v>558</v>
      </c>
      <c r="G90" s="305"/>
      <c r="H90" s="305" t="s">
        <v>86</v>
      </c>
    </row>
    <row r="91" spans="5:8" ht="15" customHeight="1">
      <c r="E91" s="296" t="s">
        <v>473</v>
      </c>
      <c r="F91" t="s">
        <v>564</v>
      </c>
    </row>
    <row r="92" spans="5:8" ht="14.25">
      <c r="E92" s="292"/>
      <c r="F92" t="s">
        <v>565</v>
      </c>
    </row>
    <row r="93" spans="5:8" ht="14.25">
      <c r="E93" s="292"/>
      <c r="F93" t="s">
        <v>577</v>
      </c>
    </row>
    <row r="94" spans="5:8" ht="14.25">
      <c r="E94" s="292"/>
      <c r="F94" t="s">
        <v>576</v>
      </c>
    </row>
    <row r="95" spans="5:8" ht="14.25">
      <c r="E95" s="293"/>
    </row>
    <row r="97" spans="1:8" ht="14.25">
      <c r="E97" s="288" t="s">
        <v>533</v>
      </c>
      <c r="F97" t="s">
        <v>522</v>
      </c>
      <c r="H97" t="s">
        <v>513</v>
      </c>
    </row>
    <row r="98" spans="1:8" ht="14.25">
      <c r="E98" s="288"/>
      <c r="F98" t="s">
        <v>523</v>
      </c>
      <c r="H98" t="s">
        <v>226</v>
      </c>
    </row>
    <row r="108" spans="1:8" ht="17.649999999999999">
      <c r="A108" s="267" t="s">
        <v>453</v>
      </c>
    </row>
    <row r="109" spans="1:8">
      <c r="A109" t="s">
        <v>456</v>
      </c>
      <c r="C109" t="s">
        <v>527</v>
      </c>
    </row>
    <row r="110" spans="1:8">
      <c r="A110" t="s">
        <v>458</v>
      </c>
      <c r="C110" t="s">
        <v>528</v>
      </c>
      <c r="F110" s="261"/>
    </row>
    <row r="111" spans="1:8">
      <c r="A111" t="s">
        <v>460</v>
      </c>
      <c r="F111" s="261"/>
    </row>
    <row r="112" spans="1:8">
      <c r="B112" t="s">
        <v>461</v>
      </c>
      <c r="F112" s="262"/>
    </row>
    <row r="113" spans="2:6">
      <c r="B113" s="261" t="s">
        <v>493</v>
      </c>
      <c r="C113" t="s">
        <v>529</v>
      </c>
      <c r="F113" s="262"/>
    </row>
    <row r="114" spans="2:6">
      <c r="B114" s="261" t="s">
        <v>494</v>
      </c>
      <c r="C114" t="s">
        <v>530</v>
      </c>
      <c r="F114" s="263"/>
    </row>
    <row r="115" spans="2:6">
      <c r="B115" t="s">
        <v>462</v>
      </c>
      <c r="C115" t="s">
        <v>531</v>
      </c>
      <c r="F115" s="262"/>
    </row>
    <row r="116" spans="2:6">
      <c r="F116" s="263"/>
    </row>
    <row r="117" spans="2:6">
      <c r="F117" s="262"/>
    </row>
    <row r="118" spans="2:6">
      <c r="F118" s="262"/>
    </row>
    <row r="119" spans="2:6">
      <c r="F119" s="262"/>
    </row>
    <row r="120" spans="2:6">
      <c r="F120" s="263"/>
    </row>
    <row r="121" spans="2:6">
      <c r="F121" s="263"/>
    </row>
    <row r="122" spans="2:6">
      <c r="F122" s="262"/>
    </row>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defaultColWidth="10.73046875" defaultRowHeight="12.75"/>
  <cols>
    <col min="1" max="1" width="13.3984375" customWidth="1"/>
    <col min="2" max="2" width="15" bestFit="1" customWidth="1"/>
    <col min="3" max="3" width="10.73046875" customWidth="1"/>
    <col min="4" max="4" width="7.265625" bestFit="1" customWidth="1"/>
    <col min="5" max="5" width="15.3984375" bestFit="1" customWidth="1"/>
    <col min="6" max="6" width="20.86328125" customWidth="1"/>
  </cols>
  <sheetData>
    <row r="1" spans="1:9" s="3" customFormat="1" ht="20.65">
      <c r="A1" s="214" t="s">
        <v>354</v>
      </c>
      <c r="B1" s="214" t="s">
        <v>355</v>
      </c>
      <c r="C1" s="66" t="s">
        <v>355</v>
      </c>
      <c r="D1" s="66" t="s">
        <v>355</v>
      </c>
      <c r="E1" s="66" t="s">
        <v>355</v>
      </c>
      <c r="F1" s="35" t="str">
        <f>Description!B3</f>
        <v>CA02</v>
      </c>
      <c r="G1" s="35" t="s">
        <v>355</v>
      </c>
      <c r="H1" s="35" t="s">
        <v>355</v>
      </c>
      <c r="I1" s="35" t="s">
        <v>355</v>
      </c>
    </row>
    <row r="2" spans="1:9" s="3" customFormat="1">
      <c r="A2" s="66" t="s">
        <v>89</v>
      </c>
      <c r="B2" s="186">
        <v>36526</v>
      </c>
      <c r="C2" s="66" t="s">
        <v>355</v>
      </c>
      <c r="D2" s="66" t="s">
        <v>166</v>
      </c>
      <c r="E2" s="66" t="s">
        <v>156</v>
      </c>
      <c r="F2" s="212">
        <v>1</v>
      </c>
      <c r="G2" s="35"/>
      <c r="H2" s="35"/>
    </row>
    <row r="3" spans="1:9" s="3" customFormat="1">
      <c r="A3" s="66" t="s">
        <v>119</v>
      </c>
      <c r="B3" s="186">
        <v>73051</v>
      </c>
      <c r="C3" s="66" t="s">
        <v>355</v>
      </c>
      <c r="D3" s="66" t="s">
        <v>355</v>
      </c>
      <c r="E3" s="66" t="s">
        <v>167</v>
      </c>
      <c r="F3" s="212">
        <v>0.95</v>
      </c>
      <c r="G3" s="35"/>
      <c r="H3" s="35"/>
    </row>
    <row r="4" spans="1:9" s="3" customFormat="1">
      <c r="A4" s="66" t="s">
        <v>90</v>
      </c>
      <c r="B4" s="66" t="s">
        <v>105</v>
      </c>
      <c r="C4" s="66" t="s">
        <v>355</v>
      </c>
      <c r="D4" s="66" t="s">
        <v>355</v>
      </c>
      <c r="E4" s="66" t="s">
        <v>116</v>
      </c>
      <c r="F4" s="212">
        <v>0.9</v>
      </c>
      <c r="G4" s="35"/>
      <c r="H4" s="35"/>
    </row>
    <row r="5" spans="1:9" s="3" customFormat="1">
      <c r="A5" s="66" t="s">
        <v>355</v>
      </c>
      <c r="B5" s="66" t="s">
        <v>170</v>
      </c>
      <c r="C5" s="66" t="s">
        <v>355</v>
      </c>
      <c r="D5" s="66" t="s">
        <v>355</v>
      </c>
      <c r="E5" s="66" t="s">
        <v>117</v>
      </c>
      <c r="F5" s="212">
        <v>0.85</v>
      </c>
      <c r="G5" s="35"/>
      <c r="H5" s="35"/>
    </row>
    <row r="6" spans="1:9" s="3" customFormat="1">
      <c r="A6" s="66" t="s">
        <v>355</v>
      </c>
      <c r="B6" s="66" t="s">
        <v>348</v>
      </c>
      <c r="C6" s="66" t="s">
        <v>355</v>
      </c>
      <c r="D6" s="66" t="s">
        <v>355</v>
      </c>
      <c r="E6" s="66" t="s">
        <v>44</v>
      </c>
      <c r="F6" s="212">
        <v>0.8</v>
      </c>
      <c r="G6" s="35"/>
      <c r="H6" s="35"/>
    </row>
    <row r="7" spans="1:9" s="3" customFormat="1">
      <c r="A7" s="66" t="s">
        <v>355</v>
      </c>
      <c r="B7" s="66" t="s">
        <v>350</v>
      </c>
      <c r="C7" s="66" t="s">
        <v>355</v>
      </c>
      <c r="D7" s="66" t="s">
        <v>355</v>
      </c>
      <c r="E7" s="66" t="s">
        <v>45</v>
      </c>
      <c r="F7" s="212">
        <v>0.75</v>
      </c>
      <c r="G7" s="35"/>
      <c r="H7" s="35"/>
    </row>
    <row r="8" spans="1:9" s="3" customFormat="1">
      <c r="A8" s="66" t="s">
        <v>355</v>
      </c>
      <c r="B8" s="66" t="s">
        <v>127</v>
      </c>
      <c r="C8" s="66" t="s">
        <v>355</v>
      </c>
      <c r="D8" s="66" t="s">
        <v>355</v>
      </c>
      <c r="E8" s="66" t="s">
        <v>46</v>
      </c>
      <c r="F8" s="212">
        <v>0.7</v>
      </c>
      <c r="G8" s="35"/>
      <c r="H8" s="35"/>
    </row>
    <row r="9" spans="1:9" s="3" customFormat="1">
      <c r="A9" s="66" t="s">
        <v>355</v>
      </c>
      <c r="B9" s="66" t="s">
        <v>168</v>
      </c>
      <c r="C9" s="66" t="s">
        <v>355</v>
      </c>
      <c r="D9" s="66" t="s">
        <v>355</v>
      </c>
      <c r="E9" s="66" t="s">
        <v>47</v>
      </c>
      <c r="F9" s="212">
        <v>0.65</v>
      </c>
      <c r="G9" s="35"/>
      <c r="H9" s="35"/>
    </row>
    <row r="10" spans="1:9" s="3" customFormat="1">
      <c r="A10" s="66" t="s">
        <v>355</v>
      </c>
      <c r="B10" s="66" t="s">
        <v>123</v>
      </c>
      <c r="C10" s="66" t="s">
        <v>355</v>
      </c>
      <c r="D10" s="66" t="s">
        <v>355</v>
      </c>
      <c r="E10" s="66" t="s">
        <v>121</v>
      </c>
      <c r="F10" s="212">
        <v>0.5</v>
      </c>
      <c r="G10" s="35"/>
      <c r="H10" s="35"/>
    </row>
    <row r="11" spans="1:9" s="3" customFormat="1">
      <c r="A11" s="66" t="s">
        <v>355</v>
      </c>
      <c r="B11" s="66" t="s">
        <v>349</v>
      </c>
      <c r="C11" s="66" t="s">
        <v>355</v>
      </c>
      <c r="D11" s="66" t="s">
        <v>355</v>
      </c>
      <c r="E11" s="66" t="s">
        <v>355</v>
      </c>
      <c r="F11" s="212" t="s">
        <v>355</v>
      </c>
      <c r="G11" s="35"/>
      <c r="H11" s="35"/>
    </row>
    <row r="12" spans="1:9" s="3" customFormat="1">
      <c r="A12" s="66" t="s">
        <v>355</v>
      </c>
      <c r="B12" s="66" t="s">
        <v>302</v>
      </c>
      <c r="C12" s="66" t="s">
        <v>355</v>
      </c>
      <c r="D12" s="66" t="s">
        <v>355</v>
      </c>
      <c r="E12" s="66" t="s">
        <v>355</v>
      </c>
      <c r="F12" s="35" t="s">
        <v>355</v>
      </c>
      <c r="G12" s="35"/>
      <c r="H12" s="35"/>
    </row>
    <row r="13" spans="1:9" s="3" customFormat="1">
      <c r="A13" s="66" t="s">
        <v>355</v>
      </c>
      <c r="B13" s="66" t="s">
        <v>195</v>
      </c>
      <c r="C13" s="66" t="s">
        <v>355</v>
      </c>
      <c r="D13" s="66" t="s">
        <v>355</v>
      </c>
      <c r="E13" s="66" t="s">
        <v>355</v>
      </c>
      <c r="F13" s="35" t="s">
        <v>355</v>
      </c>
      <c r="G13" s="35"/>
      <c r="H13" s="35"/>
    </row>
    <row r="14" spans="1:9" s="3" customFormat="1">
      <c r="A14" s="66" t="s">
        <v>355</v>
      </c>
      <c r="B14" s="66" t="s">
        <v>124</v>
      </c>
      <c r="C14" s="66" t="s">
        <v>355</v>
      </c>
      <c r="D14" s="66" t="s">
        <v>355</v>
      </c>
      <c r="E14" s="66" t="s">
        <v>355</v>
      </c>
      <c r="F14" s="212" t="s">
        <v>355</v>
      </c>
      <c r="G14" s="35"/>
      <c r="H14" s="35"/>
    </row>
    <row r="15" spans="1:9" s="3" customFormat="1">
      <c r="A15" s="66" t="s">
        <v>355</v>
      </c>
      <c r="B15" s="66" t="s">
        <v>355</v>
      </c>
      <c r="C15" s="66" t="s">
        <v>355</v>
      </c>
      <c r="D15" s="66" t="s">
        <v>355</v>
      </c>
      <c r="E15" s="66" t="s">
        <v>355</v>
      </c>
      <c r="F15" s="212" t="s">
        <v>355</v>
      </c>
      <c r="G15" s="35"/>
      <c r="H15" s="35"/>
    </row>
    <row r="16" spans="1:9" s="3" customFormat="1">
      <c r="A16" s="66" t="s">
        <v>355</v>
      </c>
      <c r="B16" s="66" t="s">
        <v>355</v>
      </c>
      <c r="C16" s="66" t="s">
        <v>355</v>
      </c>
      <c r="D16" s="66" t="s">
        <v>355</v>
      </c>
      <c r="E16" s="66" t="s">
        <v>355</v>
      </c>
      <c r="F16" s="212" t="s">
        <v>355</v>
      </c>
      <c r="G16" s="35"/>
      <c r="H16" s="35"/>
    </row>
    <row r="17" spans="1:9" s="3" customFormat="1">
      <c r="A17" s="66" t="s">
        <v>355</v>
      </c>
      <c r="B17" s="66" t="s">
        <v>355</v>
      </c>
      <c r="C17" s="66" t="s">
        <v>355</v>
      </c>
      <c r="D17" s="66" t="s">
        <v>355</v>
      </c>
      <c r="E17" s="66" t="s">
        <v>355</v>
      </c>
      <c r="F17" s="212" t="s">
        <v>355</v>
      </c>
      <c r="G17" s="35"/>
      <c r="H17" s="35"/>
    </row>
    <row r="18" spans="1:9" s="3" customFormat="1">
      <c r="A18" s="66" t="s">
        <v>355</v>
      </c>
      <c r="B18" s="66" t="s">
        <v>355</v>
      </c>
      <c r="C18" s="66" t="s">
        <v>355</v>
      </c>
      <c r="D18" s="66" t="s">
        <v>355</v>
      </c>
      <c r="E18" s="66" t="s">
        <v>355</v>
      </c>
      <c r="F18" s="212" t="s">
        <v>355</v>
      </c>
    </row>
    <row r="19" spans="1:9" s="3" customFormat="1">
      <c r="A19" s="66" t="s">
        <v>95</v>
      </c>
      <c r="B19" s="66" t="s">
        <v>482</v>
      </c>
      <c r="C19" s="276" t="s">
        <v>484</v>
      </c>
      <c r="D19" s="66" t="s">
        <v>71</v>
      </c>
      <c r="E19" s="66" t="s">
        <v>72</v>
      </c>
      <c r="F19" s="212" t="s">
        <v>516</v>
      </c>
    </row>
    <row r="20" spans="1:9" s="3" customFormat="1">
      <c r="A20" s="66" t="s">
        <v>355</v>
      </c>
      <c r="B20" s="66" t="s">
        <v>483</v>
      </c>
      <c r="C20" s="276" t="s">
        <v>485</v>
      </c>
      <c r="D20" s="66" t="s">
        <v>355</v>
      </c>
      <c r="E20" s="66">
        <v>1</v>
      </c>
      <c r="F20" s="212" t="s">
        <v>517</v>
      </c>
    </row>
    <row r="21" spans="1:9" s="3" customFormat="1">
      <c r="A21" s="66" t="s">
        <v>355</v>
      </c>
      <c r="B21" s="66" t="s">
        <v>145</v>
      </c>
      <c r="C21" s="276" t="s">
        <v>108</v>
      </c>
      <c r="D21" s="66" t="s">
        <v>355</v>
      </c>
      <c r="E21" s="66">
        <v>2</v>
      </c>
      <c r="F21" s="212" t="s">
        <v>518</v>
      </c>
    </row>
    <row r="22" spans="1:9" s="3" customFormat="1">
      <c r="A22" s="66" t="s">
        <v>355</v>
      </c>
      <c r="B22" s="66" t="s">
        <v>146</v>
      </c>
      <c r="C22" s="276" t="s">
        <v>173</v>
      </c>
      <c r="D22" s="66" t="s">
        <v>355</v>
      </c>
      <c r="E22" s="66">
        <v>3</v>
      </c>
      <c r="F22" s="212" t="s">
        <v>519</v>
      </c>
    </row>
    <row r="23" spans="1:9" s="3" customFormat="1">
      <c r="A23" s="66" t="s">
        <v>355</v>
      </c>
      <c r="B23" s="66" t="s">
        <v>188</v>
      </c>
      <c r="C23" s="276" t="s">
        <v>24</v>
      </c>
      <c r="D23" s="66" t="s">
        <v>355</v>
      </c>
      <c r="E23" s="66">
        <v>4</v>
      </c>
      <c r="F23" s="212" t="s">
        <v>520</v>
      </c>
    </row>
    <row r="24" spans="1:9" s="3" customFormat="1">
      <c r="A24" s="66" t="s">
        <v>355</v>
      </c>
      <c r="B24" s="66" t="s">
        <v>98</v>
      </c>
      <c r="C24" s="276" t="s">
        <v>174</v>
      </c>
      <c r="D24" s="66" t="s">
        <v>355</v>
      </c>
      <c r="E24" s="66">
        <v>5</v>
      </c>
      <c r="F24" s="212" t="s">
        <v>521</v>
      </c>
    </row>
    <row r="25" spans="1:9" s="3" customFormat="1">
      <c r="A25" s="66" t="s">
        <v>355</v>
      </c>
      <c r="B25" s="66" t="s">
        <v>28</v>
      </c>
      <c r="C25" s="276" t="s">
        <v>147</v>
      </c>
      <c r="D25" s="66" t="s">
        <v>355</v>
      </c>
      <c r="E25" s="66">
        <v>6</v>
      </c>
      <c r="F25" s="212" t="s">
        <v>355</v>
      </c>
    </row>
    <row r="26" spans="1:9" s="3" customFormat="1">
      <c r="A26" s="66" t="s">
        <v>355</v>
      </c>
      <c r="B26" s="66" t="s">
        <v>189</v>
      </c>
      <c r="C26" s="276" t="s">
        <v>148</v>
      </c>
      <c r="D26" s="66" t="s">
        <v>355</v>
      </c>
      <c r="E26" s="66">
        <v>7</v>
      </c>
      <c r="F26" s="212" t="s">
        <v>355</v>
      </c>
    </row>
    <row r="27" spans="1:9" s="3" customFormat="1">
      <c r="A27" s="66" t="s">
        <v>355</v>
      </c>
      <c r="B27" s="66" t="s">
        <v>190</v>
      </c>
      <c r="C27" s="276" t="s">
        <v>149</v>
      </c>
      <c r="D27" s="66" t="s">
        <v>355</v>
      </c>
      <c r="E27" s="66">
        <v>8</v>
      </c>
      <c r="F27" s="212" t="s">
        <v>355</v>
      </c>
    </row>
    <row r="28" spans="1:9" s="3" customFormat="1">
      <c r="A28" s="66" t="s">
        <v>355</v>
      </c>
      <c r="B28" s="66" t="s">
        <v>191</v>
      </c>
      <c r="C28" s="276" t="s">
        <v>150</v>
      </c>
      <c r="D28" s="66" t="s">
        <v>355</v>
      </c>
      <c r="E28" s="66">
        <v>9</v>
      </c>
      <c r="F28" s="212" t="s">
        <v>355</v>
      </c>
    </row>
    <row r="29" spans="1:9" s="3" customFormat="1">
      <c r="A29" s="66" t="s">
        <v>355</v>
      </c>
      <c r="B29" s="66" t="s">
        <v>103</v>
      </c>
      <c r="C29" s="90" t="s">
        <v>104</v>
      </c>
      <c r="D29" s="66" t="s">
        <v>355</v>
      </c>
      <c r="E29" s="66">
        <v>10</v>
      </c>
      <c r="F29" s="212"/>
    </row>
    <row r="30" spans="1:9" s="3" customFormat="1">
      <c r="A30" s="66" t="s">
        <v>53</v>
      </c>
      <c r="B30" s="66" t="s">
        <v>54</v>
      </c>
      <c r="C30" s="66" t="s">
        <v>355</v>
      </c>
      <c r="D30" s="66" t="s">
        <v>355</v>
      </c>
      <c r="E30" s="66" t="s">
        <v>141</v>
      </c>
      <c r="F30" s="212"/>
    </row>
    <row r="31" spans="1:9" s="23" customFormat="1">
      <c r="A31" s="66" t="s">
        <v>355</v>
      </c>
      <c r="B31" s="35" t="s">
        <v>55</v>
      </c>
      <c r="C31" s="66" t="s">
        <v>355</v>
      </c>
      <c r="D31" s="66" t="s">
        <v>355</v>
      </c>
      <c r="E31" s="66" t="s">
        <v>346</v>
      </c>
      <c r="F31" s="216"/>
      <c r="G31" s="8"/>
      <c r="H31" s="8"/>
      <c r="I31" s="3"/>
    </row>
    <row r="32" spans="1:9" s="3" customFormat="1">
      <c r="A32" s="66" t="s">
        <v>56</v>
      </c>
      <c r="B32" s="66" t="s">
        <v>383</v>
      </c>
      <c r="C32" s="66" t="s">
        <v>355</v>
      </c>
      <c r="D32" s="66" t="s">
        <v>355</v>
      </c>
      <c r="E32" s="66" t="s">
        <v>76</v>
      </c>
      <c r="F32" s="216" t="s">
        <v>355</v>
      </c>
      <c r="G32" s="8"/>
      <c r="H32" s="35"/>
    </row>
    <row r="33" spans="1:18" s="3" customFormat="1">
      <c r="A33" s="66" t="s">
        <v>355</v>
      </c>
      <c r="B33" s="66" t="s">
        <v>57</v>
      </c>
      <c r="C33" s="66" t="s">
        <v>355</v>
      </c>
      <c r="D33" s="66" t="s">
        <v>355</v>
      </c>
      <c r="E33" s="66" t="s">
        <v>77</v>
      </c>
      <c r="F33" s="216" t="s">
        <v>355</v>
      </c>
      <c r="G33" s="8"/>
      <c r="H33" s="35"/>
    </row>
    <row r="34" spans="1:18" s="3" customFormat="1">
      <c r="A34" s="66" t="s">
        <v>355</v>
      </c>
      <c r="B34" s="66" t="s">
        <v>97</v>
      </c>
      <c r="C34" s="66" t="s">
        <v>355</v>
      </c>
      <c r="D34" s="66" t="s">
        <v>355</v>
      </c>
      <c r="E34" s="66" t="s">
        <v>347</v>
      </c>
      <c r="F34" s="216" t="s">
        <v>355</v>
      </c>
      <c r="G34" s="8"/>
      <c r="H34" s="35"/>
    </row>
    <row r="35" spans="1:18" s="3" customFormat="1">
      <c r="A35" s="66" t="s">
        <v>355</v>
      </c>
      <c r="B35" s="66" t="s">
        <v>59</v>
      </c>
      <c r="C35" s="66" t="s">
        <v>355</v>
      </c>
      <c r="D35" s="66" t="s">
        <v>355</v>
      </c>
      <c r="E35" s="66" t="s">
        <v>355</v>
      </c>
      <c r="F35" s="216" t="s">
        <v>355</v>
      </c>
      <c r="G35" s="8"/>
      <c r="H35" s="35"/>
    </row>
    <row r="36" spans="1:18" s="3" customFormat="1">
      <c r="A36" s="66" t="s">
        <v>355</v>
      </c>
      <c r="B36" s="66" t="s">
        <v>58</v>
      </c>
      <c r="C36" s="66" t="s">
        <v>355</v>
      </c>
      <c r="D36" s="66" t="s">
        <v>355</v>
      </c>
      <c r="E36" s="66" t="s">
        <v>355</v>
      </c>
      <c r="F36" s="216" t="s">
        <v>355</v>
      </c>
      <c r="G36" s="8"/>
      <c r="H36" s="35"/>
    </row>
    <row r="37" spans="1:18" s="3" customFormat="1">
      <c r="A37" s="66" t="s">
        <v>355</v>
      </c>
      <c r="B37" s="66" t="s">
        <v>355</v>
      </c>
      <c r="C37" s="66" t="s">
        <v>355</v>
      </c>
      <c r="D37" s="66" t="s">
        <v>355</v>
      </c>
      <c r="E37" s="66" t="s">
        <v>355</v>
      </c>
      <c r="F37" s="216" t="s">
        <v>355</v>
      </c>
      <c r="G37" s="8"/>
      <c r="H37" s="35"/>
    </row>
    <row r="38" spans="1:18" s="3" customFormat="1">
      <c r="A38" s="66" t="s">
        <v>60</v>
      </c>
      <c r="B38" s="66" t="s">
        <v>61</v>
      </c>
      <c r="C38" s="66" t="s">
        <v>62</v>
      </c>
      <c r="D38" s="66" t="s">
        <v>63</v>
      </c>
      <c r="E38" s="66" t="s">
        <v>64</v>
      </c>
      <c r="F38" s="216" t="s">
        <v>65</v>
      </c>
      <c r="G38" s="8"/>
      <c r="H38" s="35"/>
    </row>
    <row r="39" spans="1:18" s="3" customFormat="1">
      <c r="A39" s="226" t="s">
        <v>388</v>
      </c>
      <c r="B39" s="227">
        <f t="shared" ref="B39:C41" si="0">C39-1</f>
        <v>-1.5</v>
      </c>
      <c r="C39" s="227">
        <f t="shared" si="0"/>
        <v>-0.5</v>
      </c>
      <c r="D39" s="227">
        <f>E39-1</f>
        <v>0.5</v>
      </c>
      <c r="E39" s="227">
        <f>F41</f>
        <v>1.5</v>
      </c>
      <c r="F39" s="228">
        <v>99999</v>
      </c>
      <c r="G39" s="8"/>
      <c r="H39" s="35"/>
    </row>
    <row r="40" spans="1:18" s="3" customFormat="1">
      <c r="A40" s="226" t="s">
        <v>389</v>
      </c>
      <c r="B40" s="227">
        <f t="shared" si="0"/>
        <v>-2</v>
      </c>
      <c r="C40" s="227">
        <f t="shared" si="0"/>
        <v>-1</v>
      </c>
      <c r="D40" s="227">
        <f>E40-1</f>
        <v>0</v>
      </c>
      <c r="E40" s="227">
        <f>F40-1</f>
        <v>1</v>
      </c>
      <c r="F40" s="228">
        <v>2</v>
      </c>
      <c r="G40" s="8"/>
      <c r="H40" s="35"/>
      <c r="P40" s="66"/>
      <c r="Q40" s="66"/>
      <c r="R40" s="66"/>
    </row>
    <row r="41" spans="1:18" s="3" customFormat="1">
      <c r="A41" s="226" t="s">
        <v>390</v>
      </c>
      <c r="B41" s="227">
        <v>0</v>
      </c>
      <c r="C41" s="227">
        <f t="shared" si="0"/>
        <v>-1.5</v>
      </c>
      <c r="D41" s="227">
        <f>E41-1</f>
        <v>-0.5</v>
      </c>
      <c r="E41" s="227">
        <f>F41-1</f>
        <v>0.5</v>
      </c>
      <c r="F41" s="228">
        <f>F40-0.5</f>
        <v>1.5</v>
      </c>
      <c r="G41" s="8"/>
      <c r="H41" s="35"/>
      <c r="P41" s="66"/>
      <c r="Q41" s="66"/>
      <c r="R41" s="66"/>
    </row>
    <row r="42" spans="1:18" s="3" customFormat="1">
      <c r="A42" s="66" t="s">
        <v>355</v>
      </c>
      <c r="B42" s="66"/>
      <c r="C42" s="66"/>
      <c r="D42" s="66"/>
      <c r="E42" s="66"/>
      <c r="F42" s="216" t="s">
        <v>355</v>
      </c>
      <c r="G42" s="8"/>
      <c r="H42" s="35"/>
      <c r="P42" s="66"/>
      <c r="Q42" s="66"/>
      <c r="R42" s="66"/>
    </row>
    <row r="43" spans="1:18">
      <c r="A43" s="66" t="s">
        <v>355</v>
      </c>
      <c r="B43" s="66" t="s">
        <v>355</v>
      </c>
      <c r="C43" s="66" t="s">
        <v>355</v>
      </c>
      <c r="D43" s="66" t="s">
        <v>355</v>
      </c>
      <c r="E43" s="66" t="s">
        <v>355</v>
      </c>
      <c r="F43" s="216" t="s">
        <v>355</v>
      </c>
      <c r="G43" s="46"/>
      <c r="H43" s="46"/>
      <c r="P43" s="66"/>
      <c r="Q43" s="66"/>
      <c r="R43" s="66"/>
    </row>
    <row r="44" spans="1:18" s="18" customFormat="1" ht="17.649999999999999" thickBot="1">
      <c r="A44" s="217" t="s">
        <v>308</v>
      </c>
      <c r="B44" s="218" t="s">
        <v>355</v>
      </c>
      <c r="C44" s="219" t="s">
        <v>310</v>
      </c>
      <c r="D44" s="220" t="s">
        <v>355</v>
      </c>
      <c r="E44" s="220" t="s">
        <v>355</v>
      </c>
      <c r="F44" s="221" t="s">
        <v>355</v>
      </c>
      <c r="G44" s="30"/>
      <c r="H44" s="30"/>
      <c r="I44" s="30"/>
      <c r="J44" s="30"/>
      <c r="K44" s="30"/>
      <c r="P44" s="66"/>
      <c r="Q44" s="66"/>
      <c r="R44" s="66"/>
    </row>
    <row r="45" spans="1:18">
      <c r="F45" s="216" t="s">
        <v>355</v>
      </c>
    </row>
    <row r="46" spans="1:18">
      <c r="F46" s="216" t="s">
        <v>355</v>
      </c>
    </row>
    <row r="47" spans="1:18">
      <c r="F47" s="216" t="s">
        <v>355</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3"/>
  <sheetViews>
    <sheetView showGridLines="0" topLeftCell="A139" zoomScale="98" zoomScaleNormal="98" workbookViewId="0">
      <selection activeCell="E155" sqref="E155"/>
    </sheetView>
  </sheetViews>
  <sheetFormatPr defaultColWidth="10.73046875" defaultRowHeight="12.75"/>
  <cols>
    <col min="1" max="1" width="22.86328125" customWidth="1"/>
    <col min="2" max="2" width="12.73046875" customWidth="1"/>
    <col min="3" max="3" width="10.1328125" customWidth="1"/>
    <col min="4" max="4" width="24.86328125" customWidth="1"/>
    <col min="5" max="5" width="21.3984375" customWidth="1"/>
    <col min="6" max="6" width="10.73046875" customWidth="1"/>
    <col min="7" max="7" width="22" customWidth="1"/>
    <col min="8" max="8" width="17" customWidth="1"/>
    <col min="9" max="9" width="3.3984375" customWidth="1"/>
    <col min="10" max="10" width="2.265625" customWidth="1"/>
  </cols>
  <sheetData>
    <row r="1" spans="1:8" ht="37.15" customHeight="1">
      <c r="A1" s="389" t="s">
        <v>438</v>
      </c>
      <c r="B1" s="389"/>
      <c r="C1" s="389"/>
    </row>
    <row r="2" spans="1:8" s="72" customFormat="1" ht="13.5" thickBot="1">
      <c r="A2" s="390" t="s">
        <v>341</v>
      </c>
      <c r="B2" s="390"/>
      <c r="C2" s="390"/>
      <c r="D2" s="390"/>
      <c r="E2" s="390"/>
    </row>
    <row r="3" spans="1:8" s="72" customFormat="1">
      <c r="A3" s="289" t="s">
        <v>480</v>
      </c>
      <c r="B3" s="188"/>
      <c r="C3" s="188"/>
      <c r="D3" s="188"/>
      <c r="E3" s="189"/>
      <c r="G3" s="429" t="s">
        <v>981</v>
      </c>
      <c r="H3" s="430"/>
    </row>
    <row r="4" spans="1:8" s="72" customFormat="1" ht="23.1" customHeight="1">
      <c r="A4" s="391" t="s">
        <v>586</v>
      </c>
      <c r="B4" s="392"/>
      <c r="C4" s="392"/>
      <c r="D4" s="392"/>
      <c r="E4" s="393"/>
      <c r="G4" s="431"/>
      <c r="H4" s="432"/>
    </row>
    <row r="5" spans="1:8" s="72" customFormat="1" ht="23.1" customHeight="1" thickBot="1">
      <c r="A5" s="391" t="s">
        <v>587</v>
      </c>
      <c r="B5" s="392"/>
      <c r="C5" s="392"/>
      <c r="D5" s="392"/>
      <c r="E5" s="393"/>
      <c r="G5" s="433"/>
      <c r="H5" s="434"/>
    </row>
    <row r="6" spans="1:8" s="72" customFormat="1" ht="23.1" customHeight="1">
      <c r="A6" s="190" t="s">
        <v>675</v>
      </c>
      <c r="B6" s="242"/>
      <c r="C6" s="242"/>
      <c r="D6" s="242"/>
      <c r="E6" s="191"/>
    </row>
    <row r="7" spans="1:8" s="72" customFormat="1" ht="21" customHeight="1">
      <c r="A7" s="3"/>
      <c r="B7" s="3"/>
      <c r="C7" s="3"/>
      <c r="D7" s="3"/>
      <c r="E7" s="3"/>
    </row>
    <row r="8" spans="1:8" s="68" customFormat="1" ht="13.15">
      <c r="A8" s="401" t="s">
        <v>369</v>
      </c>
      <c r="B8" s="401"/>
      <c r="C8" s="401"/>
      <c r="D8" s="401"/>
      <c r="E8" s="401"/>
    </row>
    <row r="9" spans="1:8">
      <c r="A9" s="402" t="s">
        <v>370</v>
      </c>
      <c r="B9" s="403"/>
      <c r="C9" s="403"/>
      <c r="D9" s="403"/>
      <c r="E9" s="404"/>
    </row>
    <row r="11" spans="1:8" ht="20.65">
      <c r="A11" s="373" t="s">
        <v>441</v>
      </c>
      <c r="B11" s="373"/>
      <c r="C11" s="373"/>
      <c r="D11" s="373"/>
      <c r="E11" s="373"/>
      <c r="F11" s="373"/>
      <c r="G11" s="373"/>
    </row>
    <row r="12" spans="1:8" ht="48" customHeight="1">
      <c r="A12" s="20" t="s">
        <v>479</v>
      </c>
      <c r="B12" s="414" t="s">
        <v>600</v>
      </c>
      <c r="C12" s="400"/>
      <c r="D12" s="400"/>
      <c r="E12" s="400"/>
      <c r="F12" s="400"/>
      <c r="G12" s="400"/>
      <c r="H12" s="400"/>
    </row>
    <row r="13" spans="1:8" ht="24" customHeight="1">
      <c r="A13" s="20" t="s">
        <v>596</v>
      </c>
      <c r="B13" s="415" t="s">
        <v>582</v>
      </c>
      <c r="C13" s="415"/>
      <c r="D13" s="273"/>
      <c r="E13" s="273"/>
      <c r="F13" s="273"/>
      <c r="G13" s="273"/>
      <c r="H13" s="273"/>
    </row>
    <row r="14" spans="1:8" ht="17.100000000000001" customHeight="1">
      <c r="A14" s="278"/>
      <c r="B14" s="54"/>
      <c r="C14" s="238" t="s">
        <v>442</v>
      </c>
      <c r="D14" s="371" t="s">
        <v>650</v>
      </c>
      <c r="E14" s="371"/>
      <c r="F14" s="371"/>
      <c r="G14" s="371"/>
      <c r="H14" s="371"/>
    </row>
    <row r="15" spans="1:8" ht="18" customHeight="1">
      <c r="A15" s="278"/>
      <c r="B15" s="405" t="s">
        <v>579</v>
      </c>
      <c r="C15" s="406"/>
      <c r="D15" s="407" t="s">
        <v>443</v>
      </c>
      <c r="E15" s="407"/>
      <c r="F15" s="407"/>
      <c r="G15" s="407"/>
      <c r="H15" s="407"/>
    </row>
    <row r="16" spans="1:8" ht="14.1" customHeight="1">
      <c r="A16" s="278"/>
      <c r="B16" s="378" t="s">
        <v>578</v>
      </c>
      <c r="C16" s="379"/>
      <c r="D16" s="380" t="s">
        <v>583</v>
      </c>
      <c r="E16" s="380"/>
      <c r="F16" s="380"/>
      <c r="G16" s="380"/>
      <c r="H16" s="380"/>
    </row>
    <row r="17" spans="1:8" ht="17.100000000000001" customHeight="1">
      <c r="A17" s="279"/>
      <c r="B17" s="98"/>
      <c r="C17" s="238"/>
      <c r="D17" s="400" t="s">
        <v>603</v>
      </c>
      <c r="E17" s="400"/>
      <c r="F17" s="400"/>
      <c r="G17" s="400"/>
      <c r="H17" s="400"/>
    </row>
    <row r="18" spans="1:8" ht="17.100000000000001" customHeight="1">
      <c r="A18" s="279"/>
      <c r="B18" s="98"/>
      <c r="C18" s="238"/>
      <c r="D18" s="307" t="s">
        <v>444</v>
      </c>
      <c r="E18" s="412" t="s">
        <v>592</v>
      </c>
      <c r="F18" s="413"/>
      <c r="G18" s="413"/>
      <c r="H18" s="413"/>
    </row>
    <row r="19" spans="1:8" ht="32.1" customHeight="1">
      <c r="A19" s="278"/>
      <c r="B19" s="98"/>
      <c r="C19" s="238"/>
      <c r="D19" s="307" t="s">
        <v>584</v>
      </c>
      <c r="E19" s="396" t="s">
        <v>619</v>
      </c>
      <c r="F19" s="397"/>
      <c r="G19" s="397"/>
      <c r="H19" s="397"/>
    </row>
    <row r="20" spans="1:8" ht="13.15" customHeight="1">
      <c r="A20" s="278"/>
      <c r="B20" s="98"/>
      <c r="C20" s="238"/>
      <c r="D20" s="275"/>
      <c r="E20" s="331" t="s">
        <v>609</v>
      </c>
      <c r="F20" s="438" t="s">
        <v>610</v>
      </c>
      <c r="G20" s="438"/>
      <c r="H20" s="438"/>
    </row>
    <row r="21" spans="1:8" ht="13.15">
      <c r="A21" s="279"/>
      <c r="B21" s="240"/>
      <c r="C21" s="238"/>
      <c r="D21" s="17"/>
      <c r="E21" s="332" t="s">
        <v>605</v>
      </c>
      <c r="F21" s="330" t="s">
        <v>651</v>
      </c>
      <c r="G21" s="330"/>
      <c r="H21" s="330"/>
    </row>
    <row r="22" spans="1:8" ht="13.15">
      <c r="A22" s="279"/>
      <c r="B22" s="240"/>
      <c r="C22" s="238"/>
      <c r="D22" s="17"/>
      <c r="E22" s="332" t="s">
        <v>608</v>
      </c>
      <c r="F22" s="435" t="s">
        <v>633</v>
      </c>
      <c r="G22" s="435"/>
      <c r="H22" s="435"/>
    </row>
    <row r="23" spans="1:8" ht="13.15">
      <c r="A23" s="279"/>
      <c r="B23" s="240"/>
      <c r="C23" s="238"/>
      <c r="D23" s="17"/>
      <c r="E23" s="332" t="s">
        <v>607</v>
      </c>
      <c r="F23" s="435" t="s">
        <v>634</v>
      </c>
      <c r="G23" s="435"/>
      <c r="H23" s="435"/>
    </row>
    <row r="24" spans="1:8" ht="13.15">
      <c r="A24" s="279"/>
      <c r="B24" s="240"/>
      <c r="C24" s="238"/>
      <c r="D24" s="17"/>
      <c r="E24" s="332" t="s">
        <v>606</v>
      </c>
      <c r="F24" s="435" t="s">
        <v>652</v>
      </c>
      <c r="G24" s="435"/>
      <c r="H24" s="435"/>
    </row>
    <row r="25" spans="1:8" ht="20.100000000000001" customHeight="1">
      <c r="A25" s="278"/>
      <c r="B25" s="98"/>
      <c r="C25" s="238"/>
      <c r="D25" s="307"/>
      <c r="E25" s="436" t="s">
        <v>617</v>
      </c>
      <c r="F25" s="437"/>
      <c r="G25" s="437"/>
      <c r="H25" s="437"/>
    </row>
    <row r="26" spans="1:8" ht="14.1" customHeight="1">
      <c r="A26" s="279"/>
      <c r="B26" s="240"/>
      <c r="C26" s="238"/>
      <c r="D26" s="307" t="s">
        <v>585</v>
      </c>
      <c r="E26" s="306" t="s">
        <v>601</v>
      </c>
      <c r="F26" s="382" t="s">
        <v>589</v>
      </c>
      <c r="G26" s="382"/>
      <c r="H26" s="382"/>
    </row>
    <row r="27" spans="1:8" ht="14.1" customHeight="1">
      <c r="A27" s="279"/>
      <c r="B27" s="240"/>
      <c r="C27" s="238"/>
      <c r="D27" s="307"/>
      <c r="E27" s="306"/>
      <c r="F27" s="382" t="s">
        <v>676</v>
      </c>
      <c r="G27" s="382"/>
      <c r="H27" s="382"/>
    </row>
    <row r="28" spans="1:8" ht="31.15" customHeight="1">
      <c r="A28" s="279"/>
      <c r="B28" s="240"/>
      <c r="C28" s="238"/>
      <c r="D28" s="307"/>
      <c r="E28" s="306" t="s">
        <v>588</v>
      </c>
      <c r="F28" s="382" t="s">
        <v>657</v>
      </c>
      <c r="G28" s="382"/>
      <c r="H28" s="382"/>
    </row>
    <row r="29" spans="1:8" ht="25.15" customHeight="1">
      <c r="A29" s="279"/>
      <c r="B29" s="240"/>
      <c r="C29" s="238"/>
      <c r="D29" s="307"/>
      <c r="E29" s="309" t="s">
        <v>447</v>
      </c>
      <c r="F29" s="395" t="s">
        <v>590</v>
      </c>
      <c r="G29" s="395"/>
      <c r="H29" s="395"/>
    </row>
    <row r="30" spans="1:8" ht="15" customHeight="1">
      <c r="A30" s="278"/>
      <c r="B30" s="98"/>
      <c r="C30" s="238"/>
      <c r="D30" s="239" t="s">
        <v>446</v>
      </c>
      <c r="E30" s="408" t="s">
        <v>580</v>
      </c>
      <c r="F30" s="409"/>
      <c r="G30" s="409"/>
      <c r="H30" s="409"/>
    </row>
    <row r="31" spans="1:8" ht="14.1" customHeight="1">
      <c r="A31" s="279"/>
      <c r="B31" s="274"/>
      <c r="C31" s="238"/>
      <c r="D31" s="275" t="s">
        <v>615</v>
      </c>
      <c r="E31" s="328" t="s">
        <v>591</v>
      </c>
      <c r="F31" s="383"/>
      <c r="G31" s="384"/>
      <c r="H31" s="384"/>
    </row>
    <row r="32" spans="1:8" ht="14.1" customHeight="1">
      <c r="A32" s="279"/>
      <c r="B32" s="240"/>
      <c r="C32" s="238"/>
      <c r="D32" s="275"/>
      <c r="E32" s="327" t="s">
        <v>581</v>
      </c>
      <c r="F32" s="384" t="s">
        <v>611</v>
      </c>
      <c r="G32" s="384"/>
      <c r="H32" s="384"/>
    </row>
    <row r="33" spans="1:8" ht="16.149999999999999" customHeight="1">
      <c r="A33" s="279"/>
      <c r="B33" s="240"/>
      <c r="C33" s="238"/>
      <c r="D33" s="275"/>
      <c r="E33" s="329" t="s">
        <v>445</v>
      </c>
      <c r="F33" s="410" t="s">
        <v>612</v>
      </c>
      <c r="G33" s="410"/>
      <c r="H33" s="410"/>
    </row>
    <row r="34" spans="1:8" ht="30" customHeight="1">
      <c r="A34" s="279"/>
      <c r="B34" s="240"/>
      <c r="C34" s="238"/>
      <c r="D34" s="275"/>
      <c r="E34" s="327" t="s">
        <v>581</v>
      </c>
      <c r="F34" s="382" t="s">
        <v>653</v>
      </c>
      <c r="G34" s="382"/>
      <c r="H34" s="382"/>
    </row>
    <row r="35" spans="1:8" ht="18" customHeight="1">
      <c r="A35" s="279"/>
      <c r="B35" s="240"/>
      <c r="C35" s="238"/>
      <c r="D35" s="275"/>
      <c r="E35" s="329" t="s">
        <v>445</v>
      </c>
      <c r="F35" s="410" t="s">
        <v>613</v>
      </c>
      <c r="G35" s="410"/>
      <c r="H35" s="410"/>
    </row>
    <row r="36" spans="1:8" ht="14.1" customHeight="1">
      <c r="A36" s="279"/>
      <c r="B36" s="240"/>
      <c r="C36" s="238"/>
      <c r="D36" s="275"/>
      <c r="E36" s="328" t="s">
        <v>593</v>
      </c>
      <c r="F36" s="383"/>
      <c r="G36" s="384"/>
      <c r="H36" s="384"/>
    </row>
    <row r="37" spans="1:8" ht="14.1" customHeight="1">
      <c r="A37" s="279"/>
      <c r="B37" s="240"/>
      <c r="C37" s="238"/>
      <c r="D37" s="275"/>
      <c r="E37" s="327" t="s">
        <v>581</v>
      </c>
      <c r="F37" s="384" t="s">
        <v>595</v>
      </c>
      <c r="G37" s="384"/>
      <c r="H37" s="384"/>
    </row>
    <row r="38" spans="1:8" ht="14.1" customHeight="1">
      <c r="A38" s="279"/>
      <c r="B38" s="240"/>
      <c r="C38" s="238"/>
      <c r="D38" s="275"/>
      <c r="E38" s="329" t="s">
        <v>445</v>
      </c>
      <c r="F38" s="410" t="s">
        <v>644</v>
      </c>
      <c r="G38" s="410"/>
      <c r="H38" s="410"/>
    </row>
    <row r="39" spans="1:8" ht="30" customHeight="1">
      <c r="A39" s="382"/>
      <c r="B39" s="382"/>
      <c r="C39" s="382"/>
      <c r="D39" s="275"/>
      <c r="E39" s="327" t="s">
        <v>581</v>
      </c>
      <c r="F39" s="382" t="s">
        <v>654</v>
      </c>
      <c r="G39" s="382"/>
      <c r="H39" s="382"/>
    </row>
    <row r="40" spans="1:8" ht="34.15" customHeight="1">
      <c r="A40" s="279"/>
      <c r="B40" s="240"/>
      <c r="C40" s="238"/>
      <c r="D40" s="275"/>
      <c r="E40" s="329" t="s">
        <v>445</v>
      </c>
      <c r="F40" s="410" t="s">
        <v>677</v>
      </c>
      <c r="G40" s="410"/>
      <c r="H40" s="410"/>
    </row>
    <row r="41" spans="1:8" ht="15" customHeight="1">
      <c r="A41" s="279"/>
      <c r="B41" s="240"/>
      <c r="C41" s="238"/>
      <c r="D41" s="275"/>
      <c r="E41" s="327" t="s">
        <v>581</v>
      </c>
      <c r="F41" s="382">
        <v>42</v>
      </c>
      <c r="G41" s="382"/>
      <c r="H41" s="382"/>
    </row>
    <row r="42" spans="1:8" ht="18" customHeight="1">
      <c r="A42" s="279"/>
      <c r="B42" s="240"/>
      <c r="C42" s="238"/>
      <c r="D42" s="275"/>
      <c r="E42" s="329" t="s">
        <v>445</v>
      </c>
      <c r="F42" s="410" t="s">
        <v>645</v>
      </c>
      <c r="G42" s="410"/>
      <c r="H42" s="410"/>
    </row>
    <row r="43" spans="1:8" ht="15" customHeight="1">
      <c r="A43" s="279"/>
      <c r="B43" s="240"/>
      <c r="C43" s="238"/>
      <c r="D43" s="275"/>
      <c r="E43" s="327" t="s">
        <v>581</v>
      </c>
      <c r="F43" s="382" t="s">
        <v>614</v>
      </c>
      <c r="G43" s="382"/>
      <c r="H43" s="382"/>
    </row>
    <row r="44" spans="1:8" ht="18" customHeight="1">
      <c r="A44" s="279"/>
      <c r="B44" s="240"/>
      <c r="C44" s="238"/>
      <c r="D44" s="275"/>
      <c r="E44" s="329" t="s">
        <v>445</v>
      </c>
      <c r="F44" s="410" t="s">
        <v>646</v>
      </c>
      <c r="G44" s="410"/>
      <c r="H44" s="410"/>
    </row>
    <row r="45" spans="1:8" ht="14.1" customHeight="1">
      <c r="A45" s="279"/>
      <c r="B45" s="240"/>
      <c r="C45" s="238"/>
      <c r="D45" s="275"/>
      <c r="E45" s="327" t="s">
        <v>581</v>
      </c>
      <c r="F45" s="382"/>
      <c r="G45" s="382"/>
      <c r="H45" s="382"/>
    </row>
    <row r="46" spans="1:8" ht="18" customHeight="1">
      <c r="A46" s="279"/>
      <c r="B46" s="240"/>
      <c r="C46" s="238"/>
      <c r="D46" s="275"/>
      <c r="E46" s="329" t="s">
        <v>445</v>
      </c>
      <c r="F46" s="420" t="s">
        <v>647</v>
      </c>
      <c r="G46" s="420"/>
      <c r="H46" s="420"/>
    </row>
    <row r="47" spans="1:8" ht="18" customHeight="1">
      <c r="A47" s="278"/>
      <c r="B47" s="405" t="s">
        <v>616</v>
      </c>
      <c r="C47" s="406"/>
      <c r="D47" s="407" t="s">
        <v>604</v>
      </c>
      <c r="E47" s="407"/>
      <c r="F47" s="407"/>
      <c r="G47" s="407"/>
      <c r="H47" s="407"/>
    </row>
    <row r="48" spans="1:8" ht="14.1" customHeight="1">
      <c r="A48" s="278"/>
      <c r="B48" s="378" t="s">
        <v>594</v>
      </c>
      <c r="C48" s="379"/>
      <c r="D48" s="380"/>
      <c r="E48" s="380"/>
      <c r="F48" s="380"/>
      <c r="G48" s="380"/>
      <c r="H48" s="380"/>
    </row>
    <row r="49" spans="1:8" ht="17.100000000000001" customHeight="1">
      <c r="A49" s="279"/>
      <c r="B49" s="98"/>
      <c r="C49" s="238"/>
      <c r="D49" s="400" t="s">
        <v>602</v>
      </c>
      <c r="E49" s="400"/>
      <c r="F49" s="400"/>
      <c r="G49" s="400"/>
      <c r="H49" s="400"/>
    </row>
    <row r="50" spans="1:8" ht="46.15" customHeight="1">
      <c r="A50" s="279"/>
      <c r="B50" s="240"/>
      <c r="C50" s="238"/>
      <c r="D50" s="310" t="s">
        <v>678</v>
      </c>
      <c r="E50" s="333" t="s">
        <v>552</v>
      </c>
      <c r="F50" s="397" t="s">
        <v>561</v>
      </c>
      <c r="G50" s="397"/>
      <c r="H50" s="397"/>
    </row>
    <row r="51" spans="1:8" ht="32.1" customHeight="1">
      <c r="A51" s="279"/>
      <c r="B51" s="240"/>
      <c r="C51" s="238"/>
      <c r="E51" s="311"/>
      <c r="F51" s="422" t="s">
        <v>560</v>
      </c>
      <c r="G51" s="422"/>
      <c r="H51" s="422"/>
    </row>
    <row r="52" spans="1:8" ht="33" customHeight="1">
      <c r="A52" s="279"/>
      <c r="B52" s="240"/>
      <c r="C52" s="238"/>
      <c r="E52" s="311"/>
      <c r="F52" s="422" t="s">
        <v>559</v>
      </c>
      <c r="G52" s="422"/>
      <c r="H52" s="422"/>
    </row>
    <row r="53" spans="1:8" ht="58.15" customHeight="1">
      <c r="A53" s="279"/>
      <c r="B53" s="240"/>
      <c r="C53" s="238"/>
      <c r="E53" s="311"/>
      <c r="F53" s="422" t="s">
        <v>679</v>
      </c>
      <c r="G53" s="422"/>
      <c r="H53" s="422"/>
    </row>
    <row r="54" spans="1:8" ht="32.1" customHeight="1">
      <c r="A54" s="279"/>
      <c r="B54" s="240"/>
      <c r="C54" s="238"/>
      <c r="E54" s="311" t="s">
        <v>553</v>
      </c>
      <c r="F54" s="400" t="s">
        <v>597</v>
      </c>
      <c r="G54" s="400"/>
      <c r="H54" s="400"/>
    </row>
    <row r="55" spans="1:8" ht="49.15" customHeight="1">
      <c r="A55" s="279"/>
      <c r="B55" s="240"/>
      <c r="C55" s="238"/>
      <c r="E55" s="311" t="s">
        <v>554</v>
      </c>
      <c r="F55" s="400" t="s">
        <v>598</v>
      </c>
      <c r="G55" s="400"/>
      <c r="H55" s="400"/>
    </row>
    <row r="56" spans="1:8" ht="47.1" customHeight="1">
      <c r="A56" s="279"/>
      <c r="B56" s="240"/>
      <c r="C56" s="238"/>
      <c r="E56" s="311" t="s">
        <v>555</v>
      </c>
      <c r="F56" s="400" t="s">
        <v>599</v>
      </c>
      <c r="G56" s="400"/>
      <c r="H56" s="400"/>
    </row>
    <row r="57" spans="1:8" ht="49.15" customHeight="1">
      <c r="A57" s="279"/>
      <c r="B57" s="240"/>
      <c r="C57" s="238"/>
      <c r="E57" s="311" t="s">
        <v>556</v>
      </c>
      <c r="F57" s="400" t="s">
        <v>562</v>
      </c>
      <c r="G57" s="400"/>
      <c r="H57" s="400"/>
    </row>
    <row r="58" spans="1:8" ht="20.100000000000001" customHeight="1">
      <c r="A58" s="279"/>
      <c r="B58" s="240"/>
      <c r="C58" s="238"/>
      <c r="E58" s="416" t="s">
        <v>618</v>
      </c>
      <c r="F58" s="417"/>
      <c r="G58" s="417"/>
      <c r="H58" s="417"/>
    </row>
    <row r="59" spans="1:8" ht="17.100000000000001" customHeight="1">
      <c r="A59" s="279"/>
      <c r="D59" s="307" t="s">
        <v>584</v>
      </c>
      <c r="E59" s="396" t="s">
        <v>626</v>
      </c>
      <c r="F59" s="397"/>
      <c r="G59" s="397"/>
      <c r="H59" s="397"/>
    </row>
    <row r="60" spans="1:8" ht="13.15" customHeight="1">
      <c r="A60" s="279"/>
      <c r="D60" s="297"/>
      <c r="E60" s="386" t="s">
        <v>563</v>
      </c>
      <c r="F60" s="386"/>
      <c r="G60" s="386"/>
      <c r="H60" s="386"/>
    </row>
    <row r="61" spans="1:8">
      <c r="A61" s="279"/>
      <c r="D61" s="297"/>
      <c r="E61" s="423" t="s">
        <v>623</v>
      </c>
      <c r="F61" s="411"/>
      <c r="G61" s="411"/>
      <c r="H61" s="411"/>
    </row>
    <row r="62" spans="1:8">
      <c r="A62" s="279"/>
      <c r="D62" s="297"/>
      <c r="E62" s="386" t="s">
        <v>551</v>
      </c>
      <c r="F62" s="386"/>
      <c r="G62" s="386"/>
      <c r="H62" s="386"/>
    </row>
    <row r="63" spans="1:8">
      <c r="A63" s="279"/>
      <c r="D63" s="297"/>
      <c r="E63" s="411" t="s">
        <v>622</v>
      </c>
      <c r="F63" s="411"/>
      <c r="G63" s="411"/>
      <c r="H63" s="411"/>
    </row>
    <row r="64" spans="1:8" ht="13.15" customHeight="1">
      <c r="A64" s="279"/>
      <c r="D64" s="297"/>
      <c r="E64" s="394" t="s">
        <v>655</v>
      </c>
      <c r="F64" s="395"/>
      <c r="G64" s="395"/>
      <c r="H64" s="395"/>
    </row>
    <row r="65" spans="1:8" ht="13.15" customHeight="1">
      <c r="A65" s="279"/>
      <c r="D65" s="297"/>
      <c r="E65" s="385" t="s">
        <v>620</v>
      </c>
      <c r="F65" s="386"/>
      <c r="G65" s="386"/>
      <c r="H65" s="386"/>
    </row>
    <row r="66" spans="1:8" ht="13.15" customHeight="1">
      <c r="A66" s="279"/>
      <c r="D66" s="297"/>
      <c r="E66" s="385" t="s">
        <v>621</v>
      </c>
      <c r="F66" s="386"/>
      <c r="G66" s="386"/>
      <c r="H66" s="386"/>
    </row>
    <row r="67" spans="1:8" ht="13.15" customHeight="1">
      <c r="A67" s="279"/>
      <c r="D67" s="297"/>
      <c r="E67" s="394" t="s">
        <v>627</v>
      </c>
      <c r="F67" s="395"/>
      <c r="G67" s="395"/>
      <c r="H67" s="395"/>
    </row>
    <row r="68" spans="1:8" ht="32.1" customHeight="1">
      <c r="A68" s="279"/>
      <c r="B68" s="240"/>
      <c r="C68" s="238"/>
      <c r="E68" s="418" t="s">
        <v>624</v>
      </c>
      <c r="F68" s="419"/>
      <c r="G68" s="419"/>
      <c r="H68" s="419"/>
    </row>
    <row r="69" spans="1:8" ht="21" customHeight="1">
      <c r="A69" s="279"/>
      <c r="B69" s="240"/>
      <c r="C69" s="238"/>
      <c r="E69" s="418" t="s">
        <v>559</v>
      </c>
      <c r="F69" s="419"/>
      <c r="G69" s="419"/>
      <c r="H69" s="419"/>
    </row>
    <row r="70" spans="1:8" ht="42" customHeight="1">
      <c r="A70" s="279"/>
      <c r="B70" s="240"/>
      <c r="C70" s="238"/>
      <c r="E70" s="418" t="s">
        <v>625</v>
      </c>
      <c r="F70" s="419"/>
      <c r="G70" s="419"/>
      <c r="H70" s="419"/>
    </row>
    <row r="71" spans="1:8" ht="17.100000000000001" customHeight="1">
      <c r="A71" s="279"/>
      <c r="D71" s="297"/>
      <c r="E71" s="387" t="s">
        <v>628</v>
      </c>
      <c r="F71" s="388"/>
      <c r="G71" s="388"/>
      <c r="H71" s="388"/>
    </row>
    <row r="72" spans="1:8" ht="14.1" customHeight="1">
      <c r="A72" s="279"/>
      <c r="B72" s="240"/>
      <c r="C72" s="238"/>
      <c r="D72" s="307" t="s">
        <v>585</v>
      </c>
      <c r="E72" s="306" t="s">
        <v>601</v>
      </c>
      <c r="F72" s="382" t="s">
        <v>656</v>
      </c>
      <c r="G72" s="382"/>
      <c r="H72" s="382"/>
    </row>
    <row r="73" spans="1:8" ht="14.1" customHeight="1">
      <c r="A73" s="279"/>
      <c r="B73" s="240"/>
      <c r="C73" s="238"/>
      <c r="D73" s="307"/>
      <c r="E73" s="306"/>
      <c r="F73" s="382" t="s">
        <v>680</v>
      </c>
      <c r="G73" s="382"/>
      <c r="H73" s="382"/>
    </row>
    <row r="74" spans="1:8" ht="14.1" customHeight="1">
      <c r="A74" s="279"/>
      <c r="B74" s="240"/>
      <c r="C74" s="238"/>
      <c r="D74" s="307"/>
      <c r="E74" s="306"/>
      <c r="F74" s="382" t="s">
        <v>629</v>
      </c>
      <c r="G74" s="382"/>
      <c r="H74" s="382"/>
    </row>
    <row r="75" spans="1:8" ht="31.15" customHeight="1">
      <c r="A75" s="279"/>
      <c r="B75" s="240"/>
      <c r="C75" s="238"/>
      <c r="D75" s="307"/>
      <c r="E75" s="306" t="s">
        <v>588</v>
      </c>
      <c r="F75" s="382" t="s">
        <v>681</v>
      </c>
      <c r="G75" s="382"/>
      <c r="H75" s="382"/>
    </row>
    <row r="76" spans="1:8" ht="25.15" customHeight="1">
      <c r="A76" s="279"/>
      <c r="B76" s="240"/>
      <c r="C76" s="238"/>
      <c r="D76" s="307"/>
      <c r="E76" s="298" t="s">
        <v>447</v>
      </c>
      <c r="F76" s="388" t="s">
        <v>590</v>
      </c>
      <c r="G76" s="388"/>
      <c r="H76" s="388"/>
    </row>
    <row r="77" spans="1:8" ht="14.1" customHeight="1">
      <c r="A77" s="279"/>
      <c r="B77" s="274"/>
      <c r="C77" s="238"/>
      <c r="D77" s="275" t="s">
        <v>630</v>
      </c>
      <c r="E77" s="328" t="s">
        <v>591</v>
      </c>
      <c r="F77" s="383"/>
      <c r="G77" s="384"/>
      <c r="H77" s="384"/>
    </row>
    <row r="78" spans="1:8" ht="30" customHeight="1">
      <c r="A78" s="279"/>
      <c r="B78" s="240"/>
      <c r="C78" s="238"/>
      <c r="D78" s="275"/>
      <c r="E78" s="327" t="s">
        <v>581</v>
      </c>
      <c r="F78" s="382" t="s">
        <v>637</v>
      </c>
      <c r="G78" s="382"/>
      <c r="H78" s="382"/>
    </row>
    <row r="79" spans="1:8" ht="41.1" customHeight="1">
      <c r="A79" s="279"/>
      <c r="B79" s="240"/>
      <c r="C79" s="238"/>
      <c r="D79" s="275"/>
      <c r="E79" s="329" t="s">
        <v>445</v>
      </c>
      <c r="F79" s="381" t="s">
        <v>638</v>
      </c>
      <c r="G79" s="381"/>
      <c r="H79" s="381"/>
    </row>
    <row r="80" spans="1:8" ht="30" customHeight="1">
      <c r="A80" s="279"/>
      <c r="B80" s="240"/>
      <c r="C80" s="238"/>
      <c r="D80" s="275"/>
      <c r="E80" s="327" t="s">
        <v>581</v>
      </c>
      <c r="F80" s="382" t="s">
        <v>639</v>
      </c>
      <c r="G80" s="382"/>
      <c r="H80" s="382"/>
    </row>
    <row r="81" spans="1:10" ht="41.1" customHeight="1">
      <c r="A81" s="279"/>
      <c r="B81" s="240"/>
      <c r="C81" s="238"/>
      <c r="D81" s="275"/>
      <c r="E81" s="329" t="s">
        <v>445</v>
      </c>
      <c r="F81" s="381" t="s">
        <v>658</v>
      </c>
      <c r="G81" s="381"/>
      <c r="H81" s="381"/>
    </row>
    <row r="82" spans="1:10" ht="17.100000000000001" customHeight="1">
      <c r="A82" s="279"/>
      <c r="B82" s="240"/>
      <c r="C82" s="238"/>
      <c r="D82" s="275"/>
      <c r="E82" s="327" t="s">
        <v>581</v>
      </c>
      <c r="F82" s="382" t="s">
        <v>640</v>
      </c>
      <c r="G82" s="382"/>
      <c r="H82" s="382"/>
    </row>
    <row r="83" spans="1:10" ht="18" customHeight="1">
      <c r="A83" s="279"/>
      <c r="B83" s="240"/>
      <c r="C83" s="238"/>
      <c r="D83" s="275"/>
      <c r="E83" s="329" t="s">
        <v>445</v>
      </c>
      <c r="F83" s="381" t="s">
        <v>641</v>
      </c>
      <c r="G83" s="381"/>
      <c r="H83" s="381"/>
    </row>
    <row r="84" spans="1:10" ht="16.149999999999999" customHeight="1">
      <c r="A84" s="279"/>
      <c r="B84" s="240"/>
      <c r="C84" s="238"/>
      <c r="D84" s="275"/>
      <c r="E84" s="327" t="s">
        <v>581</v>
      </c>
      <c r="F84" s="382" t="s">
        <v>642</v>
      </c>
      <c r="G84" s="382"/>
      <c r="H84" s="382"/>
    </row>
    <row r="85" spans="1:10" ht="29.1" customHeight="1">
      <c r="A85" s="279"/>
      <c r="B85" s="240"/>
      <c r="C85" s="238"/>
      <c r="D85" s="275"/>
      <c r="E85" s="329" t="s">
        <v>445</v>
      </c>
      <c r="F85" s="381" t="s">
        <v>643</v>
      </c>
      <c r="G85" s="381"/>
      <c r="H85" s="381"/>
    </row>
    <row r="86" spans="1:10" ht="14.1" customHeight="1">
      <c r="A86" s="279"/>
      <c r="B86" s="240"/>
      <c r="C86" s="238"/>
      <c r="D86" s="275"/>
      <c r="E86" s="328" t="s">
        <v>593</v>
      </c>
      <c r="F86" s="383"/>
      <c r="G86" s="384"/>
      <c r="H86" s="384"/>
    </row>
    <row r="87" spans="1:10" ht="14.1" customHeight="1">
      <c r="A87" s="279"/>
      <c r="B87" s="240"/>
      <c r="C87" s="238"/>
      <c r="D87" s="275"/>
      <c r="E87" s="327" t="s">
        <v>581</v>
      </c>
      <c r="F87" s="382" t="s">
        <v>594</v>
      </c>
      <c r="G87" s="382"/>
      <c r="H87" s="382"/>
    </row>
    <row r="88" spans="1:10" ht="14.1" customHeight="1">
      <c r="A88" s="279"/>
      <c r="B88" s="240"/>
      <c r="C88" s="238"/>
      <c r="D88" s="275"/>
      <c r="E88" s="329" t="s">
        <v>445</v>
      </c>
      <c r="F88" s="410" t="s">
        <v>698</v>
      </c>
      <c r="G88" s="410"/>
      <c r="H88" s="410"/>
    </row>
    <row r="89" spans="1:10" ht="30" customHeight="1">
      <c r="A89" s="279"/>
      <c r="B89" s="240"/>
      <c r="C89" s="238"/>
      <c r="D89" s="275"/>
      <c r="E89" s="327" t="s">
        <v>581</v>
      </c>
      <c r="F89" s="382" t="s">
        <v>648</v>
      </c>
      <c r="G89" s="382"/>
      <c r="H89" s="382"/>
    </row>
    <row r="90" spans="1:10" ht="40.15" customHeight="1">
      <c r="A90" s="279"/>
      <c r="B90" s="240"/>
      <c r="C90" s="238"/>
      <c r="D90" s="275"/>
      <c r="E90" s="329" t="s">
        <v>445</v>
      </c>
      <c r="F90" s="381" t="s">
        <v>659</v>
      </c>
      <c r="G90" s="381"/>
      <c r="H90" s="381"/>
    </row>
    <row r="91" spans="1:10" ht="30" customHeight="1">
      <c r="A91" s="279"/>
      <c r="B91" s="240"/>
      <c r="C91" s="238"/>
      <c r="D91" s="275"/>
      <c r="E91" s="327" t="s">
        <v>581</v>
      </c>
      <c r="F91" s="382" t="s">
        <v>649</v>
      </c>
      <c r="G91" s="382"/>
      <c r="H91" s="382"/>
    </row>
    <row r="92" spans="1:10" ht="29.1" customHeight="1">
      <c r="A92" s="279"/>
      <c r="B92" s="240"/>
      <c r="C92" s="238"/>
      <c r="D92" s="275"/>
      <c r="E92" s="329" t="s">
        <v>445</v>
      </c>
      <c r="F92" s="381" t="s">
        <v>660</v>
      </c>
      <c r="G92" s="381"/>
      <c r="H92" s="381"/>
    </row>
    <row r="93" spans="1:10" ht="31.15" customHeight="1">
      <c r="A93" s="279"/>
      <c r="B93" s="240"/>
      <c r="C93" s="238"/>
      <c r="D93" s="275"/>
      <c r="E93" s="327" t="s">
        <v>581</v>
      </c>
      <c r="F93" s="382" t="s">
        <v>661</v>
      </c>
      <c r="G93" s="382"/>
      <c r="H93" s="382"/>
    </row>
    <row r="94" spans="1:10" ht="34.15" customHeight="1">
      <c r="A94" s="279"/>
      <c r="B94" s="240"/>
      <c r="C94" s="238"/>
      <c r="D94" s="275"/>
      <c r="E94" s="329" t="s">
        <v>445</v>
      </c>
      <c r="F94" s="382" t="s">
        <v>662</v>
      </c>
      <c r="G94" s="382"/>
      <c r="H94" s="382"/>
    </row>
    <row r="95" spans="1:10" ht="14.1" customHeight="1">
      <c r="A95" s="278"/>
      <c r="B95" s="378" t="s">
        <v>611</v>
      </c>
      <c r="C95" s="379"/>
      <c r="D95" s="380"/>
      <c r="E95" s="380"/>
      <c r="F95" s="380"/>
      <c r="G95" s="380"/>
      <c r="H95" s="380"/>
      <c r="J95" s="369"/>
    </row>
    <row r="96" spans="1:10" ht="17.100000000000001" customHeight="1">
      <c r="A96" s="279"/>
      <c r="B96" s="98"/>
      <c r="C96" s="238"/>
      <c r="D96" s="400" t="s">
        <v>958</v>
      </c>
      <c r="E96" s="400"/>
      <c r="F96" s="400"/>
      <c r="G96" s="400"/>
      <c r="H96" s="400"/>
      <c r="J96" s="369"/>
    </row>
    <row r="97" spans="1:11" ht="83.1" customHeight="1">
      <c r="A97" s="279"/>
      <c r="D97" s="239" t="s">
        <v>951</v>
      </c>
      <c r="E97" s="396" t="s">
        <v>959</v>
      </c>
      <c r="F97" s="397"/>
      <c r="G97" s="397"/>
      <c r="H97" s="397"/>
      <c r="J97" s="369"/>
    </row>
    <row r="98" spans="1:11" ht="151.15" customHeight="1">
      <c r="A98" s="279"/>
      <c r="D98" s="239"/>
      <c r="E98" s="400" t="s">
        <v>960</v>
      </c>
      <c r="F98" s="400"/>
      <c r="G98" s="400"/>
      <c r="H98" s="400"/>
      <c r="J98" s="369"/>
    </row>
    <row r="99" spans="1:11" ht="40.15" customHeight="1">
      <c r="A99" s="279"/>
      <c r="D99" s="239"/>
      <c r="E99" s="400" t="s">
        <v>893</v>
      </c>
      <c r="F99" s="400"/>
      <c r="G99" s="400"/>
      <c r="H99" s="400"/>
      <c r="J99" s="369"/>
    </row>
    <row r="100" spans="1:11" ht="51" customHeight="1">
      <c r="A100" s="279"/>
      <c r="B100" s="240"/>
      <c r="C100" s="238"/>
      <c r="D100" s="310" t="s">
        <v>678</v>
      </c>
      <c r="E100" s="333" t="s">
        <v>699</v>
      </c>
      <c r="F100" s="397" t="s">
        <v>884</v>
      </c>
      <c r="G100" s="397"/>
      <c r="H100" s="397"/>
      <c r="J100" s="369"/>
    </row>
    <row r="101" spans="1:11" ht="45" customHeight="1">
      <c r="A101" s="279"/>
      <c r="B101" s="240"/>
      <c r="C101" s="238"/>
      <c r="E101" s="311" t="s">
        <v>880</v>
      </c>
      <c r="F101" s="371" t="s">
        <v>961</v>
      </c>
      <c r="G101" s="371"/>
      <c r="H101" s="371"/>
      <c r="J101" s="369"/>
    </row>
    <row r="102" spans="1:11" ht="36" customHeight="1">
      <c r="A102" s="279"/>
      <c r="B102" s="240"/>
      <c r="C102" s="238"/>
      <c r="E102" s="311" t="s">
        <v>881</v>
      </c>
      <c r="F102" s="371" t="s">
        <v>882</v>
      </c>
      <c r="G102" s="371"/>
      <c r="H102" s="371"/>
      <c r="J102" s="369"/>
    </row>
    <row r="103" spans="1:11" ht="20.100000000000001" customHeight="1">
      <c r="A103" s="279"/>
      <c r="B103" s="240"/>
      <c r="C103" s="238"/>
      <c r="E103" s="416" t="s">
        <v>618</v>
      </c>
      <c r="F103" s="417"/>
      <c r="G103" s="417"/>
      <c r="H103" s="417"/>
      <c r="J103" s="369"/>
    </row>
    <row r="104" spans="1:11" ht="33" customHeight="1">
      <c r="A104" s="279"/>
      <c r="D104" s="239" t="s">
        <v>584</v>
      </c>
      <c r="E104" s="397" t="s">
        <v>962</v>
      </c>
      <c r="F104" s="397"/>
      <c r="G104" s="397"/>
      <c r="H104" s="397"/>
      <c r="J104" s="369"/>
    </row>
    <row r="105" spans="1:11" ht="17.100000000000001" customHeight="1">
      <c r="A105" s="279"/>
      <c r="D105" s="239"/>
      <c r="E105" s="400" t="s">
        <v>894</v>
      </c>
      <c r="F105" s="400"/>
      <c r="G105" s="400"/>
      <c r="H105" s="400"/>
      <c r="J105" s="369"/>
    </row>
    <row r="106" spans="1:11" ht="17.100000000000001" customHeight="1">
      <c r="A106" s="279"/>
      <c r="D106" s="239"/>
      <c r="E106" s="425" t="s">
        <v>895</v>
      </c>
      <c r="F106" s="425"/>
      <c r="G106" s="425"/>
      <c r="H106" s="425"/>
      <c r="J106" s="369"/>
    </row>
    <row r="107" spans="1:11" ht="17.100000000000001" customHeight="1">
      <c r="A107" s="279"/>
      <c r="D107" s="239"/>
      <c r="E107" s="427" t="s">
        <v>934</v>
      </c>
      <c r="F107" s="427"/>
      <c r="G107" s="427"/>
      <c r="H107" s="427"/>
      <c r="J107" s="369"/>
    </row>
    <row r="108" spans="1:11" ht="17.100000000000001" customHeight="1">
      <c r="A108" s="279"/>
      <c r="D108" s="239"/>
      <c r="E108" s="98"/>
      <c r="F108" s="98" t="s">
        <v>896</v>
      </c>
      <c r="G108" s="98" t="s">
        <v>963</v>
      </c>
      <c r="H108" s="98" t="s">
        <v>897</v>
      </c>
      <c r="J108" s="369"/>
    </row>
    <row r="109" spans="1:11" ht="17.100000000000001" customHeight="1">
      <c r="A109" s="279"/>
      <c r="D109" s="239"/>
      <c r="E109" s="344"/>
      <c r="F109" s="345" t="s">
        <v>748</v>
      </c>
      <c r="G109" s="345" t="s">
        <v>749</v>
      </c>
      <c r="H109" s="345" t="s">
        <v>750</v>
      </c>
      <c r="J109" s="369"/>
    </row>
    <row r="110" spans="1:11" ht="17.100000000000001" customHeight="1">
      <c r="A110" s="279"/>
      <c r="D110" s="239"/>
      <c r="E110" s="350" t="s">
        <v>898</v>
      </c>
      <c r="F110" s="351"/>
      <c r="G110" s="351"/>
      <c r="H110" s="351"/>
      <c r="I110" s="46"/>
      <c r="J110" s="369"/>
      <c r="K110" s="46"/>
    </row>
    <row r="111" spans="1:11" ht="17.100000000000001" customHeight="1">
      <c r="A111" s="279"/>
      <c r="D111" s="239"/>
      <c r="E111" s="351"/>
      <c r="F111" s="351" t="s">
        <v>899</v>
      </c>
      <c r="G111" s="352" t="s">
        <v>750</v>
      </c>
      <c r="H111" s="351"/>
      <c r="I111" s="46"/>
      <c r="J111" s="369"/>
      <c r="K111" s="46"/>
    </row>
    <row r="112" spans="1:11" ht="33" customHeight="1">
      <c r="A112" s="279"/>
      <c r="D112" s="239"/>
      <c r="E112" s="351"/>
      <c r="F112" s="351" t="s">
        <v>900</v>
      </c>
      <c r="G112" s="426" t="s">
        <v>901</v>
      </c>
      <c r="H112" s="426"/>
      <c r="I112" s="46"/>
      <c r="J112" s="369"/>
      <c r="K112" s="46"/>
    </row>
    <row r="113" spans="1:11" ht="17.100000000000001" customHeight="1">
      <c r="A113" s="279"/>
      <c r="D113" s="239"/>
      <c r="E113" s="350" t="s">
        <v>902</v>
      </c>
      <c r="F113" s="351"/>
      <c r="G113" s="351"/>
      <c r="H113" s="351"/>
      <c r="I113" s="46"/>
      <c r="J113" s="369"/>
      <c r="K113" s="46"/>
    </row>
    <row r="114" spans="1:11" ht="17.100000000000001" customHeight="1">
      <c r="A114" s="279"/>
      <c r="D114" s="239"/>
      <c r="E114" s="351"/>
      <c r="F114" s="351" t="s">
        <v>964</v>
      </c>
      <c r="G114" s="352" t="str">
        <f>G109</f>
        <v>270d59.1</v>
      </c>
      <c r="H114" s="351"/>
      <c r="I114" s="46"/>
      <c r="J114" s="369"/>
      <c r="K114" s="46"/>
    </row>
    <row r="115" spans="1:11" ht="64.150000000000006" customHeight="1">
      <c r="A115" s="279"/>
      <c r="D115" s="239"/>
      <c r="E115" s="351"/>
      <c r="F115" s="351" t="s">
        <v>903</v>
      </c>
      <c r="G115" s="426" t="s">
        <v>935</v>
      </c>
      <c r="H115" s="426"/>
      <c r="I115" s="46"/>
      <c r="J115" s="369"/>
      <c r="K115" s="46"/>
    </row>
    <row r="116" spans="1:11" ht="17.100000000000001" customHeight="1">
      <c r="A116" s="279"/>
      <c r="D116" s="239"/>
      <c r="E116" s="398" t="s">
        <v>904</v>
      </c>
      <c r="F116" s="398"/>
      <c r="G116" s="398"/>
      <c r="H116" s="398"/>
      <c r="I116" s="46"/>
      <c r="J116" s="369"/>
      <c r="K116" s="46"/>
    </row>
    <row r="117" spans="1:11" ht="26.1" customHeight="1">
      <c r="A117" s="279"/>
      <c r="D117" s="239"/>
      <c r="E117" s="399" t="s">
        <v>905</v>
      </c>
      <c r="F117" s="399"/>
      <c r="G117" s="399"/>
      <c r="H117" s="399"/>
      <c r="I117" s="46"/>
      <c r="J117" s="369"/>
      <c r="K117" s="46"/>
    </row>
    <row r="118" spans="1:11" ht="33" customHeight="1">
      <c r="A118" s="279"/>
      <c r="D118" s="239"/>
      <c r="E118" s="424" t="s">
        <v>906</v>
      </c>
      <c r="F118" s="424"/>
      <c r="G118" s="424"/>
      <c r="H118" s="424"/>
      <c r="I118" s="46"/>
      <c r="J118" s="369"/>
      <c r="K118" s="46"/>
    </row>
    <row r="119" spans="1:11" ht="17.100000000000001" customHeight="1">
      <c r="A119" s="279"/>
      <c r="D119" s="239"/>
      <c r="E119" s="354"/>
      <c r="F119" s="355" t="s">
        <v>153</v>
      </c>
      <c r="G119" s="355" t="s">
        <v>907</v>
      </c>
      <c r="H119" s="355" t="s">
        <v>908</v>
      </c>
      <c r="I119" s="46"/>
      <c r="J119" s="369"/>
      <c r="K119" s="46"/>
    </row>
    <row r="120" spans="1:11" ht="17.100000000000001" customHeight="1">
      <c r="A120" s="279"/>
      <c r="D120" s="239"/>
      <c r="E120" s="354"/>
      <c r="F120" s="356">
        <v>36892</v>
      </c>
      <c r="G120" s="357">
        <v>0</v>
      </c>
      <c r="H120" s="358" t="s">
        <v>936</v>
      </c>
      <c r="I120" s="46"/>
      <c r="J120" s="369"/>
      <c r="K120" s="46"/>
    </row>
    <row r="121" spans="1:11" ht="26.1" customHeight="1">
      <c r="A121" s="279"/>
      <c r="D121" s="239"/>
      <c r="E121" s="399" t="s">
        <v>909</v>
      </c>
      <c r="F121" s="399"/>
      <c r="G121" s="399"/>
      <c r="H121" s="399"/>
      <c r="I121" s="46"/>
      <c r="J121" s="369"/>
      <c r="K121" s="46"/>
    </row>
    <row r="122" spans="1:11" ht="57" customHeight="1">
      <c r="A122" s="279"/>
      <c r="D122" s="239"/>
      <c r="E122" s="421" t="s">
        <v>937</v>
      </c>
      <c r="F122" s="421"/>
      <c r="G122" s="421"/>
      <c r="H122" s="421"/>
      <c r="I122" s="46"/>
      <c r="J122" s="369"/>
      <c r="K122" s="46"/>
    </row>
    <row r="123" spans="1:11" ht="17.100000000000001" customHeight="1">
      <c r="A123" s="279"/>
      <c r="B123" s="368"/>
      <c r="C123" s="348"/>
      <c r="D123" s="349"/>
      <c r="E123" s="421" t="s">
        <v>910</v>
      </c>
      <c r="F123" s="421"/>
      <c r="G123" s="421"/>
      <c r="H123" s="421"/>
      <c r="I123" s="46"/>
      <c r="J123" s="369"/>
      <c r="K123" s="46"/>
    </row>
    <row r="124" spans="1:11" ht="17.100000000000001" customHeight="1">
      <c r="A124" s="279"/>
      <c r="B124" s="368"/>
      <c r="C124" s="348"/>
      <c r="D124" s="348"/>
      <c r="E124" s="359" t="s">
        <v>911</v>
      </c>
      <c r="F124" s="352"/>
      <c r="G124" s="352">
        <v>2001</v>
      </c>
      <c r="H124" s="352"/>
      <c r="I124" s="46"/>
      <c r="J124" s="369"/>
      <c r="K124" s="46"/>
    </row>
    <row r="125" spans="1:11" ht="17.100000000000001" customHeight="1">
      <c r="A125" s="279"/>
      <c r="B125" s="368"/>
      <c r="C125" s="348"/>
      <c r="D125" s="348"/>
      <c r="E125" s="359" t="s">
        <v>912</v>
      </c>
      <c r="F125" s="352"/>
      <c r="G125" s="352">
        <v>2016</v>
      </c>
      <c r="H125" s="352"/>
      <c r="I125" s="46"/>
      <c r="J125" s="369"/>
      <c r="K125" s="46"/>
    </row>
    <row r="126" spans="1:11" ht="17.100000000000001" customHeight="1">
      <c r="A126" s="279"/>
      <c r="B126" s="368"/>
      <c r="C126" s="348"/>
      <c r="D126" s="348"/>
      <c r="E126" s="359" t="s">
        <v>913</v>
      </c>
      <c r="F126" s="352"/>
      <c r="G126" s="352" t="s">
        <v>939</v>
      </c>
      <c r="H126" s="352"/>
      <c r="I126" s="46"/>
      <c r="J126" s="369"/>
      <c r="K126" s="46"/>
    </row>
    <row r="127" spans="1:11" ht="17.100000000000001" customHeight="1">
      <c r="A127" s="279"/>
      <c r="B127" s="368"/>
      <c r="C127" s="348"/>
      <c r="D127" s="348"/>
      <c r="E127" s="359" t="s">
        <v>914</v>
      </c>
      <c r="F127" s="352"/>
      <c r="G127" s="352" t="s">
        <v>940</v>
      </c>
      <c r="H127" s="352"/>
      <c r="I127" s="46"/>
      <c r="J127" s="369"/>
      <c r="K127" s="46"/>
    </row>
    <row r="128" spans="1:11" ht="17.100000000000001" customHeight="1">
      <c r="A128" s="279"/>
      <c r="B128" s="368"/>
      <c r="C128" s="348"/>
      <c r="D128" s="349"/>
      <c r="E128" s="421" t="s">
        <v>915</v>
      </c>
      <c r="F128" s="421"/>
      <c r="G128" s="421"/>
      <c r="H128" s="421"/>
      <c r="I128" s="46"/>
      <c r="J128" s="369"/>
      <c r="K128" s="46"/>
    </row>
    <row r="129" spans="1:11" ht="17.100000000000001" customHeight="1">
      <c r="A129" s="279"/>
      <c r="B129" s="368"/>
      <c r="C129" s="348"/>
      <c r="D129" s="348"/>
      <c r="E129" s="359" t="s">
        <v>938</v>
      </c>
      <c r="F129" s="352"/>
      <c r="G129" s="352"/>
      <c r="H129" s="352"/>
      <c r="I129" s="46"/>
      <c r="J129" s="369"/>
      <c r="K129" s="46"/>
    </row>
    <row r="130" spans="1:11" ht="17.100000000000001" customHeight="1">
      <c r="A130" s="279"/>
      <c r="B130" s="368"/>
      <c r="C130" s="348"/>
      <c r="D130" s="348"/>
      <c r="E130" s="359" t="s">
        <v>916</v>
      </c>
      <c r="F130" s="352"/>
      <c r="G130" s="352" t="s">
        <v>941</v>
      </c>
      <c r="H130" s="352"/>
      <c r="I130" s="46"/>
      <c r="J130" s="369"/>
      <c r="K130" s="46"/>
    </row>
    <row r="131" spans="1:11" ht="17.100000000000001" customHeight="1">
      <c r="A131" s="279"/>
      <c r="B131" s="368"/>
      <c r="C131" s="348"/>
      <c r="D131" s="348"/>
      <c r="E131" s="359" t="s">
        <v>918</v>
      </c>
      <c r="F131" s="352"/>
      <c r="G131" s="352" t="s">
        <v>942</v>
      </c>
      <c r="H131" s="352"/>
      <c r="I131" s="46"/>
      <c r="J131" s="369"/>
      <c r="K131" s="46"/>
    </row>
    <row r="132" spans="1:11" ht="17.100000000000001" customHeight="1">
      <c r="A132" s="279"/>
      <c r="B132" s="368"/>
      <c r="C132" s="348"/>
      <c r="D132" s="348"/>
      <c r="E132" s="359" t="s">
        <v>919</v>
      </c>
      <c r="F132" s="352"/>
      <c r="G132" s="352" t="s">
        <v>920</v>
      </c>
      <c r="H132" s="352"/>
      <c r="I132" s="46"/>
      <c r="J132" s="369"/>
      <c r="K132" s="46"/>
    </row>
    <row r="133" spans="1:11" ht="17.100000000000001" customHeight="1">
      <c r="A133" s="279"/>
      <c r="B133" s="368"/>
      <c r="C133" s="348"/>
      <c r="D133" s="348"/>
      <c r="E133" s="360"/>
      <c r="F133" s="352"/>
      <c r="G133" s="352" t="s">
        <v>952</v>
      </c>
      <c r="H133" s="352"/>
      <c r="I133" s="46"/>
      <c r="J133" s="369"/>
      <c r="K133" s="46"/>
    </row>
    <row r="134" spans="1:11" ht="17.100000000000001" customHeight="1">
      <c r="A134" s="279"/>
      <c r="B134" s="368"/>
      <c r="C134" s="348"/>
      <c r="D134" s="348"/>
      <c r="E134" s="359" t="s">
        <v>921</v>
      </c>
      <c r="F134" s="352"/>
      <c r="G134" s="352" t="s">
        <v>943</v>
      </c>
      <c r="H134" s="352" t="s">
        <v>944</v>
      </c>
      <c r="I134" s="46"/>
      <c r="J134" s="369"/>
      <c r="K134" s="46"/>
    </row>
    <row r="135" spans="1:11" ht="27" customHeight="1">
      <c r="A135" s="279"/>
      <c r="B135" s="368"/>
      <c r="C135" s="348"/>
      <c r="D135" s="349"/>
      <c r="E135" s="421" t="s">
        <v>922</v>
      </c>
      <c r="F135" s="421"/>
      <c r="G135" s="421"/>
      <c r="H135" s="421"/>
      <c r="I135" s="46"/>
      <c r="J135" s="369"/>
      <c r="K135" s="46"/>
    </row>
    <row r="136" spans="1:11" ht="36" customHeight="1">
      <c r="A136" s="279"/>
      <c r="B136" s="368"/>
      <c r="C136" s="348"/>
      <c r="D136" s="349"/>
      <c r="E136" s="361" t="s">
        <v>923</v>
      </c>
      <c r="F136" s="352"/>
      <c r="G136" s="426" t="s">
        <v>924</v>
      </c>
      <c r="H136" s="426"/>
      <c r="I136" s="46"/>
      <c r="J136" s="369"/>
      <c r="K136" s="46"/>
    </row>
    <row r="137" spans="1:11" ht="17.100000000000001" customHeight="1">
      <c r="A137" s="279"/>
      <c r="D137" s="239"/>
      <c r="E137" s="360"/>
      <c r="F137" s="352"/>
      <c r="G137" s="352" t="s">
        <v>953</v>
      </c>
      <c r="H137" s="352"/>
      <c r="I137" s="46"/>
      <c r="J137" s="369"/>
      <c r="K137" s="46"/>
    </row>
    <row r="138" spans="1:11" ht="17.100000000000001" customHeight="1">
      <c r="A138" s="279"/>
      <c r="D138" s="239"/>
      <c r="E138" s="360"/>
      <c r="F138" s="352"/>
      <c r="G138" s="352" t="s">
        <v>954</v>
      </c>
      <c r="H138" s="352"/>
      <c r="I138" s="46"/>
      <c r="J138" s="369"/>
      <c r="K138" s="46"/>
    </row>
    <row r="139" spans="1:11" ht="17.100000000000001" customHeight="1">
      <c r="A139" s="279"/>
      <c r="D139" s="239"/>
      <c r="E139" s="352"/>
      <c r="F139" s="352"/>
      <c r="G139" s="352"/>
      <c r="H139" s="352"/>
      <c r="I139" s="46"/>
      <c r="J139" s="369"/>
      <c r="K139" s="46"/>
    </row>
    <row r="140" spans="1:11" ht="29.1" customHeight="1">
      <c r="A140" s="279"/>
      <c r="D140" s="239"/>
      <c r="E140" s="421" t="s">
        <v>925</v>
      </c>
      <c r="F140" s="421"/>
      <c r="G140" s="421"/>
      <c r="H140" s="421"/>
      <c r="I140" s="46"/>
      <c r="J140" s="369"/>
      <c r="K140" s="46"/>
    </row>
    <row r="141" spans="1:11" ht="17.100000000000001" customHeight="1">
      <c r="A141" s="279"/>
      <c r="D141" s="239"/>
      <c r="E141" s="359" t="s">
        <v>965</v>
      </c>
      <c r="F141" s="352"/>
      <c r="G141" s="352"/>
      <c r="H141" s="352"/>
      <c r="I141" s="46"/>
      <c r="J141" s="369"/>
      <c r="K141" s="46"/>
    </row>
    <row r="142" spans="1:11" ht="17.100000000000001" customHeight="1">
      <c r="A142" s="279"/>
      <c r="D142" s="239"/>
      <c r="E142" s="359"/>
      <c r="F142" s="352"/>
      <c r="G142" s="351" t="s">
        <v>945</v>
      </c>
      <c r="H142" s="352"/>
      <c r="I142" s="46"/>
      <c r="J142" s="369"/>
      <c r="K142" s="46"/>
    </row>
    <row r="143" spans="1:11" ht="17.100000000000001" customHeight="1">
      <c r="A143" s="279"/>
      <c r="D143" s="239"/>
      <c r="E143" s="359" t="s">
        <v>916</v>
      </c>
      <c r="F143" s="352"/>
      <c r="G143" s="352">
        <v>86164.1</v>
      </c>
      <c r="H143" s="352" t="s">
        <v>917</v>
      </c>
      <c r="I143" s="46"/>
      <c r="J143" s="369"/>
      <c r="K143" s="46"/>
    </row>
    <row r="144" spans="1:11" ht="17.100000000000001" customHeight="1">
      <c r="A144" s="279"/>
      <c r="D144" s="239"/>
      <c r="E144" s="359" t="s">
        <v>926</v>
      </c>
      <c r="F144" s="352"/>
      <c r="G144" s="352" t="str">
        <f>CONCATENATE("total seconds / rotational period * 360d00.0 = ")</f>
        <v xml:space="preserve">total seconds / rotational period * 360d00.0 = </v>
      </c>
      <c r="H144" s="352"/>
      <c r="I144" s="46"/>
      <c r="J144" s="369"/>
      <c r="K144" s="46"/>
    </row>
    <row r="145" spans="1:11" ht="17.100000000000001" customHeight="1">
      <c r="A145" s="279"/>
      <c r="D145" s="239"/>
      <c r="E145" s="359"/>
      <c r="F145" s="352"/>
      <c r="G145" s="352" t="s">
        <v>946</v>
      </c>
      <c r="H145" s="352"/>
      <c r="I145" s="46"/>
      <c r="J145" s="369"/>
      <c r="K145" s="46"/>
    </row>
    <row r="146" spans="1:11" ht="17.100000000000001" customHeight="1">
      <c r="A146" s="279"/>
      <c r="D146" s="239"/>
      <c r="E146" s="352"/>
      <c r="F146" s="352"/>
      <c r="G146" s="352"/>
      <c r="H146" s="352"/>
      <c r="I146" s="46"/>
      <c r="J146" s="369"/>
      <c r="K146" s="46"/>
    </row>
    <row r="147" spans="1:11" ht="17.100000000000001" customHeight="1">
      <c r="A147" s="279"/>
      <c r="D147" s="239"/>
      <c r="E147" s="421" t="s">
        <v>947</v>
      </c>
      <c r="F147" s="421"/>
      <c r="G147" s="421"/>
      <c r="H147" s="421"/>
      <c r="I147" s="46"/>
      <c r="J147" s="369"/>
      <c r="K147" s="46"/>
    </row>
    <row r="148" spans="1:11" ht="17.100000000000001" customHeight="1">
      <c r="A148" s="279"/>
      <c r="D148" s="239"/>
      <c r="E148" s="361" t="s">
        <v>927</v>
      </c>
      <c r="F148" s="352"/>
      <c r="G148" s="352" t="s">
        <v>928</v>
      </c>
      <c r="H148" s="352"/>
      <c r="I148" s="46"/>
      <c r="J148" s="369"/>
      <c r="K148" s="46"/>
    </row>
    <row r="149" spans="1:11" ht="17.100000000000001" customHeight="1">
      <c r="A149" s="279"/>
      <c r="D149" s="239"/>
      <c r="E149" s="354"/>
      <c r="F149" s="360"/>
      <c r="G149" s="352" t="s">
        <v>967</v>
      </c>
      <c r="H149" s="352"/>
      <c r="I149" s="46"/>
      <c r="J149" s="369"/>
      <c r="K149" s="46"/>
    </row>
    <row r="150" spans="1:11" ht="17.100000000000001" customHeight="1">
      <c r="A150" s="279"/>
      <c r="D150" s="239"/>
      <c r="E150" s="354"/>
      <c r="F150" s="360"/>
      <c r="G150" s="352" t="s">
        <v>966</v>
      </c>
      <c r="H150" s="352"/>
      <c r="I150" s="46"/>
      <c r="J150" s="369"/>
      <c r="K150" s="46"/>
    </row>
    <row r="151" spans="1:11" ht="17.100000000000001" customHeight="1">
      <c r="A151" s="279"/>
      <c r="D151" s="239"/>
      <c r="E151" s="354"/>
      <c r="F151" s="352"/>
      <c r="G151" s="352"/>
      <c r="H151" s="352"/>
      <c r="I151" s="46"/>
      <c r="J151" s="369"/>
      <c r="K151" s="46"/>
    </row>
    <row r="152" spans="1:11" ht="17.100000000000001" customHeight="1">
      <c r="A152" s="279"/>
      <c r="D152" s="239"/>
      <c r="E152" s="351" t="s">
        <v>930</v>
      </c>
      <c r="F152" s="351"/>
      <c r="G152" s="351"/>
      <c r="H152" s="351"/>
      <c r="I152" s="46"/>
      <c r="J152" s="369"/>
      <c r="K152" s="46"/>
    </row>
    <row r="153" spans="1:11" ht="17.100000000000001" customHeight="1">
      <c r="A153" s="279"/>
      <c r="D153" s="239"/>
      <c r="E153" s="354" t="s">
        <v>968</v>
      </c>
      <c r="F153" s="351"/>
      <c r="G153" s="351"/>
      <c r="H153" s="351"/>
      <c r="I153" s="46"/>
      <c r="J153" s="369"/>
      <c r="K153" s="46"/>
    </row>
    <row r="154" spans="1:11" ht="17.100000000000001" customHeight="1">
      <c r="A154" s="279"/>
      <c r="D154" s="239"/>
      <c r="E154" s="362"/>
      <c r="F154" s="426" t="s">
        <v>971</v>
      </c>
      <c r="G154" s="426"/>
      <c r="H154" s="426"/>
      <c r="I154" s="46"/>
      <c r="J154" s="369"/>
      <c r="K154" s="46"/>
    </row>
    <row r="155" spans="1:11" ht="17.100000000000001" customHeight="1">
      <c r="A155" s="279"/>
      <c r="D155" s="239"/>
      <c r="E155" s="362"/>
      <c r="F155" s="314" t="s">
        <v>929</v>
      </c>
      <c r="G155" s="353" t="s">
        <v>949</v>
      </c>
      <c r="H155" s="353"/>
      <c r="I155" s="46"/>
      <c r="J155" s="369"/>
      <c r="K155" s="46"/>
    </row>
    <row r="156" spans="1:11" ht="17.100000000000001" customHeight="1">
      <c r="A156" s="279"/>
      <c r="D156" s="239"/>
      <c r="E156" s="362"/>
      <c r="F156" s="314" t="s">
        <v>929</v>
      </c>
      <c r="G156" s="352" t="s">
        <v>948</v>
      </c>
      <c r="H156" s="362"/>
      <c r="I156" s="46"/>
      <c r="J156" s="369"/>
      <c r="K156" s="46"/>
    </row>
    <row r="157" spans="1:11" ht="36" customHeight="1">
      <c r="A157" s="279"/>
      <c r="D157" s="239"/>
      <c r="E157" s="428" t="s">
        <v>969</v>
      </c>
      <c r="F157" s="426"/>
      <c r="G157" s="426"/>
      <c r="H157" s="426"/>
      <c r="I157" s="46"/>
      <c r="J157" s="369"/>
      <c r="K157" s="46"/>
    </row>
    <row r="158" spans="1:11" ht="17.100000000000001" customHeight="1">
      <c r="A158" s="279"/>
      <c r="D158" s="239"/>
      <c r="E158" s="351"/>
      <c r="F158" s="362" t="s">
        <v>970</v>
      </c>
      <c r="G158" s="363" t="s">
        <v>950</v>
      </c>
      <c r="H158" s="362"/>
      <c r="I158" s="46"/>
      <c r="J158" s="369"/>
      <c r="K158" s="46"/>
    </row>
    <row r="159" spans="1:11" ht="17.100000000000001" customHeight="1">
      <c r="A159" s="279"/>
      <c r="D159" s="239"/>
      <c r="E159" s="351"/>
      <c r="F159" s="351"/>
      <c r="G159" s="351"/>
      <c r="H159" s="362"/>
      <c r="I159" s="46"/>
      <c r="J159" s="369"/>
      <c r="K159" s="46"/>
    </row>
    <row r="160" spans="1:11" ht="17.100000000000001" customHeight="1">
      <c r="A160" s="279"/>
      <c r="D160" s="239"/>
      <c r="E160" s="354" t="s">
        <v>931</v>
      </c>
      <c r="F160" s="351"/>
      <c r="G160" s="351"/>
      <c r="H160" s="362"/>
      <c r="I160" s="46"/>
      <c r="J160" s="369"/>
      <c r="K160" s="46"/>
    </row>
    <row r="161" spans="1:11" ht="17.100000000000001" customHeight="1">
      <c r="A161" s="279"/>
      <c r="D161" s="239"/>
      <c r="E161" s="364"/>
      <c r="F161" s="364" t="s">
        <v>932</v>
      </c>
      <c r="G161" s="362" t="str">
        <f>CONCATENATE("'",G158,"',")</f>
        <v>'75d53.6',</v>
      </c>
      <c r="H161" s="362"/>
      <c r="I161" s="46"/>
      <c r="J161" s="369"/>
      <c r="K161" s="46"/>
    </row>
    <row r="162" spans="1:11" ht="17.100000000000001" customHeight="1">
      <c r="A162" s="279"/>
      <c r="D162" s="239"/>
      <c r="E162" s="364"/>
      <c r="F162" s="364" t="s">
        <v>933</v>
      </c>
      <c r="G162" s="362" t="str">
        <f>CONCATENATE("'",H109,"'}")</f>
        <v>'7d24.3'}</v>
      </c>
      <c r="H162" s="362"/>
      <c r="I162" s="46"/>
      <c r="J162" s="369"/>
      <c r="K162" s="46"/>
    </row>
    <row r="163" spans="1:11" ht="17.100000000000001" customHeight="1">
      <c r="A163" s="279"/>
      <c r="D163" s="239"/>
      <c r="E163" s="346"/>
      <c r="F163" s="275"/>
      <c r="G163" s="345"/>
      <c r="H163" s="346"/>
      <c r="J163" s="369"/>
    </row>
    <row r="164" spans="1:11" ht="17.100000000000001" customHeight="1">
      <c r="A164" s="279"/>
      <c r="D164" s="239"/>
      <c r="E164" s="346"/>
      <c r="F164" s="275"/>
      <c r="G164" s="345"/>
      <c r="H164" s="346"/>
      <c r="J164" s="369"/>
    </row>
    <row r="165" spans="1:11" ht="14.1" customHeight="1">
      <c r="A165" s="279"/>
      <c r="B165" s="240"/>
      <c r="C165" s="238"/>
      <c r="D165" s="239" t="s">
        <v>585</v>
      </c>
      <c r="E165" s="340" t="s">
        <v>601</v>
      </c>
      <c r="F165" s="382" t="s">
        <v>883</v>
      </c>
      <c r="G165" s="382"/>
      <c r="H165" s="382"/>
      <c r="J165" s="369"/>
    </row>
    <row r="166" spans="1:11" ht="31.15" customHeight="1">
      <c r="A166" s="279"/>
      <c r="B166" s="240"/>
      <c r="C166" s="238"/>
      <c r="D166" s="239"/>
      <c r="E166" s="340" t="s">
        <v>588</v>
      </c>
      <c r="F166" s="382" t="s">
        <v>681</v>
      </c>
      <c r="G166" s="382"/>
      <c r="H166" s="382"/>
      <c r="J166" s="369"/>
    </row>
    <row r="167" spans="1:11" ht="25.15" customHeight="1">
      <c r="A167" s="279"/>
      <c r="B167" s="240"/>
      <c r="C167" s="238"/>
      <c r="D167" s="239"/>
      <c r="E167" s="347" t="s">
        <v>447</v>
      </c>
      <c r="F167" s="388" t="s">
        <v>590</v>
      </c>
      <c r="G167" s="388"/>
      <c r="H167" s="388"/>
      <c r="J167" s="369"/>
    </row>
    <row r="168" spans="1:11" ht="14.1" customHeight="1">
      <c r="A168" s="279"/>
      <c r="B168" s="274"/>
      <c r="C168" s="238"/>
      <c r="D168" s="275" t="s">
        <v>630</v>
      </c>
      <c r="E168" s="328" t="s">
        <v>591</v>
      </c>
      <c r="F168" s="383"/>
      <c r="G168" s="384"/>
      <c r="H168" s="384"/>
      <c r="J168" s="369"/>
    </row>
    <row r="169" spans="1:11" ht="30" customHeight="1">
      <c r="A169" s="279"/>
      <c r="B169" s="240"/>
      <c r="C169" s="238"/>
      <c r="D169" s="275"/>
      <c r="E169" s="327" t="s">
        <v>581</v>
      </c>
      <c r="F169" s="382" t="s">
        <v>972</v>
      </c>
      <c r="G169" s="382"/>
      <c r="H169" s="382"/>
      <c r="J169" s="369"/>
    </row>
    <row r="170" spans="1:11" ht="41.1" customHeight="1">
      <c r="A170" s="279"/>
      <c r="B170" s="240"/>
      <c r="C170" s="238"/>
      <c r="D170" s="275"/>
      <c r="E170" s="329" t="s">
        <v>445</v>
      </c>
      <c r="F170" s="381" t="s">
        <v>973</v>
      </c>
      <c r="G170" s="381"/>
      <c r="H170" s="381"/>
      <c r="J170" s="369"/>
    </row>
    <row r="171" spans="1:11" ht="14.1" customHeight="1">
      <c r="A171" s="279"/>
      <c r="B171" s="240"/>
      <c r="C171" s="238"/>
      <c r="D171" s="275"/>
      <c r="E171" s="328" t="s">
        <v>593</v>
      </c>
      <c r="F171" s="383"/>
      <c r="G171" s="384"/>
      <c r="H171" s="384"/>
      <c r="J171" s="369"/>
    </row>
    <row r="172" spans="1:11" ht="14.1" customHeight="1">
      <c r="A172" s="279"/>
      <c r="B172" s="240"/>
      <c r="C172" s="238"/>
      <c r="D172" s="275"/>
      <c r="E172" s="327" t="s">
        <v>581</v>
      </c>
      <c r="F172" s="382" t="s">
        <v>611</v>
      </c>
      <c r="G172" s="382"/>
      <c r="H172" s="382"/>
      <c r="J172" s="369"/>
    </row>
    <row r="173" spans="1:11" ht="14.1" customHeight="1">
      <c r="A173" s="279"/>
      <c r="B173" s="240"/>
      <c r="C173" s="238"/>
      <c r="D173" s="275"/>
      <c r="E173" s="329" t="s">
        <v>445</v>
      </c>
      <c r="F173" s="410" t="s">
        <v>974</v>
      </c>
      <c r="G173" s="410"/>
      <c r="H173" s="410"/>
      <c r="J173" s="369"/>
    </row>
    <row r="174" spans="1:11" ht="30" customHeight="1">
      <c r="A174" s="279"/>
      <c r="B174" s="240"/>
      <c r="C174" s="238"/>
      <c r="D174" s="275"/>
      <c r="E174" s="327" t="s">
        <v>581</v>
      </c>
      <c r="F174" s="382" t="s">
        <v>975</v>
      </c>
      <c r="G174" s="382"/>
      <c r="H174" s="382"/>
      <c r="J174" s="369"/>
    </row>
    <row r="175" spans="1:11" ht="30" customHeight="1">
      <c r="A175" s="279"/>
      <c r="B175" s="240"/>
      <c r="C175" s="238"/>
      <c r="D175" s="275"/>
      <c r="E175" s="329" t="s">
        <v>445</v>
      </c>
      <c r="F175" s="381" t="s">
        <v>976</v>
      </c>
      <c r="G175" s="381"/>
      <c r="H175" s="381"/>
      <c r="J175" s="369"/>
    </row>
    <row r="176" spans="1:11" ht="30" customHeight="1">
      <c r="A176" s="279"/>
      <c r="B176" s="240"/>
      <c r="C176" s="238"/>
      <c r="D176" s="275"/>
      <c r="E176" s="327" t="s">
        <v>581</v>
      </c>
      <c r="F176" s="382" t="s">
        <v>977</v>
      </c>
      <c r="G176" s="382"/>
      <c r="H176" s="382"/>
      <c r="J176" s="369"/>
    </row>
    <row r="177" spans="1:10" ht="29.1" customHeight="1">
      <c r="A177" s="279"/>
      <c r="B177" s="240"/>
      <c r="C177" s="238"/>
      <c r="D177" s="275"/>
      <c r="E177" s="329" t="s">
        <v>445</v>
      </c>
      <c r="F177" s="381" t="s">
        <v>978</v>
      </c>
      <c r="G177" s="381"/>
      <c r="H177" s="381"/>
      <c r="J177" s="369"/>
    </row>
    <row r="178" spans="1:10" ht="31.15" customHeight="1">
      <c r="A178" s="279"/>
      <c r="B178" s="240"/>
      <c r="C178" s="238"/>
      <c r="D178" s="275"/>
      <c r="E178" s="327" t="s">
        <v>581</v>
      </c>
      <c r="F178" s="382" t="s">
        <v>979</v>
      </c>
      <c r="G178" s="382"/>
      <c r="H178" s="382"/>
      <c r="J178" s="369"/>
    </row>
    <row r="179" spans="1:10" ht="34.15" customHeight="1">
      <c r="A179" s="279"/>
      <c r="B179" s="240"/>
      <c r="C179" s="238"/>
      <c r="D179" s="275"/>
      <c r="E179" s="329" t="s">
        <v>445</v>
      </c>
      <c r="F179" s="382" t="s">
        <v>980</v>
      </c>
      <c r="G179" s="382"/>
      <c r="H179" s="382"/>
      <c r="J179" s="369"/>
    </row>
    <row r="180" spans="1:10" ht="14.1" customHeight="1">
      <c r="A180" s="278"/>
      <c r="B180" s="378" t="s">
        <v>631</v>
      </c>
      <c r="C180" s="379"/>
      <c r="D180" s="380"/>
      <c r="E180" s="380"/>
      <c r="F180" s="380"/>
      <c r="G180" s="380"/>
      <c r="H180" s="380"/>
    </row>
    <row r="181" spans="1:10" ht="17.100000000000001" customHeight="1">
      <c r="A181" s="279"/>
      <c r="B181" s="98"/>
      <c r="C181" s="238"/>
      <c r="D181" s="400" t="s">
        <v>634</v>
      </c>
      <c r="E181" s="400"/>
      <c r="F181" s="400"/>
      <c r="G181" s="400"/>
      <c r="H181" s="400"/>
    </row>
    <row r="182" spans="1:10" ht="27" customHeight="1">
      <c r="A182" s="279"/>
      <c r="D182" s="307" t="s">
        <v>584</v>
      </c>
      <c r="E182" s="396" t="s">
        <v>636</v>
      </c>
      <c r="F182" s="397"/>
      <c r="G182" s="397"/>
      <c r="H182" s="397"/>
    </row>
    <row r="183" spans="1:10" ht="14.1" customHeight="1">
      <c r="A183" s="278"/>
      <c r="B183" s="378" t="s">
        <v>632</v>
      </c>
      <c r="C183" s="379"/>
      <c r="D183" s="380"/>
      <c r="E183" s="380"/>
      <c r="F183" s="380"/>
      <c r="G183" s="380"/>
      <c r="H183" s="380"/>
    </row>
    <row r="184" spans="1:10" ht="17.100000000000001" customHeight="1">
      <c r="A184" s="279"/>
      <c r="B184" s="98"/>
      <c r="C184" s="238"/>
      <c r="D184" s="400" t="s">
        <v>635</v>
      </c>
      <c r="E184" s="400"/>
      <c r="F184" s="400"/>
      <c r="G184" s="400"/>
      <c r="H184" s="400"/>
    </row>
    <row r="185" spans="1:10" ht="26.1" customHeight="1">
      <c r="A185" s="279"/>
      <c r="D185" s="307" t="s">
        <v>584</v>
      </c>
      <c r="E185" s="396" t="s">
        <v>636</v>
      </c>
      <c r="F185" s="397"/>
      <c r="G185" s="397"/>
      <c r="H185" s="397"/>
    </row>
    <row r="186" spans="1:10" ht="19.149999999999999" customHeight="1">
      <c r="A186" s="308"/>
      <c r="D186" s="314"/>
      <c r="E186" s="313"/>
      <c r="F186" s="313"/>
      <c r="G186" s="313"/>
      <c r="H186" s="313"/>
    </row>
    <row r="187" spans="1:10" ht="20.65">
      <c r="A187" s="373" t="s">
        <v>481</v>
      </c>
      <c r="B187" s="373"/>
      <c r="C187" s="373"/>
      <c r="D187" s="373"/>
      <c r="E187" s="373"/>
      <c r="F187" s="373"/>
      <c r="G187" s="373"/>
    </row>
    <row r="188" spans="1:10">
      <c r="A188" t="s">
        <v>526</v>
      </c>
    </row>
    <row r="190" spans="1:10" ht="13.15">
      <c r="A190" s="233" t="s">
        <v>199</v>
      </c>
    </row>
    <row r="191" spans="1:10">
      <c r="A191" s="334" t="s">
        <v>663</v>
      </c>
    </row>
    <row r="192" spans="1:10">
      <c r="A192" s="335" t="s">
        <v>665</v>
      </c>
    </row>
    <row r="193" spans="1:1">
      <c r="A193" s="335" t="s">
        <v>889</v>
      </c>
    </row>
    <row r="194" spans="1:1">
      <c r="A194" s="335" t="s">
        <v>885</v>
      </c>
    </row>
    <row r="195" spans="1:1">
      <c r="A195" s="335" t="s">
        <v>886</v>
      </c>
    </row>
    <row r="196" spans="1:1">
      <c r="A196" s="335" t="s">
        <v>887</v>
      </c>
    </row>
    <row r="197" spans="1:1">
      <c r="A197" s="335" t="s">
        <v>888</v>
      </c>
    </row>
    <row r="198" spans="1:1">
      <c r="A198" s="335" t="s">
        <v>890</v>
      </c>
    </row>
    <row r="200" spans="1:1" ht="13.15">
      <c r="A200" s="233" t="s">
        <v>664</v>
      </c>
    </row>
    <row r="201" spans="1:1">
      <c r="A201" t="s">
        <v>666</v>
      </c>
    </row>
    <row r="202" spans="1:1">
      <c r="A202" t="s">
        <v>891</v>
      </c>
    </row>
    <row r="203" spans="1:1">
      <c r="A203" s="341" t="s">
        <v>892</v>
      </c>
    </row>
  </sheetData>
  <sheetProtection sheet="1" objects="1" scenarios="1"/>
  <mergeCells count="148">
    <mergeCell ref="G3:H5"/>
    <mergeCell ref="F175:H175"/>
    <mergeCell ref="F176:H176"/>
    <mergeCell ref="F169:H169"/>
    <mergeCell ref="F170:H170"/>
    <mergeCell ref="F165:H165"/>
    <mergeCell ref="F166:H166"/>
    <mergeCell ref="F177:H177"/>
    <mergeCell ref="F178:H178"/>
    <mergeCell ref="E19:H19"/>
    <mergeCell ref="F28:H28"/>
    <mergeCell ref="F26:H26"/>
    <mergeCell ref="F27:H27"/>
    <mergeCell ref="F22:H22"/>
    <mergeCell ref="F23:H23"/>
    <mergeCell ref="F24:H24"/>
    <mergeCell ref="E25:H25"/>
    <mergeCell ref="F20:H20"/>
    <mergeCell ref="F34:H34"/>
    <mergeCell ref="F35:H35"/>
    <mergeCell ref="F36:H36"/>
    <mergeCell ref="F81:H81"/>
    <mergeCell ref="F91:H91"/>
    <mergeCell ref="F92:H92"/>
    <mergeCell ref="F179:H179"/>
    <mergeCell ref="F171:H171"/>
    <mergeCell ref="F172:H172"/>
    <mergeCell ref="F173:H173"/>
    <mergeCell ref="F174:H174"/>
    <mergeCell ref="F167:H167"/>
    <mergeCell ref="F168:H168"/>
    <mergeCell ref="F101:H101"/>
    <mergeCell ref="F102:H102"/>
    <mergeCell ref="E103:H103"/>
    <mergeCell ref="E104:H104"/>
    <mergeCell ref="E105:H105"/>
    <mergeCell ref="E106:H106"/>
    <mergeCell ref="E122:H122"/>
    <mergeCell ref="E123:H123"/>
    <mergeCell ref="G112:H112"/>
    <mergeCell ref="G115:H115"/>
    <mergeCell ref="E107:H107"/>
    <mergeCell ref="E135:H135"/>
    <mergeCell ref="E140:H140"/>
    <mergeCell ref="E147:H147"/>
    <mergeCell ref="F154:H154"/>
    <mergeCell ref="G136:H136"/>
    <mergeCell ref="E157:H157"/>
    <mergeCell ref="E128:H128"/>
    <mergeCell ref="F50:H50"/>
    <mergeCell ref="F51:H51"/>
    <mergeCell ref="F52:H52"/>
    <mergeCell ref="F53:H53"/>
    <mergeCell ref="F54:H54"/>
    <mergeCell ref="F55:H55"/>
    <mergeCell ref="F43:H43"/>
    <mergeCell ref="F44:H44"/>
    <mergeCell ref="E59:H59"/>
    <mergeCell ref="E60:H60"/>
    <mergeCell ref="D49:H49"/>
    <mergeCell ref="D95:H95"/>
    <mergeCell ref="F73:H73"/>
    <mergeCell ref="F74:H74"/>
    <mergeCell ref="F75:H75"/>
    <mergeCell ref="F80:H80"/>
    <mergeCell ref="F76:H76"/>
    <mergeCell ref="E66:H66"/>
    <mergeCell ref="E61:H61"/>
    <mergeCell ref="E62:H62"/>
    <mergeCell ref="E118:H118"/>
    <mergeCell ref="E121:H121"/>
    <mergeCell ref="E70:H70"/>
    <mergeCell ref="A11:G11"/>
    <mergeCell ref="B12:H12"/>
    <mergeCell ref="B13:C13"/>
    <mergeCell ref="D14:H14"/>
    <mergeCell ref="B15:C15"/>
    <mergeCell ref="D15:H15"/>
    <mergeCell ref="F38:H38"/>
    <mergeCell ref="F89:H89"/>
    <mergeCell ref="F90:H90"/>
    <mergeCell ref="F57:H57"/>
    <mergeCell ref="E58:H58"/>
    <mergeCell ref="E64:H64"/>
    <mergeCell ref="E68:H68"/>
    <mergeCell ref="F45:H45"/>
    <mergeCell ref="F46:H46"/>
    <mergeCell ref="F88:H88"/>
    <mergeCell ref="E69:H69"/>
    <mergeCell ref="F42:H42"/>
    <mergeCell ref="E63:H63"/>
    <mergeCell ref="F56:H56"/>
    <mergeCell ref="B16:C16"/>
    <mergeCell ref="D16:H16"/>
    <mergeCell ref="D17:H17"/>
    <mergeCell ref="E18:H18"/>
    <mergeCell ref="F39:H39"/>
    <mergeCell ref="F37:H37"/>
    <mergeCell ref="A39:C39"/>
    <mergeCell ref="F40:H40"/>
    <mergeCell ref="A187:G187"/>
    <mergeCell ref="E67:H67"/>
    <mergeCell ref="F82:H82"/>
    <mergeCell ref="E185:H185"/>
    <mergeCell ref="E116:H116"/>
    <mergeCell ref="E117:H117"/>
    <mergeCell ref="D181:H181"/>
    <mergeCell ref="F85:H85"/>
    <mergeCell ref="F93:H93"/>
    <mergeCell ref="F94:H94"/>
    <mergeCell ref="B183:C183"/>
    <mergeCell ref="D183:H183"/>
    <mergeCell ref="D184:H184"/>
    <mergeCell ref="E182:H182"/>
    <mergeCell ref="F79:H79"/>
    <mergeCell ref="D96:H96"/>
    <mergeCell ref="F86:H86"/>
    <mergeCell ref="F87:H87"/>
    <mergeCell ref="F78:H78"/>
    <mergeCell ref="F100:H100"/>
    <mergeCell ref="E97:H97"/>
    <mergeCell ref="E98:H98"/>
    <mergeCell ref="E99:H99"/>
    <mergeCell ref="B95:C95"/>
    <mergeCell ref="B180:C180"/>
    <mergeCell ref="D180:H180"/>
    <mergeCell ref="F83:H83"/>
    <mergeCell ref="F84:H84"/>
    <mergeCell ref="F77:H77"/>
    <mergeCell ref="E65:H65"/>
    <mergeCell ref="F72:H72"/>
    <mergeCell ref="E71:H71"/>
    <mergeCell ref="A1:C1"/>
    <mergeCell ref="A2:E2"/>
    <mergeCell ref="A4:E4"/>
    <mergeCell ref="A8:E8"/>
    <mergeCell ref="A5:E5"/>
    <mergeCell ref="F29:H29"/>
    <mergeCell ref="A9:E9"/>
    <mergeCell ref="B47:C47"/>
    <mergeCell ref="D47:H47"/>
    <mergeCell ref="B48:C48"/>
    <mergeCell ref="D48:H48"/>
    <mergeCell ref="E30:H30"/>
    <mergeCell ref="F31:H31"/>
    <mergeCell ref="F32:H32"/>
    <mergeCell ref="F33:H33"/>
    <mergeCell ref="F41:H41"/>
  </mergeCells>
  <phoneticPr fontId="9" type="noConversion"/>
  <pageMargins left="0.75" right="0.75" top="1" bottom="1" header="0.5" footer="0.5"/>
  <pageSetup scale="48" fitToHeight="4"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election activeCell="A16" sqref="A16"/>
    </sheetView>
  </sheetViews>
  <sheetFormatPr defaultColWidth="10.73046875" defaultRowHeight="12.75"/>
  <cols>
    <col min="1" max="1" width="10.73046875" customWidth="1"/>
    <col min="2" max="2" width="21.1328125" style="96" customWidth="1"/>
    <col min="3" max="3" width="10.86328125" style="96" customWidth="1"/>
  </cols>
  <sheetData>
    <row r="1" spans="1:3" ht="20.65">
      <c r="A1" s="342" t="s">
        <v>877</v>
      </c>
    </row>
    <row r="2" spans="1:3">
      <c r="A2" s="343" t="s">
        <v>878</v>
      </c>
      <c r="B2" s="367" t="s">
        <v>963</v>
      </c>
      <c r="C2" s="367" t="s">
        <v>879</v>
      </c>
    </row>
    <row r="3" spans="1:3">
      <c r="A3" t="s">
        <v>700</v>
      </c>
      <c r="B3" s="96" t="s">
        <v>701</v>
      </c>
      <c r="C3" s="96" t="s">
        <v>702</v>
      </c>
    </row>
    <row r="4" spans="1:3">
      <c r="A4" t="s">
        <v>703</v>
      </c>
      <c r="B4" s="96" t="s">
        <v>704</v>
      </c>
      <c r="C4" s="96" t="s">
        <v>705</v>
      </c>
    </row>
    <row r="5" spans="1:3">
      <c r="A5" t="s">
        <v>706</v>
      </c>
      <c r="B5" s="96" t="s">
        <v>707</v>
      </c>
      <c r="C5" s="96" t="s">
        <v>708</v>
      </c>
    </row>
    <row r="6" spans="1:3">
      <c r="A6" t="s">
        <v>709</v>
      </c>
      <c r="B6" s="96" t="s">
        <v>710</v>
      </c>
      <c r="C6" s="96" t="s">
        <v>711</v>
      </c>
    </row>
    <row r="7" spans="1:3">
      <c r="A7" t="s">
        <v>712</v>
      </c>
      <c r="B7" s="96" t="s">
        <v>713</v>
      </c>
      <c r="C7" s="96" t="s">
        <v>714</v>
      </c>
    </row>
    <row r="8" spans="1:3">
      <c r="A8" t="s">
        <v>715</v>
      </c>
      <c r="B8" s="96" t="s">
        <v>716</v>
      </c>
      <c r="C8" s="96" t="s">
        <v>717</v>
      </c>
    </row>
    <row r="9" spans="1:3">
      <c r="A9" t="s">
        <v>718</v>
      </c>
      <c r="B9" s="96" t="s">
        <v>719</v>
      </c>
      <c r="C9" s="96" t="s">
        <v>720</v>
      </c>
    </row>
    <row r="10" spans="1:3">
      <c r="A10" t="s">
        <v>721</v>
      </c>
      <c r="B10" s="96" t="s">
        <v>722</v>
      </c>
      <c r="C10" s="96" t="s">
        <v>723</v>
      </c>
    </row>
    <row r="11" spans="1:3">
      <c r="A11" t="s">
        <v>724</v>
      </c>
      <c r="B11" s="96" t="s">
        <v>725</v>
      </c>
      <c r="C11" s="96" t="s">
        <v>726</v>
      </c>
    </row>
    <row r="12" spans="1:3">
      <c r="A12" t="s">
        <v>727</v>
      </c>
      <c r="B12" s="96" t="s">
        <v>728</v>
      </c>
      <c r="C12" s="96" t="s">
        <v>729</v>
      </c>
    </row>
    <row r="13" spans="1:3">
      <c r="A13" t="s">
        <v>730</v>
      </c>
      <c r="B13" s="96" t="s">
        <v>731</v>
      </c>
      <c r="C13" s="96" t="s">
        <v>732</v>
      </c>
    </row>
    <row r="14" spans="1:3">
      <c r="A14" t="s">
        <v>733</v>
      </c>
      <c r="B14" s="96" t="s">
        <v>734</v>
      </c>
      <c r="C14" s="96" t="s">
        <v>735</v>
      </c>
    </row>
    <row r="15" spans="1:3">
      <c r="A15" t="s">
        <v>736</v>
      </c>
      <c r="B15" s="96" t="s">
        <v>737</v>
      </c>
      <c r="C15" s="96" t="s">
        <v>738</v>
      </c>
    </row>
    <row r="16" spans="1:3">
      <c r="A16" t="s">
        <v>739</v>
      </c>
      <c r="B16" s="96" t="s">
        <v>740</v>
      </c>
      <c r="C16" s="96" t="s">
        <v>741</v>
      </c>
    </row>
    <row r="17" spans="1:3">
      <c r="A17" t="s">
        <v>742</v>
      </c>
      <c r="B17" s="96" t="s">
        <v>743</v>
      </c>
      <c r="C17" s="96" t="s">
        <v>744</v>
      </c>
    </row>
    <row r="18" spans="1:3">
      <c r="A18" t="s">
        <v>745</v>
      </c>
      <c r="B18" s="96" t="s">
        <v>746</v>
      </c>
      <c r="C18" s="96" t="s">
        <v>747</v>
      </c>
    </row>
    <row r="19" spans="1:3">
      <c r="A19" t="s">
        <v>748</v>
      </c>
      <c r="B19" s="96" t="s">
        <v>749</v>
      </c>
      <c r="C19" s="96" t="s">
        <v>750</v>
      </c>
    </row>
    <row r="20" spans="1:3">
      <c r="A20" t="s">
        <v>751</v>
      </c>
      <c r="B20" s="96" t="s">
        <v>752</v>
      </c>
      <c r="C20" s="96" t="s">
        <v>753</v>
      </c>
    </row>
    <row r="21" spans="1:3">
      <c r="A21" t="s">
        <v>754</v>
      </c>
      <c r="B21" s="96" t="s">
        <v>755</v>
      </c>
      <c r="C21" s="96" t="s">
        <v>756</v>
      </c>
    </row>
    <row r="22" spans="1:3">
      <c r="A22" t="s">
        <v>757</v>
      </c>
      <c r="B22" s="96" t="s">
        <v>758</v>
      </c>
      <c r="C22" s="96" t="s">
        <v>759</v>
      </c>
    </row>
    <row r="23" spans="1:3">
      <c r="A23" t="s">
        <v>760</v>
      </c>
      <c r="B23" s="96" t="s">
        <v>761</v>
      </c>
      <c r="C23" s="96" t="s">
        <v>762</v>
      </c>
    </row>
    <row r="24" spans="1:3">
      <c r="A24" t="s">
        <v>763</v>
      </c>
      <c r="B24" s="96" t="s">
        <v>764</v>
      </c>
      <c r="C24" s="96" t="s">
        <v>765</v>
      </c>
    </row>
    <row r="25" spans="1:3">
      <c r="A25" t="s">
        <v>766</v>
      </c>
      <c r="B25" s="96" t="s">
        <v>767</v>
      </c>
      <c r="C25" s="96" t="s">
        <v>768</v>
      </c>
    </row>
    <row r="26" spans="1:3">
      <c r="A26" t="s">
        <v>769</v>
      </c>
      <c r="B26" s="96" t="s">
        <v>770</v>
      </c>
      <c r="C26" s="96" t="s">
        <v>771</v>
      </c>
    </row>
    <row r="27" spans="1:3">
      <c r="A27" t="s">
        <v>772</v>
      </c>
      <c r="B27" s="96" t="s">
        <v>773</v>
      </c>
      <c r="C27" s="96" t="s">
        <v>774</v>
      </c>
    </row>
    <row r="28" spans="1:3">
      <c r="A28" t="s">
        <v>775</v>
      </c>
      <c r="B28" s="96" t="s">
        <v>776</v>
      </c>
      <c r="C28" s="96" t="s">
        <v>777</v>
      </c>
    </row>
    <row r="29" spans="1:3">
      <c r="A29" t="s">
        <v>778</v>
      </c>
      <c r="B29" s="96" t="s">
        <v>779</v>
      </c>
      <c r="C29" s="96" t="s">
        <v>780</v>
      </c>
    </row>
    <row r="30" spans="1:3">
      <c r="A30" t="s">
        <v>781</v>
      </c>
      <c r="B30" s="96" t="s">
        <v>782</v>
      </c>
      <c r="C30" s="96" t="s">
        <v>783</v>
      </c>
    </row>
    <row r="31" spans="1:3">
      <c r="A31" t="s">
        <v>784</v>
      </c>
      <c r="B31" s="96" t="s">
        <v>785</v>
      </c>
      <c r="C31" s="96" t="s">
        <v>786</v>
      </c>
    </row>
    <row r="32" spans="1:3">
      <c r="A32" t="s">
        <v>787</v>
      </c>
      <c r="B32" s="96" t="s">
        <v>788</v>
      </c>
      <c r="C32" s="96" t="s">
        <v>789</v>
      </c>
    </row>
    <row r="33" spans="1:3">
      <c r="A33" t="s">
        <v>790</v>
      </c>
      <c r="B33" s="96" t="s">
        <v>791</v>
      </c>
      <c r="C33" s="96" t="s">
        <v>792</v>
      </c>
    </row>
    <row r="34" spans="1:3">
      <c r="A34" t="s">
        <v>793</v>
      </c>
      <c r="B34" s="96" t="s">
        <v>794</v>
      </c>
      <c r="C34" s="96" t="s">
        <v>795</v>
      </c>
    </row>
    <row r="35" spans="1:3">
      <c r="A35" t="s">
        <v>796</v>
      </c>
      <c r="B35" s="96" t="s">
        <v>797</v>
      </c>
      <c r="C35" s="96" t="s">
        <v>798</v>
      </c>
    </row>
    <row r="36" spans="1:3">
      <c r="A36" t="s">
        <v>799</v>
      </c>
      <c r="B36" s="96" t="s">
        <v>800</v>
      </c>
      <c r="C36" s="96" t="s">
        <v>801</v>
      </c>
    </row>
    <row r="37" spans="1:3">
      <c r="A37" t="s">
        <v>802</v>
      </c>
      <c r="B37" s="96" t="s">
        <v>803</v>
      </c>
      <c r="C37" s="96" t="s">
        <v>804</v>
      </c>
    </row>
    <row r="38" spans="1:3">
      <c r="A38" t="s">
        <v>805</v>
      </c>
      <c r="B38" s="96" t="s">
        <v>806</v>
      </c>
      <c r="C38" s="96" t="s">
        <v>807</v>
      </c>
    </row>
    <row r="39" spans="1:3">
      <c r="A39" t="s">
        <v>808</v>
      </c>
      <c r="B39" s="96" t="s">
        <v>809</v>
      </c>
      <c r="C39" s="96" t="s">
        <v>810</v>
      </c>
    </row>
    <row r="40" spans="1:3">
      <c r="A40" t="s">
        <v>811</v>
      </c>
      <c r="B40" s="96" t="s">
        <v>812</v>
      </c>
      <c r="C40" s="96" t="s">
        <v>813</v>
      </c>
    </row>
    <row r="41" spans="1:3">
      <c r="A41" t="s">
        <v>814</v>
      </c>
      <c r="B41" s="96" t="s">
        <v>815</v>
      </c>
      <c r="C41" s="96" t="s">
        <v>816</v>
      </c>
    </row>
    <row r="42" spans="1:3">
      <c r="A42" t="s">
        <v>817</v>
      </c>
      <c r="B42" s="96" t="s">
        <v>818</v>
      </c>
      <c r="C42" s="96" t="s">
        <v>819</v>
      </c>
    </row>
    <row r="43" spans="1:3">
      <c r="A43" t="s">
        <v>820</v>
      </c>
      <c r="B43" s="96" t="s">
        <v>821</v>
      </c>
      <c r="C43" s="96" t="s">
        <v>822</v>
      </c>
    </row>
    <row r="44" spans="1:3">
      <c r="A44" t="s">
        <v>823</v>
      </c>
      <c r="B44" s="96" t="s">
        <v>824</v>
      </c>
      <c r="C44" s="96" t="s">
        <v>825</v>
      </c>
    </row>
    <row r="45" spans="1:3">
      <c r="A45" t="s">
        <v>826</v>
      </c>
      <c r="B45" s="96" t="s">
        <v>827</v>
      </c>
      <c r="C45" s="96" t="s">
        <v>828</v>
      </c>
    </row>
    <row r="46" spans="1:3">
      <c r="A46" t="s">
        <v>829</v>
      </c>
      <c r="B46" s="96" t="s">
        <v>830</v>
      </c>
      <c r="C46" s="96" t="s">
        <v>831</v>
      </c>
    </row>
    <row r="47" spans="1:3">
      <c r="A47" t="s">
        <v>832</v>
      </c>
      <c r="B47" s="96" t="s">
        <v>833</v>
      </c>
      <c r="C47" s="96" t="s">
        <v>834</v>
      </c>
    </row>
    <row r="48" spans="1:3">
      <c r="A48" t="s">
        <v>835</v>
      </c>
      <c r="B48" s="96" t="s">
        <v>836</v>
      </c>
      <c r="C48" s="96" t="s">
        <v>837</v>
      </c>
    </row>
    <row r="49" spans="1:3">
      <c r="A49" t="s">
        <v>838</v>
      </c>
      <c r="B49" s="96" t="s">
        <v>839</v>
      </c>
      <c r="C49" s="96" t="s">
        <v>840</v>
      </c>
    </row>
    <row r="50" spans="1:3">
      <c r="A50" t="s">
        <v>841</v>
      </c>
      <c r="B50" s="96" t="s">
        <v>842</v>
      </c>
      <c r="C50" s="96" t="s">
        <v>843</v>
      </c>
    </row>
    <row r="51" spans="1:3">
      <c r="A51" t="s">
        <v>844</v>
      </c>
      <c r="B51" s="96" t="s">
        <v>845</v>
      </c>
      <c r="C51" s="96" t="s">
        <v>846</v>
      </c>
    </row>
    <row r="52" spans="1:3">
      <c r="A52" t="s">
        <v>847</v>
      </c>
      <c r="B52" s="96" t="s">
        <v>848</v>
      </c>
      <c r="C52" s="96" t="s">
        <v>849</v>
      </c>
    </row>
    <row r="53" spans="1:3">
      <c r="A53" t="s">
        <v>850</v>
      </c>
      <c r="B53" s="96" t="s">
        <v>851</v>
      </c>
      <c r="C53" s="96" t="s">
        <v>852</v>
      </c>
    </row>
    <row r="54" spans="1:3">
      <c r="A54" t="s">
        <v>853</v>
      </c>
      <c r="B54" s="96" t="s">
        <v>854</v>
      </c>
      <c r="C54" s="96" t="s">
        <v>855</v>
      </c>
    </row>
    <row r="55" spans="1:3">
      <c r="A55" t="s">
        <v>856</v>
      </c>
      <c r="B55" s="96" t="s">
        <v>857</v>
      </c>
      <c r="C55" s="96" t="s">
        <v>858</v>
      </c>
    </row>
    <row r="56" spans="1:3">
      <c r="A56" t="s">
        <v>859</v>
      </c>
      <c r="B56" s="96" t="s">
        <v>860</v>
      </c>
      <c r="C56" s="96" t="s">
        <v>861</v>
      </c>
    </row>
    <row r="57" spans="1:3">
      <c r="A57" t="s">
        <v>862</v>
      </c>
      <c r="B57" s="96" t="s">
        <v>863</v>
      </c>
      <c r="C57" s="96" t="s">
        <v>864</v>
      </c>
    </row>
    <row r="58" spans="1:3">
      <c r="A58" t="s">
        <v>865</v>
      </c>
      <c r="B58" s="96" t="s">
        <v>866</v>
      </c>
      <c r="C58" s="96" t="s">
        <v>867</v>
      </c>
    </row>
    <row r="59" spans="1:3">
      <c r="A59" t="s">
        <v>868</v>
      </c>
      <c r="B59" s="96" t="s">
        <v>869</v>
      </c>
      <c r="C59" s="96" t="s">
        <v>870</v>
      </c>
    </row>
    <row r="60" spans="1:3">
      <c r="A60" t="s">
        <v>871</v>
      </c>
      <c r="B60" s="96" t="s">
        <v>872</v>
      </c>
      <c r="C60" s="96" t="s">
        <v>873</v>
      </c>
    </row>
    <row r="61" spans="1:3">
      <c r="A61" t="s">
        <v>874</v>
      </c>
      <c r="B61" s="96" t="s">
        <v>875</v>
      </c>
      <c r="C61" s="96" t="s">
        <v>876</v>
      </c>
    </row>
  </sheetData>
  <sheetProtection sheet="1" objects="1" scenarios="1"/>
  <pageMargins left="0.75" right="0.75" top="1" bottom="1"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IV105"/>
    </sheetView>
  </sheetViews>
  <sheetFormatPr defaultColWidth="10.73046875" defaultRowHeight="12.75"/>
  <cols>
    <col min="1" max="1" width="10.73046875" customWidth="1"/>
    <col min="2" max="2" width="19.86328125" customWidth="1"/>
    <col min="3" max="3" width="11.86328125" bestFit="1" customWidth="1"/>
    <col min="4" max="4" width="12.73046875" customWidth="1"/>
    <col min="5" max="5" width="10.73046875" customWidth="1"/>
    <col min="6" max="6" width="13.265625" customWidth="1"/>
    <col min="7" max="7" width="12.73046875" customWidth="1"/>
  </cols>
  <sheetData>
    <row r="1" spans="1:6" ht="20.65">
      <c r="A1" s="373" t="s">
        <v>340</v>
      </c>
      <c r="B1" s="373"/>
      <c r="C1" s="373"/>
      <c r="D1" s="373"/>
      <c r="E1" s="373"/>
      <c r="F1" s="373"/>
    </row>
  </sheetData>
  <mergeCells count="1">
    <mergeCell ref="A1:F1"/>
  </mergeCells>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184"/>
  <sheetViews>
    <sheetView showGridLines="0" topLeftCell="A46" zoomScaleNormal="100" workbookViewId="0">
      <selection activeCell="C48" sqref="C48:D48"/>
    </sheetView>
  </sheetViews>
  <sheetFormatPr defaultColWidth="9.1328125" defaultRowHeight="12.75"/>
  <cols>
    <col min="1" max="1" width="20" style="3" customWidth="1"/>
    <col min="2" max="2" width="12" style="3" customWidth="1"/>
    <col min="3" max="4" width="12.73046875" style="3" customWidth="1"/>
    <col min="5" max="5" width="74.3984375" style="3" customWidth="1"/>
    <col min="6" max="16384" width="9.1328125" style="3"/>
  </cols>
  <sheetData>
    <row r="1" spans="1:9" hidden="1">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c r="A39" s="215" t="str">
        <f>Constants!A39</f>
        <v>upper</v>
      </c>
      <c r="B39" s="215">
        <f>Constants!B39</f>
        <v>-1.5</v>
      </c>
      <c r="C39" s="215">
        <f>Constants!C39</f>
        <v>-0.5</v>
      </c>
      <c r="D39" s="215">
        <f>Constants!D39</f>
        <v>0.5</v>
      </c>
      <c r="E39" s="215">
        <f>Constants!E39</f>
        <v>1.5</v>
      </c>
      <c r="F39" s="215">
        <f>Constants!F39</f>
        <v>99999</v>
      </c>
      <c r="G39" s="8"/>
      <c r="H39" s="35"/>
    </row>
    <row r="40" spans="1:11" hidden="1">
      <c r="A40" s="215" t="str">
        <f>Constants!A40</f>
        <v>mid</v>
      </c>
      <c r="B40" s="215">
        <f>Constants!B40</f>
        <v>-2</v>
      </c>
      <c r="C40" s="215">
        <f>Constants!C40</f>
        <v>-1</v>
      </c>
      <c r="D40" s="215">
        <f>Constants!D40</f>
        <v>0</v>
      </c>
      <c r="E40" s="215">
        <f>Constants!E40</f>
        <v>1</v>
      </c>
      <c r="F40" s="215">
        <f>Constants!F40</f>
        <v>2</v>
      </c>
      <c r="G40" s="8"/>
      <c r="H40" s="35"/>
    </row>
    <row r="41" spans="1:11" hidden="1">
      <c r="A41" s="215" t="str">
        <f>Constants!A41</f>
        <v>lower</v>
      </c>
      <c r="B41" s="215">
        <f>Constants!B41</f>
        <v>0</v>
      </c>
      <c r="C41" s="215">
        <f>Constants!C41</f>
        <v>-1.5</v>
      </c>
      <c r="D41" s="215">
        <f>Constants!D41</f>
        <v>-0.5</v>
      </c>
      <c r="E41" s="215">
        <f>Constants!E41</f>
        <v>0.5</v>
      </c>
      <c r="F41" s="215">
        <f>Constants!F41</f>
        <v>1.5</v>
      </c>
      <c r="G41" s="8"/>
      <c r="H41" s="35"/>
    </row>
    <row r="42" spans="1:11" hidden="1">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row r="46" spans="1:11" ht="20.65">
      <c r="A46" s="446" t="s">
        <v>163</v>
      </c>
      <c r="B46" s="446"/>
      <c r="C46" s="446"/>
    </row>
    <row r="47" spans="1:11" ht="17.649999999999999">
      <c r="A47" s="40"/>
      <c r="B47" s="40"/>
      <c r="C47" s="40"/>
    </row>
    <row r="48" spans="1:11">
      <c r="A48" s="3" t="s">
        <v>36</v>
      </c>
      <c r="B48" s="26"/>
      <c r="C48" s="447"/>
      <c r="D48" s="447"/>
      <c r="E48" s="8"/>
    </row>
    <row r="49" spans="1:5">
      <c r="A49" s="3" t="s">
        <v>439</v>
      </c>
      <c r="B49" s="26"/>
      <c r="C49" s="447"/>
      <c r="D49" s="447"/>
      <c r="E49" s="8"/>
    </row>
    <row r="50" spans="1:5">
      <c r="A50" s="3" t="s">
        <v>682</v>
      </c>
      <c r="B50" s="26"/>
      <c r="C50" s="447"/>
      <c r="D50" s="447"/>
      <c r="E50" s="8"/>
    </row>
    <row r="51" spans="1:5">
      <c r="A51" s="3" t="s">
        <v>683</v>
      </c>
      <c r="B51" s="26"/>
      <c r="C51" s="447"/>
      <c r="D51" s="447"/>
      <c r="E51" s="8"/>
    </row>
    <row r="52" spans="1:5" ht="13.15" thickBot="1">
      <c r="A52" s="15"/>
      <c r="B52" s="15"/>
      <c r="C52" s="15"/>
      <c r="D52" s="15"/>
      <c r="E52" s="15"/>
    </row>
    <row r="53" spans="1:5" ht="20.65">
      <c r="A53" s="1" t="s">
        <v>30</v>
      </c>
      <c r="B53" s="1"/>
      <c r="C53" s="1"/>
      <c r="D53" s="1"/>
      <c r="E53" s="1"/>
    </row>
    <row r="56" spans="1:5">
      <c r="A56" s="3" t="s">
        <v>503</v>
      </c>
      <c r="B56" s="44"/>
    </row>
    <row r="57" spans="1:5">
      <c r="A57" s="3" t="s">
        <v>502</v>
      </c>
      <c r="B57" s="44"/>
    </row>
    <row r="58" spans="1:5">
      <c r="A58" s="3" t="s">
        <v>68</v>
      </c>
      <c r="B58" s="44" t="str">
        <f>IF(OR(ISBLANK(B56),ISBLANK(B57)),"",VLOOKUP(B56,B62:C70,2,FALSE)+VLOOKUP(B57,B72:C80,2,FALSE))</f>
        <v/>
      </c>
      <c r="C58" s="45" t="s">
        <v>364</v>
      </c>
      <c r="D58" s="3">
        <v>100</v>
      </c>
    </row>
    <row r="61" spans="1:5">
      <c r="A61" s="3" t="s">
        <v>500</v>
      </c>
    </row>
    <row r="62" spans="1:5">
      <c r="B62" t="str">
        <f>E2</f>
        <v>AA</v>
      </c>
      <c r="C62" s="96">
        <f>$D$58/2*F2</f>
        <v>50</v>
      </c>
      <c r="D62" s="445" t="s">
        <v>99</v>
      </c>
      <c r="E62" s="445"/>
    </row>
    <row r="63" spans="1:5">
      <c r="B63" t="str">
        <f t="shared" ref="B63:B70" si="0">E3</f>
        <v>A</v>
      </c>
      <c r="C63" s="96">
        <f t="shared" ref="C63:C70" si="1">$D$58/2*F3</f>
        <v>47.5</v>
      </c>
      <c r="D63" s="445" t="s">
        <v>688</v>
      </c>
      <c r="E63" s="445"/>
    </row>
    <row r="64" spans="1:5">
      <c r="B64" t="str">
        <f t="shared" si="0"/>
        <v>AB</v>
      </c>
      <c r="C64" s="96">
        <f t="shared" si="1"/>
        <v>45</v>
      </c>
      <c r="D64" s="445" t="s">
        <v>689</v>
      </c>
      <c r="E64" s="445"/>
    </row>
    <row r="65" spans="1:5">
      <c r="B65" t="str">
        <f t="shared" si="0"/>
        <v>B</v>
      </c>
      <c r="C65" s="96">
        <f t="shared" si="1"/>
        <v>42.5</v>
      </c>
      <c r="D65" s="445" t="s">
        <v>690</v>
      </c>
      <c r="E65" s="445"/>
    </row>
    <row r="66" spans="1:5">
      <c r="B66" t="str">
        <f t="shared" si="0"/>
        <v>BC</v>
      </c>
      <c r="C66" s="96">
        <f t="shared" si="1"/>
        <v>40</v>
      </c>
      <c r="D66" s="445" t="s">
        <v>691</v>
      </c>
      <c r="E66" s="445"/>
    </row>
    <row r="67" spans="1:5">
      <c r="B67" t="str">
        <f t="shared" si="0"/>
        <v>C</v>
      </c>
      <c r="C67" s="96">
        <f t="shared" si="1"/>
        <v>37.5</v>
      </c>
      <c r="D67" s="445" t="s">
        <v>692</v>
      </c>
      <c r="E67" s="445"/>
    </row>
    <row r="68" spans="1:5">
      <c r="B68" t="str">
        <f t="shared" si="0"/>
        <v>CD</v>
      </c>
      <c r="C68" s="96">
        <f t="shared" si="1"/>
        <v>35</v>
      </c>
      <c r="D68" s="445" t="s">
        <v>693</v>
      </c>
      <c r="E68" s="445"/>
    </row>
    <row r="69" spans="1:5">
      <c r="B69" t="str">
        <f t="shared" si="0"/>
        <v>D</v>
      </c>
      <c r="C69" s="96">
        <f t="shared" si="1"/>
        <v>32.5</v>
      </c>
      <c r="D69" s="448" t="s">
        <v>694</v>
      </c>
      <c r="E69" s="448"/>
    </row>
    <row r="70" spans="1:5">
      <c r="B70" t="str">
        <f t="shared" si="0"/>
        <v>F</v>
      </c>
      <c r="C70" s="96">
        <f t="shared" si="1"/>
        <v>25</v>
      </c>
      <c r="D70" s="445" t="s">
        <v>695</v>
      </c>
      <c r="E70" s="445"/>
    </row>
    <row r="71" spans="1:5">
      <c r="A71" s="3" t="s">
        <v>501</v>
      </c>
    </row>
    <row r="72" spans="1:5">
      <c r="B72" t="str">
        <f>E2</f>
        <v>AA</v>
      </c>
      <c r="C72" s="96">
        <f>$D$58/2*F2</f>
        <v>50</v>
      </c>
      <c r="D72" s="445" t="s">
        <v>99</v>
      </c>
      <c r="E72" s="445"/>
    </row>
    <row r="73" spans="1:5">
      <c r="B73" t="str">
        <f t="shared" ref="B73:B80" si="2">E3</f>
        <v>A</v>
      </c>
      <c r="C73" s="96">
        <f t="shared" ref="C73:C80" si="3">$D$58/2*F3</f>
        <v>47.5</v>
      </c>
      <c r="D73" s="445" t="s">
        <v>504</v>
      </c>
      <c r="E73" s="445"/>
    </row>
    <row r="74" spans="1:5">
      <c r="B74" t="str">
        <f t="shared" si="2"/>
        <v>AB</v>
      </c>
      <c r="C74" s="96">
        <f t="shared" si="3"/>
        <v>45</v>
      </c>
      <c r="D74" s="445" t="s">
        <v>511</v>
      </c>
      <c r="E74" s="445"/>
    </row>
    <row r="75" spans="1:5">
      <c r="B75" t="str">
        <f t="shared" si="2"/>
        <v>B</v>
      </c>
      <c r="C75" s="96">
        <f t="shared" si="3"/>
        <v>42.5</v>
      </c>
      <c r="D75" s="445" t="s">
        <v>508</v>
      </c>
      <c r="E75" s="445"/>
    </row>
    <row r="76" spans="1:5">
      <c r="B76" t="str">
        <f t="shared" si="2"/>
        <v>BC</v>
      </c>
      <c r="C76" s="96">
        <f t="shared" si="3"/>
        <v>40</v>
      </c>
      <c r="D76" s="445" t="s">
        <v>506</v>
      </c>
      <c r="E76" s="445"/>
    </row>
    <row r="77" spans="1:5">
      <c r="B77" t="str">
        <f t="shared" si="2"/>
        <v>C</v>
      </c>
      <c r="C77" s="96">
        <f t="shared" si="3"/>
        <v>37.5</v>
      </c>
      <c r="D77" s="445" t="s">
        <v>509</v>
      </c>
      <c r="E77" s="445"/>
    </row>
    <row r="78" spans="1:5">
      <c r="B78" t="str">
        <f t="shared" si="2"/>
        <v>CD</v>
      </c>
      <c r="C78" s="96">
        <f t="shared" si="3"/>
        <v>35</v>
      </c>
      <c r="D78" s="445" t="s">
        <v>505</v>
      </c>
      <c r="E78" s="445"/>
    </row>
    <row r="79" spans="1:5">
      <c r="B79" t="str">
        <f t="shared" si="2"/>
        <v>D</v>
      </c>
      <c r="C79" s="96">
        <f t="shared" si="3"/>
        <v>32.5</v>
      </c>
      <c r="D79" s="445" t="s">
        <v>510</v>
      </c>
      <c r="E79" s="445"/>
    </row>
    <row r="80" spans="1:5">
      <c r="B80" t="str">
        <f t="shared" si="2"/>
        <v>F</v>
      </c>
      <c r="C80" s="96">
        <f t="shared" si="3"/>
        <v>25</v>
      </c>
      <c r="D80" s="445" t="s">
        <v>507</v>
      </c>
      <c r="E80" s="445"/>
    </row>
    <row r="83" spans="1:12" ht="20.65">
      <c r="A83" s="439" t="s">
        <v>129</v>
      </c>
      <c r="B83" s="439"/>
      <c r="C83" s="222"/>
      <c r="D83" s="222"/>
      <c r="E83" s="222"/>
    </row>
    <row r="84" spans="1:12" customFormat="1">
      <c r="A84" s="442" t="s">
        <v>69</v>
      </c>
      <c r="B84" s="442"/>
      <c r="C84" s="442"/>
      <c r="D84" s="442"/>
      <c r="E84" s="442"/>
      <c r="F84" s="442"/>
      <c r="G84" s="442"/>
      <c r="H84" s="442"/>
      <c r="I84" s="442"/>
      <c r="J84" s="442"/>
      <c r="K84" s="442"/>
      <c r="L84" s="442"/>
    </row>
    <row r="85" spans="1:12" customFormat="1">
      <c r="A85" s="18"/>
      <c r="B85" s="444" t="s">
        <v>161</v>
      </c>
      <c r="C85" s="444"/>
      <c r="D85" s="444"/>
      <c r="E85" s="444"/>
      <c r="F85" s="444"/>
      <c r="G85" s="444"/>
      <c r="H85" s="444"/>
      <c r="I85" s="444"/>
      <c r="J85" s="444"/>
      <c r="K85" s="444"/>
      <c r="L85" s="444"/>
    </row>
    <row r="86" spans="1:12" customFormat="1">
      <c r="A86" s="18"/>
      <c r="B86" s="444" t="s">
        <v>356</v>
      </c>
      <c r="C86" s="444"/>
      <c r="D86" s="444"/>
      <c r="E86" s="444"/>
      <c r="F86" s="444"/>
      <c r="G86" s="444"/>
      <c r="H86" s="444"/>
      <c r="I86" s="444"/>
      <c r="J86" s="444"/>
      <c r="K86" s="444"/>
      <c r="L86" s="444"/>
    </row>
    <row r="87" spans="1:12" customFormat="1">
      <c r="A87" s="18"/>
      <c r="B87" s="444" t="s">
        <v>357</v>
      </c>
      <c r="C87" s="444"/>
      <c r="D87" s="444"/>
      <c r="E87" s="444"/>
      <c r="F87" s="444"/>
      <c r="G87" s="444"/>
      <c r="H87" s="444"/>
      <c r="I87" s="444"/>
      <c r="J87" s="444"/>
      <c r="K87" s="444"/>
      <c r="L87" s="444"/>
    </row>
    <row r="88" spans="1:12" customFormat="1">
      <c r="A88" s="442" t="s">
        <v>131</v>
      </c>
      <c r="B88" s="442"/>
      <c r="C88" s="442"/>
      <c r="D88" s="442"/>
      <c r="E88" s="442"/>
      <c r="F88" s="442"/>
      <c r="G88" s="442"/>
      <c r="H88" s="442"/>
      <c r="I88" s="442"/>
      <c r="J88" s="442"/>
      <c r="K88" s="442"/>
      <c r="L88" s="442"/>
    </row>
    <row r="89" spans="1:12" customFormat="1">
      <c r="A89" s="18"/>
      <c r="B89" s="444" t="s">
        <v>306</v>
      </c>
      <c r="C89" s="444"/>
      <c r="D89" s="444"/>
      <c r="E89" s="444"/>
      <c r="F89" s="444"/>
      <c r="G89" s="444"/>
      <c r="H89" s="444"/>
      <c r="I89" s="444"/>
      <c r="J89" s="444"/>
      <c r="K89" s="444"/>
      <c r="L89" s="444"/>
    </row>
    <row r="90" spans="1:12" customFormat="1">
      <c r="A90" s="18"/>
      <c r="B90" s="444" t="s">
        <v>497</v>
      </c>
      <c r="C90" s="444"/>
      <c r="D90" s="444"/>
      <c r="E90" s="444"/>
      <c r="F90" s="444"/>
      <c r="G90" s="444"/>
      <c r="H90" s="444"/>
      <c r="I90" s="444"/>
      <c r="J90" s="444"/>
      <c r="K90" s="444"/>
      <c r="L90" s="444"/>
    </row>
    <row r="91" spans="1:12" s="233" customFormat="1" ht="13.15">
      <c r="A91" s="232"/>
      <c r="B91" s="443" t="s">
        <v>372</v>
      </c>
      <c r="C91" s="443"/>
      <c r="D91" s="443"/>
      <c r="E91" s="443"/>
      <c r="F91" s="443"/>
      <c r="G91" s="443"/>
      <c r="H91" s="443"/>
      <c r="I91" s="443"/>
      <c r="J91" s="443"/>
      <c r="K91" s="443"/>
      <c r="L91" s="443"/>
    </row>
    <row r="92" spans="1:12" customFormat="1">
      <c r="A92" s="18"/>
      <c r="B92" s="444" t="s">
        <v>307</v>
      </c>
      <c r="C92" s="444"/>
      <c r="D92" s="444"/>
      <c r="E92" s="444"/>
      <c r="F92" s="444"/>
      <c r="G92" s="444"/>
      <c r="H92" s="444"/>
      <c r="I92" s="444"/>
      <c r="J92" s="444"/>
      <c r="K92" s="444"/>
      <c r="L92" s="444"/>
    </row>
    <row r="93" spans="1:12" customFormat="1">
      <c r="A93" s="442" t="s">
        <v>152</v>
      </c>
      <c r="B93" s="442"/>
      <c r="C93" s="442"/>
      <c r="D93" s="442"/>
      <c r="E93" s="442"/>
      <c r="F93" s="442"/>
      <c r="G93" s="442"/>
      <c r="H93" s="442"/>
      <c r="I93" s="442"/>
      <c r="J93" s="442"/>
      <c r="K93" s="442"/>
      <c r="L93" s="442"/>
    </row>
    <row r="94" spans="1:12" customFormat="1">
      <c r="A94" s="18"/>
      <c r="B94" s="444" t="s">
        <v>125</v>
      </c>
      <c r="C94" s="444"/>
      <c r="D94" s="444"/>
      <c r="E94" s="444"/>
      <c r="F94" s="444"/>
      <c r="G94" s="444"/>
      <c r="H94" s="444"/>
      <c r="I94" s="444"/>
      <c r="J94" s="444"/>
      <c r="K94" s="444"/>
      <c r="L94" s="444"/>
    </row>
    <row r="95" spans="1:12" customFormat="1">
      <c r="A95" s="18"/>
      <c r="B95" s="444" t="s">
        <v>126</v>
      </c>
      <c r="C95" s="444"/>
      <c r="D95" s="444"/>
      <c r="E95" s="444"/>
      <c r="F95" s="444"/>
      <c r="G95" s="444"/>
      <c r="H95" s="444"/>
      <c r="I95" s="444"/>
      <c r="J95" s="444"/>
      <c r="K95" s="444"/>
      <c r="L95" s="444"/>
    </row>
    <row r="96" spans="1:12" customFormat="1">
      <c r="A96" s="18"/>
      <c r="B96" s="444" t="s">
        <v>498</v>
      </c>
      <c r="C96" s="444"/>
      <c r="D96" s="444"/>
      <c r="E96" s="444"/>
      <c r="F96" s="444"/>
      <c r="G96" s="444"/>
      <c r="H96" s="444"/>
      <c r="I96" s="444"/>
      <c r="J96" s="444"/>
      <c r="K96" s="444"/>
      <c r="L96" s="444"/>
    </row>
    <row r="97" spans="1:12" customFormat="1">
      <c r="A97" s="18"/>
      <c r="B97" s="444" t="s">
        <v>172</v>
      </c>
      <c r="C97" s="444"/>
      <c r="D97" s="444"/>
      <c r="E97" s="444"/>
      <c r="F97" s="444"/>
      <c r="G97" s="444"/>
      <c r="H97" s="444"/>
      <c r="I97" s="444"/>
      <c r="J97" s="444"/>
      <c r="K97" s="444"/>
      <c r="L97" s="444"/>
    </row>
    <row r="98" spans="1:12" customFormat="1">
      <c r="A98" s="18"/>
      <c r="B98" s="444" t="s">
        <v>358</v>
      </c>
      <c r="C98" s="444"/>
      <c r="D98" s="444"/>
      <c r="E98" s="444"/>
      <c r="F98" s="444"/>
      <c r="G98" s="444"/>
      <c r="H98" s="444"/>
      <c r="I98" s="444"/>
      <c r="J98" s="444"/>
      <c r="K98" s="444"/>
      <c r="L98" s="444"/>
    </row>
    <row r="99" spans="1:12" customFormat="1">
      <c r="A99" s="442" t="s">
        <v>226</v>
      </c>
      <c r="B99" s="442"/>
      <c r="C99" s="30"/>
      <c r="D99" s="30"/>
      <c r="E99" s="30"/>
      <c r="F99" s="30"/>
      <c r="G99" s="30"/>
      <c r="H99" s="30"/>
      <c r="I99" s="30"/>
      <c r="J99" s="30"/>
      <c r="K99" s="30"/>
      <c r="L99" s="30"/>
    </row>
    <row r="100" spans="1:12" customFormat="1">
      <c r="A100" s="18"/>
      <c r="B100" s="444" t="s">
        <v>359</v>
      </c>
      <c r="C100" s="444"/>
      <c r="D100" s="444"/>
      <c r="E100" s="444"/>
      <c r="F100" s="444"/>
      <c r="G100" s="444"/>
      <c r="H100" s="444"/>
      <c r="I100" s="444"/>
      <c r="J100" s="444"/>
      <c r="K100" s="444"/>
      <c r="L100" s="444"/>
    </row>
    <row r="101" spans="1:12" customFormat="1">
      <c r="A101" s="18"/>
      <c r="B101" s="444" t="s">
        <v>360</v>
      </c>
      <c r="C101" s="444"/>
      <c r="D101" s="444"/>
      <c r="E101" s="444"/>
      <c r="F101" s="444"/>
      <c r="G101" s="444"/>
      <c r="H101" s="444"/>
      <c r="I101" s="444"/>
      <c r="J101" s="444"/>
      <c r="K101" s="444"/>
      <c r="L101" s="444"/>
    </row>
    <row r="102" spans="1:12" customFormat="1">
      <c r="A102" s="18"/>
      <c r="B102" s="444" t="s">
        <v>66</v>
      </c>
      <c r="C102" s="444"/>
      <c r="D102" s="444"/>
      <c r="E102" s="444"/>
      <c r="F102" s="444"/>
      <c r="G102" s="444"/>
      <c r="H102" s="444"/>
      <c r="I102" s="444"/>
      <c r="J102" s="444"/>
      <c r="K102" s="444"/>
      <c r="L102" s="444"/>
    </row>
    <row r="103" spans="1:12" customFormat="1">
      <c r="A103" s="18"/>
      <c r="B103" s="444" t="s">
        <v>524</v>
      </c>
      <c r="C103" s="444"/>
      <c r="D103" s="444"/>
      <c r="E103" s="444"/>
      <c r="F103" s="444"/>
      <c r="G103" s="444"/>
      <c r="H103" s="444"/>
      <c r="I103" s="444"/>
      <c r="J103" s="444"/>
      <c r="K103" s="444"/>
      <c r="L103" s="444"/>
    </row>
    <row r="104" spans="1:12" customFormat="1">
      <c r="A104" s="442" t="s">
        <v>569</v>
      </c>
      <c r="B104" s="442"/>
      <c r="C104" s="30"/>
      <c r="D104" s="30"/>
      <c r="E104" s="30"/>
      <c r="F104" s="30"/>
      <c r="G104" s="30"/>
      <c r="H104" s="30"/>
      <c r="I104" s="30"/>
      <c r="J104" s="30"/>
      <c r="K104" s="30"/>
      <c r="L104" s="30"/>
    </row>
    <row r="105" spans="1:12" customFormat="1">
      <c r="A105" s="18"/>
      <c r="B105" s="444" t="s">
        <v>49</v>
      </c>
      <c r="C105" s="444"/>
      <c r="D105" s="444"/>
      <c r="E105" s="444"/>
      <c r="F105" s="444"/>
      <c r="G105" s="444"/>
      <c r="H105" s="444"/>
      <c r="I105" s="444"/>
      <c r="J105" s="444"/>
      <c r="K105" s="444"/>
      <c r="L105" s="444"/>
    </row>
    <row r="106" spans="1:12" customFormat="1">
      <c r="A106" s="18"/>
      <c r="B106" s="444" t="s">
        <v>67</v>
      </c>
      <c r="C106" s="444"/>
      <c r="D106" s="444"/>
      <c r="E106" s="444"/>
      <c r="F106" s="444"/>
      <c r="G106" s="444"/>
      <c r="H106" s="444"/>
      <c r="I106" s="444"/>
      <c r="J106" s="444"/>
      <c r="K106" s="444"/>
      <c r="L106" s="444"/>
    </row>
    <row r="107" spans="1:12" customFormat="1">
      <c r="A107" s="18"/>
      <c r="B107" s="444" t="s">
        <v>29</v>
      </c>
      <c r="C107" s="444"/>
      <c r="D107" s="444"/>
      <c r="E107" s="444"/>
      <c r="F107" s="444"/>
      <c r="G107" s="444"/>
      <c r="H107" s="444"/>
      <c r="I107" s="444"/>
      <c r="J107" s="444"/>
      <c r="K107" s="444"/>
      <c r="L107" s="444"/>
    </row>
    <row r="108" spans="1:12" customFormat="1">
      <c r="A108" s="18"/>
      <c r="B108" s="444" t="s">
        <v>101</v>
      </c>
      <c r="C108" s="444"/>
      <c r="D108" s="444"/>
      <c r="E108" s="444"/>
      <c r="F108" s="444"/>
      <c r="G108" s="444"/>
      <c r="H108" s="444"/>
      <c r="I108" s="444"/>
      <c r="J108" s="444"/>
      <c r="K108" s="444"/>
      <c r="L108" s="444"/>
    </row>
    <row r="109" spans="1:12" customFormat="1">
      <c r="A109" s="18"/>
      <c r="B109" s="444" t="s">
        <v>361</v>
      </c>
      <c r="C109" s="444"/>
      <c r="D109" s="444"/>
      <c r="E109" s="444"/>
      <c r="F109" s="444"/>
      <c r="G109" s="444"/>
      <c r="H109" s="444"/>
      <c r="I109" s="444"/>
      <c r="J109" s="444"/>
      <c r="K109" s="444"/>
      <c r="L109" s="444"/>
    </row>
    <row r="110" spans="1:12" customFormat="1">
      <c r="A110" s="442" t="s">
        <v>132</v>
      </c>
      <c r="B110" s="442"/>
      <c r="C110" s="30"/>
      <c r="D110" s="30"/>
      <c r="E110" s="30"/>
      <c r="F110" s="30"/>
      <c r="G110" s="30"/>
      <c r="H110" s="30"/>
      <c r="I110" s="30"/>
      <c r="J110" s="30"/>
      <c r="K110" s="30"/>
      <c r="L110" s="30"/>
    </row>
    <row r="111" spans="1:12" customFormat="1">
      <c r="A111" s="18"/>
      <c r="B111" s="444" t="s">
        <v>50</v>
      </c>
      <c r="C111" s="444"/>
      <c r="D111" s="444"/>
      <c r="E111" s="444"/>
      <c r="F111" s="444"/>
      <c r="G111" s="444"/>
      <c r="H111" s="444"/>
      <c r="I111" s="444"/>
      <c r="J111" s="444"/>
      <c r="K111" s="444"/>
      <c r="L111" s="444"/>
    </row>
    <row r="112" spans="1:12" customFormat="1">
      <c r="A112" s="18"/>
      <c r="B112" s="444" t="s">
        <v>362</v>
      </c>
      <c r="C112" s="444"/>
      <c r="D112" s="444"/>
      <c r="E112" s="444"/>
      <c r="F112" s="444"/>
      <c r="G112" s="444"/>
      <c r="H112" s="444"/>
      <c r="I112" s="444"/>
      <c r="J112" s="444"/>
      <c r="K112" s="444"/>
      <c r="L112" s="444"/>
    </row>
    <row r="113" spans="1:12" customFormat="1">
      <c r="A113" s="18"/>
      <c r="B113" s="444" t="s">
        <v>363</v>
      </c>
      <c r="C113" s="444"/>
      <c r="D113" s="444"/>
      <c r="E113" s="444"/>
      <c r="F113" s="444"/>
      <c r="G113" s="444"/>
      <c r="H113" s="444"/>
      <c r="I113" s="444"/>
      <c r="J113" s="444"/>
      <c r="K113" s="444"/>
      <c r="L113" s="444"/>
    </row>
    <row r="114" spans="1:12" customFormat="1">
      <c r="A114" s="18"/>
      <c r="B114" s="444" t="s">
        <v>128</v>
      </c>
      <c r="C114" s="444"/>
      <c r="D114" s="444"/>
      <c r="E114" s="444"/>
      <c r="F114" s="444"/>
      <c r="G114" s="444"/>
      <c r="H114" s="444"/>
      <c r="I114" s="444"/>
      <c r="J114" s="444"/>
      <c r="K114" s="444"/>
      <c r="L114" s="444"/>
    </row>
    <row r="115" spans="1:12" customFormat="1">
      <c r="A115" s="18"/>
      <c r="B115" s="444" t="s">
        <v>151</v>
      </c>
      <c r="C115" s="444"/>
      <c r="D115" s="444"/>
      <c r="E115" s="444"/>
      <c r="F115" s="444"/>
      <c r="G115" s="444"/>
      <c r="H115" s="444"/>
      <c r="I115" s="444"/>
      <c r="J115" s="444"/>
      <c r="K115" s="444"/>
      <c r="L115" s="444"/>
    </row>
    <row r="116" spans="1:12" s="177" customFormat="1">
      <c r="A116" s="172"/>
      <c r="B116" s="443" t="s">
        <v>525</v>
      </c>
      <c r="C116" s="443"/>
      <c r="D116" s="443"/>
      <c r="E116" s="443"/>
      <c r="F116" s="443"/>
      <c r="G116" s="443"/>
      <c r="H116" s="443"/>
      <c r="I116" s="443"/>
      <c r="J116" s="443"/>
      <c r="K116" s="443"/>
      <c r="L116" s="443"/>
    </row>
    <row r="117" spans="1:12" s="177" customFormat="1">
      <c r="A117" s="442" t="s">
        <v>39</v>
      </c>
      <c r="B117" s="442"/>
      <c r="C117" s="171"/>
      <c r="D117" s="171"/>
      <c r="E117" s="171"/>
      <c r="F117" s="171"/>
      <c r="G117" s="171"/>
      <c r="H117" s="171"/>
      <c r="I117" s="171"/>
      <c r="J117" s="171"/>
      <c r="K117" s="171"/>
      <c r="L117" s="171"/>
    </row>
    <row r="118" spans="1:12" s="177" customFormat="1">
      <c r="A118" s="172"/>
      <c r="B118" s="443" t="s">
        <v>40</v>
      </c>
      <c r="C118" s="443"/>
      <c r="D118" s="443"/>
      <c r="E118" s="443"/>
      <c r="F118" s="443"/>
      <c r="G118" s="443"/>
      <c r="H118" s="443"/>
      <c r="I118" s="443"/>
      <c r="J118" s="443"/>
      <c r="K118" s="443"/>
      <c r="L118" s="443"/>
    </row>
    <row r="119" spans="1:12" s="177" customFormat="1">
      <c r="A119" s="172"/>
      <c r="B119" s="443" t="s">
        <v>41</v>
      </c>
      <c r="C119" s="443"/>
      <c r="D119" s="443"/>
      <c r="E119" s="443"/>
      <c r="F119" s="443"/>
      <c r="G119" s="443"/>
      <c r="H119" s="443"/>
      <c r="I119" s="443"/>
      <c r="J119" s="443"/>
      <c r="K119" s="443"/>
      <c r="L119" s="443"/>
    </row>
    <row r="120" spans="1:12" s="177" customFormat="1">
      <c r="A120" s="178" t="s">
        <v>185</v>
      </c>
      <c r="B120" s="176"/>
      <c r="C120" s="176"/>
      <c r="D120" s="176"/>
      <c r="E120" s="176"/>
      <c r="F120" s="176"/>
      <c r="G120" s="176"/>
      <c r="H120" s="176"/>
      <c r="I120" s="176"/>
      <c r="J120" s="176"/>
      <c r="K120" s="176"/>
      <c r="L120" s="176"/>
    </row>
    <row r="121" spans="1:12" s="177" customFormat="1">
      <c r="A121" s="172"/>
      <c r="B121" s="443" t="s">
        <v>684</v>
      </c>
      <c r="C121" s="443"/>
      <c r="D121" s="443"/>
      <c r="E121" s="443"/>
      <c r="F121" s="443"/>
      <c r="G121" s="443"/>
      <c r="H121" s="443"/>
      <c r="I121" s="443"/>
      <c r="J121" s="443"/>
      <c r="K121" s="443"/>
      <c r="L121" s="443"/>
    </row>
    <row r="122" spans="1:12" s="177" customFormat="1">
      <c r="A122" s="172"/>
      <c r="B122" s="443" t="s">
        <v>568</v>
      </c>
      <c r="C122" s="443"/>
      <c r="D122" s="443"/>
      <c r="E122" s="443"/>
      <c r="F122" s="443"/>
      <c r="G122" s="443"/>
      <c r="H122" s="443"/>
      <c r="I122" s="443"/>
      <c r="J122" s="443"/>
      <c r="K122" s="443"/>
      <c r="L122" s="443"/>
    </row>
    <row r="123" spans="1:12" s="177" customFormat="1">
      <c r="A123" s="172"/>
      <c r="B123" s="443" t="s">
        <v>685</v>
      </c>
      <c r="C123" s="443"/>
      <c r="D123" s="443"/>
      <c r="E123" s="443"/>
      <c r="F123" s="443"/>
      <c r="G123" s="443"/>
      <c r="H123" s="443"/>
      <c r="I123" s="443"/>
      <c r="J123" s="443"/>
      <c r="K123" s="443"/>
      <c r="L123" s="443"/>
    </row>
    <row r="124" spans="1:12" s="177" customFormat="1">
      <c r="A124" s="172"/>
      <c r="B124" s="443" t="s">
        <v>186</v>
      </c>
      <c r="C124" s="443"/>
      <c r="D124" s="443"/>
      <c r="E124" s="443"/>
      <c r="F124" s="443"/>
      <c r="G124" s="443"/>
      <c r="H124" s="443"/>
      <c r="I124" s="443"/>
      <c r="J124" s="443"/>
      <c r="K124" s="443"/>
      <c r="L124" s="443"/>
    </row>
    <row r="125" spans="1:12" s="177" customFormat="1">
      <c r="A125" s="172"/>
      <c r="B125" s="443" t="s">
        <v>312</v>
      </c>
      <c r="C125" s="443"/>
      <c r="D125" s="443"/>
      <c r="E125" s="443"/>
      <c r="F125" s="443"/>
      <c r="G125" s="443"/>
      <c r="H125" s="443"/>
      <c r="I125" s="443"/>
      <c r="J125" s="443"/>
      <c r="K125" s="443"/>
      <c r="L125" s="443"/>
    </row>
    <row r="126" spans="1:12" s="177" customFormat="1">
      <c r="A126" s="172"/>
      <c r="B126" s="443" t="s">
        <v>499</v>
      </c>
      <c r="C126" s="443"/>
      <c r="D126" s="443"/>
      <c r="E126" s="443"/>
      <c r="F126" s="443"/>
      <c r="G126" s="443"/>
      <c r="H126" s="443"/>
      <c r="I126" s="443"/>
      <c r="J126" s="443"/>
      <c r="K126" s="443"/>
      <c r="L126" s="443"/>
    </row>
    <row r="127" spans="1:12" s="177" customFormat="1">
      <c r="A127" s="172"/>
      <c r="B127" s="443" t="s">
        <v>687</v>
      </c>
      <c r="C127" s="443"/>
      <c r="D127" s="443"/>
      <c r="E127" s="443"/>
      <c r="F127" s="443"/>
      <c r="G127" s="443"/>
      <c r="H127" s="443"/>
      <c r="I127" s="443"/>
      <c r="J127" s="443"/>
      <c r="K127" s="443"/>
      <c r="L127" s="443"/>
    </row>
    <row r="128" spans="1:12" s="177" customFormat="1" hidden="1">
      <c r="A128" s="99" t="s">
        <v>143</v>
      </c>
      <c r="B128" s="246"/>
      <c r="C128" s="246"/>
      <c r="D128" s="246"/>
      <c r="E128" s="246"/>
      <c r="F128" s="246"/>
      <c r="G128" s="246"/>
      <c r="H128" s="246"/>
      <c r="I128" s="246"/>
      <c r="J128" s="246"/>
      <c r="K128" s="246"/>
      <c r="L128" s="246"/>
    </row>
    <row r="129" spans="1:12" s="177" customFormat="1" hidden="1">
      <c r="B129" s="441" t="s">
        <v>15</v>
      </c>
      <c r="C129" s="441"/>
      <c r="D129" s="441"/>
      <c r="E129" s="441"/>
      <c r="F129" s="441"/>
      <c r="G129" s="441"/>
      <c r="H129" s="441"/>
      <c r="I129" s="441"/>
      <c r="J129" s="441"/>
      <c r="K129" s="441"/>
      <c r="L129" s="441"/>
    </row>
    <row r="130" spans="1:12" s="177" customFormat="1" hidden="1">
      <c r="B130" s="441" t="s">
        <v>16</v>
      </c>
      <c r="C130" s="441"/>
      <c r="D130" s="441"/>
      <c r="E130" s="441"/>
      <c r="F130" s="441"/>
      <c r="G130" s="441"/>
      <c r="H130" s="441"/>
      <c r="I130" s="441"/>
      <c r="J130" s="441"/>
      <c r="K130" s="441"/>
      <c r="L130" s="441"/>
    </row>
    <row r="131" spans="1:12" s="177" customFormat="1" hidden="1">
      <c r="B131" s="441" t="s">
        <v>17</v>
      </c>
      <c r="C131" s="441"/>
      <c r="D131" s="441"/>
      <c r="E131" s="441"/>
      <c r="F131" s="441"/>
      <c r="G131" s="441"/>
      <c r="H131" s="441"/>
      <c r="I131" s="441"/>
      <c r="J131" s="441"/>
      <c r="K131" s="441"/>
      <c r="L131" s="441"/>
    </row>
    <row r="132" spans="1:12" s="177" customFormat="1" hidden="1">
      <c r="B132" s="441" t="s">
        <v>18</v>
      </c>
      <c r="C132" s="441"/>
      <c r="D132" s="441"/>
      <c r="E132" s="441"/>
      <c r="F132" s="441"/>
      <c r="G132" s="441"/>
      <c r="H132" s="441"/>
      <c r="I132" s="441"/>
      <c r="J132" s="441"/>
      <c r="K132" s="441"/>
      <c r="L132" s="441"/>
    </row>
    <row r="133" spans="1:12" s="177" customFormat="1" hidden="1">
      <c r="B133" s="441" t="s">
        <v>19</v>
      </c>
      <c r="C133" s="441"/>
      <c r="D133" s="441"/>
      <c r="E133" s="441"/>
      <c r="F133" s="441"/>
      <c r="G133" s="441"/>
      <c r="H133" s="441"/>
      <c r="I133" s="441"/>
      <c r="J133" s="441"/>
      <c r="K133" s="441"/>
      <c r="L133" s="441"/>
    </row>
    <row r="134" spans="1:12" s="233" customFormat="1" ht="13.15">
      <c r="A134" s="99" t="s">
        <v>7</v>
      </c>
      <c r="B134" s="246"/>
      <c r="C134" s="246"/>
      <c r="D134" s="246"/>
      <c r="E134" s="246"/>
      <c r="F134" s="246"/>
      <c r="G134" s="246"/>
      <c r="H134" s="246"/>
      <c r="I134" s="246"/>
      <c r="J134" s="246"/>
      <c r="K134" s="246"/>
      <c r="L134" s="246"/>
    </row>
    <row r="135" spans="1:12" s="233" customFormat="1" ht="13.15">
      <c r="A135" s="99"/>
      <c r="B135" s="441" t="s">
        <v>6</v>
      </c>
      <c r="C135" s="441"/>
      <c r="D135" s="441"/>
      <c r="E135" s="441"/>
      <c r="F135" s="441"/>
      <c r="G135" s="441"/>
      <c r="H135" s="441"/>
      <c r="I135" s="441"/>
      <c r="J135" s="441"/>
      <c r="K135" s="441"/>
      <c r="L135" s="441"/>
    </row>
    <row r="136" spans="1:12" s="233" customFormat="1" ht="13.15">
      <c r="A136" s="99"/>
      <c r="B136" s="441" t="s">
        <v>315</v>
      </c>
      <c r="C136" s="441"/>
      <c r="D136" s="441"/>
      <c r="E136" s="441"/>
      <c r="F136" s="441"/>
      <c r="G136" s="441"/>
      <c r="H136" s="441"/>
      <c r="I136" s="441"/>
      <c r="J136" s="441"/>
      <c r="K136" s="441"/>
      <c r="L136" s="441"/>
    </row>
    <row r="137" spans="1:12" s="177" customFormat="1" hidden="1">
      <c r="A137" s="99" t="s">
        <v>9</v>
      </c>
      <c r="B137" s="99"/>
      <c r="C137" s="171"/>
      <c r="D137" s="171"/>
      <c r="E137" s="171"/>
      <c r="F137" s="171"/>
      <c r="G137" s="171"/>
      <c r="H137" s="171"/>
      <c r="I137" s="171"/>
      <c r="J137" s="171"/>
      <c r="K137" s="171"/>
      <c r="L137" s="171"/>
    </row>
    <row r="138" spans="1:12" s="177" customFormat="1" hidden="1">
      <c r="A138" s="99"/>
      <c r="B138" s="441" t="s">
        <v>1</v>
      </c>
      <c r="C138" s="441"/>
      <c r="D138" s="441"/>
      <c r="E138" s="441"/>
      <c r="F138" s="441"/>
      <c r="G138" s="441"/>
      <c r="H138" s="441"/>
      <c r="I138" s="441"/>
      <c r="J138" s="441"/>
      <c r="K138" s="441"/>
      <c r="L138" s="441"/>
    </row>
    <row r="139" spans="1:12" s="177" customFormat="1" hidden="1">
      <c r="A139" s="99"/>
      <c r="B139" s="441" t="s">
        <v>2</v>
      </c>
      <c r="C139" s="441"/>
      <c r="D139" s="441"/>
      <c r="E139" s="441"/>
      <c r="F139" s="441"/>
      <c r="G139" s="441"/>
      <c r="H139" s="441"/>
      <c r="I139" s="441"/>
      <c r="J139" s="441"/>
      <c r="K139" s="441"/>
      <c r="L139" s="441"/>
    </row>
    <row r="140" spans="1:12" s="177" customFormat="1" hidden="1">
      <c r="A140" s="99"/>
      <c r="B140" s="441" t="s">
        <v>3</v>
      </c>
      <c r="C140" s="441"/>
      <c r="D140" s="441"/>
      <c r="E140" s="441"/>
      <c r="F140" s="441"/>
      <c r="G140" s="441"/>
      <c r="H140" s="441"/>
      <c r="I140" s="441"/>
      <c r="J140" s="441"/>
      <c r="K140" s="441"/>
      <c r="L140" s="441"/>
    </row>
    <row r="141" spans="1:12" s="177" customFormat="1" hidden="1">
      <c r="A141" s="172"/>
      <c r="B141" s="441" t="s">
        <v>4</v>
      </c>
      <c r="C141" s="441"/>
      <c r="D141" s="441"/>
      <c r="E141" s="441"/>
      <c r="F141" s="441"/>
      <c r="G141" s="441"/>
      <c r="H141" s="441"/>
      <c r="I141" s="441"/>
      <c r="J141" s="441"/>
      <c r="K141" s="441"/>
      <c r="L141" s="441"/>
    </row>
    <row r="142" spans="1:12" s="177" customFormat="1" hidden="1">
      <c r="A142" s="172"/>
      <c r="B142" s="441" t="s">
        <v>5</v>
      </c>
      <c r="C142" s="441"/>
      <c r="D142" s="441"/>
      <c r="E142" s="441"/>
      <c r="F142" s="441"/>
      <c r="G142" s="441"/>
      <c r="H142" s="441"/>
      <c r="I142" s="441"/>
      <c r="J142" s="441"/>
      <c r="K142" s="441"/>
      <c r="L142" s="441"/>
    </row>
    <row r="143" spans="1:12" s="177" customFormat="1" hidden="1">
      <c r="A143" s="442" t="s">
        <v>170</v>
      </c>
      <c r="B143" s="442"/>
      <c r="C143" s="171"/>
      <c r="D143" s="171"/>
      <c r="E143" s="171"/>
      <c r="F143" s="171"/>
      <c r="G143" s="171"/>
      <c r="H143" s="171"/>
      <c r="I143" s="171"/>
      <c r="J143" s="171"/>
      <c r="K143" s="171"/>
      <c r="L143" s="171"/>
    </row>
    <row r="144" spans="1:12" s="177" customFormat="1" hidden="1">
      <c r="A144" s="172"/>
      <c r="B144" s="443" t="s">
        <v>223</v>
      </c>
      <c r="C144" s="443"/>
      <c r="D144" s="443"/>
      <c r="E144" s="443"/>
      <c r="F144" s="443"/>
      <c r="G144" s="443"/>
      <c r="H144" s="443"/>
      <c r="I144" s="443"/>
      <c r="J144" s="443"/>
      <c r="K144" s="443"/>
      <c r="L144" s="443"/>
    </row>
    <row r="145" spans="1:12" s="177" customFormat="1" hidden="1">
      <c r="A145" s="172"/>
      <c r="B145" s="443" t="s">
        <v>225</v>
      </c>
      <c r="C145" s="443"/>
      <c r="D145" s="443"/>
      <c r="E145" s="443"/>
      <c r="F145" s="443"/>
      <c r="G145" s="443"/>
      <c r="H145" s="443"/>
      <c r="I145" s="443"/>
      <c r="J145" s="443"/>
      <c r="K145" s="443"/>
      <c r="L145" s="443"/>
    </row>
    <row r="146" spans="1:12" s="177" customFormat="1" hidden="1">
      <c r="A146" s="172"/>
      <c r="B146" s="443" t="s">
        <v>371</v>
      </c>
      <c r="C146" s="443"/>
      <c r="D146" s="443"/>
      <c r="E146" s="443"/>
      <c r="F146" s="443"/>
      <c r="G146" s="443"/>
      <c r="H146" s="443"/>
      <c r="I146" s="443"/>
      <c r="J146" s="443"/>
      <c r="K146" s="443"/>
      <c r="L146" s="443"/>
    </row>
    <row r="147" spans="1:12" s="177" customFormat="1" hidden="1">
      <c r="A147" s="172"/>
      <c r="B147" s="443" t="s">
        <v>373</v>
      </c>
      <c r="C147" s="443"/>
      <c r="D147" s="443"/>
      <c r="E147" s="443"/>
      <c r="F147" s="443"/>
      <c r="G147" s="443"/>
      <c r="H147" s="443"/>
      <c r="I147" s="443"/>
      <c r="J147" s="443"/>
      <c r="K147" s="443"/>
      <c r="L147" s="443"/>
    </row>
    <row r="148" spans="1:12" s="177" customFormat="1" hidden="1">
      <c r="A148" s="172"/>
      <c r="B148" s="443" t="s">
        <v>374</v>
      </c>
      <c r="C148" s="443"/>
      <c r="D148" s="443"/>
      <c r="E148" s="443"/>
      <c r="F148" s="443"/>
      <c r="G148" s="443"/>
      <c r="H148" s="443"/>
      <c r="I148" s="443"/>
      <c r="J148" s="443"/>
      <c r="K148" s="443"/>
      <c r="L148" s="443"/>
    </row>
    <row r="149" spans="1:12" s="177" customFormat="1" hidden="1">
      <c r="A149" s="172"/>
      <c r="B149" s="443" t="s">
        <v>375</v>
      </c>
      <c r="C149" s="443"/>
      <c r="D149" s="443"/>
      <c r="E149" s="443"/>
      <c r="F149" s="443"/>
      <c r="G149" s="443"/>
      <c r="H149" s="443"/>
      <c r="I149" s="443"/>
      <c r="J149" s="443"/>
      <c r="K149" s="443"/>
      <c r="L149" s="443"/>
    </row>
    <row r="150" spans="1:12" s="177" customFormat="1" hidden="1">
      <c r="A150" s="172"/>
      <c r="B150" s="443" t="s">
        <v>224</v>
      </c>
      <c r="C150" s="443"/>
      <c r="D150" s="443"/>
      <c r="E150" s="443"/>
      <c r="F150" s="443"/>
      <c r="G150" s="443"/>
      <c r="H150" s="443"/>
      <c r="I150" s="443"/>
      <c r="J150" s="443"/>
      <c r="K150" s="443"/>
      <c r="L150" s="443"/>
    </row>
    <row r="151" spans="1:12" s="237" customFormat="1" ht="13.15" hidden="1">
      <c r="A151" s="248" t="s">
        <v>286</v>
      </c>
      <c r="B151" s="248"/>
      <c r="C151" s="249"/>
      <c r="D151" s="249"/>
      <c r="E151" s="249"/>
      <c r="F151" s="249"/>
      <c r="G151" s="249"/>
      <c r="H151" s="249"/>
      <c r="I151" s="249"/>
      <c r="J151" s="249"/>
      <c r="K151" s="249"/>
    </row>
    <row r="152" spans="1:12" s="237" customFormat="1" ht="13.15" hidden="1">
      <c r="A152" s="241"/>
      <c r="B152" s="440" t="s">
        <v>287</v>
      </c>
      <c r="C152" s="440"/>
      <c r="D152" s="440"/>
      <c r="E152" s="440"/>
      <c r="F152" s="440"/>
      <c r="G152" s="440"/>
      <c r="H152" s="440"/>
      <c r="I152" s="440"/>
      <c r="J152" s="440"/>
      <c r="K152" s="440"/>
    </row>
    <row r="153" spans="1:12" s="237" customFormat="1" ht="13.15" hidden="1">
      <c r="A153" s="241"/>
      <c r="B153" s="440" t="s">
        <v>288</v>
      </c>
      <c r="C153" s="440"/>
      <c r="D153" s="440"/>
      <c r="E153" s="440"/>
      <c r="F153" s="440"/>
      <c r="G153" s="440"/>
      <c r="H153" s="440"/>
      <c r="I153" s="440"/>
      <c r="J153" s="440"/>
      <c r="K153" s="440"/>
    </row>
    <row r="154" spans="1:12" s="237" customFormat="1" ht="13.15" hidden="1">
      <c r="A154" s="241"/>
      <c r="B154" s="440" t="s">
        <v>291</v>
      </c>
      <c r="C154" s="440"/>
      <c r="D154" s="440"/>
      <c r="E154" s="440"/>
      <c r="F154" s="440"/>
      <c r="G154" s="440"/>
      <c r="H154" s="440"/>
      <c r="I154" s="440"/>
      <c r="J154" s="440"/>
      <c r="K154" s="440"/>
    </row>
    <row r="155" spans="1:12" s="237" customFormat="1" ht="13.15" hidden="1">
      <c r="A155" s="241"/>
      <c r="B155" s="440" t="s">
        <v>292</v>
      </c>
      <c r="C155" s="440"/>
      <c r="D155" s="440"/>
      <c r="E155" s="440"/>
      <c r="F155" s="440"/>
      <c r="G155" s="440"/>
      <c r="H155" s="440"/>
      <c r="I155" s="440"/>
      <c r="J155" s="440"/>
      <c r="K155" s="440"/>
    </row>
    <row r="156" spans="1:12" s="237" customFormat="1" ht="13.15" hidden="1">
      <c r="A156" s="241"/>
      <c r="B156" s="440" t="s">
        <v>289</v>
      </c>
      <c r="C156" s="440"/>
      <c r="D156" s="440"/>
      <c r="E156" s="440"/>
      <c r="F156" s="440"/>
      <c r="G156" s="440"/>
      <c r="H156" s="440"/>
      <c r="I156" s="440"/>
      <c r="J156" s="440"/>
      <c r="K156" s="440"/>
    </row>
    <row r="157" spans="1:12" s="237" customFormat="1" ht="13.15" hidden="1">
      <c r="A157" s="241"/>
      <c r="B157" s="440" t="s">
        <v>290</v>
      </c>
      <c r="C157" s="440"/>
      <c r="D157" s="440"/>
      <c r="E157" s="440"/>
      <c r="F157" s="440"/>
      <c r="G157" s="440"/>
      <c r="H157" s="440"/>
      <c r="I157" s="440"/>
      <c r="J157" s="440"/>
      <c r="K157" s="440"/>
    </row>
    <row r="158" spans="1:12" s="237" customFormat="1" ht="13.15" hidden="1">
      <c r="A158" s="245" t="s">
        <v>338</v>
      </c>
      <c r="B158" s="247"/>
      <c r="C158" s="247"/>
      <c r="D158" s="247"/>
      <c r="E158" s="247"/>
      <c r="F158" s="247"/>
      <c r="G158" s="247"/>
      <c r="H158" s="247"/>
      <c r="I158" s="247"/>
      <c r="J158" s="247"/>
      <c r="K158" s="247"/>
      <c r="L158" s="247"/>
    </row>
    <row r="159" spans="1:12" s="237" customFormat="1" ht="13.15" hidden="1">
      <c r="A159" s="241"/>
      <c r="B159" s="440" t="s">
        <v>437</v>
      </c>
      <c r="C159" s="440"/>
      <c r="D159" s="440"/>
      <c r="E159" s="440"/>
      <c r="F159" s="440"/>
      <c r="G159" s="440"/>
      <c r="H159" s="440"/>
      <c r="I159" s="440"/>
      <c r="J159" s="440"/>
      <c r="K159" s="440"/>
      <c r="L159" s="440"/>
    </row>
    <row r="160" spans="1:12" s="237" customFormat="1" ht="13.15" hidden="1">
      <c r="A160" s="241"/>
      <c r="B160" s="440" t="s">
        <v>296</v>
      </c>
      <c r="C160" s="440"/>
      <c r="D160" s="440"/>
      <c r="E160" s="440"/>
      <c r="F160" s="440"/>
      <c r="G160" s="440"/>
      <c r="H160" s="440"/>
      <c r="I160" s="440"/>
      <c r="J160" s="440"/>
      <c r="K160" s="440"/>
      <c r="L160" s="440"/>
    </row>
    <row r="161" spans="1:12" s="237" customFormat="1" ht="13.15" hidden="1">
      <c r="A161" s="241"/>
      <c r="B161" s="440" t="s">
        <v>297</v>
      </c>
      <c r="C161" s="440"/>
      <c r="D161" s="440"/>
      <c r="E161" s="440"/>
      <c r="F161" s="440"/>
      <c r="G161" s="440"/>
      <c r="H161" s="440"/>
      <c r="I161" s="440"/>
      <c r="J161" s="440"/>
      <c r="K161" s="440"/>
      <c r="L161" s="440"/>
    </row>
    <row r="162" spans="1:12" s="237" customFormat="1" ht="13.15" hidden="1">
      <c r="A162" s="241"/>
      <c r="B162" s="440" t="s">
        <v>293</v>
      </c>
      <c r="C162" s="440"/>
      <c r="D162" s="440"/>
      <c r="E162" s="440"/>
      <c r="F162" s="440"/>
      <c r="G162" s="440"/>
      <c r="H162" s="440"/>
      <c r="I162" s="440"/>
      <c r="J162" s="440"/>
      <c r="K162" s="440"/>
      <c r="L162" s="440"/>
    </row>
    <row r="163" spans="1:12" s="237" customFormat="1" ht="13.15" hidden="1">
      <c r="A163" s="241"/>
      <c r="B163" s="440" t="s">
        <v>294</v>
      </c>
      <c r="C163" s="440"/>
      <c r="D163" s="440"/>
      <c r="E163" s="440"/>
      <c r="F163" s="440"/>
      <c r="G163" s="440"/>
      <c r="H163" s="440"/>
      <c r="I163" s="440"/>
      <c r="J163" s="440"/>
      <c r="K163" s="440"/>
      <c r="L163" s="440"/>
    </row>
    <row r="164" spans="1:12" s="237" customFormat="1" ht="13.15" hidden="1">
      <c r="A164" s="241"/>
      <c r="B164" s="440" t="s">
        <v>295</v>
      </c>
      <c r="C164" s="440"/>
      <c r="D164" s="440"/>
      <c r="E164" s="440"/>
      <c r="F164" s="440"/>
      <c r="G164" s="440"/>
      <c r="H164" s="440"/>
      <c r="I164" s="440"/>
      <c r="J164" s="440"/>
      <c r="K164" s="440"/>
      <c r="L164" s="440"/>
    </row>
    <row r="165" spans="1:12" s="233" customFormat="1" ht="13.15">
      <c r="A165" s="178" t="s">
        <v>187</v>
      </c>
      <c r="B165" s="176"/>
      <c r="C165" s="176"/>
      <c r="D165" s="176"/>
      <c r="E165" s="176"/>
      <c r="F165" s="176"/>
      <c r="G165" s="176"/>
      <c r="H165" s="176"/>
      <c r="I165" s="176"/>
      <c r="J165" s="176"/>
      <c r="K165" s="176"/>
      <c r="L165" s="176"/>
    </row>
    <row r="166" spans="1:12" s="233" customFormat="1" ht="13.15">
      <c r="A166" s="172"/>
      <c r="B166" s="443" t="s">
        <v>686</v>
      </c>
      <c r="C166" s="443"/>
      <c r="D166" s="443"/>
      <c r="E166" s="443"/>
      <c r="F166" s="443"/>
      <c r="G166" s="443"/>
      <c r="H166" s="443"/>
      <c r="I166" s="443"/>
      <c r="J166" s="443"/>
      <c r="K166" s="443"/>
      <c r="L166" s="443"/>
    </row>
    <row r="167" spans="1:12" s="233" customFormat="1" ht="13.15">
      <c r="A167" s="172"/>
      <c r="B167" s="443" t="s">
        <v>180</v>
      </c>
      <c r="C167" s="443"/>
      <c r="D167" s="443"/>
      <c r="E167" s="443"/>
      <c r="F167" s="443"/>
      <c r="G167" s="443"/>
      <c r="H167" s="443"/>
      <c r="I167" s="443"/>
      <c r="J167" s="443"/>
      <c r="K167" s="443"/>
      <c r="L167" s="443"/>
    </row>
    <row r="168" spans="1:12" s="233" customFormat="1" ht="13.15">
      <c r="A168" s="172"/>
      <c r="B168" s="443" t="s">
        <v>175</v>
      </c>
      <c r="C168" s="443"/>
      <c r="D168" s="443"/>
      <c r="E168" s="443"/>
      <c r="F168" s="443"/>
      <c r="G168" s="443"/>
      <c r="H168" s="443"/>
      <c r="I168" s="443"/>
      <c r="J168" s="443"/>
      <c r="K168" s="443"/>
      <c r="L168" s="443"/>
    </row>
    <row r="169" spans="1:12" s="233" customFormat="1" ht="13.15">
      <c r="A169" s="172"/>
      <c r="B169" s="443" t="s">
        <v>134</v>
      </c>
      <c r="C169" s="443"/>
      <c r="D169" s="443"/>
      <c r="E169" s="443"/>
      <c r="F169" s="443"/>
      <c r="G169" s="443"/>
      <c r="H169" s="443"/>
      <c r="I169" s="443"/>
      <c r="J169" s="443"/>
      <c r="K169" s="443"/>
      <c r="L169" s="443"/>
    </row>
    <row r="170" spans="1:12" s="233" customFormat="1" ht="13.15">
      <c r="A170" s="172"/>
      <c r="B170" s="443" t="s">
        <v>135</v>
      </c>
      <c r="C170" s="443"/>
      <c r="D170" s="443"/>
      <c r="E170" s="443"/>
      <c r="F170" s="443"/>
      <c r="G170" s="443"/>
      <c r="H170" s="443"/>
      <c r="I170" s="443"/>
      <c r="J170" s="443"/>
      <c r="K170" s="443"/>
      <c r="L170" s="443"/>
    </row>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sheetData>
  <sheetProtection sheet="1" objects="1" scenarios="1"/>
  <mergeCells count="104">
    <mergeCell ref="D80:E80"/>
    <mergeCell ref="B127:L127"/>
    <mergeCell ref="D72:E72"/>
    <mergeCell ref="D73:E73"/>
    <mergeCell ref="D74:E74"/>
    <mergeCell ref="D75:E75"/>
    <mergeCell ref="D76:E76"/>
    <mergeCell ref="D77:E77"/>
    <mergeCell ref="D78:E78"/>
    <mergeCell ref="D79:E79"/>
    <mergeCell ref="A84:L84"/>
    <mergeCell ref="B85:L85"/>
    <mergeCell ref="B86:L86"/>
    <mergeCell ref="B87:L87"/>
    <mergeCell ref="A88:L88"/>
    <mergeCell ref="B89:L89"/>
    <mergeCell ref="B92:L92"/>
    <mergeCell ref="A93:L93"/>
    <mergeCell ref="B94:L94"/>
    <mergeCell ref="B95:L95"/>
    <mergeCell ref="B91:L91"/>
    <mergeCell ref="B90:L90"/>
    <mergeCell ref="B96:L96"/>
    <mergeCell ref="B116:L116"/>
    <mergeCell ref="D70:E70"/>
    <mergeCell ref="A46:C46"/>
    <mergeCell ref="D62:E62"/>
    <mergeCell ref="D63:E63"/>
    <mergeCell ref="D64:E64"/>
    <mergeCell ref="D65:E65"/>
    <mergeCell ref="D66:E66"/>
    <mergeCell ref="C50:D50"/>
    <mergeCell ref="C51:D51"/>
    <mergeCell ref="C48:D48"/>
    <mergeCell ref="C49:D49"/>
    <mergeCell ref="D67:E67"/>
    <mergeCell ref="D68:E68"/>
    <mergeCell ref="D69:E69"/>
    <mergeCell ref="A117:B117"/>
    <mergeCell ref="B118:L118"/>
    <mergeCell ref="B119:L119"/>
    <mergeCell ref="B121:L121"/>
    <mergeCell ref="B146:L146"/>
    <mergeCell ref="B97:L97"/>
    <mergeCell ref="B98:L98"/>
    <mergeCell ref="A99:B99"/>
    <mergeCell ref="B100:L100"/>
    <mergeCell ref="B101:L101"/>
    <mergeCell ref="B114:L114"/>
    <mergeCell ref="B102:L102"/>
    <mergeCell ref="B103:L103"/>
    <mergeCell ref="A104:B104"/>
    <mergeCell ref="B106:L106"/>
    <mergeCell ref="B107:L107"/>
    <mergeCell ref="B108:L108"/>
    <mergeCell ref="B105:L105"/>
    <mergeCell ref="B126:L126"/>
    <mergeCell ref="B167:L167"/>
    <mergeCell ref="B168:L168"/>
    <mergeCell ref="B169:L169"/>
    <mergeCell ref="B170:L170"/>
    <mergeCell ref="B122:L122"/>
    <mergeCell ref="B123:L123"/>
    <mergeCell ref="B138:L138"/>
    <mergeCell ref="B139:L139"/>
    <mergeCell ref="B140:L140"/>
    <mergeCell ref="B159:L159"/>
    <mergeCell ref="B157:K157"/>
    <mergeCell ref="B160:L160"/>
    <mergeCell ref="B161:L161"/>
    <mergeCell ref="B162:L162"/>
    <mergeCell ref="B163:L163"/>
    <mergeCell ref="B164:L164"/>
    <mergeCell ref="B156:K156"/>
    <mergeCell ref="B166:L166"/>
    <mergeCell ref="B125:L125"/>
    <mergeCell ref="B129:L129"/>
    <mergeCell ref="B130:L130"/>
    <mergeCell ref="B131:L131"/>
    <mergeCell ref="B124:L124"/>
    <mergeCell ref="A83:B83"/>
    <mergeCell ref="B152:K152"/>
    <mergeCell ref="B153:K153"/>
    <mergeCell ref="B154:K154"/>
    <mergeCell ref="B155:K155"/>
    <mergeCell ref="B132:L132"/>
    <mergeCell ref="B141:L141"/>
    <mergeCell ref="B142:L142"/>
    <mergeCell ref="A143:B143"/>
    <mergeCell ref="B144:L144"/>
    <mergeCell ref="B149:L149"/>
    <mergeCell ref="B133:L133"/>
    <mergeCell ref="B135:L135"/>
    <mergeCell ref="B136:L136"/>
    <mergeCell ref="B148:L148"/>
    <mergeCell ref="B147:L147"/>
    <mergeCell ref="B150:L150"/>
    <mergeCell ref="B145:L145"/>
    <mergeCell ref="B109:L109"/>
    <mergeCell ref="A110:B110"/>
    <mergeCell ref="B111:L111"/>
    <mergeCell ref="B112:L112"/>
    <mergeCell ref="B113:L113"/>
    <mergeCell ref="B115:L115"/>
  </mergeCells>
  <phoneticPr fontId="0" type="noConversion"/>
  <dataValidations count="1">
    <dataValidation type="list" allowBlank="1" showInputMessage="1" showErrorMessage="1" sqref="B56:B57">
      <formula1>$B$62:$B$70</formula1>
    </dataValidation>
  </dataValidations>
  <pageMargins left="0.75" right="0.75" top="1" bottom="1" header="0.5" footer="0.5"/>
  <pageSetup scale="43"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58"/>
  <sheetViews>
    <sheetView showGridLines="0" topLeftCell="A45" zoomScaleNormal="100" workbookViewId="0">
      <selection activeCell="E76" sqref="E76"/>
    </sheetView>
  </sheetViews>
  <sheetFormatPr defaultColWidth="9.1328125" defaultRowHeight="12.75"/>
  <cols>
    <col min="1" max="1" width="14.73046875" style="3" customWidth="1"/>
    <col min="2" max="2" width="17.86328125" style="3" customWidth="1"/>
    <col min="3" max="5" width="12.73046875" style="3" customWidth="1"/>
    <col min="6" max="6" width="14.1328125" style="3" customWidth="1"/>
    <col min="7" max="8" width="12.73046875" style="3" customWidth="1"/>
    <col min="9" max="9" width="9.1328125" style="3" customWidth="1"/>
    <col min="10" max="16384" width="9.1328125" style="3"/>
  </cols>
  <sheetData>
    <row r="1" spans="1:8" ht="37.15" hidden="1" customHeight="1">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15" hidden="1" customHeight="1">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1" hidden="1" customHeight="1">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15" hidden="1" customHeight="1">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15" hidden="1" customHeight="1">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149999999999999" hidden="1" customHeight="1">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1500000000000004" hidden="1" customHeight="1">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15" hidden="1" customHeight="1">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100000000000001" hidden="1" customHeight="1">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15" hidden="1" customHeight="1">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1" hidden="1" customHeight="1">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1" hidden="1" customHeight="1">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15" hidden="1" customHeight="1">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1" hidden="1" customHeight="1">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1" hidden="1" customHeight="1">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15" hidden="1" customHeight="1">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1" hidden="1" customHeight="1">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1" hidden="1" customHeight="1">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15" hidden="1" customHeight="1">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15" hidden="1" customHeight="1">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15" hidden="1" customHeight="1">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100000000000001" hidden="1" customHeight="1">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149999999999999" hidden="1" customHeight="1">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100000000000001" hidden="1" customHeight="1">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c r="A38" s="66" t="str">
        <f>Constants!A38</f>
        <v>Sizes:</v>
      </c>
      <c r="B38" s="66" t="str">
        <f>Constants!B38</f>
        <v>VS</v>
      </c>
      <c r="C38" s="66" t="str">
        <f>Constants!C38</f>
        <v>S</v>
      </c>
      <c r="D38" s="66" t="str">
        <f>Constants!D38</f>
        <v>M</v>
      </c>
      <c r="E38" s="66" t="str">
        <f>Constants!E38</f>
        <v>L</v>
      </c>
      <c r="F38" s="66" t="str">
        <f>Constants!F38</f>
        <v>VL</v>
      </c>
      <c r="G38" s="8"/>
      <c r="H38" s="35"/>
    </row>
    <row r="39" spans="1:11" hidden="1">
      <c r="A39" s="66" t="str">
        <f>Constants!A39</f>
        <v>upper</v>
      </c>
      <c r="B39" s="66">
        <f>Constants!B39</f>
        <v>-1.5</v>
      </c>
      <c r="C39" s="66">
        <f>Constants!C39</f>
        <v>-0.5</v>
      </c>
      <c r="D39" s="66">
        <f>Constants!D39</f>
        <v>0.5</v>
      </c>
      <c r="E39" s="66">
        <f>Constants!E39</f>
        <v>1.5</v>
      </c>
      <c r="F39" s="66">
        <f>Constants!F39</f>
        <v>99999</v>
      </c>
      <c r="G39" s="8"/>
      <c r="H39" s="35"/>
    </row>
    <row r="40" spans="1:11" hidden="1">
      <c r="A40" s="66" t="str">
        <f>Constants!A40</f>
        <v>mid</v>
      </c>
      <c r="B40" s="66">
        <f>Constants!B40</f>
        <v>-2</v>
      </c>
      <c r="C40" s="66">
        <f>Constants!C40</f>
        <v>-1</v>
      </c>
      <c r="D40" s="66">
        <f>Constants!D40</f>
        <v>0</v>
      </c>
      <c r="E40" s="66">
        <f>Constants!E40</f>
        <v>1</v>
      </c>
      <c r="F40" s="66">
        <f>Constants!F40</f>
        <v>2</v>
      </c>
      <c r="G40" s="8"/>
      <c r="H40" s="35"/>
    </row>
    <row r="41" spans="1:11" hidden="1">
      <c r="A41" s="66" t="str">
        <f>Constants!A41</f>
        <v>lower</v>
      </c>
      <c r="B41" s="66">
        <f>Constants!B41</f>
        <v>0</v>
      </c>
      <c r="C41" s="66">
        <f>Constants!C41</f>
        <v>-1.5</v>
      </c>
      <c r="D41" s="66">
        <f>Constants!D41</f>
        <v>-0.5</v>
      </c>
      <c r="E41" s="66">
        <f>Constants!E41</f>
        <v>0.5</v>
      </c>
      <c r="F41" s="66">
        <f>Constants!F41</f>
        <v>1.5</v>
      </c>
      <c r="G41" s="8"/>
      <c r="H41" s="35"/>
    </row>
    <row r="42" spans="1:11" customFormat="1" hidden="1">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row r="45" spans="1:11" ht="20.65">
      <c r="A45" s="446" t="s">
        <v>27</v>
      </c>
      <c r="B45" s="446"/>
      <c r="C45" s="446"/>
      <c r="D45" s="1"/>
      <c r="E45" s="1"/>
      <c r="F45" s="1"/>
      <c r="G45" s="1"/>
      <c r="H45" s="1"/>
    </row>
    <row r="46" spans="1:11" ht="10.15" customHeight="1">
      <c r="A46" s="1"/>
      <c r="B46" s="1"/>
      <c r="C46" s="1"/>
      <c r="D46" s="1"/>
      <c r="E46" s="1"/>
      <c r="F46" s="1"/>
      <c r="G46" s="1"/>
      <c r="H46" s="1"/>
    </row>
    <row r="47" spans="1:11" s="51" customFormat="1">
      <c r="A47" s="64" t="s">
        <v>78</v>
      </c>
      <c r="B47" s="64"/>
      <c r="C47" s="299" t="s">
        <v>955</v>
      </c>
      <c r="D47" s="64"/>
      <c r="E47" s="64"/>
      <c r="F47" s="64"/>
      <c r="G47" s="64"/>
      <c r="H47" s="64"/>
    </row>
    <row r="48" spans="1:11" s="51" customFormat="1">
      <c r="A48" s="64" t="s">
        <v>79</v>
      </c>
      <c r="B48" s="64"/>
      <c r="C48" s="299" t="s">
        <v>575</v>
      </c>
      <c r="D48" s="64"/>
      <c r="E48" s="64"/>
      <c r="F48" s="64"/>
      <c r="G48" s="64"/>
      <c r="H48" s="64"/>
    </row>
    <row r="49" spans="1:13" ht="10.15" customHeight="1">
      <c r="A49" s="1"/>
      <c r="B49" s="1"/>
      <c r="C49" s="1"/>
      <c r="D49" s="1"/>
      <c r="E49" s="1"/>
      <c r="F49" s="1"/>
      <c r="G49" s="1"/>
      <c r="H49" s="1"/>
    </row>
    <row r="50" spans="1:13" s="81" customFormat="1" ht="17.649999999999999">
      <c r="A50" s="449" t="s">
        <v>38</v>
      </c>
      <c r="B50" s="449"/>
      <c r="C50" s="449"/>
      <c r="D50" s="337" t="str">
        <f>C48</f>
        <v>201720Assignment4</v>
      </c>
      <c r="E50" s="40"/>
      <c r="F50" s="40"/>
      <c r="G50" s="40"/>
      <c r="H50" s="40"/>
    </row>
    <row r="51" spans="1:13" ht="13.15">
      <c r="A51" s="2" t="s">
        <v>192</v>
      </c>
      <c r="C51" s="370" t="s">
        <v>86</v>
      </c>
      <c r="D51" s="2" t="s">
        <v>87</v>
      </c>
      <c r="E51" s="370" t="s">
        <v>384</v>
      </c>
      <c r="F51" s="325"/>
      <c r="G51" s="325"/>
    </row>
    <row r="52" spans="1:13">
      <c r="A52" s="51" t="s">
        <v>376</v>
      </c>
      <c r="B52" s="51"/>
      <c r="C52" s="52">
        <v>43</v>
      </c>
      <c r="D52" s="52">
        <v>43</v>
      </c>
      <c r="E52" s="52">
        <v>43</v>
      </c>
      <c r="F52" s="325"/>
      <c r="G52" s="325"/>
      <c r="H52" s="51"/>
    </row>
    <row r="53" spans="1:13">
      <c r="A53" s="51" t="s">
        <v>377</v>
      </c>
      <c r="B53" s="51"/>
      <c r="C53" s="52">
        <v>0</v>
      </c>
      <c r="D53" s="52">
        <v>0</v>
      </c>
      <c r="E53" s="52">
        <v>0</v>
      </c>
      <c r="F53" s="325"/>
      <c r="G53" s="325"/>
      <c r="H53" s="51"/>
    </row>
    <row r="54" spans="1:13">
      <c r="A54" s="51" t="s">
        <v>378</v>
      </c>
      <c r="B54" s="51"/>
      <c r="C54" s="52">
        <v>0</v>
      </c>
      <c r="D54" s="52">
        <v>1</v>
      </c>
      <c r="E54" s="52">
        <v>1</v>
      </c>
      <c r="F54" s="325"/>
      <c r="G54" s="325"/>
      <c r="H54" s="51"/>
    </row>
    <row r="55" spans="1:13">
      <c r="A55" s="51" t="s">
        <v>379</v>
      </c>
      <c r="B55" s="51"/>
      <c r="C55" s="52">
        <v>0</v>
      </c>
      <c r="D55" s="52">
        <v>65</v>
      </c>
      <c r="E55" s="52">
        <v>65</v>
      </c>
      <c r="F55" s="325"/>
      <c r="G55" s="325"/>
      <c r="H55" s="51"/>
    </row>
    <row r="56" spans="1:13" hidden="1">
      <c r="A56" s="165" t="s">
        <v>380</v>
      </c>
      <c r="B56" s="51"/>
      <c r="C56" s="52"/>
      <c r="D56" s="52"/>
      <c r="E56" s="52"/>
      <c r="F56" s="325"/>
      <c r="G56" s="325"/>
      <c r="H56" s="51"/>
    </row>
    <row r="57" spans="1:13">
      <c r="A57" s="165" t="s">
        <v>339</v>
      </c>
      <c r="B57" s="51"/>
      <c r="C57" s="53">
        <v>150</v>
      </c>
      <c r="D57" s="53">
        <v>108</v>
      </c>
      <c r="E57" s="53">
        <v>108</v>
      </c>
      <c r="F57" s="325"/>
      <c r="G57" s="325"/>
      <c r="H57" s="51"/>
    </row>
    <row r="58" spans="1:13" ht="13.15">
      <c r="C58" s="323"/>
      <c r="D58" s="2"/>
      <c r="E58" s="323"/>
      <c r="F58" s="325"/>
      <c r="G58" s="325"/>
    </row>
    <row r="59" spans="1:13" ht="13.15">
      <c r="A59" s="3" t="s">
        <v>304</v>
      </c>
      <c r="C59" s="370" t="s">
        <v>86</v>
      </c>
      <c r="D59" s="2" t="s">
        <v>87</v>
      </c>
      <c r="E59" s="370" t="s">
        <v>384</v>
      </c>
      <c r="F59" s="325"/>
      <c r="G59" s="325"/>
    </row>
    <row r="60" spans="1:13">
      <c r="A60" s="165" t="s">
        <v>570</v>
      </c>
      <c r="B60" s="51"/>
      <c r="C60" s="52">
        <v>1</v>
      </c>
      <c r="D60" s="52">
        <v>1</v>
      </c>
      <c r="E60" s="52">
        <v>1</v>
      </c>
      <c r="F60" s="325"/>
      <c r="G60" s="325"/>
      <c r="H60" s="51"/>
    </row>
    <row r="61" spans="1:13">
      <c r="A61" s="165" t="s">
        <v>305</v>
      </c>
      <c r="B61" s="51"/>
      <c r="C61" s="52">
        <v>1</v>
      </c>
      <c r="D61" s="52">
        <v>1</v>
      </c>
      <c r="E61" s="52">
        <v>1</v>
      </c>
      <c r="F61" s="325"/>
      <c r="G61" s="325"/>
      <c r="H61" s="51"/>
    </row>
    <row r="62" spans="1:13">
      <c r="A62" s="165" t="s">
        <v>303</v>
      </c>
      <c r="B62" s="51"/>
      <c r="C62" s="53">
        <v>0</v>
      </c>
      <c r="D62" s="53">
        <v>0</v>
      </c>
      <c r="E62" s="53">
        <v>0</v>
      </c>
      <c r="F62" s="325"/>
      <c r="G62" s="325"/>
      <c r="H62" s="51"/>
    </row>
    <row r="63" spans="1:13" ht="13.15">
      <c r="C63" s="323"/>
      <c r="D63" s="49"/>
      <c r="E63" s="323"/>
      <c r="F63" s="325"/>
      <c r="G63" s="325"/>
    </row>
    <row r="64" spans="1:13" ht="13.9">
      <c r="A64" s="2" t="s">
        <v>194</v>
      </c>
      <c r="B64" s="2"/>
      <c r="C64" s="370" t="s">
        <v>86</v>
      </c>
      <c r="D64" s="49" t="s">
        <v>87</v>
      </c>
      <c r="E64" s="370" t="s">
        <v>385</v>
      </c>
      <c r="F64" s="323" t="s">
        <v>386</v>
      </c>
      <c r="G64" s="325"/>
      <c r="H64" s="2"/>
      <c r="I64" s="224"/>
      <c r="J64" s="224"/>
      <c r="K64" s="224"/>
      <c r="L64" s="224"/>
      <c r="M64" s="224"/>
    </row>
    <row r="65" spans="1:14">
      <c r="A65" s="66" t="str">
        <f>B4</f>
        <v>Analysis</v>
      </c>
      <c r="C65" s="324"/>
      <c r="D65" s="7">
        <v>0</v>
      </c>
      <c r="E65" s="7">
        <v>0</v>
      </c>
      <c r="F65" s="336">
        <v>0</v>
      </c>
      <c r="G65" s="325"/>
      <c r="I65"/>
      <c r="J65"/>
      <c r="K65"/>
      <c r="L65"/>
      <c r="M65"/>
      <c r="N65"/>
    </row>
    <row r="66" spans="1:14" ht="13.5">
      <c r="A66" s="66" t="str">
        <f t="shared" ref="A66:A75" si="0">B5</f>
        <v>Architecture</v>
      </c>
      <c r="C66" s="324"/>
      <c r="D66" s="7">
        <v>0</v>
      </c>
      <c r="E66" s="7">
        <v>0</v>
      </c>
      <c r="F66" s="336">
        <v>0</v>
      </c>
      <c r="G66" s="325"/>
      <c r="I66" s="243"/>
      <c r="J66" s="243"/>
      <c r="K66" s="243"/>
      <c r="L66" s="243"/>
      <c r="M66" s="243"/>
      <c r="N66"/>
    </row>
    <row r="67" spans="1:14" ht="13.5">
      <c r="A67" s="66" t="str">
        <f t="shared" si="0"/>
        <v>Project planning</v>
      </c>
      <c r="C67" s="324"/>
      <c r="D67" s="7">
        <v>128</v>
      </c>
      <c r="E67" s="7">
        <v>128</v>
      </c>
      <c r="F67" s="336">
        <v>0</v>
      </c>
      <c r="G67" s="325"/>
      <c r="I67" s="244"/>
      <c r="J67" s="243"/>
      <c r="K67" s="243"/>
      <c r="L67" s="243"/>
      <c r="M67" s="243"/>
      <c r="N67"/>
    </row>
    <row r="68" spans="1:14" ht="13.5">
      <c r="A68" s="66" t="str">
        <f t="shared" si="0"/>
        <v>Interation planning</v>
      </c>
      <c r="C68" s="324"/>
      <c r="D68" s="7">
        <v>0</v>
      </c>
      <c r="E68" s="7">
        <v>0</v>
      </c>
      <c r="F68" s="336">
        <v>0</v>
      </c>
      <c r="G68" s="325"/>
      <c r="I68" s="243"/>
      <c r="J68" s="243"/>
      <c r="K68" s="243"/>
      <c r="L68" s="243"/>
      <c r="M68" s="243"/>
      <c r="N68"/>
    </row>
    <row r="69" spans="1:14" ht="13.5">
      <c r="A69" s="66" t="str">
        <f t="shared" si="0"/>
        <v>Construction</v>
      </c>
      <c r="C69" s="324"/>
      <c r="D69" s="7">
        <v>345</v>
      </c>
      <c r="E69" s="7">
        <v>345</v>
      </c>
      <c r="F69" s="336">
        <v>0</v>
      </c>
      <c r="G69" s="325"/>
      <c r="I69" s="243"/>
      <c r="J69" s="243"/>
      <c r="K69" s="243"/>
      <c r="L69" s="243"/>
      <c r="M69" s="243"/>
      <c r="N69"/>
    </row>
    <row r="70" spans="1:14" ht="13.5">
      <c r="A70" s="66" t="str">
        <f t="shared" si="0"/>
        <v>Refactoring</v>
      </c>
      <c r="C70" s="324"/>
      <c r="D70" s="7">
        <v>0</v>
      </c>
      <c r="E70" s="7">
        <v>0</v>
      </c>
      <c r="F70" s="336">
        <v>0</v>
      </c>
      <c r="G70" s="325"/>
      <c r="I70" s="243"/>
      <c r="J70" s="243"/>
      <c r="K70" s="243"/>
      <c r="L70" s="243"/>
      <c r="M70" s="243"/>
      <c r="N70"/>
    </row>
    <row r="71" spans="1:14" ht="13.5">
      <c r="A71" s="66" t="str">
        <f t="shared" si="0"/>
        <v>Review</v>
      </c>
      <c r="C71" s="324"/>
      <c r="D71" s="7">
        <v>13</v>
      </c>
      <c r="E71" s="7">
        <v>13</v>
      </c>
      <c r="F71" s="336">
        <v>0</v>
      </c>
      <c r="G71" s="325"/>
      <c r="I71" s="243"/>
      <c r="J71" s="243"/>
      <c r="K71" s="243"/>
      <c r="L71" s="243"/>
      <c r="M71" s="243"/>
      <c r="N71"/>
    </row>
    <row r="72" spans="1:14">
      <c r="A72" s="66" t="str">
        <f t="shared" si="0"/>
        <v>Integration test</v>
      </c>
      <c r="C72" s="324"/>
      <c r="D72" s="7">
        <v>0</v>
      </c>
      <c r="E72" s="7">
        <v>0</v>
      </c>
      <c r="F72" s="336">
        <v>0</v>
      </c>
      <c r="G72" s="325"/>
    </row>
    <row r="73" spans="1:14">
      <c r="A73" s="66" t="str">
        <f t="shared" si="0"/>
        <v>Repatterning</v>
      </c>
      <c r="C73" s="324"/>
      <c r="D73" s="7">
        <v>0</v>
      </c>
      <c r="E73" s="7">
        <v>0</v>
      </c>
      <c r="F73" s="336">
        <v>0</v>
      </c>
      <c r="G73" s="325"/>
    </row>
    <row r="74" spans="1:14">
      <c r="A74" s="66" t="str">
        <f t="shared" si="0"/>
        <v>Postmortem</v>
      </c>
      <c r="C74" s="324"/>
      <c r="D74" s="7">
        <v>10</v>
      </c>
      <c r="E74" s="7">
        <v>10</v>
      </c>
      <c r="F74" s="336">
        <v>0</v>
      </c>
      <c r="G74" s="325"/>
    </row>
    <row r="75" spans="1:14">
      <c r="A75" s="66" t="str">
        <f t="shared" si="0"/>
        <v>Sandbox</v>
      </c>
      <c r="C75" s="324"/>
      <c r="D75" s="7">
        <v>0</v>
      </c>
      <c r="E75" s="7">
        <v>0</v>
      </c>
      <c r="F75" s="336">
        <v>0</v>
      </c>
      <c r="G75" s="325"/>
    </row>
    <row r="76" spans="1:14">
      <c r="A76" s="66" t="s">
        <v>196</v>
      </c>
      <c r="C76" s="7">
        <v>240</v>
      </c>
      <c r="D76" s="7">
        <v>496</v>
      </c>
      <c r="E76" s="7">
        <f>SUM(E65:E75)</f>
        <v>496</v>
      </c>
      <c r="F76" s="336">
        <v>0</v>
      </c>
      <c r="G76" s="325"/>
    </row>
    <row r="77" spans="1:14" ht="13.15" hidden="1">
      <c r="A77" s="2"/>
      <c r="B77" s="2"/>
      <c r="C77" s="323"/>
      <c r="D77" s="49"/>
      <c r="F77" s="2"/>
      <c r="H77" s="2"/>
    </row>
    <row r="78" spans="1:14" ht="13.15" hidden="1">
      <c r="A78" s="2" t="s">
        <v>381</v>
      </c>
      <c r="C78" s="325"/>
      <c r="D78" s="223"/>
      <c r="E78" s="2" t="s">
        <v>384</v>
      </c>
      <c r="F78" s="2" t="s">
        <v>386</v>
      </c>
    </row>
    <row r="79" spans="1:14" hidden="1">
      <c r="A79" s="3" t="str">
        <f>B4</f>
        <v>Analysis</v>
      </c>
      <c r="C79" s="8"/>
      <c r="D79" s="65"/>
      <c r="E79" s="7">
        <v>0</v>
      </c>
      <c r="F79" s="27">
        <f>IF(E79=0,0,E79/$E$90)</f>
        <v>0</v>
      </c>
    </row>
    <row r="80" spans="1:14" hidden="1">
      <c r="A80" s="3" t="str">
        <f t="shared" ref="A80:A89" si="1">B5</f>
        <v>Architecture</v>
      </c>
      <c r="C80" s="8"/>
      <c r="D80" s="65"/>
      <c r="E80" s="7">
        <v>0</v>
      </c>
      <c r="F80" s="27">
        <f t="shared" ref="F80:F90" si="2">IF(E80=0,0,E80/$E$90)</f>
        <v>0</v>
      </c>
    </row>
    <row r="81" spans="1:8" hidden="1">
      <c r="A81" s="3" t="str">
        <f t="shared" si="1"/>
        <v>Project planning</v>
      </c>
      <c r="B81" s="8"/>
      <c r="C81" s="8"/>
      <c r="D81" s="65"/>
      <c r="E81" s="7">
        <v>0</v>
      </c>
      <c r="F81" s="27">
        <f t="shared" si="2"/>
        <v>0</v>
      </c>
      <c r="H81" s="8"/>
    </row>
    <row r="82" spans="1:8" hidden="1">
      <c r="A82" s="3" t="str">
        <f t="shared" si="1"/>
        <v>Interation planning</v>
      </c>
      <c r="C82" s="8"/>
      <c r="D82" s="65"/>
      <c r="E82" s="7">
        <v>0</v>
      </c>
      <c r="F82" s="27">
        <f t="shared" si="2"/>
        <v>0</v>
      </c>
    </row>
    <row r="83" spans="1:8" hidden="1">
      <c r="A83" s="3" t="str">
        <f t="shared" si="1"/>
        <v>Construction</v>
      </c>
      <c r="C83" s="8"/>
      <c r="D83" s="65"/>
      <c r="E83" s="7">
        <v>0</v>
      </c>
      <c r="F83" s="27">
        <f t="shared" si="2"/>
        <v>0</v>
      </c>
    </row>
    <row r="84" spans="1:8" hidden="1">
      <c r="A84" s="3" t="str">
        <f t="shared" si="1"/>
        <v>Refactoring</v>
      </c>
      <c r="C84" s="8"/>
      <c r="D84" s="65"/>
      <c r="E84" s="7">
        <v>0</v>
      </c>
      <c r="F84" s="27">
        <f t="shared" si="2"/>
        <v>0</v>
      </c>
    </row>
    <row r="85" spans="1:8" hidden="1">
      <c r="A85" s="3" t="str">
        <f t="shared" si="1"/>
        <v>Review</v>
      </c>
      <c r="C85" s="8"/>
      <c r="D85" s="65"/>
      <c r="E85" s="7">
        <v>0</v>
      </c>
      <c r="F85" s="27">
        <f t="shared" si="2"/>
        <v>0</v>
      </c>
    </row>
    <row r="86" spans="1:8" hidden="1">
      <c r="A86" s="3" t="str">
        <f t="shared" si="1"/>
        <v>Integration test</v>
      </c>
      <c r="C86" s="8"/>
      <c r="D86" s="65"/>
      <c r="E86" s="7">
        <v>0</v>
      </c>
      <c r="F86" s="27">
        <f t="shared" si="2"/>
        <v>0</v>
      </c>
    </row>
    <row r="87" spans="1:8" hidden="1">
      <c r="A87" s="3" t="str">
        <f t="shared" si="1"/>
        <v>Repatterning</v>
      </c>
      <c r="C87" s="8"/>
      <c r="D87" s="65"/>
      <c r="E87" s="7">
        <v>0</v>
      </c>
      <c r="F87" s="27">
        <f t="shared" si="2"/>
        <v>0</v>
      </c>
    </row>
    <row r="88" spans="1:8" hidden="1">
      <c r="A88" s="3" t="str">
        <f t="shared" si="1"/>
        <v>Postmortem</v>
      </c>
      <c r="C88" s="8"/>
      <c r="D88" s="65"/>
      <c r="E88" s="7">
        <v>0</v>
      </c>
      <c r="F88" s="27">
        <f t="shared" si="2"/>
        <v>0</v>
      </c>
    </row>
    <row r="89" spans="1:8" hidden="1">
      <c r="A89" s="3" t="str">
        <f t="shared" si="1"/>
        <v>Sandbox</v>
      </c>
      <c r="C89" s="8"/>
      <c r="D89" s="8"/>
      <c r="E89" s="7">
        <v>0</v>
      </c>
      <c r="F89" s="27">
        <f t="shared" si="2"/>
        <v>0</v>
      </c>
    </row>
    <row r="90" spans="1:8" ht="13.15" hidden="1">
      <c r="A90" s="165" t="s">
        <v>196</v>
      </c>
      <c r="B90" s="2"/>
      <c r="C90" s="49"/>
      <c r="D90" s="215"/>
      <c r="E90" s="25">
        <f>SUM(E79:E89)</f>
        <v>0</v>
      </c>
      <c r="F90" s="27">
        <f t="shared" si="2"/>
        <v>0</v>
      </c>
      <c r="H90" s="2"/>
    </row>
    <row r="91" spans="1:8" hidden="1">
      <c r="C91" s="8"/>
      <c r="D91" s="65"/>
    </row>
    <row r="92" spans="1:8" ht="13.15" hidden="1">
      <c r="A92" s="2" t="s">
        <v>382</v>
      </c>
      <c r="C92" s="8"/>
      <c r="D92" s="223"/>
      <c r="E92" s="2" t="s">
        <v>384</v>
      </c>
      <c r="F92" s="2" t="s">
        <v>386</v>
      </c>
    </row>
    <row r="93" spans="1:8" hidden="1">
      <c r="A93" s="3" t="str">
        <f>B4</f>
        <v>Analysis</v>
      </c>
      <c r="C93" s="8"/>
      <c r="D93" s="65"/>
      <c r="E93" s="7">
        <v>0</v>
      </c>
      <c r="F93" s="27">
        <f>IF(E93=0,0,E93/$E$104)</f>
        <v>0</v>
      </c>
    </row>
    <row r="94" spans="1:8" hidden="1">
      <c r="A94" s="3" t="str">
        <f t="shared" ref="A94:A103" si="3">B5</f>
        <v>Architecture</v>
      </c>
      <c r="C94" s="8"/>
      <c r="D94" s="65"/>
      <c r="E94" s="7">
        <v>0</v>
      </c>
      <c r="F94" s="27">
        <f t="shared" ref="F94:F104" si="4">IF(E94=0,0,E94/$E$104)</f>
        <v>0</v>
      </c>
    </row>
    <row r="95" spans="1:8" hidden="1">
      <c r="A95" s="3" t="str">
        <f t="shared" si="3"/>
        <v>Project planning</v>
      </c>
      <c r="C95" s="8"/>
      <c r="D95" s="65"/>
      <c r="E95" s="7">
        <v>0</v>
      </c>
      <c r="F95" s="27">
        <f t="shared" si="4"/>
        <v>0</v>
      </c>
    </row>
    <row r="96" spans="1:8" hidden="1">
      <c r="A96" s="3" t="str">
        <f t="shared" si="3"/>
        <v>Interation planning</v>
      </c>
      <c r="C96" s="8"/>
      <c r="D96" s="65"/>
      <c r="E96" s="7">
        <v>0</v>
      </c>
      <c r="F96" s="27">
        <f t="shared" si="4"/>
        <v>0</v>
      </c>
    </row>
    <row r="97" spans="1:9" hidden="1">
      <c r="A97" s="3" t="str">
        <f t="shared" si="3"/>
        <v>Construction</v>
      </c>
      <c r="C97" s="8"/>
      <c r="D97" s="65"/>
      <c r="E97" s="7">
        <v>0</v>
      </c>
      <c r="F97" s="27">
        <f t="shared" si="4"/>
        <v>0</v>
      </c>
    </row>
    <row r="98" spans="1:9" hidden="1">
      <c r="A98" s="3" t="str">
        <f t="shared" si="3"/>
        <v>Refactoring</v>
      </c>
      <c r="C98" s="8"/>
      <c r="D98" s="65"/>
      <c r="E98" s="7">
        <v>0</v>
      </c>
      <c r="F98" s="27">
        <f t="shared" si="4"/>
        <v>0</v>
      </c>
    </row>
    <row r="99" spans="1:9" hidden="1">
      <c r="A99" s="3" t="str">
        <f t="shared" si="3"/>
        <v>Review</v>
      </c>
      <c r="C99" s="8"/>
      <c r="D99" s="65"/>
      <c r="E99" s="7">
        <v>0</v>
      </c>
      <c r="F99" s="27">
        <f t="shared" si="4"/>
        <v>0</v>
      </c>
    </row>
    <row r="100" spans="1:9" hidden="1">
      <c r="A100" s="3" t="str">
        <f t="shared" si="3"/>
        <v>Integration test</v>
      </c>
      <c r="C100" s="8"/>
      <c r="D100" s="65"/>
      <c r="E100" s="7">
        <v>0</v>
      </c>
      <c r="F100" s="27">
        <f t="shared" si="4"/>
        <v>0</v>
      </c>
    </row>
    <row r="101" spans="1:9" hidden="1">
      <c r="A101" s="3" t="str">
        <f t="shared" si="3"/>
        <v>Repatterning</v>
      </c>
      <c r="C101" s="8"/>
      <c r="D101" s="65"/>
      <c r="E101" s="7">
        <v>0</v>
      </c>
      <c r="F101" s="27">
        <f t="shared" si="4"/>
        <v>0</v>
      </c>
    </row>
    <row r="102" spans="1:9" hidden="1">
      <c r="A102" s="3" t="str">
        <f t="shared" si="3"/>
        <v>Postmortem</v>
      </c>
      <c r="C102" s="8"/>
      <c r="D102" s="8"/>
      <c r="E102" s="7">
        <v>0</v>
      </c>
      <c r="F102" s="27">
        <f t="shared" si="4"/>
        <v>0</v>
      </c>
    </row>
    <row r="103" spans="1:9" hidden="1">
      <c r="A103" s="3" t="str">
        <f t="shared" si="3"/>
        <v>Sandbox</v>
      </c>
      <c r="C103" s="8"/>
      <c r="D103" s="8"/>
      <c r="E103" s="7">
        <v>0</v>
      </c>
      <c r="F103" s="27">
        <f t="shared" si="4"/>
        <v>0</v>
      </c>
    </row>
    <row r="104" spans="1:9" hidden="1">
      <c r="A104" s="165" t="s">
        <v>196</v>
      </c>
      <c r="C104" s="8"/>
      <c r="D104" s="8"/>
      <c r="E104" s="25">
        <f>SUM(E93:E103)</f>
        <v>0</v>
      </c>
      <c r="F104" s="27">
        <f t="shared" si="4"/>
        <v>0</v>
      </c>
    </row>
    <row r="105" spans="1:9" hidden="1">
      <c r="C105" s="8"/>
      <c r="D105" s="8"/>
      <c r="F105" s="27"/>
    </row>
    <row r="106" spans="1:9" s="51" customFormat="1" ht="15" hidden="1">
      <c r="A106" s="67" t="s">
        <v>80</v>
      </c>
      <c r="B106" s="68"/>
      <c r="C106" s="68"/>
      <c r="D106" s="68"/>
      <c r="E106" s="68"/>
      <c r="F106" s="68"/>
    </row>
    <row r="107" spans="1:9" s="51" customFormat="1" hidden="1">
      <c r="A107" s="68"/>
      <c r="B107" s="45" t="str">
        <f>B38</f>
        <v>VS</v>
      </c>
      <c r="C107" s="45" t="str">
        <f>C38</f>
        <v>S</v>
      </c>
      <c r="D107" s="45" t="str">
        <f>D38</f>
        <v>M</v>
      </c>
      <c r="E107" s="45" t="str">
        <f>E38</f>
        <v>L</v>
      </c>
      <c r="F107" s="45" t="str">
        <f>F38</f>
        <v>VL</v>
      </c>
    </row>
    <row r="108" spans="1:9" s="51" customFormat="1" hidden="1">
      <c r="A108" s="164" t="s">
        <v>344</v>
      </c>
      <c r="B108" s="209">
        <f t="shared" ref="B108:E109" si="5">CEILING(EXP($H$157+$H$158*B39),1)</f>
        <v>1</v>
      </c>
      <c r="C108" s="209">
        <f t="shared" si="5"/>
        <v>1</v>
      </c>
      <c r="D108" s="209">
        <f t="shared" si="5"/>
        <v>1</v>
      </c>
      <c r="E108" s="209">
        <f t="shared" si="5"/>
        <v>1</v>
      </c>
      <c r="F108" s="209" t="s">
        <v>391</v>
      </c>
    </row>
    <row r="109" spans="1:9" s="51" customFormat="1" hidden="1">
      <c r="A109" s="208" t="s">
        <v>342</v>
      </c>
      <c r="B109" s="209">
        <f t="shared" si="5"/>
        <v>1</v>
      </c>
      <c r="C109" s="209">
        <f t="shared" si="5"/>
        <v>1</v>
      </c>
      <c r="D109" s="209">
        <f t="shared" si="5"/>
        <v>1</v>
      </c>
      <c r="E109" s="209">
        <f t="shared" si="5"/>
        <v>1</v>
      </c>
      <c r="F109" s="209">
        <f>CEILING(EXP($H$157+$H$158*F40),1)</f>
        <v>1</v>
      </c>
      <c r="G109" s="229"/>
    </row>
    <row r="110" spans="1:9" s="51" customFormat="1" hidden="1">
      <c r="A110" s="208" t="s">
        <v>343</v>
      </c>
      <c r="B110" s="209">
        <v>0</v>
      </c>
      <c r="C110" s="209">
        <f>CEILING(EXP($H$157+$H$158*C41),1)</f>
        <v>1</v>
      </c>
      <c r="D110" s="209">
        <f>CEILING(EXP($H$157+$H$158*D41),1)</f>
        <v>1</v>
      </c>
      <c r="E110" s="209">
        <f>CEILING(EXP($H$157+$H$158*E41),1)</f>
        <v>1</v>
      </c>
      <c r="F110" s="209">
        <f>CEILING(EXP($H$157+$H$158*F41),1)</f>
        <v>1</v>
      </c>
    </row>
    <row r="111" spans="1:9" s="51" customFormat="1" hidden="1">
      <c r="A111" s="208"/>
      <c r="B111" s="231" t="str">
        <f>B107</f>
        <v>VS</v>
      </c>
      <c r="C111" s="231" t="str">
        <f>C107</f>
        <v>S</v>
      </c>
      <c r="D111" s="231" t="str">
        <f>D107</f>
        <v>M</v>
      </c>
      <c r="E111" s="231" t="str">
        <f>E107</f>
        <v>L</v>
      </c>
      <c r="F111" s="231" t="str">
        <f>F107</f>
        <v>VL</v>
      </c>
    </row>
    <row r="112" spans="1:9" s="51" customFormat="1" hidden="1">
      <c r="A112" s="68"/>
      <c r="B112" s="68"/>
      <c r="C112" s="68"/>
      <c r="E112" s="68"/>
      <c r="F112" s="68"/>
      <c r="G112" s="68"/>
      <c r="H112" s="68"/>
      <c r="I112" s="70"/>
    </row>
    <row r="113" spans="1:11" s="51" customFormat="1" ht="17.649999999999999" hidden="1">
      <c r="A113" s="71" t="s">
        <v>81</v>
      </c>
      <c r="B113" s="68"/>
      <c r="C113" s="68"/>
      <c r="D113" s="68"/>
      <c r="E113" s="68"/>
      <c r="F113" s="68"/>
      <c r="G113" s="68"/>
      <c r="H113" s="45"/>
    </row>
    <row r="114" spans="1:11" s="51" customFormat="1" ht="17.649999999999999" hidden="1">
      <c r="A114" s="71"/>
      <c r="B114" s="450" t="s">
        <v>82</v>
      </c>
      <c r="C114" s="451"/>
      <c r="D114" s="452"/>
      <c r="E114" s="450" t="s">
        <v>176</v>
      </c>
      <c r="F114" s="452"/>
      <c r="G114" s="68"/>
      <c r="H114" s="45"/>
    </row>
    <row r="115" spans="1:11" s="51" customFormat="1" hidden="1">
      <c r="A115" s="72" t="s">
        <v>83</v>
      </c>
      <c r="B115" s="73" t="s">
        <v>280</v>
      </c>
      <c r="C115" s="74" t="s">
        <v>42</v>
      </c>
      <c r="D115" s="75" t="s">
        <v>177</v>
      </c>
      <c r="E115" s="73" t="s">
        <v>178</v>
      </c>
      <c r="F115" s="75" t="s">
        <v>179</v>
      </c>
      <c r="G115" s="89" t="s">
        <v>284</v>
      </c>
      <c r="H115" s="161" t="s">
        <v>285</v>
      </c>
      <c r="I115" s="162"/>
      <c r="J115" s="162"/>
      <c r="K115" s="162"/>
    </row>
    <row r="116" spans="1:11" s="51" customFormat="1" hidden="1">
      <c r="A116" s="72" t="s">
        <v>100</v>
      </c>
      <c r="B116" s="80">
        <f>C116</f>
        <v>0</v>
      </c>
      <c r="C116" s="79"/>
      <c r="D116" s="79"/>
      <c r="E116" s="79"/>
      <c r="F116" s="79"/>
      <c r="G116" s="163">
        <f>IF(ISERR(D116/B116),0,D116/B116)</f>
        <v>0</v>
      </c>
      <c r="H116" s="163">
        <f>IF(ISERR(F116/D116),0,F116/D116)</f>
        <v>0</v>
      </c>
      <c r="I116" s="163"/>
      <c r="J116" s="162"/>
      <c r="K116" s="162"/>
    </row>
    <row r="117" spans="1:11" s="51" customFormat="1" hidden="1">
      <c r="A117" s="72" t="s">
        <v>450</v>
      </c>
      <c r="B117" s="80">
        <f>C117</f>
        <v>0</v>
      </c>
      <c r="C117" s="79"/>
      <c r="D117" s="79"/>
      <c r="E117" s="79"/>
      <c r="F117" s="79"/>
      <c r="G117" s="163">
        <f>IF(ISERR(D117/B117),0,D117/B117)</f>
        <v>0</v>
      </c>
      <c r="H117" s="163">
        <f>IF(ISERR(F117/D117),0,F117/D117)</f>
        <v>0</v>
      </c>
      <c r="I117" s="163"/>
      <c r="J117" s="162"/>
      <c r="K117" s="162"/>
    </row>
    <row r="118" spans="1:11" s="51" customFormat="1" ht="12" hidden="1" customHeight="1">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c r="A119" s="72" t="s">
        <v>449</v>
      </c>
      <c r="B119" s="80">
        <f>C119</f>
        <v>0</v>
      </c>
      <c r="C119" s="79"/>
      <c r="D119" s="79"/>
      <c r="E119" s="79"/>
      <c r="F119" s="79"/>
      <c r="G119" s="163">
        <f>IF(ISERR(D119/B119),0,D119/B119)</f>
        <v>0</v>
      </c>
      <c r="H119" s="163">
        <f>IF(ISERR(F119/D119),0,F119/D119)</f>
        <v>0</v>
      </c>
      <c r="I119" s="163"/>
      <c r="J119" s="162"/>
      <c r="K119" s="162"/>
    </row>
    <row r="120" spans="1:11" s="51" customFormat="1" ht="12" hidden="1" customHeight="1">
      <c r="A120" s="72" t="s">
        <v>452</v>
      </c>
      <c r="B120" s="79"/>
      <c r="C120" s="80">
        <f>C57</f>
        <v>150</v>
      </c>
      <c r="D120" s="80">
        <f>D57</f>
        <v>108</v>
      </c>
      <c r="E120" s="80">
        <f>C76</f>
        <v>240</v>
      </c>
      <c r="F120" s="80">
        <f>D76</f>
        <v>496</v>
      </c>
      <c r="G120" s="163">
        <f>IF(ISERR(D120/B120),0,D120/B120)</f>
        <v>0</v>
      </c>
      <c r="H120" s="163">
        <f>IF(ISERR(F120/D120),0,F120/D120)</f>
        <v>4.5925925925925926</v>
      </c>
      <c r="I120" s="76">
        <f>IF(ISERR(F120/C120),"",F120/C120)</f>
        <v>3.3066666666666666</v>
      </c>
    </row>
    <row r="121" spans="1:11" s="51" customFormat="1" ht="12" hidden="1" customHeight="1">
      <c r="A121" s="68"/>
      <c r="B121" s="68"/>
      <c r="C121" s="68"/>
      <c r="D121" s="68"/>
      <c r="E121" s="68"/>
      <c r="F121" s="68"/>
      <c r="G121" s="68"/>
    </row>
    <row r="122" spans="1:11" s="51" customFormat="1" ht="15" hidden="1">
      <c r="A122" s="77" t="s">
        <v>109</v>
      </c>
      <c r="B122" s="68"/>
      <c r="C122" s="68"/>
      <c r="D122" s="68"/>
      <c r="E122" s="68"/>
      <c r="F122" s="68"/>
      <c r="G122" s="68"/>
    </row>
    <row r="123" spans="1:11" s="51" customFormat="1" hidden="1">
      <c r="A123" s="72" t="s">
        <v>110</v>
      </c>
      <c r="B123" s="78" t="e">
        <f>IF(ISERR(SUM(D116:D120)/SUM(F116:F120)),"",SUM(D116:D118)/SUM(F116:F118)*60)</f>
        <v>#DIV/0!</v>
      </c>
      <c r="C123" s="68" t="s">
        <v>111</v>
      </c>
      <c r="D123" s="68"/>
      <c r="E123" s="68"/>
      <c r="F123" s="68"/>
      <c r="G123" s="68"/>
    </row>
    <row r="124" spans="1:11" s="51" customFormat="1" hidden="1">
      <c r="A124" s="72" t="s">
        <v>282</v>
      </c>
      <c r="B124" s="68" t="str">
        <f>IF(ISERR(ROUNDUP(EXP(AVERAGE(H128:H156)),0)),"",ROUNDUP(EXP(AVERAGE(H128:H156)),0))</f>
        <v/>
      </c>
      <c r="C124" s="68" t="s">
        <v>114</v>
      </c>
      <c r="D124" s="68"/>
      <c r="E124" s="68"/>
      <c r="F124" s="68"/>
      <c r="G124" s="68"/>
    </row>
    <row r="125" spans="1:11" s="51" customFormat="1">
      <c r="A125" s="72"/>
      <c r="B125" s="68"/>
      <c r="C125" s="68"/>
      <c r="D125" s="68"/>
      <c r="E125" s="68"/>
      <c r="F125" s="68"/>
      <c r="G125" s="68"/>
    </row>
    <row r="126" spans="1:11" s="51" customFormat="1" ht="15">
      <c r="A126" s="67" t="s">
        <v>321</v>
      </c>
      <c r="B126" s="68"/>
      <c r="C126" s="68"/>
      <c r="D126" s="68"/>
      <c r="E126" s="68"/>
      <c r="F126" s="68"/>
      <c r="G126" s="68"/>
      <c r="H126" s="68"/>
      <c r="I126" s="70"/>
      <c r="J126" s="45"/>
    </row>
    <row r="127" spans="1:11" s="51" customFormat="1">
      <c r="A127" s="453" t="s">
        <v>322</v>
      </c>
      <c r="B127" s="453"/>
      <c r="C127" s="68" t="s">
        <v>112</v>
      </c>
      <c r="D127" s="68" t="s">
        <v>314</v>
      </c>
      <c r="E127" s="68" t="s">
        <v>92</v>
      </c>
      <c r="F127" s="319" t="s">
        <v>113</v>
      </c>
      <c r="G127" s="319" t="s">
        <v>114</v>
      </c>
      <c r="H127" s="319" t="s">
        <v>115</v>
      </c>
      <c r="I127" s="70"/>
      <c r="J127" s="70"/>
    </row>
    <row r="128" spans="1:11" s="51" customFormat="1">
      <c r="A128" s="447"/>
      <c r="B128" s="447"/>
      <c r="C128" s="79"/>
      <c r="D128" s="79"/>
      <c r="E128" s="179" t="s">
        <v>383</v>
      </c>
      <c r="F128" s="320" t="str">
        <f>IF($C$48&gt;5,IF(G128="","-",HLOOKUP(G128,$B$110:$F$111,2)),IF(ISBLANK(A128),"-","M"))</f>
        <v>-</v>
      </c>
      <c r="G128" s="321" t="str">
        <f>IF(OR(ISBLANK(C128),ISBLANK(D128)),"",CEILING(C128/D128,1))</f>
        <v/>
      </c>
      <c r="H128" s="322" t="str">
        <f t="shared" ref="H128:H156" si="6">IF(OR(ISBLANK(C128),ISBLANK(D128)),"",LN(G128))</f>
        <v/>
      </c>
      <c r="I128" s="70"/>
      <c r="J128" s="215"/>
    </row>
    <row r="129" spans="1:15" s="51" customFormat="1">
      <c r="A129" s="447"/>
      <c r="B129" s="447"/>
      <c r="C129" s="79"/>
      <c r="D129" s="79"/>
      <c r="E129" s="179" t="s">
        <v>383</v>
      </c>
      <c r="F129" s="320" t="str">
        <f t="shared" ref="F129:F156" si="7">IF($C$48&gt;5,IF(G129="","-",HLOOKUP(G129,$B$110:$F$111,2)),IF(ISBLANK(A129),"-","M"))</f>
        <v>-</v>
      </c>
      <c r="G129" s="321" t="str">
        <f t="shared" ref="G129:G156" si="8">IF(OR(ISBLANK(C129),ISBLANK(D129)),"",CEILING(C129/D129,1))</f>
        <v/>
      </c>
      <c r="H129" s="322" t="str">
        <f t="shared" si="6"/>
        <v/>
      </c>
      <c r="I129" s="70"/>
      <c r="J129" s="215"/>
    </row>
    <row r="130" spans="1:15" s="51" customFormat="1">
      <c r="A130" s="447"/>
      <c r="B130" s="447"/>
      <c r="C130" s="79"/>
      <c r="D130" s="79"/>
      <c r="E130" s="179" t="s">
        <v>383</v>
      </c>
      <c r="F130" s="320" t="str">
        <f t="shared" si="7"/>
        <v>-</v>
      </c>
      <c r="G130" s="321" t="str">
        <f t="shared" si="8"/>
        <v/>
      </c>
      <c r="H130" s="322" t="str">
        <f t="shared" si="6"/>
        <v/>
      </c>
      <c r="I130" s="70"/>
      <c r="J130" s="215"/>
      <c r="L130" s="165" t="s">
        <v>392</v>
      </c>
    </row>
    <row r="131" spans="1:15" s="51" customFormat="1">
      <c r="A131" s="447"/>
      <c r="B131" s="447"/>
      <c r="C131" s="79"/>
      <c r="D131" s="79"/>
      <c r="E131" s="179" t="s">
        <v>383</v>
      </c>
      <c r="F131" s="320" t="str">
        <f t="shared" si="7"/>
        <v>-</v>
      </c>
      <c r="G131" s="321" t="str">
        <f t="shared" si="8"/>
        <v/>
      </c>
      <c r="H131" s="322" t="str">
        <f t="shared" si="6"/>
        <v/>
      </c>
      <c r="I131" s="70"/>
      <c r="J131" s="70"/>
      <c r="L131" s="454"/>
      <c r="M131" s="454"/>
      <c r="N131" s="454"/>
      <c r="O131" s="454"/>
    </row>
    <row r="132" spans="1:15" s="51" customFormat="1">
      <c r="A132" s="447"/>
      <c r="B132" s="447"/>
      <c r="C132" s="79"/>
      <c r="D132" s="79"/>
      <c r="E132" s="179" t="s">
        <v>383</v>
      </c>
      <c r="F132" s="320" t="str">
        <f t="shared" si="7"/>
        <v>-</v>
      </c>
      <c r="G132" s="321" t="str">
        <f t="shared" si="8"/>
        <v/>
      </c>
      <c r="H132" s="322" t="str">
        <f t="shared" si="6"/>
        <v/>
      </c>
      <c r="I132" s="70"/>
      <c r="J132" s="70"/>
      <c r="L132" s="454"/>
      <c r="M132" s="454"/>
      <c r="N132" s="454"/>
      <c r="O132" s="454"/>
    </row>
    <row r="133" spans="1:15" s="51" customFormat="1">
      <c r="A133" s="447"/>
      <c r="B133" s="447"/>
      <c r="C133" s="79"/>
      <c r="D133" s="79"/>
      <c r="E133" s="179" t="s">
        <v>383</v>
      </c>
      <c r="F133" s="320" t="str">
        <f t="shared" si="7"/>
        <v>-</v>
      </c>
      <c r="G133" s="321" t="str">
        <f t="shared" si="8"/>
        <v/>
      </c>
      <c r="H133" s="322" t="str">
        <f t="shared" si="6"/>
        <v/>
      </c>
      <c r="I133" s="70"/>
      <c r="J133" s="70"/>
      <c r="L133" s="454"/>
      <c r="M133" s="454"/>
      <c r="N133" s="454"/>
      <c r="O133" s="454"/>
    </row>
    <row r="134" spans="1:15" s="51" customFormat="1">
      <c r="A134" s="455"/>
      <c r="B134" s="447"/>
      <c r="C134" s="79"/>
      <c r="D134" s="79"/>
      <c r="E134" s="179" t="s">
        <v>383</v>
      </c>
      <c r="F134" s="320" t="str">
        <f t="shared" si="7"/>
        <v>-</v>
      </c>
      <c r="G134" s="321" t="str">
        <f t="shared" si="8"/>
        <v/>
      </c>
      <c r="H134" s="322" t="str">
        <f t="shared" si="6"/>
        <v/>
      </c>
      <c r="I134" s="70"/>
      <c r="J134" s="70"/>
    </row>
    <row r="135" spans="1:15" s="51" customFormat="1">
      <c r="A135" s="447"/>
      <c r="B135" s="447"/>
      <c r="C135" s="79"/>
      <c r="D135" s="79"/>
      <c r="E135" s="179" t="s">
        <v>383</v>
      </c>
      <c r="F135" s="320" t="str">
        <f t="shared" si="7"/>
        <v>-</v>
      </c>
      <c r="G135" s="321" t="str">
        <f t="shared" si="8"/>
        <v/>
      </c>
      <c r="H135" s="322" t="str">
        <f t="shared" si="6"/>
        <v/>
      </c>
      <c r="I135" s="70"/>
      <c r="J135" s="70"/>
    </row>
    <row r="136" spans="1:15" s="51" customFormat="1">
      <c r="A136" s="447"/>
      <c r="B136" s="447"/>
      <c r="C136" s="79"/>
      <c r="D136" s="79"/>
      <c r="E136" s="179" t="s">
        <v>383</v>
      </c>
      <c r="F136" s="320" t="str">
        <f t="shared" si="7"/>
        <v>-</v>
      </c>
      <c r="G136" s="321" t="str">
        <f t="shared" si="8"/>
        <v/>
      </c>
      <c r="H136" s="322" t="str">
        <f t="shared" si="6"/>
        <v/>
      </c>
      <c r="I136" s="70"/>
      <c r="J136" s="70"/>
    </row>
    <row r="137" spans="1:15" s="51" customFormat="1">
      <c r="A137" s="447"/>
      <c r="B137" s="447"/>
      <c r="C137" s="79"/>
      <c r="D137" s="79"/>
      <c r="E137" s="179" t="s">
        <v>383</v>
      </c>
      <c r="F137" s="320" t="str">
        <f t="shared" si="7"/>
        <v>-</v>
      </c>
      <c r="G137" s="321" t="str">
        <f t="shared" si="8"/>
        <v/>
      </c>
      <c r="H137" s="322" t="str">
        <f t="shared" si="6"/>
        <v/>
      </c>
      <c r="I137" s="70"/>
      <c r="J137" s="70"/>
    </row>
    <row r="138" spans="1:15" s="51" customFormat="1">
      <c r="A138" s="447"/>
      <c r="B138" s="447"/>
      <c r="C138" s="79"/>
      <c r="D138" s="79"/>
      <c r="E138" s="179" t="s">
        <v>383</v>
      </c>
      <c r="F138" s="320" t="str">
        <f t="shared" si="7"/>
        <v>-</v>
      </c>
      <c r="G138" s="321" t="str">
        <f t="shared" si="8"/>
        <v/>
      </c>
      <c r="H138" s="322" t="str">
        <f t="shared" si="6"/>
        <v/>
      </c>
      <c r="I138" s="70"/>
      <c r="J138" s="70"/>
    </row>
    <row r="139" spans="1:15" s="51" customFormat="1">
      <c r="A139" s="447"/>
      <c r="B139" s="447"/>
      <c r="C139" s="79"/>
      <c r="D139" s="79"/>
      <c r="E139" s="179" t="s">
        <v>383</v>
      </c>
      <c r="F139" s="320" t="str">
        <f t="shared" si="7"/>
        <v>-</v>
      </c>
      <c r="G139" s="321" t="str">
        <f t="shared" si="8"/>
        <v/>
      </c>
      <c r="H139" s="322" t="str">
        <f t="shared" si="6"/>
        <v/>
      </c>
      <c r="I139" s="70"/>
      <c r="J139" s="70"/>
    </row>
    <row r="140" spans="1:15" s="51" customFormat="1">
      <c r="A140" s="447"/>
      <c r="B140" s="447"/>
      <c r="C140" s="79"/>
      <c r="D140" s="79"/>
      <c r="E140" s="179" t="s">
        <v>383</v>
      </c>
      <c r="F140" s="320" t="str">
        <f t="shared" si="7"/>
        <v>-</v>
      </c>
      <c r="G140" s="321" t="str">
        <f t="shared" si="8"/>
        <v/>
      </c>
      <c r="H140" s="322" t="str">
        <f t="shared" si="6"/>
        <v/>
      </c>
      <c r="I140" s="70"/>
      <c r="J140" s="70"/>
    </row>
    <row r="141" spans="1:15" s="51" customFormat="1">
      <c r="A141" s="447"/>
      <c r="B141" s="447"/>
      <c r="C141" s="79"/>
      <c r="D141" s="79"/>
      <c r="E141" s="179" t="s">
        <v>383</v>
      </c>
      <c r="F141" s="320" t="str">
        <f t="shared" si="7"/>
        <v>-</v>
      </c>
      <c r="G141" s="321" t="str">
        <f t="shared" si="8"/>
        <v/>
      </c>
      <c r="H141" s="322" t="str">
        <f t="shared" si="6"/>
        <v/>
      </c>
      <c r="I141" s="70"/>
      <c r="J141" s="70"/>
    </row>
    <row r="142" spans="1:15" s="51" customFormat="1">
      <c r="A142" s="447"/>
      <c r="B142" s="447"/>
      <c r="C142" s="79"/>
      <c r="D142" s="79"/>
      <c r="E142" s="179" t="s">
        <v>383</v>
      </c>
      <c r="F142" s="320" t="str">
        <f t="shared" si="7"/>
        <v>-</v>
      </c>
      <c r="G142" s="321" t="str">
        <f t="shared" si="8"/>
        <v/>
      </c>
      <c r="H142" s="322" t="str">
        <f t="shared" si="6"/>
        <v/>
      </c>
      <c r="I142" s="70"/>
      <c r="J142" s="70"/>
    </row>
    <row r="143" spans="1:15" s="51" customFormat="1">
      <c r="A143" s="447"/>
      <c r="B143" s="447"/>
      <c r="C143" s="79"/>
      <c r="D143" s="79"/>
      <c r="E143" s="179" t="s">
        <v>383</v>
      </c>
      <c r="F143" s="320" t="str">
        <f t="shared" si="7"/>
        <v>-</v>
      </c>
      <c r="G143" s="321" t="str">
        <f t="shared" si="8"/>
        <v/>
      </c>
      <c r="H143" s="322" t="str">
        <f t="shared" si="6"/>
        <v/>
      </c>
      <c r="I143" s="70"/>
      <c r="J143" s="70"/>
    </row>
    <row r="144" spans="1:15" s="51" customFormat="1">
      <c r="A144" s="447"/>
      <c r="B144" s="447"/>
      <c r="C144" s="79"/>
      <c r="D144" s="79"/>
      <c r="E144" s="179" t="s">
        <v>383</v>
      </c>
      <c r="F144" s="320" t="str">
        <f t="shared" si="7"/>
        <v>-</v>
      </c>
      <c r="G144" s="321" t="str">
        <f t="shared" si="8"/>
        <v/>
      </c>
      <c r="H144" s="322" t="str">
        <f t="shared" si="6"/>
        <v/>
      </c>
      <c r="I144" s="70"/>
      <c r="J144" s="70"/>
    </row>
    <row r="145" spans="1:10" s="51" customFormat="1">
      <c r="A145" s="447"/>
      <c r="B145" s="447"/>
      <c r="C145" s="79"/>
      <c r="D145" s="79"/>
      <c r="E145" s="179" t="s">
        <v>383</v>
      </c>
      <c r="F145" s="320" t="str">
        <f t="shared" si="7"/>
        <v>-</v>
      </c>
      <c r="G145" s="321" t="str">
        <f t="shared" si="8"/>
        <v/>
      </c>
      <c r="H145" s="322" t="str">
        <f t="shared" si="6"/>
        <v/>
      </c>
      <c r="I145" s="70"/>
      <c r="J145" s="70"/>
    </row>
    <row r="146" spans="1:10" s="51" customFormat="1">
      <c r="A146" s="447"/>
      <c r="B146" s="447"/>
      <c r="C146" s="79"/>
      <c r="D146" s="79"/>
      <c r="E146" s="179" t="s">
        <v>383</v>
      </c>
      <c r="F146" s="320" t="str">
        <f t="shared" si="7"/>
        <v>-</v>
      </c>
      <c r="G146" s="321" t="str">
        <f t="shared" si="8"/>
        <v/>
      </c>
      <c r="H146" s="322" t="str">
        <f t="shared" si="6"/>
        <v/>
      </c>
      <c r="I146" s="70"/>
      <c r="J146" s="70"/>
    </row>
    <row r="147" spans="1:10" s="51" customFormat="1">
      <c r="A147" s="447"/>
      <c r="B147" s="447"/>
      <c r="C147" s="79"/>
      <c r="D147" s="79"/>
      <c r="E147" s="179" t="s">
        <v>383</v>
      </c>
      <c r="F147" s="320" t="str">
        <f t="shared" si="7"/>
        <v>-</v>
      </c>
      <c r="G147" s="321" t="str">
        <f t="shared" si="8"/>
        <v/>
      </c>
      <c r="H147" s="322" t="str">
        <f t="shared" si="6"/>
        <v/>
      </c>
      <c r="I147" s="70"/>
      <c r="J147" s="70"/>
    </row>
    <row r="148" spans="1:10" s="51" customFormat="1">
      <c r="A148" s="447"/>
      <c r="B148" s="447"/>
      <c r="C148" s="79"/>
      <c r="D148" s="79"/>
      <c r="E148" s="179" t="s">
        <v>383</v>
      </c>
      <c r="F148" s="320" t="str">
        <f t="shared" si="7"/>
        <v>-</v>
      </c>
      <c r="G148" s="321" t="str">
        <f t="shared" si="8"/>
        <v/>
      </c>
      <c r="H148" s="322" t="str">
        <f t="shared" si="6"/>
        <v/>
      </c>
      <c r="I148" s="70"/>
      <c r="J148" s="70"/>
    </row>
    <row r="149" spans="1:10" s="51" customFormat="1">
      <c r="A149" s="447"/>
      <c r="B149" s="447"/>
      <c r="C149" s="79"/>
      <c r="D149" s="79"/>
      <c r="E149" s="179" t="s">
        <v>383</v>
      </c>
      <c r="F149" s="320" t="str">
        <f t="shared" si="7"/>
        <v>-</v>
      </c>
      <c r="G149" s="321" t="str">
        <f t="shared" si="8"/>
        <v/>
      </c>
      <c r="H149" s="322" t="str">
        <f t="shared" si="6"/>
        <v/>
      </c>
      <c r="I149" s="70"/>
      <c r="J149" s="70"/>
    </row>
    <row r="150" spans="1:10" s="51" customFormat="1">
      <c r="A150" s="447"/>
      <c r="B150" s="447"/>
      <c r="C150" s="79"/>
      <c r="D150" s="79"/>
      <c r="E150" s="179" t="s">
        <v>383</v>
      </c>
      <c r="F150" s="320" t="str">
        <f t="shared" si="7"/>
        <v>-</v>
      </c>
      <c r="G150" s="321" t="str">
        <f t="shared" si="8"/>
        <v/>
      </c>
      <c r="H150" s="322" t="str">
        <f t="shared" si="6"/>
        <v/>
      </c>
      <c r="I150" s="70"/>
      <c r="J150" s="70"/>
    </row>
    <row r="151" spans="1:10" s="51" customFormat="1">
      <c r="A151" s="447"/>
      <c r="B151" s="447"/>
      <c r="C151" s="79"/>
      <c r="D151" s="79"/>
      <c r="E151" s="179" t="s">
        <v>383</v>
      </c>
      <c r="F151" s="320" t="str">
        <f t="shared" si="7"/>
        <v>-</v>
      </c>
      <c r="G151" s="321" t="str">
        <f t="shared" si="8"/>
        <v/>
      </c>
      <c r="H151" s="322" t="str">
        <f t="shared" si="6"/>
        <v/>
      </c>
      <c r="I151" s="70"/>
      <c r="J151" s="70"/>
    </row>
    <row r="152" spans="1:10" s="51" customFormat="1">
      <c r="A152" s="447"/>
      <c r="B152" s="447"/>
      <c r="C152" s="79"/>
      <c r="D152" s="79"/>
      <c r="E152" s="179" t="s">
        <v>383</v>
      </c>
      <c r="F152" s="320" t="str">
        <f t="shared" si="7"/>
        <v>-</v>
      </c>
      <c r="G152" s="321" t="str">
        <f t="shared" si="8"/>
        <v/>
      </c>
      <c r="H152" s="322" t="str">
        <f t="shared" si="6"/>
        <v/>
      </c>
      <c r="I152" s="70"/>
      <c r="J152" s="70"/>
    </row>
    <row r="153" spans="1:10" s="51" customFormat="1">
      <c r="A153" s="447"/>
      <c r="B153" s="447"/>
      <c r="C153" s="79"/>
      <c r="D153" s="79"/>
      <c r="E153" s="179" t="s">
        <v>383</v>
      </c>
      <c r="F153" s="320" t="str">
        <f t="shared" si="7"/>
        <v>-</v>
      </c>
      <c r="G153" s="321" t="str">
        <f t="shared" si="8"/>
        <v/>
      </c>
      <c r="H153" s="322" t="str">
        <f t="shared" si="6"/>
        <v/>
      </c>
      <c r="I153" s="70"/>
      <c r="J153" s="70"/>
    </row>
    <row r="154" spans="1:10" s="51" customFormat="1">
      <c r="A154" s="447"/>
      <c r="B154" s="447"/>
      <c r="C154" s="79"/>
      <c r="D154" s="79"/>
      <c r="E154" s="179" t="s">
        <v>383</v>
      </c>
      <c r="F154" s="320" t="str">
        <f t="shared" si="7"/>
        <v>-</v>
      </c>
      <c r="G154" s="321" t="str">
        <f t="shared" si="8"/>
        <v/>
      </c>
      <c r="H154" s="322" t="str">
        <f t="shared" si="6"/>
        <v/>
      </c>
      <c r="I154" s="70"/>
      <c r="J154" s="70"/>
    </row>
    <row r="155" spans="1:10" s="51" customFormat="1">
      <c r="A155" s="447"/>
      <c r="B155" s="447"/>
      <c r="C155" s="79"/>
      <c r="D155" s="79"/>
      <c r="E155" s="179" t="s">
        <v>383</v>
      </c>
      <c r="F155" s="320" t="str">
        <f t="shared" si="7"/>
        <v>-</v>
      </c>
      <c r="G155" s="321" t="str">
        <f t="shared" si="8"/>
        <v/>
      </c>
      <c r="H155" s="322" t="str">
        <f t="shared" si="6"/>
        <v/>
      </c>
      <c r="I155" s="70"/>
      <c r="J155" s="70"/>
    </row>
    <row r="156" spans="1:10" s="51" customFormat="1">
      <c r="A156" s="447"/>
      <c r="B156" s="447"/>
      <c r="C156" s="79"/>
      <c r="D156" s="79"/>
      <c r="E156" s="179" t="s">
        <v>383</v>
      </c>
      <c r="F156" s="320" t="str">
        <f t="shared" si="7"/>
        <v>-</v>
      </c>
      <c r="G156" s="321" t="str">
        <f t="shared" si="8"/>
        <v/>
      </c>
      <c r="H156" s="322" t="str">
        <f t="shared" si="6"/>
        <v/>
      </c>
      <c r="I156" s="70"/>
      <c r="J156" s="70"/>
    </row>
    <row r="157" spans="1:10">
      <c r="F157" s="316"/>
      <c r="G157" s="317" t="s">
        <v>283</v>
      </c>
      <c r="H157" s="318">
        <f>IF(ISERR(AVERAGE(H128:H156)),0,AVERAGE(H128:H156))</f>
        <v>0</v>
      </c>
    </row>
    <row r="158" spans="1:10">
      <c r="F158" s="316"/>
      <c r="G158" s="317" t="s">
        <v>281</v>
      </c>
      <c r="H158" s="318">
        <f>IF(ISERR(STDEV(H128:H156)),0,STDEV(H128:H156))</f>
        <v>0</v>
      </c>
    </row>
  </sheetData>
  <sheetProtection sheet="1" objects="1" scenarios="1"/>
  <mergeCells count="37">
    <mergeCell ref="A156:B156"/>
    <mergeCell ref="A150:B150"/>
    <mergeCell ref="A151:B151"/>
    <mergeCell ref="A152:B152"/>
    <mergeCell ref="A153:B153"/>
    <mergeCell ref="A154:B154"/>
    <mergeCell ref="A155:B155"/>
    <mergeCell ref="A149:B149"/>
    <mergeCell ref="A138:B138"/>
    <mergeCell ref="A139:B139"/>
    <mergeCell ref="A140:B140"/>
    <mergeCell ref="A141:B141"/>
    <mergeCell ref="A142:B142"/>
    <mergeCell ref="A143:B143"/>
    <mergeCell ref="A144:B144"/>
    <mergeCell ref="A145:B145"/>
    <mergeCell ref="A146:B146"/>
    <mergeCell ref="A147:B147"/>
    <mergeCell ref="A148:B148"/>
    <mergeCell ref="A137:B137"/>
    <mergeCell ref="A129:B129"/>
    <mergeCell ref="A130:B130"/>
    <mergeCell ref="A131:B131"/>
    <mergeCell ref="L131:O131"/>
    <mergeCell ref="A132:B132"/>
    <mergeCell ref="L132:O132"/>
    <mergeCell ref="A133:B133"/>
    <mergeCell ref="L133:O133"/>
    <mergeCell ref="A134:B134"/>
    <mergeCell ref="A135:B135"/>
    <mergeCell ref="A136:B136"/>
    <mergeCell ref="A128:B128"/>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5" right="0.75" top="1" bottom="1" header="0.5" footer="0.5"/>
  <pageSetup scale="66"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1"/>
  <sheetViews>
    <sheetView showGridLines="0" workbookViewId="0">
      <selection activeCell="E53" sqref="E53"/>
    </sheetView>
  </sheetViews>
  <sheetFormatPr defaultColWidth="9.1328125" defaultRowHeight="12.75"/>
  <cols>
    <col min="1" max="1" width="12.265625" style="3" customWidth="1"/>
    <col min="2" max="2" width="22.3984375" style="3" customWidth="1"/>
    <col min="3" max="3" width="18.265625" style="3" customWidth="1"/>
    <col min="4" max="4" width="51.73046875" style="3" customWidth="1"/>
    <col min="5" max="5" width="17.3984375" style="3" customWidth="1"/>
    <col min="6" max="6" width="10.3984375" style="3" customWidth="1"/>
    <col min="7" max="7" width="12.73046875" style="3" customWidth="1"/>
    <col min="8" max="16384" width="9.1328125" style="3"/>
  </cols>
  <sheetData>
    <row r="1" spans="1:10" ht="20.65">
      <c r="A1" s="446" t="s">
        <v>143</v>
      </c>
      <c r="B1" s="446"/>
      <c r="C1" s="1"/>
      <c r="D1" s="1"/>
      <c r="E1" s="1"/>
      <c r="F1" s="1"/>
      <c r="G1" s="1"/>
    </row>
    <row r="2" spans="1:10" hidden="1">
      <c r="A2" s="33"/>
      <c r="B2" s="33"/>
      <c r="C2" s="33"/>
      <c r="D2" s="33"/>
      <c r="E2" s="33"/>
      <c r="F2" s="33"/>
      <c r="G2" s="33"/>
      <c r="H2" s="33"/>
      <c r="I2" s="33"/>
      <c r="J2" s="33"/>
    </row>
    <row r="3" spans="1:10" hidden="1">
      <c r="A3" s="300" t="str">
        <f>Constants!A1</f>
        <v>Constants</v>
      </c>
      <c r="B3" s="300" t="str">
        <f>Constants!B1</f>
        <v xml:space="preserve"> </v>
      </c>
      <c r="C3" s="300" t="str">
        <f>Constants!C1</f>
        <v xml:space="preserve"> </v>
      </c>
      <c r="D3" s="300" t="str">
        <f>Constants!D1</f>
        <v xml:space="preserve"> </v>
      </c>
      <c r="E3" s="300" t="str">
        <f>Constants!E1</f>
        <v xml:space="preserve"> </v>
      </c>
      <c r="F3" s="300" t="str">
        <f>Constants!F1</f>
        <v>CA02</v>
      </c>
      <c r="G3" s="300" t="str">
        <f>Constants!G1</f>
        <v xml:space="preserve"> </v>
      </c>
      <c r="H3" s="300" t="str">
        <f>Constants!H1</f>
        <v xml:space="preserve"> </v>
      </c>
      <c r="I3" s="300" t="str">
        <f>Constants!I1</f>
        <v xml:space="preserve"> </v>
      </c>
      <c r="J3" s="300">
        <f>Constants!J1</f>
        <v>0</v>
      </c>
    </row>
    <row r="4" spans="1:10" hidden="1">
      <c r="A4" s="300" t="str">
        <f>Constants!A2</f>
        <v>Start date:</v>
      </c>
      <c r="B4" s="300">
        <f>Constants!B2</f>
        <v>36526</v>
      </c>
      <c r="C4" s="300" t="str">
        <f>Constants!C2</f>
        <v xml:space="preserve"> </v>
      </c>
      <c r="D4" s="300" t="str">
        <f>Constants!D2</f>
        <v>Grades:</v>
      </c>
      <c r="E4" s="300" t="str">
        <f>Constants!E2</f>
        <v>AA</v>
      </c>
      <c r="F4" s="300">
        <f>Constants!F2</f>
        <v>1</v>
      </c>
      <c r="G4" s="300">
        <f>Constants!G2</f>
        <v>0</v>
      </c>
      <c r="H4" s="300">
        <f>Constants!H2</f>
        <v>0</v>
      </c>
      <c r="I4" s="300">
        <f>Constants!I2</f>
        <v>0</v>
      </c>
      <c r="J4" s="300">
        <f>Constants!J2</f>
        <v>0</v>
      </c>
    </row>
    <row r="5" spans="1:10" hidden="1">
      <c r="A5" s="300" t="str">
        <f>Constants!A3</f>
        <v>End date:</v>
      </c>
      <c r="B5" s="300">
        <f>Constants!B3</f>
        <v>73051</v>
      </c>
      <c r="C5" s="300" t="str">
        <f>Constants!C3</f>
        <v xml:space="preserve"> </v>
      </c>
      <c r="D5" s="300" t="str">
        <f>Constants!D3</f>
        <v xml:space="preserve"> </v>
      </c>
      <c r="E5" s="300" t="str">
        <f>Constants!E3</f>
        <v>A</v>
      </c>
      <c r="F5" s="300">
        <f>Constants!F3</f>
        <v>0.95</v>
      </c>
      <c r="G5" s="300">
        <f>Constants!G3</f>
        <v>0</v>
      </c>
      <c r="H5" s="300">
        <f>Constants!H3</f>
        <v>0</v>
      </c>
      <c r="I5" s="300">
        <f>Constants!I3</f>
        <v>0</v>
      </c>
      <c r="J5" s="300">
        <f>Constants!J3</f>
        <v>0</v>
      </c>
    </row>
    <row r="6" spans="1:10" hidden="1">
      <c r="A6" s="300" t="str">
        <f>Constants!A4</f>
        <v>Phases:</v>
      </c>
      <c r="B6" s="300" t="str">
        <f>Constants!B4</f>
        <v>Analysis</v>
      </c>
      <c r="C6" s="300" t="str">
        <f>Constants!C4</f>
        <v xml:space="preserve"> </v>
      </c>
      <c r="D6" s="300" t="str">
        <f>Constants!D4</f>
        <v xml:space="preserve"> </v>
      </c>
      <c r="E6" s="300" t="str">
        <f>Constants!E4</f>
        <v>AB</v>
      </c>
      <c r="F6" s="300">
        <f>Constants!F4</f>
        <v>0.9</v>
      </c>
      <c r="G6" s="300">
        <f>Constants!G4</f>
        <v>0</v>
      </c>
      <c r="H6" s="300">
        <f>Constants!H4</f>
        <v>0</v>
      </c>
      <c r="I6" s="300">
        <f>Constants!I4</f>
        <v>0</v>
      </c>
      <c r="J6" s="300">
        <f>Constants!J4</f>
        <v>0</v>
      </c>
    </row>
    <row r="7" spans="1:10" hidden="1">
      <c r="A7" s="300" t="str">
        <f>Constants!A5</f>
        <v xml:space="preserve"> </v>
      </c>
      <c r="B7" s="300" t="str">
        <f>Constants!B5</f>
        <v>Architecture</v>
      </c>
      <c r="C7" s="300" t="str">
        <f>Constants!C5</f>
        <v xml:space="preserve"> </v>
      </c>
      <c r="D7" s="300" t="str">
        <f>Constants!D5</f>
        <v xml:space="preserve"> </v>
      </c>
      <c r="E7" s="300" t="str">
        <f>Constants!E5</f>
        <v>B</v>
      </c>
      <c r="F7" s="300">
        <f>Constants!F5</f>
        <v>0.85</v>
      </c>
      <c r="G7" s="300">
        <f>Constants!G5</f>
        <v>0</v>
      </c>
      <c r="H7" s="300">
        <f>Constants!H5</f>
        <v>0</v>
      </c>
      <c r="I7" s="300">
        <f>Constants!I5</f>
        <v>0</v>
      </c>
      <c r="J7" s="300">
        <f>Constants!J5</f>
        <v>0</v>
      </c>
    </row>
    <row r="8" spans="1:10" hidden="1">
      <c r="A8" s="300" t="str">
        <f>Constants!A6</f>
        <v xml:space="preserve"> </v>
      </c>
      <c r="B8" s="300" t="str">
        <f>Constants!B6</f>
        <v>Project planning</v>
      </c>
      <c r="C8" s="300" t="str">
        <f>Constants!C6</f>
        <v xml:space="preserve"> </v>
      </c>
      <c r="D8" s="300" t="str">
        <f>Constants!D6</f>
        <v xml:space="preserve"> </v>
      </c>
      <c r="E8" s="300" t="str">
        <f>Constants!E6</f>
        <v>BC</v>
      </c>
      <c r="F8" s="300">
        <f>Constants!F6</f>
        <v>0.8</v>
      </c>
      <c r="G8" s="300">
        <f>Constants!G6</f>
        <v>0</v>
      </c>
      <c r="H8" s="300">
        <f>Constants!H6</f>
        <v>0</v>
      </c>
      <c r="I8" s="300">
        <f>Constants!I6</f>
        <v>0</v>
      </c>
      <c r="J8" s="300">
        <f>Constants!J6</f>
        <v>0</v>
      </c>
    </row>
    <row r="9" spans="1:10" hidden="1">
      <c r="A9" s="300" t="str">
        <f>Constants!A7</f>
        <v xml:space="preserve"> </v>
      </c>
      <c r="B9" s="300" t="str">
        <f>Constants!B7</f>
        <v>Interation planning</v>
      </c>
      <c r="C9" s="300" t="str">
        <f>Constants!C7</f>
        <v xml:space="preserve"> </v>
      </c>
      <c r="D9" s="300" t="str">
        <f>Constants!D7</f>
        <v xml:space="preserve"> </v>
      </c>
      <c r="E9" s="300" t="str">
        <f>Constants!E7</f>
        <v>C</v>
      </c>
      <c r="F9" s="300">
        <f>Constants!F7</f>
        <v>0.75</v>
      </c>
      <c r="G9" s="300">
        <f>Constants!G7</f>
        <v>0</v>
      </c>
      <c r="H9" s="300">
        <f>Constants!H7</f>
        <v>0</v>
      </c>
      <c r="I9" s="300">
        <f>Constants!I7</f>
        <v>0</v>
      </c>
      <c r="J9" s="300">
        <f>Constants!J7</f>
        <v>0</v>
      </c>
    </row>
    <row r="10" spans="1:10" hidden="1">
      <c r="A10" s="300" t="str">
        <f>Constants!A8</f>
        <v xml:space="preserve"> </v>
      </c>
      <c r="B10" s="300" t="str">
        <f>Constants!B8</f>
        <v>Construction</v>
      </c>
      <c r="C10" s="300" t="str">
        <f>Constants!C8</f>
        <v xml:space="preserve"> </v>
      </c>
      <c r="D10" s="300" t="str">
        <f>Constants!D8</f>
        <v xml:space="preserve"> </v>
      </c>
      <c r="E10" s="300" t="str">
        <f>Constants!E8</f>
        <v>CD</v>
      </c>
      <c r="F10" s="300">
        <f>Constants!F8</f>
        <v>0.7</v>
      </c>
      <c r="G10" s="300">
        <f>Constants!G8</f>
        <v>0</v>
      </c>
      <c r="H10" s="300">
        <f>Constants!H8</f>
        <v>0</v>
      </c>
      <c r="I10" s="300">
        <f>Constants!I8</f>
        <v>0</v>
      </c>
      <c r="J10" s="300">
        <f>Constants!J8</f>
        <v>0</v>
      </c>
    </row>
    <row r="11" spans="1:10" hidden="1">
      <c r="A11" s="300" t="str">
        <f>Constants!A9</f>
        <v xml:space="preserve"> </v>
      </c>
      <c r="B11" s="300" t="str">
        <f>Constants!B9</f>
        <v>Refactoring</v>
      </c>
      <c r="C11" s="300" t="str">
        <f>Constants!C9</f>
        <v xml:space="preserve"> </v>
      </c>
      <c r="D11" s="300" t="str">
        <f>Constants!D9</f>
        <v xml:space="preserve"> </v>
      </c>
      <c r="E11" s="300" t="str">
        <f>Constants!E9</f>
        <v>D</v>
      </c>
      <c r="F11" s="300">
        <f>Constants!F9</f>
        <v>0.65</v>
      </c>
      <c r="G11" s="300">
        <f>Constants!G9</f>
        <v>0</v>
      </c>
      <c r="H11" s="300">
        <f>Constants!H9</f>
        <v>0</v>
      </c>
      <c r="I11" s="300">
        <f>Constants!I9</f>
        <v>0</v>
      </c>
      <c r="J11" s="300">
        <f>Constants!J9</f>
        <v>0</v>
      </c>
    </row>
    <row r="12" spans="1:10" hidden="1">
      <c r="A12" s="300" t="str">
        <f>Constants!A10</f>
        <v xml:space="preserve"> </v>
      </c>
      <c r="B12" s="300" t="str">
        <f>Constants!B10</f>
        <v>Review</v>
      </c>
      <c r="C12" s="300" t="str">
        <f>Constants!C10</f>
        <v xml:space="preserve"> </v>
      </c>
      <c r="D12" s="300" t="str">
        <f>Constants!D10</f>
        <v xml:space="preserve"> </v>
      </c>
      <c r="E12" s="300" t="str">
        <f>Constants!E10</f>
        <v>F</v>
      </c>
      <c r="F12" s="300">
        <f>Constants!F10</f>
        <v>0.5</v>
      </c>
      <c r="G12" s="300">
        <f>Constants!G10</f>
        <v>0</v>
      </c>
      <c r="H12" s="300">
        <f>Constants!H10</f>
        <v>0</v>
      </c>
      <c r="I12" s="300">
        <f>Constants!I10</f>
        <v>0</v>
      </c>
      <c r="J12" s="300">
        <f>Constants!J10</f>
        <v>0</v>
      </c>
    </row>
    <row r="13" spans="1:10" hidden="1">
      <c r="A13" s="300" t="str">
        <f>Constants!A11</f>
        <v xml:space="preserve"> </v>
      </c>
      <c r="B13" s="300" t="str">
        <f>Constants!B11</f>
        <v>Integration test</v>
      </c>
      <c r="C13" s="300" t="str">
        <f>Constants!C11</f>
        <v xml:space="preserve"> </v>
      </c>
      <c r="D13" s="300" t="str">
        <f>Constants!D11</f>
        <v xml:space="preserve"> </v>
      </c>
      <c r="E13" s="300" t="str">
        <f>Constants!E11</f>
        <v xml:space="preserve"> </v>
      </c>
      <c r="F13" s="300" t="str">
        <f>Constants!F11</f>
        <v xml:space="preserve"> </v>
      </c>
      <c r="G13" s="300">
        <f>Constants!G11</f>
        <v>0</v>
      </c>
      <c r="H13" s="300">
        <f>Constants!H11</f>
        <v>0</v>
      </c>
      <c r="I13" s="300">
        <f>Constants!I11</f>
        <v>0</v>
      </c>
      <c r="J13" s="300">
        <f>Constants!J11</f>
        <v>0</v>
      </c>
    </row>
    <row r="14" spans="1:10" hidden="1">
      <c r="A14" s="300" t="str">
        <f>Constants!A12</f>
        <v xml:space="preserve"> </v>
      </c>
      <c r="B14" s="300" t="str">
        <f>Constants!B12</f>
        <v>Repatterning</v>
      </c>
      <c r="C14" s="300" t="str">
        <f>Constants!C12</f>
        <v xml:space="preserve"> </v>
      </c>
      <c r="D14" s="300" t="str">
        <f>Constants!D12</f>
        <v xml:space="preserve"> </v>
      </c>
      <c r="E14" s="300" t="str">
        <f>Constants!E12</f>
        <v xml:space="preserve"> </v>
      </c>
      <c r="F14" s="300" t="str">
        <f>Constants!F12</f>
        <v xml:space="preserve"> </v>
      </c>
      <c r="G14" s="300">
        <f>Constants!G12</f>
        <v>0</v>
      </c>
      <c r="H14" s="300">
        <f>Constants!H12</f>
        <v>0</v>
      </c>
      <c r="I14" s="300">
        <f>Constants!I12</f>
        <v>0</v>
      </c>
      <c r="J14" s="300">
        <f>Constants!J12</f>
        <v>0</v>
      </c>
    </row>
    <row r="15" spans="1:10" hidden="1">
      <c r="A15" s="300" t="str">
        <f>Constants!A13</f>
        <v xml:space="preserve"> </v>
      </c>
      <c r="B15" s="300" t="str">
        <f>Constants!B13</f>
        <v>Postmortem</v>
      </c>
      <c r="C15" s="300" t="str">
        <f>Constants!C13</f>
        <v xml:space="preserve"> </v>
      </c>
      <c r="D15" s="300" t="str">
        <f>Constants!D13</f>
        <v xml:space="preserve"> </v>
      </c>
      <c r="E15" s="300" t="str">
        <f>Constants!E13</f>
        <v xml:space="preserve"> </v>
      </c>
      <c r="F15" s="300" t="str">
        <f>Constants!F13</f>
        <v xml:space="preserve"> </v>
      </c>
      <c r="G15" s="300">
        <f>Constants!G13</f>
        <v>0</v>
      </c>
      <c r="H15" s="300">
        <f>Constants!H13</f>
        <v>0</v>
      </c>
      <c r="I15" s="300">
        <f>Constants!I13</f>
        <v>0</v>
      </c>
      <c r="J15" s="300">
        <f>Constants!J13</f>
        <v>0</v>
      </c>
    </row>
    <row r="16" spans="1:10" hidden="1">
      <c r="A16" s="300" t="str">
        <f>Constants!A14</f>
        <v xml:space="preserve"> </v>
      </c>
      <c r="B16" s="300" t="str">
        <f>Constants!B14</f>
        <v>Sandbox</v>
      </c>
      <c r="C16" s="300" t="str">
        <f>Constants!C14</f>
        <v xml:space="preserve"> </v>
      </c>
      <c r="D16" s="300" t="str">
        <f>Constants!D14</f>
        <v xml:space="preserve"> </v>
      </c>
      <c r="E16" s="300" t="str">
        <f>Constants!E14</f>
        <v xml:space="preserve"> </v>
      </c>
      <c r="F16" s="300" t="str">
        <f>Constants!F14</f>
        <v xml:space="preserve"> </v>
      </c>
      <c r="G16" s="300">
        <f>Constants!G14</f>
        <v>0</v>
      </c>
      <c r="H16" s="300">
        <f>Constants!H14</f>
        <v>0</v>
      </c>
      <c r="I16" s="300">
        <f>Constants!I14</f>
        <v>0</v>
      </c>
      <c r="J16" s="300">
        <f>Constants!J14</f>
        <v>0</v>
      </c>
    </row>
    <row r="17" spans="1:10" hidden="1">
      <c r="A17" s="300" t="str">
        <f>Constants!A15</f>
        <v xml:space="preserve"> </v>
      </c>
      <c r="B17" s="300" t="str">
        <f>Constants!B15</f>
        <v xml:space="preserve"> </v>
      </c>
      <c r="C17" s="300" t="str">
        <f>Constants!C15</f>
        <v xml:space="preserve"> </v>
      </c>
      <c r="D17" s="300" t="str">
        <f>Constants!D15</f>
        <v xml:space="preserve"> </v>
      </c>
      <c r="E17" s="300" t="str">
        <f>Constants!E15</f>
        <v xml:space="preserve"> </v>
      </c>
      <c r="F17" s="300" t="str">
        <f>Constants!F15</f>
        <v xml:space="preserve"> </v>
      </c>
      <c r="G17" s="300">
        <f>Constants!G15</f>
        <v>0</v>
      </c>
      <c r="H17" s="300">
        <f>Constants!H15</f>
        <v>0</v>
      </c>
      <c r="I17" s="300">
        <f>Constants!I15</f>
        <v>0</v>
      </c>
      <c r="J17" s="300">
        <f>Constants!J15</f>
        <v>0</v>
      </c>
    </row>
    <row r="18" spans="1:10" hidden="1">
      <c r="A18" s="300" t="str">
        <f>Constants!A16</f>
        <v xml:space="preserve"> </v>
      </c>
      <c r="B18" s="300" t="str">
        <f>Constants!B16</f>
        <v xml:space="preserve"> </v>
      </c>
      <c r="C18" s="300" t="str">
        <f>Constants!C16</f>
        <v xml:space="preserve"> </v>
      </c>
      <c r="D18" s="300" t="str">
        <f>Constants!D16</f>
        <v xml:space="preserve"> </v>
      </c>
      <c r="E18" s="300" t="str">
        <f>Constants!E16</f>
        <v xml:space="preserve"> </v>
      </c>
      <c r="F18" s="300" t="str">
        <f>Constants!F16</f>
        <v xml:space="preserve"> </v>
      </c>
      <c r="G18" s="300">
        <f>Constants!G16</f>
        <v>0</v>
      </c>
      <c r="H18" s="300">
        <f>Constants!H16</f>
        <v>0</v>
      </c>
      <c r="I18" s="300">
        <f>Constants!I16</f>
        <v>0</v>
      </c>
      <c r="J18" s="300">
        <f>Constants!J16</f>
        <v>0</v>
      </c>
    </row>
    <row r="19" spans="1:10" hidden="1">
      <c r="A19" s="300" t="str">
        <f>Constants!A17</f>
        <v xml:space="preserve"> </v>
      </c>
      <c r="B19" s="300" t="str">
        <f>Constants!B17</f>
        <v xml:space="preserve"> </v>
      </c>
      <c r="C19" s="300" t="str">
        <f>Constants!C17</f>
        <v xml:space="preserve"> </v>
      </c>
      <c r="D19" s="300" t="str">
        <f>Constants!D17</f>
        <v xml:space="preserve"> </v>
      </c>
      <c r="E19" s="300" t="str">
        <f>Constants!E17</f>
        <v xml:space="preserve"> </v>
      </c>
      <c r="F19" s="300" t="str">
        <f>Constants!F17</f>
        <v xml:space="preserve"> </v>
      </c>
      <c r="G19" s="300">
        <f>Constants!G17</f>
        <v>0</v>
      </c>
      <c r="H19" s="300">
        <f>Constants!H17</f>
        <v>0</v>
      </c>
      <c r="I19" s="300">
        <f>Constants!I17</f>
        <v>0</v>
      </c>
      <c r="J19" s="300">
        <f>Constants!J17</f>
        <v>0</v>
      </c>
    </row>
    <row r="20" spans="1:10" hidden="1">
      <c r="A20" s="300" t="str">
        <f>Constants!A18</f>
        <v xml:space="preserve"> </v>
      </c>
      <c r="B20" s="300" t="str">
        <f>Constants!B18</f>
        <v xml:space="preserve"> </v>
      </c>
      <c r="C20" s="300" t="str">
        <f>Constants!C18</f>
        <v xml:space="preserve"> </v>
      </c>
      <c r="D20" s="300" t="str">
        <f>Constants!D18</f>
        <v xml:space="preserve"> </v>
      </c>
      <c r="E20" s="300" t="str">
        <f>Constants!E18</f>
        <v xml:space="preserve"> </v>
      </c>
      <c r="F20" s="300" t="str">
        <f>Constants!F18</f>
        <v xml:space="preserve"> </v>
      </c>
      <c r="G20" s="300">
        <f>Constants!G18</f>
        <v>0</v>
      </c>
      <c r="H20" s="300">
        <f>Constants!H18</f>
        <v>0</v>
      </c>
      <c r="I20" s="300">
        <f>Constants!I18</f>
        <v>0</v>
      </c>
      <c r="J20" s="300">
        <f>Constants!J18</f>
        <v>0</v>
      </c>
    </row>
    <row r="21" spans="1:10" hidden="1">
      <c r="A21" s="300" t="str">
        <f>Constants!A19</f>
        <v>Defect Types:</v>
      </c>
      <c r="B21" s="300" t="str">
        <f>Constants!B19</f>
        <v>Requirements Change</v>
      </c>
      <c r="C21" s="300" t="str">
        <f>Constants!C19</f>
        <v>Changes to requirements</v>
      </c>
      <c r="D21" s="300" t="str">
        <f>Constants!D19</f>
        <v>Iteration</v>
      </c>
      <c r="E21" s="300" t="str">
        <f>Constants!E19</f>
        <v>NA</v>
      </c>
      <c r="F21" s="300" t="str">
        <f>Constants!F19</f>
        <v xml:space="preserve">did not follow </v>
      </c>
      <c r="G21" s="300">
        <f>Constants!G19</f>
        <v>0</v>
      </c>
      <c r="H21" s="300">
        <f>Constants!H19</f>
        <v>0</v>
      </c>
      <c r="I21" s="300">
        <f>Constants!I19</f>
        <v>0</v>
      </c>
      <c r="J21" s="300">
        <f>Constants!J19</f>
        <v>0</v>
      </c>
    </row>
    <row r="22" spans="1:10" hidden="1">
      <c r="A22" s="300" t="str">
        <f>Constants!A20</f>
        <v xml:space="preserve"> </v>
      </c>
      <c r="B22" s="300" t="str">
        <f>Constants!B20</f>
        <v>Requirements Clarification</v>
      </c>
      <c r="C22" s="300" t="str">
        <f>Constants!C20</f>
        <v>Clarifications to requirements</v>
      </c>
      <c r="D22" s="300" t="str">
        <f>Constants!D20</f>
        <v xml:space="preserve"> </v>
      </c>
      <c r="E22" s="300">
        <f>Constants!E20</f>
        <v>1</v>
      </c>
      <c r="F22" s="300" t="str">
        <f>Constants!F20</f>
        <v>very painful</v>
      </c>
      <c r="G22" s="300">
        <f>Constants!G20</f>
        <v>0</v>
      </c>
      <c r="H22" s="300">
        <f>Constants!H20</f>
        <v>0</v>
      </c>
      <c r="I22" s="300">
        <f>Constants!I20</f>
        <v>0</v>
      </c>
      <c r="J22" s="300">
        <f>Constants!J20</f>
        <v>0</v>
      </c>
    </row>
    <row r="23" spans="1:10" hidden="1">
      <c r="A23" s="300" t="str">
        <f>Constants!A21</f>
        <v xml:space="preserve"> </v>
      </c>
      <c r="B23" s="300" t="str">
        <f>Constants!B21</f>
        <v>Product syntax</v>
      </c>
      <c r="C23" s="300" t="str">
        <f>Constants!C21</f>
        <v>Syntax flaws in the deliverable product</v>
      </c>
      <c r="D23" s="300" t="str">
        <f>Constants!D21</f>
        <v xml:space="preserve"> </v>
      </c>
      <c r="E23" s="300">
        <f>Constants!E21</f>
        <v>2</v>
      </c>
      <c r="F23" s="300" t="str">
        <f>Constants!F21</f>
        <v>painful</v>
      </c>
      <c r="G23" s="300">
        <f>Constants!G21</f>
        <v>0</v>
      </c>
      <c r="H23" s="300">
        <f>Constants!H21</f>
        <v>0</v>
      </c>
      <c r="I23" s="300">
        <f>Constants!I21</f>
        <v>0</v>
      </c>
      <c r="J23" s="300">
        <f>Constants!J21</f>
        <v>0</v>
      </c>
    </row>
    <row r="24" spans="1:10" hidden="1">
      <c r="A24" s="300" t="str">
        <f>Constants!A22</f>
        <v xml:space="preserve"> </v>
      </c>
      <c r="B24" s="300" t="str">
        <f>Constants!B22</f>
        <v>Product logic</v>
      </c>
      <c r="C24" s="300" t="str">
        <f>Constants!C22</f>
        <v>Logic flaws in the deliverable product</v>
      </c>
      <c r="D24" s="300" t="str">
        <f>Constants!D22</f>
        <v xml:space="preserve"> </v>
      </c>
      <c r="E24" s="300">
        <f>Constants!E22</f>
        <v>3</v>
      </c>
      <c r="F24" s="300" t="str">
        <f>Constants!F22</f>
        <v>neutral</v>
      </c>
      <c r="G24" s="300">
        <f>Constants!G22</f>
        <v>0</v>
      </c>
      <c r="H24" s="300">
        <f>Constants!H22</f>
        <v>0</v>
      </c>
      <c r="I24" s="300">
        <f>Constants!I22</f>
        <v>0</v>
      </c>
      <c r="J24" s="300">
        <f>Constants!J22</f>
        <v>0</v>
      </c>
    </row>
    <row r="25" spans="1:10" hidden="1">
      <c r="A25" s="300" t="str">
        <f>Constants!A23</f>
        <v xml:space="preserve"> </v>
      </c>
      <c r="B25" s="300" t="str">
        <f>Constants!B23</f>
        <v>Product interface</v>
      </c>
      <c r="C25" s="300" t="str">
        <f>Constants!C23</f>
        <v>Flaws in the interface of a component of the deliverable product</v>
      </c>
      <c r="D25" s="300" t="str">
        <f>Constants!D23</f>
        <v xml:space="preserve"> </v>
      </c>
      <c r="E25" s="300">
        <f>Constants!E23</f>
        <v>4</v>
      </c>
      <c r="F25" s="300" t="str">
        <f>Constants!F23</f>
        <v>helpful</v>
      </c>
      <c r="G25" s="300">
        <f>Constants!G23</f>
        <v>0</v>
      </c>
      <c r="H25" s="300">
        <f>Constants!H23</f>
        <v>0</v>
      </c>
      <c r="I25" s="300">
        <f>Constants!I23</f>
        <v>0</v>
      </c>
      <c r="J25" s="300">
        <f>Constants!J23</f>
        <v>0</v>
      </c>
    </row>
    <row r="26" spans="1:10" hidden="1">
      <c r="A26" s="300" t="str">
        <f>Constants!A24</f>
        <v xml:space="preserve"> </v>
      </c>
      <c r="B26" s="300" t="str">
        <f>Constants!B24</f>
        <v>Product checking</v>
      </c>
      <c r="C26" s="300" t="str">
        <f>Constants!C24</f>
        <v>Flaws with boundary/type checking within a component of the deliverable product</v>
      </c>
      <c r="D26" s="300" t="str">
        <f>Constants!D24</f>
        <v xml:space="preserve"> </v>
      </c>
      <c r="E26" s="300">
        <f>Constants!E24</f>
        <v>5</v>
      </c>
      <c r="F26" s="300" t="str">
        <f>Constants!F24</f>
        <v>very helpful</v>
      </c>
      <c r="G26" s="300">
        <f>Constants!G24</f>
        <v>0</v>
      </c>
      <c r="H26" s="300">
        <f>Constants!H24</f>
        <v>0</v>
      </c>
      <c r="I26" s="300">
        <f>Constants!I24</f>
        <v>0</v>
      </c>
      <c r="J26" s="300">
        <f>Constants!J24</f>
        <v>0</v>
      </c>
    </row>
    <row r="27" spans="1:10" s="23" customFormat="1" hidden="1">
      <c r="A27" s="300" t="str">
        <f>Constants!A25</f>
        <v xml:space="preserve"> </v>
      </c>
      <c r="B27" s="300" t="str">
        <f>Constants!B25</f>
        <v>Test syntax</v>
      </c>
      <c r="C27" s="300" t="str">
        <f>Constants!C25</f>
        <v xml:space="preserve">Syntax flaws in the test code </v>
      </c>
      <c r="D27" s="300" t="str">
        <f>Constants!D25</f>
        <v xml:space="preserve"> </v>
      </c>
      <c r="E27" s="300">
        <f>Constants!E25</f>
        <v>6</v>
      </c>
      <c r="F27" s="300" t="str">
        <f>Constants!F25</f>
        <v xml:space="preserve"> </v>
      </c>
      <c r="G27" s="300">
        <f>Constants!G25</f>
        <v>0</v>
      </c>
      <c r="H27" s="300">
        <f>Constants!H25</f>
        <v>0</v>
      </c>
      <c r="I27" s="300">
        <f>Constants!I25</f>
        <v>0</v>
      </c>
      <c r="J27" s="300">
        <f>Constants!J25</f>
        <v>0</v>
      </c>
    </row>
    <row r="28" spans="1:10" hidden="1">
      <c r="A28" s="300" t="str">
        <f>Constants!A26</f>
        <v xml:space="preserve"> </v>
      </c>
      <c r="B28" s="300" t="str">
        <f>Constants!B26</f>
        <v>Test logic</v>
      </c>
      <c r="C28" s="300" t="str">
        <f>Constants!C26</f>
        <v>Logic flaws in the test code</v>
      </c>
      <c r="D28" s="300" t="str">
        <f>Constants!D26</f>
        <v xml:space="preserve"> </v>
      </c>
      <c r="E28" s="300">
        <f>Constants!E26</f>
        <v>7</v>
      </c>
      <c r="F28" s="300" t="str">
        <f>Constants!F26</f>
        <v xml:space="preserve"> </v>
      </c>
      <c r="G28" s="300">
        <f>Constants!G26</f>
        <v>0</v>
      </c>
      <c r="H28" s="300">
        <f>Constants!H26</f>
        <v>0</v>
      </c>
      <c r="I28" s="300">
        <f>Constants!I26</f>
        <v>0</v>
      </c>
      <c r="J28" s="300">
        <f>Constants!J26</f>
        <v>0</v>
      </c>
    </row>
    <row r="29" spans="1:10" hidden="1">
      <c r="A29" s="300" t="str">
        <f>Constants!A27</f>
        <v xml:space="preserve"> </v>
      </c>
      <c r="B29" s="300" t="str">
        <f>Constants!B27</f>
        <v>Test interface</v>
      </c>
      <c r="C29" s="300" t="str">
        <f>Constants!C27</f>
        <v>Flaws in the interface of a component of the test code</v>
      </c>
      <c r="D29" s="300" t="str">
        <f>Constants!D27</f>
        <v xml:space="preserve"> </v>
      </c>
      <c r="E29" s="300">
        <f>Constants!E27</f>
        <v>8</v>
      </c>
      <c r="F29" s="300" t="str">
        <f>Constants!F27</f>
        <v xml:space="preserve"> </v>
      </c>
      <c r="G29" s="300">
        <f>Constants!G27</f>
        <v>0</v>
      </c>
      <c r="H29" s="300">
        <f>Constants!H27</f>
        <v>0</v>
      </c>
      <c r="I29" s="300">
        <f>Constants!I27</f>
        <v>0</v>
      </c>
      <c r="J29" s="300">
        <f>Constants!J27</f>
        <v>0</v>
      </c>
    </row>
    <row r="30" spans="1:10" hidden="1">
      <c r="A30" s="300" t="str">
        <f>Constants!A28</f>
        <v xml:space="preserve"> </v>
      </c>
      <c r="B30" s="300" t="str">
        <f>Constants!B28</f>
        <v>Test checking</v>
      </c>
      <c r="C30" s="300" t="str">
        <f>Constants!C28</f>
        <v>Flaws with boundary/type checking within a component of the test code</v>
      </c>
      <c r="D30" s="300" t="str">
        <f>Constants!D28</f>
        <v xml:space="preserve"> </v>
      </c>
      <c r="E30" s="300">
        <f>Constants!E28</f>
        <v>9</v>
      </c>
      <c r="F30" s="300" t="str">
        <f>Constants!F28</f>
        <v xml:space="preserve"> </v>
      </c>
      <c r="G30" s="300">
        <f>Constants!G28</f>
        <v>0</v>
      </c>
      <c r="H30" s="300">
        <f>Constants!H28</f>
        <v>0</v>
      </c>
      <c r="I30" s="300">
        <f>Constants!I28</f>
        <v>0</v>
      </c>
      <c r="J30" s="300">
        <f>Constants!J28</f>
        <v>0</v>
      </c>
    </row>
    <row r="31" spans="1:10" hidden="1">
      <c r="A31" s="300" t="str">
        <f>Constants!A29</f>
        <v xml:space="preserve"> </v>
      </c>
      <c r="B31" s="300" t="str">
        <f>Constants!B29</f>
        <v>Bad Smell</v>
      </c>
      <c r="C31" s="300" t="str">
        <f>Constants!C29</f>
        <v>Refactoring changes (please note the bad smell in the defect description)</v>
      </c>
      <c r="D31" s="300" t="str">
        <f>Constants!D29</f>
        <v xml:space="preserve"> </v>
      </c>
      <c r="E31" s="300">
        <f>Constants!E29</f>
        <v>10</v>
      </c>
      <c r="F31" s="300">
        <f>Constants!F29</f>
        <v>0</v>
      </c>
      <c r="G31" s="300">
        <f>Constants!G29</f>
        <v>0</v>
      </c>
      <c r="H31" s="300">
        <f>Constants!H29</f>
        <v>0</v>
      </c>
      <c r="I31" s="300">
        <f>Constants!I29</f>
        <v>0</v>
      </c>
      <c r="J31" s="300">
        <f>Constants!J29</f>
        <v>0</v>
      </c>
    </row>
    <row r="32" spans="1:10" hidden="1">
      <c r="A32" s="300" t="str">
        <f>Constants!A30</f>
        <v>Y/N:</v>
      </c>
      <c r="B32" s="300" t="str">
        <f>Constants!B30</f>
        <v>Yes</v>
      </c>
      <c r="C32" s="300" t="str">
        <f>Constants!C30</f>
        <v xml:space="preserve"> </v>
      </c>
      <c r="D32" s="300" t="str">
        <f>Constants!D30</f>
        <v xml:space="preserve"> </v>
      </c>
      <c r="E32" s="300" t="str">
        <f>Constants!E30</f>
        <v>Passed</v>
      </c>
      <c r="F32" s="300">
        <f>Constants!F30</f>
        <v>0</v>
      </c>
      <c r="G32" s="300">
        <f>Constants!G30</f>
        <v>0</v>
      </c>
      <c r="H32" s="300">
        <f>Constants!H30</f>
        <v>0</v>
      </c>
      <c r="I32" s="300">
        <f>Constants!I30</f>
        <v>0</v>
      </c>
      <c r="J32" s="300">
        <f>Constants!J30</f>
        <v>0</v>
      </c>
    </row>
    <row r="33" spans="1:10" hidden="1">
      <c r="A33" s="300" t="str">
        <f>Constants!A31</f>
        <v xml:space="preserve"> </v>
      </c>
      <c r="B33" s="300" t="str">
        <f>Constants!B31</f>
        <v>No</v>
      </c>
      <c r="C33" s="300" t="str">
        <f>Constants!C31</f>
        <v xml:space="preserve"> </v>
      </c>
      <c r="D33" s="300" t="str">
        <f>Constants!D31</f>
        <v xml:space="preserve"> </v>
      </c>
      <c r="E33" s="300" t="str">
        <f>Constants!E31</f>
        <v>Passed with issues</v>
      </c>
      <c r="F33" s="300">
        <f>Constants!F31</f>
        <v>0</v>
      </c>
      <c r="G33" s="300">
        <f>Constants!G31</f>
        <v>0</v>
      </c>
      <c r="H33" s="300">
        <f>Constants!H31</f>
        <v>0</v>
      </c>
      <c r="I33" s="300">
        <f>Constants!I31</f>
        <v>0</v>
      </c>
      <c r="J33" s="300">
        <f>Constants!J31</f>
        <v>0</v>
      </c>
    </row>
    <row r="34" spans="1:10" hidden="1">
      <c r="A34" s="300" t="str">
        <f>Constants!A32</f>
        <v>Proxy Types:</v>
      </c>
      <c r="B34" s="300" t="str">
        <f>Constants!B32</f>
        <v>-</v>
      </c>
      <c r="C34" s="300" t="str">
        <f>Constants!C32</f>
        <v xml:space="preserve"> </v>
      </c>
      <c r="D34" s="300" t="str">
        <f>Constants!D32</f>
        <v xml:space="preserve"> </v>
      </c>
      <c r="E34" s="300" t="str">
        <f>Constants!E32</f>
        <v>Failed</v>
      </c>
      <c r="F34" s="300" t="str">
        <f>Constants!F32</f>
        <v xml:space="preserve"> </v>
      </c>
      <c r="G34" s="300">
        <f>Constants!G32</f>
        <v>0</v>
      </c>
      <c r="H34" s="300">
        <f>Constants!H32</f>
        <v>0</v>
      </c>
      <c r="I34" s="300">
        <f>Constants!I32</f>
        <v>0</v>
      </c>
      <c r="J34" s="300">
        <f>Constants!J32</f>
        <v>0</v>
      </c>
    </row>
    <row r="35" spans="1:10" hidden="1">
      <c r="A35" s="300" t="str">
        <f>Constants!A33</f>
        <v xml:space="preserve"> </v>
      </c>
      <c r="B35" s="300" t="str">
        <f>Constants!B33</f>
        <v>Calculation</v>
      </c>
      <c r="C35" s="300" t="str">
        <f>Constants!C33</f>
        <v xml:space="preserve"> </v>
      </c>
      <c r="D35" s="300" t="str">
        <f>Constants!D33</f>
        <v xml:space="preserve"> </v>
      </c>
      <c r="E35" s="300" t="str">
        <f>Constants!E33</f>
        <v>Not tested</v>
      </c>
      <c r="F35" s="300" t="str">
        <f>Constants!F33</f>
        <v xml:space="preserve"> </v>
      </c>
      <c r="G35" s="300">
        <f>Constants!G33</f>
        <v>0</v>
      </c>
      <c r="H35" s="300">
        <f>Constants!H33</f>
        <v>0</v>
      </c>
      <c r="I35" s="300">
        <f>Constants!I33</f>
        <v>0</v>
      </c>
      <c r="J35" s="300">
        <f>Constants!J33</f>
        <v>0</v>
      </c>
    </row>
    <row r="36" spans="1:10" hidden="1">
      <c r="A36" s="300" t="str">
        <f>Constants!A34</f>
        <v xml:space="preserve"> </v>
      </c>
      <c r="B36" s="300" t="str">
        <f>Constants!B34</f>
        <v>Data</v>
      </c>
      <c r="C36" s="300" t="str">
        <f>Constants!C34</f>
        <v xml:space="preserve"> </v>
      </c>
      <c r="D36" s="300" t="str">
        <f>Constants!D34</f>
        <v xml:space="preserve"> </v>
      </c>
      <c r="E36" s="300" t="str">
        <f>Constants!E34</f>
        <v>Not applicable</v>
      </c>
      <c r="F36" s="300" t="str">
        <f>Constants!F34</f>
        <v xml:space="preserve"> </v>
      </c>
      <c r="G36" s="300">
        <f>Constants!G34</f>
        <v>0</v>
      </c>
      <c r="H36" s="300">
        <f>Constants!H34</f>
        <v>0</v>
      </c>
      <c r="I36" s="300">
        <f>Constants!I34</f>
        <v>0</v>
      </c>
      <c r="J36" s="300">
        <f>Constants!J34</f>
        <v>0</v>
      </c>
    </row>
    <row r="37" spans="1:10" hidden="1">
      <c r="A37" s="300" t="str">
        <f>Constants!A35</f>
        <v xml:space="preserve"> </v>
      </c>
      <c r="B37" s="300" t="str">
        <f>Constants!B35</f>
        <v>I/O</v>
      </c>
      <c r="C37" s="300" t="str">
        <f>Constants!C35</f>
        <v xml:space="preserve"> </v>
      </c>
      <c r="D37" s="300" t="str">
        <f>Constants!D35</f>
        <v xml:space="preserve"> </v>
      </c>
      <c r="E37" s="300" t="str">
        <f>Constants!E35</f>
        <v xml:space="preserve"> </v>
      </c>
      <c r="F37" s="300" t="str">
        <f>Constants!F35</f>
        <v xml:space="preserve"> </v>
      </c>
      <c r="G37" s="300">
        <f>Constants!G35</f>
        <v>0</v>
      </c>
      <c r="H37" s="300">
        <f>Constants!H35</f>
        <v>0</v>
      </c>
      <c r="I37" s="300">
        <f>Constants!I35</f>
        <v>0</v>
      </c>
      <c r="J37" s="300">
        <f>Constants!J35</f>
        <v>0</v>
      </c>
    </row>
    <row r="38" spans="1:10" hidden="1">
      <c r="A38" s="300" t="str">
        <f>Constants!A36</f>
        <v xml:space="preserve"> </v>
      </c>
      <c r="B38" s="300" t="str">
        <f>Constants!B36</f>
        <v>Logic</v>
      </c>
      <c r="C38" s="300" t="str">
        <f>Constants!C36</f>
        <v xml:space="preserve"> </v>
      </c>
      <c r="D38" s="300" t="str">
        <f>Constants!D36</f>
        <v xml:space="preserve"> </v>
      </c>
      <c r="E38" s="300" t="str">
        <f>Constants!E36</f>
        <v xml:space="preserve"> </v>
      </c>
      <c r="F38" s="300" t="str">
        <f>Constants!F36</f>
        <v xml:space="preserve"> </v>
      </c>
      <c r="G38" s="300">
        <f>Constants!G36</f>
        <v>0</v>
      </c>
      <c r="H38" s="300">
        <f>Constants!H36</f>
        <v>0</v>
      </c>
      <c r="I38" s="300">
        <f>Constants!I36</f>
        <v>0</v>
      </c>
      <c r="J38" s="300">
        <f>Constants!J36</f>
        <v>0</v>
      </c>
    </row>
    <row r="39" spans="1:10" hidden="1">
      <c r="A39" s="300" t="str">
        <f>Constants!A37</f>
        <v xml:space="preserve"> </v>
      </c>
      <c r="B39" s="300" t="str">
        <f>Constants!B37</f>
        <v xml:space="preserve"> </v>
      </c>
      <c r="C39" s="300" t="str">
        <f>Constants!C37</f>
        <v xml:space="preserve"> </v>
      </c>
      <c r="D39" s="300" t="str">
        <f>Constants!D37</f>
        <v xml:space="preserve"> </v>
      </c>
      <c r="E39" s="300" t="str">
        <f>Constants!E37</f>
        <v xml:space="preserve"> </v>
      </c>
      <c r="F39" s="300" t="str">
        <f>Constants!F37</f>
        <v xml:space="preserve"> </v>
      </c>
      <c r="G39" s="300">
        <f>Constants!G37</f>
        <v>0</v>
      </c>
      <c r="H39" s="300">
        <f>Constants!H37</f>
        <v>0</v>
      </c>
      <c r="I39" s="300">
        <f>Constants!I37</f>
        <v>0</v>
      </c>
      <c r="J39" s="300">
        <f>Constants!J37</f>
        <v>0</v>
      </c>
    </row>
    <row r="40" spans="1:10" hidden="1">
      <c r="A40" s="300" t="str">
        <f>Constants!A38</f>
        <v>Sizes:</v>
      </c>
      <c r="B40" s="300" t="str">
        <f>Constants!B38</f>
        <v>VS</v>
      </c>
      <c r="C40" s="300" t="str">
        <f>Constants!C38</f>
        <v>S</v>
      </c>
      <c r="D40" s="300" t="str">
        <f>Constants!D38</f>
        <v>M</v>
      </c>
      <c r="E40" s="300" t="str">
        <f>Constants!E38</f>
        <v>L</v>
      </c>
      <c r="F40" s="300" t="str">
        <f>Constants!F38</f>
        <v>VL</v>
      </c>
      <c r="G40" s="300">
        <f>Constants!G38</f>
        <v>0</v>
      </c>
      <c r="H40" s="300">
        <f>Constants!H38</f>
        <v>0</v>
      </c>
      <c r="I40" s="300">
        <f>Constants!I38</f>
        <v>0</v>
      </c>
      <c r="J40" s="300">
        <f>Constants!J38</f>
        <v>0</v>
      </c>
    </row>
    <row r="41" spans="1:10" hidden="1">
      <c r="A41" s="300" t="str">
        <f>Constants!A39</f>
        <v>upper</v>
      </c>
      <c r="B41" s="300">
        <f>Constants!B39</f>
        <v>-1.5</v>
      </c>
      <c r="C41" s="300">
        <f>Constants!C39</f>
        <v>-0.5</v>
      </c>
      <c r="D41" s="300">
        <f>Constants!D39</f>
        <v>0.5</v>
      </c>
      <c r="E41" s="300">
        <f>Constants!E39</f>
        <v>1.5</v>
      </c>
      <c r="F41" s="300">
        <f>Constants!F39</f>
        <v>99999</v>
      </c>
      <c r="G41" s="300">
        <f>Constants!G39</f>
        <v>0</v>
      </c>
      <c r="H41" s="300">
        <f>Constants!H39</f>
        <v>0</v>
      </c>
      <c r="I41" s="300">
        <f>Constants!I39</f>
        <v>0</v>
      </c>
      <c r="J41" s="300">
        <f>Constants!J39</f>
        <v>0</v>
      </c>
    </row>
    <row r="42" spans="1:10" hidden="1">
      <c r="A42" s="300" t="str">
        <f>Constants!A40</f>
        <v>mid</v>
      </c>
      <c r="B42" s="300">
        <f>Constants!B40</f>
        <v>-2</v>
      </c>
      <c r="C42" s="300">
        <f>Constants!C40</f>
        <v>-1</v>
      </c>
      <c r="D42" s="300">
        <f>Constants!D40</f>
        <v>0</v>
      </c>
      <c r="E42" s="300">
        <f>Constants!E40</f>
        <v>1</v>
      </c>
      <c r="F42" s="300">
        <f>Constants!F40</f>
        <v>2</v>
      </c>
      <c r="G42" s="300">
        <f>Constants!G40</f>
        <v>0</v>
      </c>
      <c r="H42" s="300">
        <f>Constants!H40</f>
        <v>0</v>
      </c>
      <c r="I42" s="300">
        <f>Constants!I40</f>
        <v>0</v>
      </c>
      <c r="J42" s="300">
        <f>Constants!J40</f>
        <v>0</v>
      </c>
    </row>
    <row r="43" spans="1:10" hidden="1">
      <c r="A43" s="300" t="str">
        <f>Constants!A41</f>
        <v>lower</v>
      </c>
      <c r="B43" s="300">
        <f>Constants!B41</f>
        <v>0</v>
      </c>
      <c r="C43" s="300">
        <f>Constants!C41</f>
        <v>-1.5</v>
      </c>
      <c r="D43" s="300">
        <f>Constants!D41</f>
        <v>-0.5</v>
      </c>
      <c r="E43" s="300">
        <f>Constants!E41</f>
        <v>0.5</v>
      </c>
      <c r="F43" s="300">
        <f>Constants!F41</f>
        <v>1.5</v>
      </c>
      <c r="G43" s="300">
        <f>Constants!G41</f>
        <v>0</v>
      </c>
      <c r="H43" s="300">
        <f>Constants!H41</f>
        <v>0</v>
      </c>
      <c r="I43" s="300">
        <f>Constants!I41</f>
        <v>0</v>
      </c>
      <c r="J43" s="300">
        <f>Constants!J41</f>
        <v>0</v>
      </c>
    </row>
    <row r="44" spans="1:10" hidden="1">
      <c r="A44" s="300" t="str">
        <f>Constants!A42</f>
        <v xml:space="preserve"> </v>
      </c>
      <c r="B44" s="300">
        <f>Constants!B42</f>
        <v>0</v>
      </c>
      <c r="C44" s="300">
        <f>Constants!C42</f>
        <v>0</v>
      </c>
      <c r="D44" s="300">
        <f>Constants!D42</f>
        <v>0</v>
      </c>
      <c r="E44" s="300">
        <f>Constants!E42</f>
        <v>0</v>
      </c>
      <c r="F44" s="300" t="str">
        <f>Constants!F42</f>
        <v xml:space="preserve"> </v>
      </c>
      <c r="G44" s="300">
        <f>Constants!G42</f>
        <v>0</v>
      </c>
      <c r="H44" s="300">
        <f>Constants!H42</f>
        <v>0</v>
      </c>
      <c r="I44" s="300">
        <f>Constants!I42</f>
        <v>0</v>
      </c>
      <c r="J44" s="300">
        <f>Constants!J42</f>
        <v>0</v>
      </c>
    </row>
    <row r="45" spans="1:10" hidden="1">
      <c r="A45" s="300" t="str">
        <f>Constants!A43</f>
        <v xml:space="preserve"> </v>
      </c>
      <c r="B45" s="300" t="str">
        <f>Constants!B43</f>
        <v xml:space="preserve"> </v>
      </c>
      <c r="C45" s="300" t="str">
        <f>Constants!C43</f>
        <v xml:space="preserve"> </v>
      </c>
      <c r="D45" s="300" t="str">
        <f>Constants!D43</f>
        <v xml:space="preserve"> </v>
      </c>
      <c r="E45" s="300" t="str">
        <f>Constants!E43</f>
        <v xml:space="preserve"> </v>
      </c>
      <c r="F45" s="300" t="str">
        <f>Constants!F43</f>
        <v xml:space="preserve"> </v>
      </c>
      <c r="G45" s="300">
        <f>Constants!G43</f>
        <v>0</v>
      </c>
      <c r="H45" s="300">
        <f>Constants!H43</f>
        <v>0</v>
      </c>
      <c r="I45" s="300">
        <f>Constants!I43</f>
        <v>0</v>
      </c>
      <c r="J45" s="300">
        <f>Constants!J43</f>
        <v>0</v>
      </c>
    </row>
    <row r="46" spans="1:10" hidden="1">
      <c r="A46" s="300" t="str">
        <f>Constants!A44</f>
        <v>&lt;-- Mandatory</v>
      </c>
      <c r="B46" s="300" t="str">
        <f>Constants!B44</f>
        <v xml:space="preserve"> </v>
      </c>
      <c r="C46" s="300" t="str">
        <f>Constants!C44</f>
        <v>✔</v>
      </c>
      <c r="D46" s="300" t="str">
        <f>Constants!D44</f>
        <v xml:space="preserve"> </v>
      </c>
      <c r="E46" s="300" t="str">
        <f>Constants!E44</f>
        <v xml:space="preserve"> </v>
      </c>
      <c r="F46" s="300" t="str">
        <f>Constants!F44</f>
        <v xml:space="preserve"> </v>
      </c>
      <c r="G46" s="300">
        <f>Constants!G44</f>
        <v>0</v>
      </c>
      <c r="H46" s="300">
        <f>Constants!H44</f>
        <v>0</v>
      </c>
      <c r="I46" s="300">
        <f>Constants!I44</f>
        <v>0</v>
      </c>
      <c r="J46" s="300">
        <f>Constants!J44</f>
        <v>0</v>
      </c>
    </row>
    <row r="47" spans="1:10" hidden="1">
      <c r="A47" s="300">
        <f>Constants!A45</f>
        <v>0</v>
      </c>
      <c r="B47" s="300">
        <f>Constants!B45</f>
        <v>0</v>
      </c>
      <c r="C47" s="300">
        <f>Constants!C45</f>
        <v>0</v>
      </c>
      <c r="D47" s="300">
        <f>Constants!D45</f>
        <v>0</v>
      </c>
      <c r="E47" s="300">
        <f>Constants!E45</f>
        <v>0</v>
      </c>
      <c r="F47" s="300" t="str">
        <f>Constants!F45</f>
        <v xml:space="preserve"> </v>
      </c>
      <c r="G47" s="300">
        <f>Constants!G45</f>
        <v>0</v>
      </c>
      <c r="H47" s="300">
        <f>Constants!H45</f>
        <v>0</v>
      </c>
      <c r="I47" s="300">
        <f>Constants!I45</f>
        <v>0</v>
      </c>
      <c r="J47" s="300">
        <f>Constants!J45</f>
        <v>0</v>
      </c>
    </row>
    <row r="48" spans="1:10" hidden="1">
      <c r="A48" s="300">
        <f>Constants!A46</f>
        <v>0</v>
      </c>
      <c r="B48" s="300">
        <f>Constants!B46</f>
        <v>0</v>
      </c>
      <c r="C48" s="300">
        <f>Constants!C46</f>
        <v>0</v>
      </c>
      <c r="D48" s="300">
        <f>Constants!D46</f>
        <v>0</v>
      </c>
      <c r="E48" s="300">
        <f>Constants!E46</f>
        <v>0</v>
      </c>
      <c r="F48" s="300" t="str">
        <f>Constants!F46</f>
        <v xml:space="preserve"> </v>
      </c>
      <c r="G48" s="300">
        <f>Constants!G46</f>
        <v>0</v>
      </c>
      <c r="H48" s="300">
        <f>Constants!H46</f>
        <v>0</v>
      </c>
      <c r="I48" s="300">
        <f>Constants!I46</f>
        <v>0</v>
      </c>
      <c r="J48" s="300">
        <f>Constants!J46</f>
        <v>0</v>
      </c>
    </row>
    <row r="49" spans="1:10" hidden="1">
      <c r="A49" s="300">
        <f>Constants!A47</f>
        <v>0</v>
      </c>
      <c r="B49" s="300">
        <f>Constants!B47</f>
        <v>0</v>
      </c>
      <c r="C49" s="300">
        <f>Constants!C47</f>
        <v>0</v>
      </c>
      <c r="D49" s="300">
        <f>Constants!D47</f>
        <v>0</v>
      </c>
      <c r="E49" s="300">
        <f>Constants!E47</f>
        <v>0</v>
      </c>
      <c r="F49" s="300" t="str">
        <f>Constants!F47</f>
        <v xml:space="preserve"> </v>
      </c>
      <c r="G49" s="300">
        <f>Constants!G47</f>
        <v>0</v>
      </c>
      <c r="H49" s="300">
        <f>Constants!H47</f>
        <v>0</v>
      </c>
      <c r="I49" s="300">
        <f>Constants!I47</f>
        <v>0</v>
      </c>
      <c r="J49" s="300">
        <f>Constants!J47</f>
        <v>0</v>
      </c>
    </row>
    <row r="50" spans="1:10" s="8" customFormat="1" ht="20.65">
      <c r="A50" s="84"/>
      <c r="B50" s="84"/>
      <c r="C50" s="84"/>
      <c r="D50" s="84"/>
      <c r="E50" s="84"/>
      <c r="F50" s="84"/>
      <c r="G50" s="84"/>
    </row>
    <row r="51" spans="1:10" s="70" customFormat="1" ht="13.15">
      <c r="A51" s="85" t="s">
        <v>48</v>
      </c>
      <c r="B51" s="86"/>
      <c r="C51" s="86"/>
      <c r="D51" s="86"/>
      <c r="E51" s="86"/>
      <c r="F51" s="8"/>
      <c r="G51" s="8"/>
      <c r="H51" s="8"/>
      <c r="I51" s="8"/>
    </row>
    <row r="52" spans="1:10" s="70" customFormat="1">
      <c r="A52" s="87"/>
      <c r="B52" s="88" t="s">
        <v>92</v>
      </c>
      <c r="C52" s="88" t="s">
        <v>94</v>
      </c>
      <c r="D52" s="88"/>
      <c r="E52" s="88" t="s">
        <v>10</v>
      </c>
      <c r="F52" s="89" t="s">
        <v>21</v>
      </c>
      <c r="G52" s="8"/>
      <c r="H52" s="8"/>
      <c r="I52" s="8"/>
    </row>
    <row r="53" spans="1:10" s="70" customFormat="1" ht="12.75" customHeight="1">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c r="A60" s="87"/>
      <c r="B60" s="18" t="str">
        <f t="shared" si="0"/>
        <v>Test logic</v>
      </c>
      <c r="C60" s="18" t="str">
        <f t="shared" si="0"/>
        <v>Logic flaws in the test code</v>
      </c>
      <c r="D60" s="86"/>
      <c r="E60" s="91"/>
      <c r="F60" s="92" t="str">
        <f t="shared" si="1"/>
        <v/>
      </c>
      <c r="G60" s="93"/>
      <c r="H60" s="8"/>
      <c r="I60" s="8"/>
    </row>
    <row r="61" spans="1:10" s="70" customFormat="1" ht="12.75" customHeight="1">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1" customHeight="1">
      <c r="A64" s="87"/>
      <c r="B64" s="8"/>
      <c r="C64" s="94"/>
      <c r="D64" s="95" t="s">
        <v>12</v>
      </c>
      <c r="E64" s="86">
        <f>SUM(E53:E63)</f>
        <v>0</v>
      </c>
      <c r="F64" s="92">
        <f>IF(E64='Historical Data'!E90,,"&lt;-- Warning, defect count doesn't match Historical Data")</f>
        <v>0</v>
      </c>
      <c r="G64" s="93"/>
      <c r="H64" s="8"/>
      <c r="I64" s="8"/>
    </row>
    <row r="65" spans="1:10" s="70" customFormat="1" ht="12.75" customHeight="1">
      <c r="A65" s="85" t="s">
        <v>13</v>
      </c>
      <c r="B65" s="8"/>
      <c r="C65" s="86"/>
      <c r="D65" s="86"/>
      <c r="E65" s="86"/>
      <c r="F65" s="86"/>
      <c r="G65" s="86"/>
      <c r="H65" s="8"/>
      <c r="I65" s="8"/>
    </row>
    <row r="66" spans="1:10" s="70" customFormat="1" ht="36" customHeight="1">
      <c r="A66" s="87"/>
      <c r="B66" s="459" t="s">
        <v>14</v>
      </c>
      <c r="C66" s="459"/>
      <c r="D66" s="86"/>
      <c r="E66" s="97" t="s">
        <v>23</v>
      </c>
      <c r="F66" s="86"/>
      <c r="G66" s="93"/>
      <c r="H66" s="8"/>
      <c r="I66" s="8"/>
    </row>
    <row r="67" spans="1:10" s="70" customFormat="1" ht="27" customHeight="1">
      <c r="A67" s="87"/>
      <c r="B67" s="456"/>
      <c r="C67" s="457"/>
      <c r="D67" s="458"/>
      <c r="E67" s="42"/>
      <c r="F67" s="86"/>
      <c r="G67" s="93"/>
      <c r="H67" s="8"/>
      <c r="I67" s="8"/>
    </row>
    <row r="68" spans="1:10" s="70" customFormat="1" ht="27" customHeight="1">
      <c r="A68" s="87"/>
      <c r="B68" s="456"/>
      <c r="C68" s="457"/>
      <c r="D68" s="458"/>
      <c r="E68" s="42"/>
      <c r="F68" s="86"/>
      <c r="G68" s="93"/>
      <c r="H68" s="8"/>
      <c r="I68" s="8"/>
      <c r="J68" s="8"/>
    </row>
    <row r="69" spans="1:10" s="70" customFormat="1" ht="27" customHeight="1">
      <c r="A69" s="87"/>
      <c r="B69" s="456"/>
      <c r="C69" s="457"/>
      <c r="D69" s="458"/>
      <c r="E69" s="42"/>
      <c r="F69" s="86"/>
      <c r="G69" s="93"/>
      <c r="H69" s="8"/>
      <c r="I69" s="8"/>
      <c r="J69" s="8"/>
    </row>
    <row r="70" spans="1:10" s="70" customFormat="1" ht="27" customHeight="1">
      <c r="A70" s="87"/>
      <c r="B70" s="456"/>
      <c r="C70" s="457"/>
      <c r="D70" s="458"/>
      <c r="E70" s="42"/>
      <c r="F70" s="86"/>
      <c r="G70" s="93"/>
      <c r="H70" s="8"/>
      <c r="I70" s="8"/>
      <c r="J70" s="8"/>
    </row>
    <row r="71" spans="1:10" s="70" customFormat="1" ht="27" customHeight="1">
      <c r="A71" s="87"/>
      <c r="B71" s="456"/>
      <c r="C71" s="457"/>
      <c r="D71" s="458"/>
      <c r="E71" s="42"/>
      <c r="F71" s="86"/>
      <c r="G71" s="93"/>
      <c r="H71" s="8"/>
      <c r="I71" s="8"/>
      <c r="J71" s="8"/>
    </row>
    <row r="72" spans="1:10" s="70" customFormat="1" ht="27" customHeight="1">
      <c r="A72" s="87"/>
      <c r="B72" s="456"/>
      <c r="C72" s="457"/>
      <c r="D72" s="458"/>
      <c r="E72" s="42"/>
      <c r="F72" s="86"/>
      <c r="G72" s="93"/>
      <c r="H72" s="8"/>
      <c r="I72" s="8"/>
      <c r="J72" s="8"/>
    </row>
    <row r="73" spans="1:10" s="70" customFormat="1" ht="27" customHeight="1">
      <c r="A73" s="87"/>
      <c r="B73" s="456"/>
      <c r="C73" s="457"/>
      <c r="D73" s="458"/>
      <c r="E73" s="42"/>
      <c r="F73" s="86"/>
      <c r="G73" s="93"/>
      <c r="H73" s="8"/>
      <c r="I73" s="8"/>
      <c r="J73" s="8"/>
    </row>
    <row r="74" spans="1:10" s="70" customFormat="1" ht="27" customHeight="1">
      <c r="A74" s="87"/>
      <c r="B74" s="456"/>
      <c r="C74" s="457"/>
      <c r="D74" s="458"/>
      <c r="E74" s="42"/>
      <c r="F74" s="86"/>
      <c r="G74" s="93"/>
      <c r="H74" s="8"/>
      <c r="I74" s="8"/>
      <c r="J74" s="8"/>
    </row>
    <row r="75" spans="1:10" s="70" customFormat="1" ht="27" customHeight="1">
      <c r="A75" s="87"/>
      <c r="B75" s="456"/>
      <c r="C75" s="457"/>
      <c r="D75" s="458"/>
      <c r="E75" s="42"/>
      <c r="F75" s="86"/>
      <c r="G75" s="93"/>
      <c r="H75" s="8"/>
      <c r="I75" s="8"/>
      <c r="J75" s="8"/>
    </row>
    <row r="76" spans="1:10" s="70" customFormat="1" ht="27" customHeight="1">
      <c r="A76" s="87"/>
      <c r="B76" s="456"/>
      <c r="C76" s="457"/>
      <c r="D76" s="458"/>
      <c r="E76" s="42"/>
      <c r="F76" s="86"/>
      <c r="G76" s="93"/>
      <c r="H76" s="8"/>
      <c r="I76" s="8"/>
      <c r="J76" s="8"/>
    </row>
    <row r="77" spans="1:10" s="70" customFormat="1" ht="27" customHeight="1">
      <c r="A77" s="87"/>
      <c r="B77" s="456"/>
      <c r="C77" s="457"/>
      <c r="D77" s="458"/>
      <c r="E77" s="42"/>
      <c r="F77" s="86"/>
      <c r="G77" s="93"/>
      <c r="H77" s="8"/>
      <c r="I77" s="8"/>
      <c r="J77" s="8"/>
    </row>
    <row r="78" spans="1:10" s="70" customFormat="1" ht="27" customHeight="1">
      <c r="A78" s="87"/>
      <c r="B78" s="456"/>
      <c r="C78" s="457"/>
      <c r="D78" s="458"/>
      <c r="E78" s="42"/>
      <c r="F78" s="86"/>
      <c r="G78" s="93"/>
      <c r="H78" s="8"/>
      <c r="I78" s="8"/>
      <c r="J78" s="8"/>
    </row>
    <row r="79" spans="1:10" s="70" customFormat="1" ht="27" customHeight="1">
      <c r="A79" s="87"/>
      <c r="B79" s="456"/>
      <c r="C79" s="457"/>
      <c r="D79" s="458"/>
      <c r="E79" s="42"/>
      <c r="F79" s="86"/>
      <c r="G79" s="93"/>
      <c r="H79" s="8"/>
      <c r="I79" s="8"/>
      <c r="J79" s="8"/>
    </row>
    <row r="80" spans="1:10" s="70" customFormat="1" ht="27" customHeight="1">
      <c r="A80" s="87"/>
      <c r="B80" s="456"/>
      <c r="C80" s="457"/>
      <c r="D80" s="458"/>
      <c r="E80" s="42"/>
      <c r="F80" s="86"/>
      <c r="G80" s="93"/>
      <c r="H80" s="8"/>
      <c r="I80" s="8"/>
      <c r="J80" s="8"/>
    </row>
    <row r="81" spans="1:10" s="70" customFormat="1" ht="27" customHeight="1">
      <c r="A81" s="87"/>
      <c r="B81" s="456"/>
      <c r="C81" s="457"/>
      <c r="D81" s="458"/>
      <c r="E81" s="42"/>
      <c r="F81" s="86"/>
      <c r="G81" s="93"/>
      <c r="H81" s="8"/>
      <c r="I81" s="8"/>
      <c r="J81" s="8"/>
    </row>
    <row r="82" spans="1:10" s="70" customFormat="1" ht="27" customHeight="1">
      <c r="A82" s="87"/>
      <c r="B82" s="456"/>
      <c r="C82" s="457"/>
      <c r="D82" s="458"/>
      <c r="E82" s="42"/>
      <c r="F82" s="86"/>
      <c r="G82" s="93"/>
      <c r="H82" s="8"/>
      <c r="I82" s="8"/>
      <c r="J82" s="8"/>
    </row>
    <row r="83" spans="1:10" s="70" customFormat="1" ht="27" customHeight="1">
      <c r="A83" s="87"/>
      <c r="B83" s="456"/>
      <c r="C83" s="457"/>
      <c r="D83" s="458"/>
      <c r="E83" s="42"/>
      <c r="F83" s="86"/>
      <c r="G83" s="93"/>
      <c r="H83" s="8"/>
      <c r="I83" s="8"/>
      <c r="J83" s="8"/>
    </row>
    <row r="84" spans="1:10" s="70" customFormat="1" ht="27" customHeight="1">
      <c r="A84" s="87"/>
      <c r="B84" s="456"/>
      <c r="C84" s="457"/>
      <c r="D84" s="458"/>
      <c r="E84" s="42"/>
      <c r="F84" s="86"/>
      <c r="G84" s="93"/>
      <c r="H84" s="8"/>
      <c r="I84" s="8"/>
      <c r="J84" s="8"/>
    </row>
    <row r="85" spans="1:10" s="70" customFormat="1" ht="27" customHeight="1">
      <c r="A85" s="87"/>
      <c r="B85" s="456"/>
      <c r="C85" s="457"/>
      <c r="D85" s="458"/>
      <c r="E85" s="42"/>
      <c r="F85" s="86"/>
      <c r="G85" s="93"/>
      <c r="H85" s="8"/>
      <c r="I85" s="8"/>
      <c r="J85" s="8"/>
    </row>
    <row r="86" spans="1:10" s="70" customFormat="1" ht="27" customHeight="1">
      <c r="A86" s="87"/>
      <c r="B86" s="456"/>
      <c r="C86" s="457"/>
      <c r="D86" s="458"/>
      <c r="E86" s="42"/>
      <c r="F86" s="86"/>
      <c r="G86" s="93"/>
      <c r="H86" s="8"/>
      <c r="I86" s="8"/>
      <c r="J86" s="8"/>
    </row>
    <row r="87" spans="1:10" s="70" customFormat="1" ht="27" customHeight="1">
      <c r="A87" s="87"/>
      <c r="B87" s="456"/>
      <c r="C87" s="457"/>
      <c r="D87" s="458"/>
      <c r="E87" s="42"/>
      <c r="F87" s="86"/>
      <c r="G87" s="93"/>
      <c r="H87" s="8"/>
      <c r="I87" s="8"/>
      <c r="J87" s="8"/>
    </row>
    <row r="88" spans="1:10" s="70" customFormat="1" ht="27" customHeight="1">
      <c r="A88" s="87"/>
      <c r="B88" s="456"/>
      <c r="C88" s="457"/>
      <c r="D88" s="458"/>
      <c r="E88" s="42"/>
      <c r="F88" s="86"/>
      <c r="G88" s="93"/>
      <c r="H88" s="8"/>
      <c r="I88" s="8"/>
      <c r="J88" s="8"/>
    </row>
    <row r="89" spans="1:10" s="70" customFormat="1" ht="27" customHeight="1">
      <c r="A89" s="87"/>
      <c r="B89" s="456"/>
      <c r="C89" s="457"/>
      <c r="D89" s="458"/>
      <c r="E89" s="42"/>
      <c r="F89" s="86"/>
      <c r="G89" s="93"/>
      <c r="H89" s="8"/>
      <c r="I89" s="8"/>
      <c r="J89" s="8"/>
    </row>
    <row r="90" spans="1:10" s="70" customFormat="1" ht="27" customHeight="1">
      <c r="A90" s="87"/>
      <c r="B90" s="456"/>
      <c r="C90" s="457"/>
      <c r="D90" s="458"/>
      <c r="E90" s="42"/>
      <c r="F90" s="86"/>
      <c r="G90" s="93"/>
      <c r="H90" s="8"/>
      <c r="I90" s="8"/>
      <c r="J90" s="8"/>
    </row>
    <row r="91" spans="1:10" s="70" customFormat="1" ht="12.75" customHeight="1">
      <c r="A91" s="87"/>
      <c r="B91" s="8"/>
      <c r="C91" s="86"/>
      <c r="D91" s="86"/>
      <c r="E91" s="86"/>
      <c r="F91" s="86"/>
      <c r="G91" s="93"/>
      <c r="H91" s="8"/>
      <c r="I91" s="8"/>
      <c r="J91" s="8"/>
    </row>
    <row r="92" spans="1:10" s="70" customFormat="1" ht="12.75" customHeight="1">
      <c r="A92" s="87"/>
      <c r="B92" s="8"/>
      <c r="C92" s="86"/>
      <c r="D92" s="86"/>
      <c r="E92" s="86"/>
      <c r="F92" s="86"/>
      <c r="G92" s="86"/>
      <c r="H92" s="8"/>
      <c r="I92" s="8"/>
      <c r="J92" s="8"/>
    </row>
    <row r="93" spans="1:10" s="70" customFormat="1" ht="12.75" customHeight="1">
      <c r="A93" s="87"/>
      <c r="B93" s="8"/>
      <c r="C93" s="86"/>
      <c r="D93" s="86"/>
      <c r="E93" s="86"/>
      <c r="F93" s="86"/>
      <c r="G93" s="93"/>
      <c r="H93" s="8"/>
      <c r="I93" s="8"/>
      <c r="J93" s="8"/>
    </row>
    <row r="94" spans="1:10" s="70" customFormat="1" ht="12.75" customHeight="1">
      <c r="A94" s="87"/>
      <c r="B94" s="8"/>
      <c r="C94" s="86"/>
      <c r="D94" s="86"/>
      <c r="E94" s="86"/>
      <c r="F94" s="86"/>
      <c r="G94" s="86"/>
      <c r="H94" s="8"/>
      <c r="I94" s="8"/>
      <c r="J94" s="8"/>
    </row>
    <row r="95" spans="1:10" s="70" customFormat="1" ht="12.75" customHeight="1">
      <c r="A95" s="87"/>
      <c r="B95" s="8"/>
      <c r="C95" s="86"/>
      <c r="D95" s="86"/>
      <c r="E95" s="86"/>
      <c r="F95" s="86"/>
      <c r="G95" s="86"/>
      <c r="H95" s="8"/>
      <c r="I95" s="8"/>
      <c r="J95" s="8"/>
    </row>
    <row r="96" spans="1:10" s="70" customFormat="1" ht="12.75" customHeight="1">
      <c r="A96" s="87"/>
      <c r="B96" s="8"/>
      <c r="C96" s="86"/>
      <c r="D96" s="86"/>
      <c r="E96" s="86"/>
      <c r="F96" s="86"/>
      <c r="G96" s="93"/>
      <c r="H96" s="8"/>
      <c r="I96" s="8"/>
      <c r="J96" s="8"/>
    </row>
    <row r="97" spans="1:10" s="70" customFormat="1" ht="12.75" customHeight="1">
      <c r="A97" s="87"/>
      <c r="B97" s="8"/>
      <c r="C97" s="86"/>
      <c r="D97" s="86"/>
      <c r="E97" s="86"/>
      <c r="F97" s="86"/>
      <c r="G97" s="93"/>
      <c r="H97" s="8"/>
      <c r="I97" s="8"/>
      <c r="J97" s="8"/>
    </row>
    <row r="98" spans="1:10" s="70" customFormat="1" ht="12.75" customHeight="1">
      <c r="A98" s="87"/>
      <c r="B98" s="8"/>
      <c r="C98" s="86"/>
      <c r="D98" s="86"/>
      <c r="E98" s="86"/>
      <c r="F98" s="86"/>
      <c r="G98" s="93"/>
      <c r="H98" s="8"/>
      <c r="I98" s="8"/>
      <c r="J98" s="8"/>
    </row>
    <row r="99" spans="1:10" s="70" customFormat="1" ht="12.75" customHeight="1">
      <c r="A99" s="87"/>
      <c r="B99" s="8"/>
      <c r="C99" s="86"/>
      <c r="D99" s="86"/>
      <c r="E99" s="86"/>
      <c r="F99" s="86"/>
      <c r="G99" s="93"/>
      <c r="H99" s="8"/>
      <c r="I99" s="8"/>
      <c r="J99" s="8"/>
    </row>
    <row r="100" spans="1:10" s="70" customFormat="1" ht="12.75" customHeight="1">
      <c r="A100" s="87"/>
      <c r="B100" s="8"/>
      <c r="C100" s="86"/>
      <c r="D100" s="86"/>
      <c r="E100" s="86"/>
      <c r="F100" s="86"/>
      <c r="G100" s="86"/>
      <c r="H100" s="8"/>
      <c r="I100" s="8"/>
      <c r="J100" s="8"/>
    </row>
    <row r="101" spans="1:10" s="70" customFormat="1" ht="12.75" customHeight="1">
      <c r="A101" s="87"/>
      <c r="B101" s="8"/>
      <c r="C101" s="86"/>
      <c r="D101" s="86"/>
      <c r="E101" s="86"/>
      <c r="F101" s="86"/>
      <c r="G101" s="93"/>
      <c r="H101" s="8"/>
      <c r="I101" s="8"/>
      <c r="J101" s="8"/>
    </row>
    <row r="102" spans="1:10" s="70" customFormat="1" ht="12.75" customHeight="1">
      <c r="A102" s="87"/>
      <c r="B102" s="8"/>
      <c r="C102" s="86"/>
      <c r="D102" s="86"/>
      <c r="E102" s="86"/>
      <c r="F102" s="86"/>
      <c r="G102" s="93"/>
      <c r="H102" s="8"/>
      <c r="I102" s="8"/>
      <c r="J102" s="8"/>
    </row>
    <row r="103" spans="1:10" s="70" customFormat="1" ht="12.75" customHeight="1">
      <c r="A103" s="87"/>
      <c r="B103" s="8"/>
      <c r="C103" s="86"/>
      <c r="D103" s="86"/>
      <c r="E103" s="86"/>
      <c r="F103" s="86"/>
      <c r="G103" s="86"/>
      <c r="H103" s="8"/>
      <c r="I103" s="8"/>
      <c r="J103" s="8"/>
    </row>
    <row r="104" spans="1:10" s="70" customFormat="1" ht="12.75" customHeight="1">
      <c r="A104" s="87"/>
      <c r="B104" s="8"/>
      <c r="C104" s="86"/>
      <c r="D104" s="86"/>
      <c r="E104" s="86"/>
      <c r="F104" s="86"/>
      <c r="G104" s="86"/>
      <c r="H104" s="8"/>
      <c r="I104" s="8"/>
      <c r="J104" s="8"/>
    </row>
    <row r="105" spans="1:10" s="70" customFormat="1" ht="12.75" customHeight="1">
      <c r="A105" s="87"/>
      <c r="B105" s="8"/>
      <c r="C105" s="86"/>
      <c r="D105" s="86"/>
      <c r="E105" s="86"/>
      <c r="F105" s="86"/>
      <c r="G105" s="93"/>
      <c r="H105" s="8"/>
      <c r="I105" s="8"/>
      <c r="J105" s="8"/>
    </row>
    <row r="106" spans="1:10" s="70" customFormat="1" ht="12.75" customHeight="1">
      <c r="A106" s="87"/>
      <c r="B106" s="8"/>
      <c r="C106" s="86"/>
      <c r="D106" s="86"/>
      <c r="E106" s="86"/>
      <c r="F106" s="86"/>
      <c r="G106" s="93"/>
      <c r="H106" s="8"/>
      <c r="I106" s="8"/>
      <c r="J106" s="8"/>
    </row>
    <row r="107" spans="1:10" s="70" customFormat="1" ht="12.75" customHeight="1">
      <c r="A107" s="87"/>
      <c r="B107" s="8"/>
      <c r="C107" s="86"/>
      <c r="D107" s="86"/>
      <c r="E107" s="86"/>
      <c r="F107" s="86"/>
      <c r="G107" s="93"/>
      <c r="H107" s="8"/>
      <c r="I107" s="8"/>
      <c r="J107" s="8"/>
    </row>
    <row r="108" spans="1:10" s="70" customFormat="1" ht="12.75" customHeight="1">
      <c r="A108" s="87"/>
      <c r="B108" s="8"/>
      <c r="C108" s="86"/>
      <c r="D108" s="86"/>
      <c r="E108" s="86"/>
      <c r="F108" s="86"/>
      <c r="G108" s="93"/>
      <c r="H108" s="8"/>
      <c r="I108" s="8"/>
      <c r="J108" s="8"/>
    </row>
    <row r="109" spans="1:10" s="70" customFormat="1" ht="12.75" customHeight="1">
      <c r="A109" s="87"/>
      <c r="B109" s="8"/>
      <c r="C109" s="86"/>
      <c r="D109" s="86"/>
      <c r="E109" s="86"/>
      <c r="F109" s="86"/>
      <c r="G109" s="86"/>
      <c r="H109" s="8"/>
      <c r="I109" s="8"/>
      <c r="J109" s="8"/>
    </row>
    <row r="110" spans="1:10" s="70" customFormat="1" ht="12.75" customHeight="1">
      <c r="A110" s="87"/>
      <c r="B110" s="8"/>
      <c r="C110" s="86"/>
      <c r="D110" s="86"/>
      <c r="E110" s="86"/>
      <c r="F110" s="86"/>
      <c r="G110" s="93"/>
      <c r="H110" s="8"/>
      <c r="I110" s="8"/>
      <c r="J110" s="8"/>
    </row>
    <row r="111" spans="1:10" s="70" customFormat="1" ht="12.75" customHeight="1">
      <c r="A111" s="87"/>
      <c r="B111" s="8"/>
      <c r="C111" s="86"/>
      <c r="D111" s="86"/>
      <c r="E111" s="86"/>
      <c r="F111" s="86"/>
      <c r="G111" s="93"/>
      <c r="H111" s="8"/>
      <c r="I111" s="8"/>
      <c r="J111" s="8"/>
    </row>
    <row r="112" spans="1:10" s="70" customFormat="1" ht="12.75" customHeight="1">
      <c r="A112" s="87"/>
      <c r="B112" s="8"/>
      <c r="C112" s="86"/>
      <c r="D112" s="86"/>
      <c r="E112" s="86"/>
      <c r="F112" s="86"/>
      <c r="G112" s="93"/>
      <c r="H112" s="8"/>
      <c r="I112" s="8"/>
      <c r="J112" s="8"/>
    </row>
    <row r="113" spans="1:10" s="70" customFormat="1" ht="12.75" customHeight="1">
      <c r="A113" s="87"/>
      <c r="B113" s="8"/>
      <c r="C113" s="86"/>
      <c r="D113" s="86"/>
      <c r="E113" s="86"/>
      <c r="F113" s="86"/>
      <c r="G113" s="93"/>
      <c r="H113" s="8"/>
      <c r="I113" s="8"/>
      <c r="J113" s="8"/>
    </row>
    <row r="114" spans="1:10" s="70" customFormat="1" ht="12.75" customHeight="1">
      <c r="A114" s="87"/>
      <c r="B114" s="8"/>
      <c r="C114" s="86"/>
      <c r="D114" s="86"/>
      <c r="E114" s="86"/>
      <c r="F114" s="86"/>
      <c r="G114" s="86"/>
      <c r="H114" s="8"/>
      <c r="I114" s="8"/>
      <c r="J114" s="8"/>
    </row>
    <row r="115" spans="1:10" s="70" customFormat="1" ht="12.75" customHeight="1">
      <c r="A115" s="87"/>
      <c r="B115" s="8"/>
      <c r="C115" s="86"/>
      <c r="D115" s="86"/>
      <c r="E115" s="86"/>
      <c r="F115" s="86"/>
      <c r="G115" s="93"/>
      <c r="H115" s="8"/>
      <c r="I115" s="8"/>
      <c r="J115" s="8"/>
    </row>
    <row r="116" spans="1:10" s="70" customFormat="1" ht="12.75" customHeight="1">
      <c r="A116" s="87"/>
      <c r="B116" s="8"/>
      <c r="C116" s="86"/>
      <c r="D116" s="86"/>
      <c r="E116" s="86"/>
      <c r="F116" s="86"/>
      <c r="G116" s="93"/>
      <c r="H116" s="8"/>
      <c r="I116" s="8"/>
      <c r="J116" s="8"/>
    </row>
    <row r="117" spans="1:10" s="70" customFormat="1" ht="12.75" customHeight="1">
      <c r="A117" s="87"/>
      <c r="B117" s="8"/>
      <c r="C117" s="86"/>
      <c r="D117" s="86"/>
      <c r="E117" s="86"/>
      <c r="F117" s="86"/>
      <c r="G117" s="93"/>
      <c r="H117" s="8"/>
      <c r="I117" s="8"/>
      <c r="J117" s="8"/>
    </row>
    <row r="118" spans="1:10" s="70" customFormat="1" ht="12.75" customHeight="1">
      <c r="A118" s="87"/>
      <c r="B118" s="8"/>
      <c r="C118" s="86"/>
      <c r="D118" s="86"/>
      <c r="E118" s="86"/>
      <c r="F118" s="86"/>
      <c r="G118" s="86"/>
      <c r="H118" s="8"/>
      <c r="I118" s="8"/>
      <c r="J118" s="8"/>
    </row>
    <row r="119" spans="1:10" s="70" customFormat="1" ht="12.75" customHeight="1">
      <c r="A119" s="87"/>
      <c r="B119" s="8"/>
      <c r="C119" s="86"/>
      <c r="D119" s="86"/>
      <c r="E119" s="86"/>
      <c r="F119" s="86"/>
      <c r="G119" s="93"/>
      <c r="H119" s="8"/>
      <c r="I119" s="8"/>
      <c r="J119" s="8"/>
    </row>
    <row r="120" spans="1:10" s="70" customFormat="1" ht="12.75" customHeight="1">
      <c r="A120" s="87"/>
      <c r="B120" s="8"/>
      <c r="C120" s="86"/>
      <c r="D120" s="86"/>
      <c r="E120" s="86"/>
      <c r="F120" s="86"/>
      <c r="G120" s="93"/>
      <c r="H120" s="8"/>
      <c r="I120" s="8"/>
      <c r="J120" s="8"/>
    </row>
    <row r="121" spans="1:10" s="70" customFormat="1" ht="12.75" customHeight="1">
      <c r="A121" s="87"/>
      <c r="B121" s="8"/>
      <c r="C121" s="86"/>
      <c r="D121" s="86"/>
      <c r="E121" s="86"/>
      <c r="F121" s="86"/>
      <c r="G121" s="93"/>
      <c r="H121" s="8"/>
      <c r="I121" s="8"/>
      <c r="J121" s="8"/>
    </row>
    <row r="122" spans="1:10" s="70" customFormat="1" ht="12.75" customHeight="1">
      <c r="A122" s="87"/>
      <c r="B122" s="8"/>
      <c r="C122" s="86"/>
      <c r="D122" s="86"/>
      <c r="E122" s="86"/>
      <c r="F122" s="86"/>
      <c r="G122" s="93"/>
      <c r="H122" s="8"/>
      <c r="I122" s="8"/>
      <c r="J122" s="8"/>
    </row>
    <row r="123" spans="1:10" s="70" customFormat="1" ht="12.75" customHeight="1">
      <c r="A123" s="87"/>
      <c r="B123" s="8"/>
      <c r="C123" s="86"/>
      <c r="D123" s="86"/>
      <c r="E123" s="86"/>
      <c r="F123" s="86"/>
      <c r="G123" s="93"/>
      <c r="H123" s="8"/>
      <c r="I123" s="8"/>
      <c r="J123" s="8"/>
    </row>
    <row r="124" spans="1:10" s="70" customFormat="1" ht="12.75" customHeight="1">
      <c r="A124" s="87"/>
      <c r="B124" s="8"/>
      <c r="C124" s="86"/>
      <c r="D124" s="86"/>
      <c r="E124" s="86"/>
      <c r="F124" s="86"/>
      <c r="G124" s="93"/>
      <c r="H124" s="8"/>
      <c r="I124" s="8"/>
      <c r="J124" s="8"/>
    </row>
    <row r="125" spans="1:10" s="70" customFormat="1" ht="12.75" customHeight="1">
      <c r="A125" s="87"/>
      <c r="B125" s="8"/>
      <c r="C125" s="86"/>
      <c r="D125" s="86"/>
      <c r="E125" s="86"/>
      <c r="F125" s="86"/>
      <c r="G125" s="93"/>
      <c r="H125" s="8"/>
      <c r="I125" s="8"/>
      <c r="J125" s="8"/>
    </row>
    <row r="126" spans="1:10" s="70" customFormat="1" ht="12.75" customHeight="1">
      <c r="A126" s="87"/>
      <c r="B126" s="8"/>
      <c r="C126" s="86"/>
      <c r="D126" s="86"/>
      <c r="E126" s="86"/>
      <c r="F126" s="86"/>
      <c r="G126" s="93"/>
      <c r="H126" s="8"/>
      <c r="I126" s="8"/>
      <c r="J126" s="8"/>
    </row>
    <row r="127" spans="1:10" s="70" customFormat="1" ht="12.75" customHeight="1">
      <c r="A127" s="87"/>
      <c r="B127" s="8"/>
      <c r="C127" s="86"/>
      <c r="D127" s="86"/>
      <c r="E127" s="86"/>
      <c r="F127" s="86"/>
      <c r="G127" s="93"/>
      <c r="H127" s="8"/>
      <c r="I127" s="8"/>
      <c r="J127" s="8"/>
    </row>
    <row r="128" spans="1:10" s="70" customFormat="1" ht="12.75" customHeight="1">
      <c r="A128" s="87"/>
      <c r="B128" s="8"/>
      <c r="C128" s="86"/>
      <c r="D128" s="86"/>
      <c r="E128" s="86"/>
      <c r="F128" s="86"/>
      <c r="G128" s="93"/>
      <c r="H128" s="8"/>
      <c r="I128" s="8"/>
      <c r="J128" s="8"/>
    </row>
    <row r="129" spans="1:10" s="70" customFormat="1" ht="12.75" customHeight="1">
      <c r="A129" s="87"/>
      <c r="B129" s="8"/>
      <c r="C129" s="86"/>
      <c r="D129" s="86"/>
      <c r="E129" s="86"/>
      <c r="F129" s="86"/>
      <c r="G129" s="93"/>
      <c r="H129" s="8"/>
      <c r="I129" s="8"/>
      <c r="J129" s="8"/>
    </row>
    <row r="130" spans="1:10" s="70" customFormat="1" ht="12.75" customHeight="1">
      <c r="A130" s="87"/>
      <c r="B130" s="8"/>
      <c r="C130" s="86"/>
      <c r="D130" s="86"/>
      <c r="E130" s="86"/>
      <c r="F130" s="86"/>
      <c r="G130" s="93"/>
      <c r="H130" s="8"/>
      <c r="I130" s="8"/>
      <c r="J130" s="8"/>
    </row>
    <row r="131" spans="1:10" s="70" customFormat="1" ht="12.75" customHeight="1">
      <c r="A131" s="87"/>
      <c r="B131" s="8"/>
      <c r="C131" s="86"/>
      <c r="D131" s="86"/>
      <c r="E131" s="86"/>
      <c r="F131" s="86"/>
      <c r="G131" s="93"/>
      <c r="H131" s="8"/>
      <c r="I131" s="8"/>
      <c r="J131" s="8"/>
    </row>
    <row r="132" spans="1:10" s="70" customFormat="1" ht="12.75" customHeight="1">
      <c r="A132" s="87"/>
      <c r="B132" s="8"/>
      <c r="C132" s="86"/>
      <c r="D132" s="86"/>
      <c r="E132" s="86"/>
      <c r="F132" s="86"/>
      <c r="G132" s="93"/>
      <c r="H132" s="8"/>
      <c r="I132" s="8"/>
      <c r="J132" s="8"/>
    </row>
    <row r="133" spans="1:10" s="70" customFormat="1" ht="12.75" customHeight="1">
      <c r="A133" s="87"/>
      <c r="B133" s="8"/>
      <c r="C133" s="86"/>
      <c r="D133" s="86"/>
      <c r="E133" s="86"/>
      <c r="F133" s="86"/>
      <c r="G133" s="93"/>
      <c r="H133" s="8"/>
      <c r="I133" s="8"/>
      <c r="J133" s="8"/>
    </row>
    <row r="134" spans="1:10" s="70" customFormat="1" ht="12.75" customHeight="1">
      <c r="A134" s="87"/>
      <c r="B134" s="8"/>
      <c r="C134" s="86"/>
      <c r="D134" s="86"/>
      <c r="E134" s="86"/>
      <c r="F134" s="86"/>
      <c r="G134" s="93"/>
      <c r="H134" s="8"/>
      <c r="I134" s="8"/>
      <c r="J134" s="8"/>
    </row>
    <row r="135" spans="1:10" s="70" customFormat="1" ht="12.75" customHeight="1">
      <c r="A135" s="87"/>
      <c r="B135" s="8"/>
      <c r="C135" s="86"/>
      <c r="D135" s="86"/>
      <c r="E135" s="86"/>
      <c r="F135" s="86"/>
      <c r="G135" s="93"/>
      <c r="H135" s="8"/>
      <c r="I135" s="8"/>
      <c r="J135" s="8"/>
    </row>
    <row r="136" spans="1:10" s="70" customFormat="1" ht="12.75" customHeight="1">
      <c r="A136" s="87"/>
      <c r="B136" s="8"/>
      <c r="C136" s="86"/>
      <c r="D136" s="86"/>
      <c r="E136" s="86"/>
      <c r="F136" s="86"/>
      <c r="G136" s="93"/>
      <c r="H136" s="8"/>
      <c r="I136" s="8"/>
      <c r="J136" s="8"/>
    </row>
    <row r="137" spans="1:10" s="70" customFormat="1" ht="12.75" customHeight="1">
      <c r="A137" s="87"/>
      <c r="B137" s="8"/>
      <c r="C137" s="86"/>
      <c r="D137" s="86"/>
      <c r="E137" s="86"/>
      <c r="F137" s="86"/>
      <c r="G137" s="93"/>
      <c r="H137" s="8"/>
      <c r="I137" s="8"/>
      <c r="J137" s="8"/>
    </row>
    <row r="138" spans="1:10" s="70" customFormat="1" ht="12.75" customHeight="1">
      <c r="A138" s="87"/>
      <c r="B138" s="8"/>
      <c r="C138" s="86"/>
      <c r="D138" s="86"/>
      <c r="E138" s="86"/>
      <c r="F138" s="86"/>
      <c r="G138" s="93"/>
      <c r="H138" s="8"/>
      <c r="I138" s="8"/>
      <c r="J138" s="8"/>
    </row>
    <row r="139" spans="1:10" s="70" customFormat="1">
      <c r="A139" s="87"/>
      <c r="B139" s="8"/>
      <c r="C139" s="8"/>
      <c r="D139" s="8"/>
      <c r="E139" s="8"/>
      <c r="F139" s="8"/>
      <c r="G139" s="8"/>
      <c r="H139" s="8"/>
      <c r="I139" s="8"/>
      <c r="J139" s="8"/>
    </row>
    <row r="140" spans="1:10" s="70" customFormat="1">
      <c r="A140" s="87"/>
      <c r="B140" s="8"/>
      <c r="C140" s="8"/>
      <c r="D140" s="8"/>
      <c r="E140" s="8"/>
      <c r="F140" s="8"/>
      <c r="G140" s="8"/>
      <c r="H140" s="8"/>
      <c r="I140" s="8"/>
      <c r="J140" s="8"/>
    </row>
    <row r="141" spans="1:10" s="70" customFormat="1">
      <c r="A141" s="87"/>
      <c r="B141" s="8"/>
      <c r="C141" s="8"/>
      <c r="D141" s="8"/>
      <c r="E141" s="8"/>
      <c r="F141" s="8"/>
      <c r="G141" s="8"/>
      <c r="H141" s="8"/>
      <c r="I141" s="8"/>
      <c r="J141" s="8"/>
    </row>
    <row r="142" spans="1:10" s="70" customFormat="1">
      <c r="A142" s="87"/>
      <c r="B142" s="8"/>
      <c r="C142" s="8"/>
      <c r="D142" s="8"/>
      <c r="E142" s="8"/>
      <c r="F142" s="8"/>
      <c r="G142" s="8"/>
      <c r="H142" s="8"/>
      <c r="I142" s="8"/>
      <c r="J142" s="8"/>
    </row>
    <row r="143" spans="1:10" s="70" customFormat="1">
      <c r="A143" s="87"/>
      <c r="B143" s="8"/>
      <c r="C143" s="8"/>
      <c r="D143" s="8"/>
      <c r="E143" s="8"/>
      <c r="F143" s="8"/>
      <c r="G143" s="8"/>
      <c r="H143" s="8"/>
      <c r="I143" s="8"/>
      <c r="J143" s="8"/>
    </row>
    <row r="144" spans="1:10" s="70" customFormat="1">
      <c r="A144" s="87"/>
      <c r="B144" s="8"/>
      <c r="C144" s="8"/>
      <c r="D144" s="8"/>
      <c r="E144" s="8"/>
      <c r="F144" s="8"/>
      <c r="G144" s="8"/>
      <c r="H144" s="8"/>
      <c r="I144" s="8"/>
      <c r="J144" s="8"/>
    </row>
    <row r="145" spans="1:10" s="70" customFormat="1">
      <c r="A145" s="87"/>
      <c r="B145" s="8"/>
      <c r="C145" s="8"/>
      <c r="D145" s="8"/>
      <c r="E145" s="8"/>
      <c r="F145" s="8"/>
      <c r="G145" s="8"/>
      <c r="H145" s="8"/>
      <c r="I145" s="8"/>
      <c r="J145" s="8"/>
    </row>
    <row r="146" spans="1:10" s="70" customFormat="1">
      <c r="A146" s="87"/>
      <c r="B146" s="8"/>
      <c r="C146" s="8"/>
      <c r="D146" s="8"/>
      <c r="E146" s="8"/>
      <c r="F146" s="8"/>
      <c r="G146" s="8"/>
      <c r="H146" s="8"/>
      <c r="I146" s="8"/>
      <c r="J146" s="8"/>
    </row>
    <row r="147" spans="1:10" s="70" customFormat="1">
      <c r="A147" s="87"/>
      <c r="B147" s="8"/>
      <c r="C147" s="8"/>
      <c r="D147" s="8"/>
      <c r="E147" s="8"/>
      <c r="F147" s="8"/>
      <c r="G147" s="8"/>
      <c r="H147" s="8"/>
      <c r="I147" s="8"/>
      <c r="J147" s="8"/>
    </row>
    <row r="148" spans="1:10" s="8" customFormat="1"/>
    <row r="149" spans="1:10" s="8" customFormat="1"/>
    <row r="150" spans="1:10" s="8" customFormat="1"/>
    <row r="151" spans="1:10" s="8" customFormat="1"/>
  </sheetData>
  <sheetProtection sheet="1" objects="1" scenarios="1"/>
  <mergeCells count="26">
    <mergeCell ref="B77:D77"/>
    <mergeCell ref="B89:D89"/>
    <mergeCell ref="B90:D90"/>
    <mergeCell ref="B83:D83"/>
    <mergeCell ref="B84:D84"/>
    <mergeCell ref="B85:D85"/>
    <mergeCell ref="B86:D86"/>
    <mergeCell ref="B87:D87"/>
    <mergeCell ref="B88:D88"/>
    <mergeCell ref="B78:D78"/>
    <mergeCell ref="B79:D79"/>
    <mergeCell ref="B80:D80"/>
    <mergeCell ref="B81:D81"/>
    <mergeCell ref="B82:D82"/>
    <mergeCell ref="B76:D76"/>
    <mergeCell ref="A1:B1"/>
    <mergeCell ref="B66:C66"/>
    <mergeCell ref="B67:D67"/>
    <mergeCell ref="B68:D68"/>
    <mergeCell ref="B69:D69"/>
    <mergeCell ref="B70:D70"/>
    <mergeCell ref="B71:D71"/>
    <mergeCell ref="B72:D72"/>
    <mergeCell ref="B73:D73"/>
    <mergeCell ref="B74:D74"/>
    <mergeCell ref="B75:D7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G152"/>
  <sheetViews>
    <sheetView showGridLines="0" topLeftCell="A43" zoomScaleNormal="100" workbookViewId="0">
      <selection activeCell="E60" sqref="E60"/>
    </sheetView>
  </sheetViews>
  <sheetFormatPr defaultColWidth="9.1328125" defaultRowHeight="12.75"/>
  <cols>
    <col min="1" max="1" width="23.265625" style="3" customWidth="1"/>
    <col min="2" max="2" width="50.86328125" style="3" customWidth="1"/>
    <col min="3" max="3" width="32" style="3" customWidth="1"/>
    <col min="4" max="4" width="1.73046875" style="3" customWidth="1"/>
    <col min="5" max="5" width="17.86328125" style="3" customWidth="1"/>
    <col min="6" max="6" width="38.3984375" style="3" customWidth="1"/>
    <col min="7" max="16384" width="9.1328125" style="3"/>
  </cols>
  <sheetData>
    <row r="1" spans="1:7" hidden="1">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c r="A39" s="213" t="str">
        <f>Constants!A39</f>
        <v>upper</v>
      </c>
      <c r="B39" s="213">
        <f>Constants!B39</f>
        <v>-1.5</v>
      </c>
      <c r="C39" s="213">
        <f>Constants!C39</f>
        <v>-0.5</v>
      </c>
      <c r="D39" s="213">
        <f>Constants!D39</f>
        <v>0.5</v>
      </c>
      <c r="E39" s="213">
        <f>Constants!E39</f>
        <v>1.5</v>
      </c>
      <c r="F39" s="213">
        <f>Constants!F39</f>
        <v>99999</v>
      </c>
      <c r="G39" s="213">
        <f>Constants!G39</f>
        <v>0</v>
      </c>
    </row>
    <row r="40" spans="1:7" hidden="1">
      <c r="A40" s="213" t="str">
        <f>Constants!A40</f>
        <v>mid</v>
      </c>
      <c r="B40" s="213">
        <f>Constants!B40</f>
        <v>-2</v>
      </c>
      <c r="C40" s="213">
        <f>Constants!C40</f>
        <v>-1</v>
      </c>
      <c r="D40" s="213">
        <f>Constants!D40</f>
        <v>0</v>
      </c>
      <c r="E40" s="213">
        <f>Constants!E40</f>
        <v>1</v>
      </c>
      <c r="F40" s="213">
        <f>Constants!F40</f>
        <v>2</v>
      </c>
      <c r="G40" s="213">
        <f>Constants!G40</f>
        <v>0</v>
      </c>
    </row>
    <row r="41" spans="1:7" hidden="1">
      <c r="A41" s="213" t="str">
        <f>Constants!A41</f>
        <v>lower</v>
      </c>
      <c r="B41" s="213">
        <f>Constants!B41</f>
        <v>0</v>
      </c>
      <c r="C41" s="213">
        <f>Constants!C41</f>
        <v>-1.5</v>
      </c>
      <c r="D41" s="213">
        <f>Constants!D41</f>
        <v>-0.5</v>
      </c>
      <c r="E41" s="213">
        <f>Constants!E41</f>
        <v>0.5</v>
      </c>
      <c r="F41" s="213">
        <f>Constants!F41</f>
        <v>1.5</v>
      </c>
      <c r="G41" s="213">
        <f>Constants!G41</f>
        <v>0</v>
      </c>
    </row>
    <row r="42" spans="1:7" hidden="1">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65">
      <c r="A43" s="446" t="s">
        <v>345</v>
      </c>
      <c r="B43" s="446"/>
      <c r="C43" s="1"/>
      <c r="D43" s="1"/>
      <c r="E43" s="1"/>
      <c r="F43" s="1"/>
    </row>
    <row r="44" spans="1:7" ht="50.1" customHeight="1">
      <c r="A44" s="460" t="s">
        <v>486</v>
      </c>
      <c r="B44" s="460"/>
      <c r="C44" s="460"/>
      <c r="D44" s="460"/>
      <c r="E44" s="460"/>
      <c r="F44" s="1"/>
    </row>
    <row r="45" spans="1:7" ht="17.100000000000001" customHeight="1">
      <c r="A45" s="253" t="s">
        <v>492</v>
      </c>
      <c r="B45" s="253"/>
      <c r="C45" s="253"/>
      <c r="D45" s="253"/>
      <c r="E45" s="253"/>
      <c r="F45" s="1"/>
    </row>
    <row r="46" spans="1:7" customFormat="1" hidden="1">
      <c r="A46" s="301" t="s">
        <v>667</v>
      </c>
      <c r="B46" s="18"/>
    </row>
    <row r="47" spans="1:7" customFormat="1" hidden="1">
      <c r="A47" s="301" t="s">
        <v>669</v>
      </c>
      <c r="B47" s="18"/>
    </row>
    <row r="48" spans="1:7" customFormat="1">
      <c r="A48" s="301" t="s">
        <v>670</v>
      </c>
      <c r="B48" s="18"/>
    </row>
    <row r="49" spans="1:6" customFormat="1" hidden="1">
      <c r="A49" s="301" t="s">
        <v>671</v>
      </c>
      <c r="B49" s="18"/>
    </row>
    <row r="50" spans="1:6" customFormat="1" hidden="1">
      <c r="A50" s="301" t="s">
        <v>668</v>
      </c>
      <c r="B50" s="18"/>
    </row>
    <row r="51" spans="1:6" s="58" customFormat="1" ht="30" customHeight="1">
      <c r="A51" s="56" t="s">
        <v>491</v>
      </c>
      <c r="B51" s="56" t="s">
        <v>37</v>
      </c>
      <c r="C51" s="56" t="s">
        <v>25</v>
      </c>
      <c r="D51" s="56"/>
      <c r="E51" s="57" t="s">
        <v>26</v>
      </c>
      <c r="F51" s="57" t="s">
        <v>351</v>
      </c>
    </row>
    <row r="52" spans="1:6" s="58" customFormat="1" ht="40.15" customHeight="1">
      <c r="A52" s="60" t="s">
        <v>670</v>
      </c>
      <c r="B52" s="173" t="s">
        <v>982</v>
      </c>
      <c r="C52" s="173" t="s">
        <v>983</v>
      </c>
      <c r="D52" s="59"/>
      <c r="E52" s="475" t="s">
        <v>998</v>
      </c>
      <c r="F52" s="173"/>
    </row>
    <row r="53" spans="1:6" s="58" customFormat="1" ht="40.15" customHeight="1">
      <c r="A53" s="173" t="s">
        <v>670</v>
      </c>
      <c r="B53" s="173" t="s">
        <v>984</v>
      </c>
      <c r="C53" s="173" t="s">
        <v>985</v>
      </c>
      <c r="D53" s="59"/>
      <c r="E53" s="61" t="s">
        <v>998</v>
      </c>
      <c r="F53" s="173"/>
    </row>
    <row r="54" spans="1:6" s="58" customFormat="1" ht="40.15" customHeight="1">
      <c r="A54" s="173" t="s">
        <v>670</v>
      </c>
      <c r="B54" s="173" t="s">
        <v>986</v>
      </c>
      <c r="C54" s="173" t="s">
        <v>987</v>
      </c>
      <c r="D54" s="59"/>
      <c r="E54" s="475" t="s">
        <v>998</v>
      </c>
      <c r="F54" s="173"/>
    </row>
    <row r="55" spans="1:6" s="58" customFormat="1" ht="40.15" customHeight="1">
      <c r="A55" s="173" t="s">
        <v>670</v>
      </c>
      <c r="B55" s="173" t="s">
        <v>988</v>
      </c>
      <c r="C55" s="173" t="s">
        <v>989</v>
      </c>
      <c r="D55" s="59"/>
      <c r="E55" s="475" t="s">
        <v>998</v>
      </c>
      <c r="F55" s="173"/>
    </row>
    <row r="56" spans="1:6" s="58" customFormat="1" ht="40.15" customHeight="1">
      <c r="A56" s="173" t="s">
        <v>670</v>
      </c>
      <c r="B56" s="173" t="s">
        <v>990</v>
      </c>
      <c r="C56" s="173" t="s">
        <v>991</v>
      </c>
      <c r="D56" s="59"/>
      <c r="E56" s="475" t="s">
        <v>998</v>
      </c>
      <c r="F56" s="173"/>
    </row>
    <row r="57" spans="1:6" s="58" customFormat="1" ht="40.15" customHeight="1">
      <c r="A57" s="173" t="s">
        <v>670</v>
      </c>
      <c r="B57" s="173" t="s">
        <v>993</v>
      </c>
      <c r="C57" s="173" t="s">
        <v>992</v>
      </c>
      <c r="D57" s="59"/>
      <c r="E57" s="475" t="s">
        <v>998</v>
      </c>
      <c r="F57" s="173"/>
    </row>
    <row r="58" spans="1:6" s="58" customFormat="1" ht="40.15" customHeight="1">
      <c r="A58" s="173" t="s">
        <v>670</v>
      </c>
      <c r="B58" s="173" t="s">
        <v>999</v>
      </c>
      <c r="C58" s="173" t="s">
        <v>994</v>
      </c>
      <c r="D58" s="59"/>
      <c r="E58" s="475" t="s">
        <v>998</v>
      </c>
      <c r="F58" s="173"/>
    </row>
    <row r="59" spans="1:6" s="58" customFormat="1" ht="40.15" customHeight="1">
      <c r="A59" s="173" t="s">
        <v>670</v>
      </c>
      <c r="B59" s="173" t="s">
        <v>1000</v>
      </c>
      <c r="C59" s="173" t="s">
        <v>994</v>
      </c>
      <c r="D59" s="59"/>
      <c r="E59" s="475" t="s">
        <v>998</v>
      </c>
      <c r="F59" s="173"/>
    </row>
    <row r="60" spans="1:6" s="58" customFormat="1" ht="40.15" customHeight="1">
      <c r="A60" s="60"/>
      <c r="B60" s="60"/>
      <c r="C60" s="60"/>
      <c r="D60" s="59"/>
      <c r="E60" s="61"/>
      <c r="F60" s="173"/>
    </row>
    <row r="61" spans="1:6" s="58" customFormat="1" ht="40.15" customHeight="1">
      <c r="A61" s="60"/>
      <c r="B61" s="60"/>
      <c r="C61" s="60"/>
      <c r="D61" s="59"/>
      <c r="E61" s="61"/>
      <c r="F61" s="173"/>
    </row>
    <row r="62" spans="1:6" s="58" customFormat="1" ht="40.15" customHeight="1">
      <c r="A62" s="60"/>
      <c r="B62" s="60"/>
      <c r="C62" s="60"/>
      <c r="D62" s="59"/>
      <c r="E62" s="61"/>
      <c r="F62" s="173"/>
    </row>
    <row r="63" spans="1:6" s="58" customFormat="1" ht="40.15" customHeight="1">
      <c r="A63" s="60"/>
      <c r="B63" s="60"/>
      <c r="C63" s="60"/>
      <c r="D63" s="59"/>
      <c r="E63" s="61"/>
      <c r="F63" s="173"/>
    </row>
    <row r="64" spans="1:6" s="58" customFormat="1" ht="40.15" customHeight="1">
      <c r="A64" s="60"/>
      <c r="B64" s="60"/>
      <c r="C64" s="60"/>
      <c r="D64" s="59"/>
      <c r="E64" s="61"/>
      <c r="F64" s="173"/>
    </row>
    <row r="65" spans="1:6" s="58" customFormat="1" ht="40.15" customHeight="1">
      <c r="A65" s="60"/>
      <c r="B65" s="60"/>
      <c r="C65" s="60"/>
      <c r="D65" s="59"/>
      <c r="E65" s="61"/>
      <c r="F65" s="173"/>
    </row>
    <row r="66" spans="1:6" s="58" customFormat="1" ht="40.15" customHeight="1">
      <c r="A66" s="60"/>
      <c r="B66" s="60"/>
      <c r="C66" s="60"/>
      <c r="D66" s="59"/>
      <c r="E66" s="61"/>
      <c r="F66" s="173"/>
    </row>
    <row r="67" spans="1:6" s="58" customFormat="1" ht="40.15" customHeight="1">
      <c r="A67" s="60"/>
      <c r="B67" s="60"/>
      <c r="C67" s="60"/>
      <c r="D67" s="59"/>
      <c r="E67" s="61"/>
      <c r="F67" s="173"/>
    </row>
    <row r="68" spans="1:6" s="58" customFormat="1" ht="40.15" customHeight="1">
      <c r="A68" s="60"/>
      <c r="B68" s="60"/>
      <c r="C68" s="60"/>
      <c r="D68" s="59"/>
      <c r="E68" s="61"/>
      <c r="F68" s="173"/>
    </row>
    <row r="69" spans="1:6" s="58" customFormat="1" ht="40.15" customHeight="1">
      <c r="A69" s="60"/>
      <c r="B69" s="60"/>
      <c r="C69" s="60"/>
      <c r="D69" s="59"/>
      <c r="E69" s="61"/>
      <c r="F69" s="173"/>
    </row>
    <row r="70" spans="1:6" s="58" customFormat="1" ht="40.15" customHeight="1">
      <c r="A70" s="60"/>
      <c r="B70" s="60"/>
      <c r="C70" s="60"/>
      <c r="D70" s="59"/>
      <c r="E70" s="61"/>
      <c r="F70" s="173"/>
    </row>
    <row r="71" spans="1:6" s="58" customFormat="1" ht="40.15" customHeight="1">
      <c r="A71" s="60"/>
      <c r="B71" s="60"/>
      <c r="C71" s="60"/>
      <c r="D71" s="59"/>
      <c r="E71" s="61"/>
      <c r="F71" s="173"/>
    </row>
    <row r="72" spans="1:6" s="58" customFormat="1" ht="40.15" customHeight="1">
      <c r="A72" s="60"/>
      <c r="B72" s="60"/>
      <c r="C72" s="60"/>
      <c r="D72" s="59"/>
      <c r="E72" s="61"/>
      <c r="F72" s="173"/>
    </row>
    <row r="73" spans="1:6" s="58" customFormat="1" ht="40.15" customHeight="1">
      <c r="A73" s="60"/>
      <c r="B73" s="60"/>
      <c r="C73" s="60"/>
      <c r="D73" s="59"/>
      <c r="E73" s="61"/>
      <c r="F73" s="173"/>
    </row>
    <row r="74" spans="1:6" s="58" customFormat="1" ht="40.15" customHeight="1">
      <c r="A74" s="60"/>
      <c r="B74" s="173"/>
      <c r="C74" s="60"/>
      <c r="D74" s="59"/>
      <c r="E74" s="61"/>
      <c r="F74" s="173"/>
    </row>
    <row r="75" spans="1:6" s="58" customFormat="1" ht="40.15" customHeight="1">
      <c r="A75" s="60"/>
      <c r="B75" s="60"/>
      <c r="C75" s="60"/>
      <c r="D75" s="59"/>
      <c r="E75" s="61"/>
      <c r="F75" s="173"/>
    </row>
    <row r="76" spans="1:6" s="58" customFormat="1" ht="40.15" customHeight="1">
      <c r="A76" s="60"/>
      <c r="B76" s="60"/>
      <c r="C76" s="60"/>
      <c r="D76" s="59"/>
      <c r="E76" s="61"/>
      <c r="F76" s="173"/>
    </row>
    <row r="77" spans="1:6" s="58" customFormat="1" ht="40.15" customHeight="1">
      <c r="A77" s="60"/>
      <c r="B77" s="173"/>
      <c r="C77" s="60"/>
      <c r="D77" s="59"/>
      <c r="E77" s="61"/>
      <c r="F77" s="173"/>
    </row>
    <row r="78" spans="1:6" s="58" customFormat="1" ht="40.15" customHeight="1">
      <c r="A78" s="60"/>
      <c r="B78" s="60"/>
      <c r="C78" s="60"/>
      <c r="D78" s="59"/>
      <c r="E78" s="61"/>
      <c r="F78" s="173"/>
    </row>
    <row r="79" spans="1:6" s="58" customFormat="1" ht="40.15" customHeight="1">
      <c r="A79" s="60"/>
      <c r="B79" s="60"/>
      <c r="C79" s="60"/>
      <c r="D79" s="59"/>
      <c r="E79" s="61"/>
      <c r="F79" s="173"/>
    </row>
    <row r="80" spans="1:6" s="58" customFormat="1" ht="40.15" customHeight="1">
      <c r="A80" s="60"/>
      <c r="B80" s="60"/>
      <c r="C80" s="60"/>
      <c r="D80" s="59"/>
      <c r="E80" s="61"/>
      <c r="F80" s="173"/>
    </row>
    <row r="81" spans="1:6" s="58" customFormat="1" ht="40.15" customHeight="1">
      <c r="A81" s="60"/>
      <c r="B81" s="60"/>
      <c r="C81" s="60"/>
      <c r="D81" s="59"/>
      <c r="E81" s="61"/>
      <c r="F81" s="173"/>
    </row>
    <row r="82" spans="1:6" s="58" customFormat="1" ht="40.15" customHeight="1">
      <c r="A82" s="60"/>
      <c r="B82" s="60"/>
      <c r="C82" s="60"/>
      <c r="D82" s="59"/>
      <c r="E82" s="61"/>
      <c r="F82" s="173"/>
    </row>
    <row r="83" spans="1:6" s="58" customFormat="1" ht="40.15" customHeight="1">
      <c r="A83" s="60"/>
      <c r="B83" s="60"/>
      <c r="C83" s="60"/>
      <c r="D83" s="59"/>
      <c r="E83" s="61"/>
      <c r="F83" s="173"/>
    </row>
    <row r="84" spans="1:6" s="58" customFormat="1" ht="40.15" customHeight="1">
      <c r="A84" s="60"/>
      <c r="B84" s="60"/>
      <c r="C84" s="60"/>
      <c r="D84" s="59"/>
      <c r="E84" s="61"/>
      <c r="F84" s="173"/>
    </row>
    <row r="85" spans="1:6" s="58" customFormat="1" ht="40.15" customHeight="1">
      <c r="A85" s="60"/>
      <c r="B85" s="60"/>
      <c r="C85" s="60"/>
      <c r="D85" s="59"/>
      <c r="E85" s="61"/>
      <c r="F85" s="173"/>
    </row>
    <row r="86" spans="1:6" s="58" customFormat="1" ht="40.15" customHeight="1">
      <c r="A86" s="60"/>
      <c r="B86" s="60"/>
      <c r="C86" s="60"/>
      <c r="D86" s="59"/>
      <c r="E86" s="61"/>
      <c r="F86" s="173"/>
    </row>
    <row r="87" spans="1:6" s="58" customFormat="1" ht="40.15" customHeight="1">
      <c r="A87" s="60"/>
      <c r="B87" s="60"/>
      <c r="C87" s="60"/>
      <c r="D87" s="59"/>
      <c r="E87" s="61"/>
      <c r="F87" s="173"/>
    </row>
    <row r="88" spans="1:6" s="58" customFormat="1" ht="40.15" customHeight="1">
      <c r="A88" s="60"/>
      <c r="B88" s="60"/>
      <c r="C88" s="60"/>
      <c r="D88" s="59"/>
      <c r="E88" s="61"/>
      <c r="F88" s="173"/>
    </row>
    <row r="89" spans="1:6" s="58" customFormat="1" ht="40.15" customHeight="1">
      <c r="A89" s="60"/>
      <c r="B89" s="60"/>
      <c r="C89" s="60"/>
      <c r="D89" s="59"/>
      <c r="E89" s="61"/>
      <c r="F89" s="173"/>
    </row>
    <row r="90" spans="1:6" s="58" customFormat="1" ht="40.15" customHeight="1">
      <c r="A90" s="60"/>
      <c r="B90" s="60"/>
      <c r="C90" s="60"/>
      <c r="D90" s="59"/>
      <c r="E90" s="61"/>
      <c r="F90" s="173"/>
    </row>
    <row r="91" spans="1:6" s="58" customFormat="1" ht="40.15" customHeight="1">
      <c r="A91" s="60"/>
      <c r="B91" s="60"/>
      <c r="C91" s="60"/>
      <c r="D91" s="59"/>
      <c r="E91" s="61"/>
      <c r="F91" s="173"/>
    </row>
    <row r="92" spans="1:6" s="58" customFormat="1" ht="40.15" customHeight="1">
      <c r="A92" s="60"/>
      <c r="B92" s="60"/>
      <c r="C92" s="60"/>
      <c r="D92" s="59"/>
      <c r="E92" s="61"/>
      <c r="F92" s="173"/>
    </row>
    <row r="93" spans="1:6" s="58" customFormat="1" ht="40.15" customHeight="1">
      <c r="A93" s="60"/>
      <c r="B93" s="60"/>
      <c r="C93" s="60"/>
      <c r="D93" s="59"/>
      <c r="E93" s="61"/>
      <c r="F93" s="173"/>
    </row>
    <row r="94" spans="1:6" s="58" customFormat="1" ht="40.15" customHeight="1">
      <c r="A94" s="60"/>
      <c r="B94" s="60"/>
      <c r="C94" s="60"/>
      <c r="D94" s="59"/>
      <c r="E94" s="61"/>
      <c r="F94" s="173"/>
    </row>
    <row r="95" spans="1:6" s="58" customFormat="1" ht="40.15" customHeight="1">
      <c r="A95" s="60"/>
      <c r="B95" s="60"/>
      <c r="C95" s="60"/>
      <c r="D95" s="59"/>
      <c r="E95" s="61"/>
      <c r="F95" s="173"/>
    </row>
    <row r="96" spans="1:6" s="58" customFormat="1" ht="40.15" customHeight="1">
      <c r="A96" s="60"/>
      <c r="B96" s="60"/>
      <c r="C96" s="60"/>
      <c r="D96" s="59"/>
      <c r="E96" s="61"/>
      <c r="F96" s="173"/>
    </row>
    <row r="97" spans="1:6" s="58" customFormat="1" ht="40.15" customHeight="1">
      <c r="A97" s="60"/>
      <c r="B97" s="60"/>
      <c r="C97" s="60"/>
      <c r="D97" s="59"/>
      <c r="E97" s="61"/>
      <c r="F97" s="173"/>
    </row>
    <row r="98" spans="1:6" s="58" customFormat="1" ht="40.15" customHeight="1">
      <c r="A98" s="60"/>
      <c r="B98" s="60"/>
      <c r="C98" s="60"/>
      <c r="D98" s="59"/>
      <c r="E98" s="61"/>
      <c r="F98" s="173"/>
    </row>
    <row r="99" spans="1:6" s="58" customFormat="1" ht="40.15" customHeight="1">
      <c r="A99" s="60"/>
      <c r="B99" s="60"/>
      <c r="C99" s="60"/>
      <c r="D99" s="59"/>
      <c r="E99" s="61"/>
      <c r="F99" s="173"/>
    </row>
    <row r="100" spans="1:6" s="58" customFormat="1" ht="40.15" customHeight="1">
      <c r="A100" s="60"/>
      <c r="B100" s="60"/>
      <c r="C100" s="60"/>
      <c r="D100" s="59"/>
      <c r="E100" s="61"/>
      <c r="F100" s="173"/>
    </row>
    <row r="101" spans="1:6" s="58" customFormat="1" ht="40.15" customHeight="1">
      <c r="A101" s="60"/>
      <c r="B101" s="60"/>
      <c r="C101" s="60"/>
      <c r="D101" s="59"/>
      <c r="E101" s="61"/>
      <c r="F101" s="173"/>
    </row>
    <row r="102" spans="1:6" s="58" customFormat="1" ht="40.15" customHeight="1">
      <c r="A102" s="60"/>
      <c r="B102" s="173"/>
      <c r="C102" s="60"/>
      <c r="D102" s="59"/>
      <c r="E102" s="61"/>
      <c r="F102" s="173"/>
    </row>
    <row r="103" spans="1:6" s="58" customFormat="1" ht="40.15" customHeight="1">
      <c r="A103" s="60"/>
      <c r="B103" s="60"/>
      <c r="C103" s="60"/>
      <c r="D103" s="59"/>
      <c r="E103" s="61"/>
      <c r="F103" s="173"/>
    </row>
    <row r="104" spans="1:6" s="58" customFormat="1" ht="40.15" customHeight="1">
      <c r="A104" s="60"/>
      <c r="B104" s="60"/>
      <c r="C104" s="60"/>
      <c r="D104" s="59"/>
      <c r="E104" s="61"/>
      <c r="F104" s="173"/>
    </row>
    <row r="105" spans="1:6" s="58" customFormat="1" ht="40.15" customHeight="1">
      <c r="A105" s="60"/>
      <c r="B105" s="173"/>
      <c r="C105" s="60"/>
      <c r="D105" s="59"/>
      <c r="E105" s="61"/>
      <c r="F105" s="173"/>
    </row>
    <row r="106" spans="1:6" s="58" customFormat="1" ht="40.15" customHeight="1">
      <c r="A106" s="60"/>
      <c r="B106" s="60"/>
      <c r="C106" s="60"/>
      <c r="D106" s="59"/>
      <c r="E106" s="61"/>
      <c r="F106" s="173"/>
    </row>
    <row r="107" spans="1:6" s="58" customFormat="1" ht="40.15" customHeight="1">
      <c r="A107" s="60"/>
      <c r="B107" s="60"/>
      <c r="C107" s="60"/>
      <c r="D107" s="59"/>
      <c r="E107" s="61"/>
      <c r="F107" s="173"/>
    </row>
    <row r="108" spans="1:6" s="58" customFormat="1" ht="40.15" customHeight="1">
      <c r="A108" s="60"/>
      <c r="B108" s="60"/>
      <c r="C108" s="60"/>
      <c r="D108" s="59"/>
      <c r="E108" s="61"/>
      <c r="F108" s="173"/>
    </row>
    <row r="109" spans="1:6" s="58" customFormat="1" ht="40.15" customHeight="1">
      <c r="A109" s="60"/>
      <c r="B109" s="60"/>
      <c r="C109" s="60"/>
      <c r="D109" s="59"/>
      <c r="E109" s="61"/>
      <c r="F109" s="173"/>
    </row>
    <row r="110" spans="1:6" s="58" customFormat="1" ht="40.15" customHeight="1">
      <c r="A110" s="60"/>
      <c r="B110" s="60"/>
      <c r="C110" s="60"/>
      <c r="D110" s="59"/>
      <c r="E110" s="61"/>
      <c r="F110" s="173"/>
    </row>
    <row r="111" spans="1:6" s="58" customFormat="1" ht="40.15" customHeight="1">
      <c r="A111" s="60"/>
      <c r="B111" s="60"/>
      <c r="C111" s="60"/>
      <c r="D111" s="59"/>
      <c r="E111" s="61"/>
      <c r="F111" s="173"/>
    </row>
    <row r="112" spans="1:6" s="58" customFormat="1" ht="40.15" customHeight="1">
      <c r="A112" s="60"/>
      <c r="B112" s="60"/>
      <c r="C112" s="60"/>
      <c r="D112" s="59"/>
      <c r="E112" s="61"/>
      <c r="F112" s="173"/>
    </row>
    <row r="113" spans="1:6" s="58" customFormat="1" ht="40.15" customHeight="1">
      <c r="A113" s="60"/>
      <c r="B113" s="60"/>
      <c r="C113" s="60"/>
      <c r="D113" s="59"/>
      <c r="E113" s="61"/>
      <c r="F113" s="173"/>
    </row>
    <row r="114" spans="1:6" s="58" customFormat="1" ht="40.15" customHeight="1">
      <c r="A114" s="60"/>
      <c r="B114" s="60"/>
      <c r="C114" s="60"/>
      <c r="D114" s="59"/>
      <c r="E114" s="61"/>
      <c r="F114" s="173"/>
    </row>
    <row r="115" spans="1:6" s="58" customFormat="1" ht="40.15" customHeight="1">
      <c r="A115" s="60"/>
      <c r="B115" s="60"/>
      <c r="C115" s="60"/>
      <c r="D115" s="59"/>
      <c r="E115" s="61"/>
      <c r="F115" s="173"/>
    </row>
    <row r="116" spans="1:6" s="58" customFormat="1" ht="40.15" customHeight="1">
      <c r="A116" s="60"/>
      <c r="B116" s="60"/>
      <c r="C116" s="60"/>
      <c r="D116" s="59"/>
      <c r="E116" s="61"/>
      <c r="F116" s="173"/>
    </row>
    <row r="117" spans="1:6" s="58" customFormat="1" ht="40.15" customHeight="1">
      <c r="A117" s="60"/>
      <c r="B117" s="60"/>
      <c r="C117" s="60"/>
      <c r="D117" s="59"/>
      <c r="E117" s="61"/>
      <c r="F117" s="173"/>
    </row>
    <row r="118" spans="1:6" s="58" customFormat="1" ht="40.15" customHeight="1">
      <c r="A118" s="60"/>
      <c r="B118" s="60"/>
      <c r="C118" s="60"/>
      <c r="D118" s="59"/>
      <c r="E118" s="61"/>
      <c r="F118" s="173"/>
    </row>
    <row r="119" spans="1:6" s="58" customFormat="1" ht="40.15" customHeight="1">
      <c r="A119" s="60"/>
      <c r="B119" s="60"/>
      <c r="C119" s="60"/>
      <c r="D119" s="59"/>
      <c r="E119" s="61"/>
      <c r="F119" s="173"/>
    </row>
    <row r="120" spans="1:6" s="58" customFormat="1" ht="40.15" customHeight="1">
      <c r="A120" s="60"/>
      <c r="B120" s="60"/>
      <c r="C120" s="60"/>
      <c r="D120" s="59"/>
      <c r="E120" s="61"/>
      <c r="F120" s="173"/>
    </row>
    <row r="121" spans="1:6" s="58" customFormat="1" ht="40.15" customHeight="1">
      <c r="A121" s="60"/>
      <c r="B121" s="60"/>
      <c r="C121" s="60"/>
      <c r="D121" s="59"/>
      <c r="E121" s="61"/>
      <c r="F121" s="173"/>
    </row>
    <row r="122" spans="1:6" s="58" customFormat="1" ht="40.15" customHeight="1">
      <c r="A122" s="60"/>
      <c r="B122" s="60"/>
      <c r="C122" s="60"/>
      <c r="D122" s="59"/>
      <c r="E122" s="61"/>
      <c r="F122" s="173"/>
    </row>
    <row r="123" spans="1:6" s="58" customFormat="1" ht="40.15" customHeight="1">
      <c r="A123" s="60"/>
      <c r="B123" s="60"/>
      <c r="C123" s="60"/>
      <c r="D123" s="59"/>
      <c r="E123" s="61"/>
      <c r="F123" s="173"/>
    </row>
    <row r="124" spans="1:6" s="58" customFormat="1" ht="40.15" customHeight="1">
      <c r="A124" s="60"/>
      <c r="B124" s="173"/>
      <c r="C124" s="60"/>
      <c r="D124" s="59"/>
      <c r="E124" s="61"/>
      <c r="F124" s="173"/>
    </row>
    <row r="125" spans="1:6" s="58" customFormat="1" ht="40.15" customHeight="1">
      <c r="A125" s="60"/>
      <c r="B125" s="60"/>
      <c r="C125" s="60"/>
      <c r="D125" s="59"/>
      <c r="E125" s="61"/>
      <c r="F125" s="173"/>
    </row>
    <row r="126" spans="1:6" s="58" customFormat="1" ht="40.15" customHeight="1">
      <c r="A126" s="60"/>
      <c r="B126" s="60"/>
      <c r="C126" s="60"/>
      <c r="D126" s="59"/>
      <c r="E126" s="61"/>
      <c r="F126" s="173"/>
    </row>
    <row r="127" spans="1:6" s="58" customFormat="1" ht="40.15" customHeight="1">
      <c r="A127" s="60"/>
      <c r="B127" s="173"/>
      <c r="C127" s="60"/>
      <c r="D127" s="59"/>
      <c r="E127" s="61"/>
      <c r="F127" s="173"/>
    </row>
    <row r="128" spans="1:6" s="58" customFormat="1" ht="40.15" customHeight="1">
      <c r="A128" s="60"/>
      <c r="B128" s="60"/>
      <c r="C128" s="60"/>
      <c r="D128" s="59"/>
      <c r="E128" s="61"/>
      <c r="F128" s="173"/>
    </row>
    <row r="129" spans="1:6" s="58" customFormat="1" ht="40.15" customHeight="1">
      <c r="A129" s="60"/>
      <c r="B129" s="60"/>
      <c r="C129" s="60"/>
      <c r="D129" s="59"/>
      <c r="E129" s="61"/>
      <c r="F129" s="173"/>
    </row>
    <row r="130" spans="1:6" s="58" customFormat="1" ht="40.15" customHeight="1">
      <c r="A130" s="60"/>
      <c r="B130" s="60"/>
      <c r="C130" s="60"/>
      <c r="D130" s="59"/>
      <c r="E130" s="61"/>
      <c r="F130" s="173"/>
    </row>
    <row r="131" spans="1:6" s="58" customFormat="1" ht="40.15" customHeight="1">
      <c r="A131" s="60"/>
      <c r="B131" s="60"/>
      <c r="C131" s="60"/>
      <c r="D131" s="59"/>
      <c r="E131" s="61"/>
      <c r="F131" s="173"/>
    </row>
    <row r="132" spans="1:6" s="58" customFormat="1" ht="40.15" customHeight="1">
      <c r="A132" s="60"/>
      <c r="B132" s="60"/>
      <c r="C132" s="60"/>
      <c r="D132" s="59"/>
      <c r="E132" s="61"/>
      <c r="F132" s="173"/>
    </row>
    <row r="133" spans="1:6" s="58" customFormat="1" ht="40.15" customHeight="1">
      <c r="A133" s="60"/>
      <c r="B133" s="60"/>
      <c r="C133" s="60"/>
      <c r="D133" s="59"/>
      <c r="E133" s="61"/>
      <c r="F133" s="173"/>
    </row>
    <row r="134" spans="1:6" s="58" customFormat="1" ht="40.15" customHeight="1">
      <c r="A134" s="60"/>
      <c r="B134" s="60"/>
      <c r="C134" s="60"/>
      <c r="D134" s="59"/>
      <c r="E134" s="61"/>
      <c r="F134" s="173"/>
    </row>
    <row r="135" spans="1:6" s="58" customFormat="1" ht="40.15" customHeight="1">
      <c r="A135" s="60"/>
      <c r="B135" s="60"/>
      <c r="C135" s="60"/>
      <c r="D135" s="59"/>
      <c r="E135" s="61"/>
      <c r="F135" s="173"/>
    </row>
    <row r="136" spans="1:6" s="58" customFormat="1" ht="40.15" customHeight="1">
      <c r="A136" s="60"/>
      <c r="B136" s="60"/>
      <c r="C136" s="60"/>
      <c r="D136" s="59"/>
      <c r="E136" s="61"/>
      <c r="F136" s="173"/>
    </row>
    <row r="137" spans="1:6" s="58" customFormat="1" ht="40.15" customHeight="1">
      <c r="A137" s="60"/>
      <c r="B137" s="60"/>
      <c r="C137" s="60"/>
      <c r="D137" s="59"/>
      <c r="E137" s="61"/>
      <c r="F137" s="173"/>
    </row>
    <row r="138" spans="1:6" s="58" customFormat="1" ht="40.15" customHeight="1">
      <c r="A138" s="60"/>
      <c r="B138" s="60"/>
      <c r="C138" s="60"/>
      <c r="D138" s="59"/>
      <c r="E138" s="61"/>
      <c r="F138" s="173"/>
    </row>
    <row r="139" spans="1:6" s="58" customFormat="1" ht="40.15" customHeight="1">
      <c r="A139" s="60"/>
      <c r="B139" s="60"/>
      <c r="C139" s="60"/>
      <c r="D139" s="59"/>
      <c r="E139" s="61"/>
      <c r="F139" s="173"/>
    </row>
    <row r="140" spans="1:6" s="58" customFormat="1" ht="40.15" customHeight="1">
      <c r="A140" s="60"/>
      <c r="B140" s="60"/>
      <c r="C140" s="60"/>
      <c r="D140" s="59"/>
      <c r="E140" s="61"/>
      <c r="F140" s="173"/>
    </row>
    <row r="141" spans="1:6" s="58" customFormat="1" ht="40.15" customHeight="1">
      <c r="A141" s="60"/>
      <c r="B141" s="60"/>
      <c r="C141" s="60"/>
      <c r="D141" s="59"/>
      <c r="E141" s="61"/>
      <c r="F141" s="173"/>
    </row>
    <row r="142" spans="1:6" s="58" customFormat="1" ht="40.15" customHeight="1">
      <c r="A142" s="60"/>
      <c r="B142" s="60"/>
      <c r="C142" s="60"/>
      <c r="D142" s="59"/>
      <c r="E142" s="61"/>
      <c r="F142" s="173"/>
    </row>
    <row r="143" spans="1:6" s="58" customFormat="1" ht="40.15" customHeight="1">
      <c r="A143" s="60"/>
      <c r="B143" s="60"/>
      <c r="C143" s="60"/>
      <c r="D143" s="59"/>
      <c r="E143" s="61"/>
      <c r="F143" s="173"/>
    </row>
    <row r="144" spans="1:6" s="58" customFormat="1" ht="40.15" customHeight="1">
      <c r="A144" s="60"/>
      <c r="B144" s="60"/>
      <c r="C144" s="60"/>
      <c r="D144" s="59"/>
      <c r="E144" s="61"/>
      <c r="F144" s="173"/>
    </row>
    <row r="145" spans="1:6" s="58" customFormat="1" ht="40.15" customHeight="1">
      <c r="A145" s="60"/>
      <c r="B145" s="60"/>
      <c r="C145" s="60"/>
      <c r="D145" s="59"/>
      <c r="E145" s="61"/>
      <c r="F145" s="173"/>
    </row>
    <row r="146" spans="1:6" s="58" customFormat="1" ht="40.15" customHeight="1">
      <c r="A146" s="60"/>
      <c r="B146" s="60"/>
      <c r="C146" s="60"/>
      <c r="D146" s="59"/>
      <c r="E146" s="61"/>
      <c r="F146" s="173"/>
    </row>
    <row r="147" spans="1:6" s="58" customFormat="1" ht="40.15" customHeight="1">
      <c r="A147" s="60"/>
      <c r="B147" s="60"/>
      <c r="C147" s="60"/>
      <c r="D147" s="59"/>
      <c r="E147" s="61"/>
      <c r="F147" s="173"/>
    </row>
    <row r="148" spans="1:6" s="58" customFormat="1" ht="40.15" customHeight="1">
      <c r="A148" s="60"/>
      <c r="B148" s="60"/>
      <c r="C148" s="60"/>
      <c r="D148" s="59"/>
      <c r="E148" s="61"/>
      <c r="F148" s="60"/>
    </row>
    <row r="149" spans="1:6" s="58" customFormat="1" ht="40.15" customHeight="1">
      <c r="A149" s="60"/>
      <c r="B149" s="60"/>
      <c r="C149" s="60"/>
      <c r="D149" s="59"/>
      <c r="E149" s="61"/>
      <c r="F149" s="60"/>
    </row>
    <row r="150" spans="1:6" s="58" customFormat="1" ht="40.15" customHeight="1">
      <c r="A150" s="60"/>
      <c r="B150" s="60"/>
      <c r="C150" s="60"/>
      <c r="D150" s="59"/>
      <c r="E150" s="61"/>
      <c r="F150" s="60"/>
    </row>
    <row r="151" spans="1:6" s="58" customFormat="1" ht="40.15" customHeight="1">
      <c r="A151" s="60"/>
      <c r="B151" s="60"/>
      <c r="C151" s="60"/>
      <c r="D151" s="59"/>
      <c r="E151" s="61"/>
      <c r="F151" s="60"/>
    </row>
    <row r="152" spans="1:6" ht="40.15" customHeight="1"/>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5" right="0.75" top="1" bottom="1" header="0.5" footer="0.5"/>
  <pageSetup scale="44" fitToHeight="4"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Description</vt:lpstr>
      <vt:lpstr>Process</vt:lpstr>
      <vt:lpstr> Customer Needs</vt:lpstr>
      <vt:lpstr>Stars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Curtis Hammons</cp:lastModifiedBy>
  <cp:lastPrinted>2017-03-20T15:53:11Z</cp:lastPrinted>
  <dcterms:created xsi:type="dcterms:W3CDTF">2001-05-29T14:24:49Z</dcterms:created>
  <dcterms:modified xsi:type="dcterms:W3CDTF">2017-04-07T01:27:14Z</dcterms:modified>
</cp:coreProperties>
</file>