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5fdf3ed47e8380/Trabajo/Academia/Anahuac/Cursos/Analisis_datos_I/R_ejercicios/Datos/Raw/"/>
    </mc:Choice>
  </mc:AlternateContent>
  <xr:revisionPtr revIDLastSave="820" documentId="13_ncr:1_{0EAC5EE9-CFCC-3641-AA7D-7120F92E1C72}" xr6:coauthVersionLast="47" xr6:coauthVersionMax="47" xr10:uidLastSave="{99C35410-9385-C642-B7B5-36BBDA236C34}"/>
  <bookViews>
    <workbookView xWindow="0" yWindow="0" windowWidth="33600" windowHeight="21000" activeTab="9" xr2:uid="{1B651967-EA38-4532-9886-F809CFA26B0F}"/>
  </bookViews>
  <sheets>
    <sheet name="Posicion" sheetId="1" r:id="rId1"/>
    <sheet name="Edad" sheetId="2" r:id="rId2"/>
    <sheet name="Mediana" sheetId="3" r:id="rId3"/>
    <sheet name="Media" sheetId="5" r:id="rId4"/>
    <sheet name="Media_ponderada" sheetId="6" r:id="rId5"/>
    <sheet name="Media_geometrica" sheetId="7" r:id="rId6"/>
    <sheet name="Media_armonica" sheetId="8" r:id="rId7"/>
    <sheet name="Tendencia_central" sheetId="4" r:id="rId8"/>
    <sheet name="Desviacion" sheetId="9" r:id="rId9"/>
    <sheet name="Varianz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0" l="1"/>
  <c r="K17" i="10"/>
  <c r="K14" i="10"/>
  <c r="K13" i="10"/>
  <c r="K11" i="10"/>
  <c r="K10" i="10"/>
  <c r="K7" i="10"/>
  <c r="K6" i="10"/>
  <c r="K2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4" i="10"/>
  <c r="F3" i="10"/>
  <c r="F2" i="10"/>
  <c r="E4" i="10"/>
  <c r="E3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K3" i="10"/>
  <c r="D30" i="9"/>
  <c r="K3" i="9"/>
  <c r="K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I5" i="4"/>
  <c r="H5" i="4"/>
  <c r="I3" i="4"/>
  <c r="H3" i="4"/>
  <c r="I2" i="4"/>
  <c r="H2" i="4"/>
  <c r="C17" i="8"/>
  <c r="D8" i="8"/>
  <c r="D7" i="8"/>
  <c r="D6" i="8"/>
  <c r="D5" i="8"/>
  <c r="D4" i="8"/>
  <c r="D3" i="8"/>
  <c r="I15" i="8"/>
  <c r="I14" i="8"/>
  <c r="H15" i="8"/>
  <c r="H14" i="8"/>
  <c r="C15" i="8"/>
  <c r="C12" i="8"/>
  <c r="C4" i="8"/>
  <c r="C3" i="8"/>
  <c r="H10" i="8"/>
  <c r="H9" i="8"/>
  <c r="H8" i="8"/>
  <c r="H7" i="8"/>
  <c r="H6" i="8"/>
  <c r="C7" i="7"/>
  <c r="D7" i="6"/>
  <c r="D6" i="6"/>
  <c r="D5" i="6"/>
  <c r="D4" i="6"/>
  <c r="C8" i="6"/>
  <c r="C14" i="6" s="1"/>
  <c r="H31" i="3"/>
  <c r="G31" i="3"/>
  <c r="C31" i="3"/>
  <c r="C5" i="8"/>
  <c r="C6" i="8"/>
  <c r="C7" i="8"/>
  <c r="F3" i="7"/>
  <c r="F4" i="7"/>
  <c r="G4" i="7" s="1"/>
  <c r="G5" i="7" s="1"/>
  <c r="G6" i="7" s="1"/>
  <c r="H11" i="7" s="1"/>
  <c r="C10" i="7" s="1"/>
  <c r="F5" i="7"/>
  <c r="F6" i="7"/>
  <c r="D3" i="7"/>
  <c r="E3" i="7" s="1"/>
  <c r="B4" i="7" s="1"/>
  <c r="B8" i="6"/>
  <c r="C11" i="6" s="1"/>
  <c r="I10" i="5"/>
  <c r="I9" i="5"/>
  <c r="I4" i="5"/>
  <c r="I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  <c r="H2" i="2"/>
  <c r="G14" i="2"/>
  <c r="L5" i="2"/>
  <c r="L6" i="2" s="1"/>
  <c r="L4" i="2"/>
  <c r="N15" i="1"/>
  <c r="P7" i="1"/>
  <c r="P6" i="1"/>
  <c r="P5" i="1"/>
  <c r="L22" i="1"/>
  <c r="J15" i="1"/>
  <c r="H28" i="1"/>
  <c r="H22" i="1"/>
  <c r="H15" i="1"/>
  <c r="H8" i="1"/>
  <c r="C11" i="7" l="1"/>
  <c r="C12" i="7" s="1"/>
  <c r="C13" i="7" s="1"/>
  <c r="D10" i="7"/>
  <c r="E10" i="7" s="1"/>
  <c r="B11" i="7" s="1"/>
  <c r="D8" i="6"/>
  <c r="C13" i="6" s="1"/>
  <c r="C15" i="6" s="1"/>
  <c r="J10" i="5"/>
  <c r="J4" i="5"/>
  <c r="J9" i="5"/>
  <c r="J3" i="5"/>
  <c r="J6" i="5" s="1"/>
  <c r="J13" i="5" s="1"/>
  <c r="D4" i="7"/>
  <c r="E4" i="7" s="1"/>
  <c r="B5" i="7" s="1"/>
  <c r="I6" i="5"/>
  <c r="I13" i="5" s="1"/>
  <c r="I12" i="5"/>
  <c r="D11" i="7" l="1"/>
  <c r="E11" i="7"/>
  <c r="B12" i="7" s="1"/>
  <c r="D5" i="7"/>
  <c r="E5" i="7" s="1"/>
  <c r="B6" i="7" s="1"/>
  <c r="J12" i="5"/>
  <c r="D12" i="7" l="1"/>
  <c r="E12" i="7" s="1"/>
  <c r="B13" i="7" s="1"/>
  <c r="D6" i="7"/>
  <c r="E6" i="7" s="1"/>
  <c r="I6" i="7" s="1"/>
  <c r="I7" i="7" s="1"/>
  <c r="D13" i="7" l="1"/>
  <c r="E13" i="7" s="1"/>
</calcChain>
</file>

<file path=xl/sharedStrings.xml><?xml version="1.0" encoding="utf-8"?>
<sst xmlns="http://schemas.openxmlformats.org/spreadsheetml/2006/main" count="527" uniqueCount="127">
  <si>
    <t>Nombre</t>
  </si>
  <si>
    <t>Género</t>
  </si>
  <si>
    <t>Edad</t>
  </si>
  <si>
    <t>Altura</t>
  </si>
  <si>
    <t>Claudia</t>
  </si>
  <si>
    <t>Femenino</t>
  </si>
  <si>
    <t>Masculino</t>
  </si>
  <si>
    <t>Cesar</t>
  </si>
  <si>
    <t>Tiempo</t>
  </si>
  <si>
    <t>Suhaila</t>
  </si>
  <si>
    <t>Evelyn</t>
  </si>
  <si>
    <t>Jade</t>
  </si>
  <si>
    <t>Amairani</t>
  </si>
  <si>
    <t>Daniela PV</t>
  </si>
  <si>
    <t>Cristina</t>
  </si>
  <si>
    <t>Ximena</t>
  </si>
  <si>
    <t>Yuuvitza</t>
  </si>
  <si>
    <t>Nestor</t>
  </si>
  <si>
    <t>Alejandro AR</t>
  </si>
  <si>
    <t>Daniel</t>
  </si>
  <si>
    <t>Gustavo</t>
  </si>
  <si>
    <t>Gael</t>
  </si>
  <si>
    <t>Juan de Dios</t>
  </si>
  <si>
    <t>Bulmaro</t>
  </si>
  <si>
    <t>Luis</t>
  </si>
  <si>
    <t>Alejandro PS</t>
  </si>
  <si>
    <t>Jose</t>
  </si>
  <si>
    <t>Patricio</t>
  </si>
  <si>
    <t>Carlos</t>
  </si>
  <si>
    <t>Diego BR</t>
  </si>
  <si>
    <t>Jaziel</t>
  </si>
  <si>
    <t>Federico</t>
  </si>
  <si>
    <t>Diego RP</t>
  </si>
  <si>
    <t>Ernesto</t>
  </si>
  <si>
    <t>Posición</t>
  </si>
  <si>
    <t>Cuartiles</t>
  </si>
  <si>
    <t>Promedio cuartiles</t>
  </si>
  <si>
    <t>Deciles</t>
  </si>
  <si>
    <t>Altura decil</t>
  </si>
  <si>
    <t>Percentiles</t>
  </si>
  <si>
    <t>Altura percentil</t>
  </si>
  <si>
    <t>n =</t>
  </si>
  <si>
    <t>n + 1 =</t>
  </si>
  <si>
    <t>Para el decil 5</t>
  </si>
  <si>
    <t>5*(n+1) =</t>
  </si>
  <si>
    <t>Entre 10</t>
  </si>
  <si>
    <t>Mediana</t>
  </si>
  <si>
    <t>Mediana =</t>
  </si>
  <si>
    <t>Mediana de edad</t>
  </si>
  <si>
    <t>D5</t>
  </si>
  <si>
    <t>P50</t>
  </si>
  <si>
    <t>Q2</t>
  </si>
  <si>
    <t>50*(n+1)</t>
  </si>
  <si>
    <t>Dividir entre 100</t>
  </si>
  <si>
    <t>Posición 13.5</t>
  </si>
  <si>
    <t>Conteo_edad</t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</si>
  <si>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 xml:space="preserve"> 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charset val="2"/>
        <scheme val="minor"/>
      </rPr>
      <t xml:space="preserve"> =</t>
    </r>
  </si>
  <si>
    <t>i</t>
  </si>
  <si>
    <t>Media aritmética =</t>
  </si>
  <si>
    <t>x = Edad</t>
  </si>
  <si>
    <t>x = Altura</t>
  </si>
  <si>
    <t>Mínimo =</t>
  </si>
  <si>
    <t>Máximo =</t>
  </si>
  <si>
    <t>Distancia del mínimo a la media</t>
  </si>
  <si>
    <t>Distancia del máximo a la media</t>
  </si>
  <si>
    <t>Media ponderada</t>
  </si>
  <si>
    <t>Ejemplo: calificaciones primer parcial</t>
  </si>
  <si>
    <t>Actividad 1.1. R RS</t>
  </si>
  <si>
    <t>Actividad E1. CEO</t>
  </si>
  <si>
    <t>Actividad 1.3. Censos…</t>
  </si>
  <si>
    <t>Examen</t>
  </si>
  <si>
    <t>Suma</t>
  </si>
  <si>
    <t>Promedio simple =</t>
  </si>
  <si>
    <r>
      <t>Calificación
(x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</t>
    </r>
  </si>
  <si>
    <r>
      <t>(x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</t>
    </r>
  </si>
  <si>
    <r>
      <t>Pesos
(w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</si>
  <si>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>(x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 =</t>
    </r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</si>
  <si>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>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 xml:space="preserve"> =</t>
    </r>
  </si>
  <si>
    <t>Año</t>
  </si>
  <si>
    <t>Interés compuesto</t>
  </si>
  <si>
    <t>Inversión inicial</t>
  </si>
  <si>
    <t>Saldo final</t>
  </si>
  <si>
    <t>Monto de interés</t>
  </si>
  <si>
    <t>¿Cuál fue el rendimiento promedio por periodo?</t>
  </si>
  <si>
    <t>Tasa de interés (cetes)
r</t>
  </si>
  <si>
    <t>1 + r</t>
  </si>
  <si>
    <t>Media ponderada           =</t>
  </si>
  <si>
    <t xml:space="preserve">    (Sumatoria de los datos por sus pesos)</t>
  </si>
  <si>
    <t xml:space="preserve">    (Sumatoria de los pesos)</t>
  </si>
  <si>
    <t>Velocidad</t>
  </si>
  <si>
    <t>1 / x</t>
  </si>
  <si>
    <t>50 Km</t>
  </si>
  <si>
    <t>Tramo recorrido km</t>
  </si>
  <si>
    <t>Media armónica</t>
  </si>
  <si>
    <t>H =</t>
  </si>
  <si>
    <t>Mediana (n impar)</t>
  </si>
  <si>
    <t>Mediana (n par)</t>
  </si>
  <si>
    <t>Concepto</t>
  </si>
  <si>
    <t>Tiempo de recorrido
(hr)</t>
  </si>
  <si>
    <t>Media geométrica</t>
  </si>
  <si>
    <t xml:space="preserve">1 / x </t>
  </si>
  <si>
    <t>Cuando X =&gt; 0</t>
  </si>
  <si>
    <t>x</t>
  </si>
  <si>
    <t>1/x</t>
  </si>
  <si>
    <t xml:space="preserve">t = </t>
  </si>
  <si>
    <t>Velocidad promedio</t>
  </si>
  <si>
    <t>Rango =</t>
  </si>
  <si>
    <t>id</t>
  </si>
  <si>
    <t>xi - media</t>
  </si>
  <si>
    <t>Edad (xi)</t>
  </si>
  <si>
    <t>Promedio edad =</t>
  </si>
  <si>
    <t>Promedio altura =</t>
  </si>
  <si>
    <r>
      <t>Desviaciones cuadraticas
(x - m)</t>
    </r>
    <r>
      <rPr>
        <vertAlign val="superscript"/>
        <sz val="11"/>
        <color theme="1"/>
        <rFont val="Calibri (Cuerpo)"/>
      </rPr>
      <t>2</t>
    </r>
  </si>
  <si>
    <t>Desviación 
(x-m)</t>
  </si>
  <si>
    <t>Promedio
m</t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</si>
  <si>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>(x-m)</t>
    </r>
    <r>
      <rPr>
        <vertAlign val="superscript"/>
        <sz val="11"/>
        <color theme="1"/>
        <rFont val="Calibri (Cuerpo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</si>
  <si>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t>metros</t>
    </r>
    <r>
      <rPr>
        <vertAlign val="superscript"/>
        <sz val="11"/>
        <color theme="1"/>
        <rFont val="Calibri (Cuerpo)"/>
      </rPr>
      <t>2</t>
    </r>
  </si>
  <si>
    <t>Unidad de medida</t>
  </si>
  <si>
    <t>metros</t>
  </si>
  <si>
    <t>Varianza poblacional =</t>
  </si>
  <si>
    <t xml:space="preserve">n = </t>
  </si>
  <si>
    <t>personas</t>
  </si>
  <si>
    <t>Varianza muestral =</t>
  </si>
  <si>
    <t>Función en Excel</t>
  </si>
  <si>
    <t>Desviación estándar poblacional =</t>
  </si>
  <si>
    <t>Desviación estándar muestral =</t>
  </si>
  <si>
    <t>En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</si>
</sst>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00"/>
    <numFmt numFmtId="166" formatCode="0.0000"/>
    <numFmt numFmtId="167" formatCode="0.000"/>
    <numFmt numFmtId="168" formatCode="0.00000000"/>
    <numFmt numFmtId="169" formatCode="0.0000%"/>
    <numFmt numFmtId="170" formatCode="0.00000%"/>
    <numFmt numFmtId="171" formatCode="0.0000000"/>
    <numFmt numFmtId="172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charset val="2"/>
    </font>
    <font>
      <vertAlign val="subscript"/>
      <sz val="11"/>
      <color theme="1"/>
      <name val="Calibri (Cuerpo)"/>
    </font>
    <font>
      <sz val="11"/>
      <color theme="1"/>
      <name val="Calibri"/>
      <family val="2"/>
      <charset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 (Cuerpo)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5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1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vertical="center"/>
    </xf>
    <xf numFmtId="2" fontId="0" fillId="0" borderId="0" xfId="0" applyNumberFormat="1" applyFill="1"/>
    <xf numFmtId="2" fontId="0" fillId="0" borderId="0" xfId="0" applyNumberFormat="1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4" fillId="0" borderId="0" xfId="0" applyFont="1" applyAlignment="1">
      <alignment horizontal="right" vertical="center"/>
    </xf>
    <xf numFmtId="0" fontId="1" fillId="0" borderId="0" xfId="0" applyFont="1"/>
    <xf numFmtId="4" fontId="0" fillId="0" borderId="0" xfId="0" applyNumberFormat="1" applyFont="1"/>
    <xf numFmtId="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/>
    <xf numFmtId="168" fontId="0" fillId="0" borderId="0" xfId="0" applyNumberFormat="1" applyFill="1" applyBorder="1"/>
    <xf numFmtId="0" fontId="0" fillId="0" borderId="2" xfId="0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8" fillId="0" borderId="0" xfId="0" applyFont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2" fontId="0" fillId="0" borderId="5" xfId="0" applyNumberFormat="1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0" fillId="0" borderId="6" xfId="0" applyFill="1" applyBorder="1"/>
    <xf numFmtId="2" fontId="0" fillId="0" borderId="6" xfId="0" applyNumberFormat="1" applyFont="1" applyFill="1" applyBorder="1"/>
    <xf numFmtId="0" fontId="1" fillId="0" borderId="0" xfId="0" applyFont="1" applyFill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2" fontId="1" fillId="5" borderId="0" xfId="0" applyNumberFormat="1" applyFont="1" applyFill="1" applyBorder="1"/>
    <xf numFmtId="164" fontId="0" fillId="0" borderId="0" xfId="0" applyNumberFormat="1" applyBorder="1"/>
    <xf numFmtId="0" fontId="0" fillId="0" borderId="6" xfId="0" applyBorder="1" applyAlignment="1">
      <alignment horizontal="right"/>
    </xf>
    <xf numFmtId="2" fontId="0" fillId="0" borderId="6" xfId="0" applyNumberFormat="1" applyBorder="1"/>
    <xf numFmtId="0" fontId="0" fillId="0" borderId="2" xfId="0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0" fillId="6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" fontId="0" fillId="2" borderId="0" xfId="0" applyNumberFormat="1" applyFill="1" applyBorder="1" applyAlignment="1">
      <alignment horizontal="center"/>
    </xf>
    <xf numFmtId="169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4" fontId="1" fillId="2" borderId="0" xfId="0" applyNumberFormat="1" applyFont="1" applyFill="1"/>
    <xf numFmtId="0" fontId="0" fillId="0" borderId="7" xfId="0" applyBorder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166" fontId="0" fillId="0" borderId="0" xfId="0" applyNumberFormat="1" applyFill="1"/>
    <xf numFmtId="171" fontId="0" fillId="0" borderId="0" xfId="0" applyNumberFormat="1"/>
    <xf numFmtId="172" fontId="0" fillId="0" borderId="0" xfId="0" applyNumberFormat="1"/>
    <xf numFmtId="0" fontId="0" fillId="5" borderId="0" xfId="0" applyFill="1"/>
    <xf numFmtId="0" fontId="0" fillId="5" borderId="0" xfId="0" applyFill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348248</xdr:colOff>
      <xdr:row>13</xdr:row>
      <xdr:rowOff>216236</xdr:rowOff>
    </xdr:from>
    <xdr:ext cx="383674" cy="25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48AEA9-D4D2-7441-85C9-56AACD82BAF2}"/>
                </a:ext>
              </a:extLst>
            </xdr:cNvPr>
            <xdr:cNvSpPr txBox="1"/>
          </xdr:nvSpPr>
          <xdr:spPr>
            <a:xfrm>
              <a:off x="3927643" y="2602499"/>
              <a:ext cx="383674" cy="25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48AEA9-D4D2-7441-85C9-56AACD82BAF2}"/>
                </a:ext>
              </a:extLst>
            </xdr:cNvPr>
            <xdr:cNvSpPr txBox="1"/>
          </xdr:nvSpPr>
          <xdr:spPr>
            <a:xfrm>
              <a:off x="3927643" y="2602499"/>
              <a:ext cx="383674" cy="25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𝑥</a:t>
              </a:r>
              <a:r>
                <a:rPr lang="es-ES" sz="1400" b="0" i="0">
                  <a:latin typeface="Cambria Math" panose="02040503050406030204" pitchFamily="18" charset="0"/>
                </a:rPr>
                <a:t> ̅_</a:t>
              </a:r>
              <a:r>
                <a:rPr lang="es-MX" sz="1400" b="0" i="0">
                  <a:latin typeface="Cambria Math" panose="02040503050406030204" pitchFamily="18" charset="0"/>
                </a:rPr>
                <a:t>𝑤</a:t>
              </a:r>
              <a:endParaRPr lang="es-MX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11</xdr:row>
      <xdr:rowOff>23812</xdr:rowOff>
    </xdr:from>
    <xdr:ext cx="680314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FACD2E-6151-450D-BCF5-125C9E36B5B2}"/>
                </a:ext>
              </a:extLst>
            </xdr:cNvPr>
            <xdr:cNvSpPr txBox="1"/>
          </xdr:nvSpPr>
          <xdr:spPr>
            <a:xfrm>
              <a:off x="1695450" y="2309812"/>
              <a:ext cx="68031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FACD2E-6151-450D-BCF5-125C9E36B5B2}"/>
                </a:ext>
              </a:extLst>
            </xdr:cNvPr>
            <xdr:cNvSpPr txBox="1"/>
          </xdr:nvSpPr>
          <xdr:spPr>
            <a:xfrm>
              <a:off x="1695450" y="2309812"/>
              <a:ext cx="68031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∑26_(</a:t>
              </a:r>
              <a:r>
                <a:rPr lang="es-MX" sz="1100" b="0" i="0">
                  <a:latin typeface="Cambria Math" panose="02040503050406030204" pitchFamily="18" charset="0"/>
                </a:rPr>
                <a:t>𝑖=1)^𝑛▒〖1/𝑥_𝑖 =〗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6A84-70D6-4841-8188-81D6440188F2}">
  <dimension ref="A1:P28"/>
  <sheetViews>
    <sheetView zoomScale="160" zoomScaleNormal="160" workbookViewId="0">
      <pane ySplit="1" topLeftCell="A2" activePane="bottomLeft" state="frozen"/>
      <selection activeCell="B1" sqref="B1:E28"/>
      <selection pane="bottomLeft" activeCell="B1" sqref="B1:E28"/>
    </sheetView>
  </sheetViews>
  <sheetFormatPr baseColWidth="10" defaultRowHeight="15" x14ac:dyDescent="0.2"/>
  <cols>
    <col min="1" max="1" width="16.33203125" bestFit="1" customWidth="1"/>
    <col min="2" max="2" width="12.5" bestFit="1" customWidth="1"/>
    <col min="8" max="8" width="0" hidden="1" customWidth="1"/>
  </cols>
  <sheetData>
    <row r="1" spans="1:16" ht="32" x14ac:dyDescent="0.2">
      <c r="A1" s="8" t="s">
        <v>8</v>
      </c>
      <c r="B1" s="8" t="s">
        <v>0</v>
      </c>
      <c r="C1" s="8" t="s">
        <v>1</v>
      </c>
      <c r="D1" s="8" t="s">
        <v>2</v>
      </c>
      <c r="E1" s="9" t="s">
        <v>3</v>
      </c>
      <c r="F1" s="8" t="s">
        <v>34</v>
      </c>
      <c r="G1" s="9" t="s">
        <v>35</v>
      </c>
      <c r="H1" s="10" t="s">
        <v>36</v>
      </c>
      <c r="I1" s="12" t="s">
        <v>37</v>
      </c>
      <c r="J1" s="10" t="s">
        <v>38</v>
      </c>
      <c r="K1" s="15" t="s">
        <v>39</v>
      </c>
      <c r="L1" s="7" t="s">
        <v>40</v>
      </c>
    </row>
    <row r="2" spans="1:16" x14ac:dyDescent="0.2">
      <c r="A2" s="1">
        <v>44428.412731481483</v>
      </c>
      <c r="B2" t="s">
        <v>9</v>
      </c>
      <c r="C2" t="s">
        <v>5</v>
      </c>
      <c r="D2">
        <v>19</v>
      </c>
      <c r="E2" s="3">
        <v>1.54</v>
      </c>
      <c r="F2">
        <v>1</v>
      </c>
    </row>
    <row r="3" spans="1:16" x14ac:dyDescent="0.2">
      <c r="A3" s="1">
        <v>44428.411574074074</v>
      </c>
      <c r="B3" t="s">
        <v>13</v>
      </c>
      <c r="C3" t="s">
        <v>5</v>
      </c>
      <c r="D3">
        <v>18</v>
      </c>
      <c r="E3" s="3">
        <v>1.55</v>
      </c>
      <c r="F3" s="2">
        <v>2</v>
      </c>
      <c r="I3" s="111">
        <v>1</v>
      </c>
      <c r="J3" s="111">
        <v>1.5740000000000001</v>
      </c>
      <c r="K3" s="111">
        <v>10</v>
      </c>
      <c r="L3" s="111">
        <v>1.5740000000000001</v>
      </c>
    </row>
    <row r="4" spans="1:16" x14ac:dyDescent="0.2">
      <c r="A4" s="1">
        <v>44428.390196759261</v>
      </c>
      <c r="B4" t="s">
        <v>10</v>
      </c>
      <c r="C4" t="s">
        <v>5</v>
      </c>
      <c r="D4">
        <v>19</v>
      </c>
      <c r="E4" s="3">
        <v>1.58</v>
      </c>
      <c r="F4" s="2">
        <v>3</v>
      </c>
      <c r="I4" s="111"/>
      <c r="J4" s="111"/>
      <c r="K4" s="111"/>
      <c r="L4" s="111"/>
      <c r="O4" s="18" t="s">
        <v>41</v>
      </c>
      <c r="P4">
        <v>27</v>
      </c>
    </row>
    <row r="5" spans="1:16" x14ac:dyDescent="0.2">
      <c r="A5" s="1">
        <v>44428.38753472222</v>
      </c>
      <c r="B5" t="s">
        <v>15</v>
      </c>
      <c r="C5" t="s">
        <v>5</v>
      </c>
      <c r="D5">
        <v>19</v>
      </c>
      <c r="E5" s="3">
        <v>1.58</v>
      </c>
      <c r="F5">
        <v>4</v>
      </c>
      <c r="K5" s="6"/>
      <c r="O5" s="18" t="s">
        <v>42</v>
      </c>
      <c r="P5">
        <f>+P4+1</f>
        <v>28</v>
      </c>
    </row>
    <row r="6" spans="1:16" x14ac:dyDescent="0.2">
      <c r="A6" s="1">
        <v>44428.387071759258</v>
      </c>
      <c r="B6" t="s">
        <v>4</v>
      </c>
      <c r="C6" t="s">
        <v>5</v>
      </c>
      <c r="D6">
        <v>20</v>
      </c>
      <c r="E6" s="3">
        <v>1.6</v>
      </c>
      <c r="F6">
        <v>5</v>
      </c>
      <c r="N6" s="18" t="s">
        <v>43</v>
      </c>
      <c r="O6" s="18" t="s">
        <v>44</v>
      </c>
      <c r="P6">
        <f>28*5</f>
        <v>140</v>
      </c>
    </row>
    <row r="7" spans="1:16" x14ac:dyDescent="0.2">
      <c r="A7" s="1">
        <v>44428.387025462966</v>
      </c>
      <c r="B7" t="s">
        <v>16</v>
      </c>
      <c r="C7" t="s">
        <v>5</v>
      </c>
      <c r="D7">
        <v>18</v>
      </c>
      <c r="E7" s="3">
        <v>1.6</v>
      </c>
      <c r="F7">
        <v>6</v>
      </c>
      <c r="N7" t="s">
        <v>45</v>
      </c>
      <c r="P7">
        <f>+P6/10</f>
        <v>14</v>
      </c>
    </row>
    <row r="8" spans="1:16" x14ac:dyDescent="0.2">
      <c r="A8" s="1">
        <v>44428.387997685182</v>
      </c>
      <c r="B8" t="s">
        <v>12</v>
      </c>
      <c r="C8" t="s">
        <v>5</v>
      </c>
      <c r="D8">
        <v>20</v>
      </c>
      <c r="E8" s="5">
        <v>1.63</v>
      </c>
      <c r="F8">
        <v>7</v>
      </c>
      <c r="G8" s="14">
        <v>1</v>
      </c>
      <c r="H8" s="3">
        <f>+AVERAGE(E2:E8)</f>
        <v>1.5828571428571425</v>
      </c>
    </row>
    <row r="9" spans="1:16" x14ac:dyDescent="0.2">
      <c r="A9" s="1">
        <v>44428.391886574071</v>
      </c>
      <c r="B9" t="s">
        <v>11</v>
      </c>
      <c r="C9" t="s">
        <v>5</v>
      </c>
      <c r="D9">
        <v>18</v>
      </c>
      <c r="E9" s="3">
        <v>1.65</v>
      </c>
      <c r="F9">
        <v>8</v>
      </c>
      <c r="G9" s="14"/>
    </row>
    <row r="10" spans="1:16" x14ac:dyDescent="0.2">
      <c r="A10" s="1">
        <v>44428.387685185182</v>
      </c>
      <c r="B10" t="s">
        <v>14</v>
      </c>
      <c r="C10" t="s">
        <v>5</v>
      </c>
      <c r="D10">
        <v>20</v>
      </c>
      <c r="E10" s="3">
        <v>1.66</v>
      </c>
      <c r="F10">
        <v>9</v>
      </c>
      <c r="G10" s="14"/>
      <c r="L10" s="3"/>
    </row>
    <row r="11" spans="1:16" x14ac:dyDescent="0.2">
      <c r="A11" s="1">
        <v>44428.412407407406</v>
      </c>
      <c r="B11" t="s">
        <v>33</v>
      </c>
      <c r="C11" t="s">
        <v>6</v>
      </c>
      <c r="D11">
        <v>21</v>
      </c>
      <c r="E11" s="3">
        <v>1.66</v>
      </c>
      <c r="F11">
        <v>10</v>
      </c>
      <c r="G11" s="14"/>
      <c r="L11" s="3"/>
    </row>
    <row r="12" spans="1:16" x14ac:dyDescent="0.2">
      <c r="A12" s="1">
        <v>44428.387129629627</v>
      </c>
      <c r="B12" t="s">
        <v>23</v>
      </c>
      <c r="C12" t="s">
        <v>6</v>
      </c>
      <c r="D12">
        <v>20</v>
      </c>
      <c r="E12" s="3">
        <v>1.67</v>
      </c>
      <c r="F12">
        <v>11</v>
      </c>
      <c r="G12" s="14"/>
      <c r="L12" s="3"/>
    </row>
    <row r="13" spans="1:16" x14ac:dyDescent="0.2">
      <c r="A13" s="1">
        <v>44428.387314814812</v>
      </c>
      <c r="B13" t="s">
        <v>20</v>
      </c>
      <c r="C13" t="s">
        <v>6</v>
      </c>
      <c r="D13">
        <v>18</v>
      </c>
      <c r="E13" s="3">
        <v>1.68</v>
      </c>
      <c r="F13">
        <v>12</v>
      </c>
      <c r="G13" s="14"/>
    </row>
    <row r="14" spans="1:16" x14ac:dyDescent="0.2">
      <c r="A14" s="1">
        <v>44428.390590277777</v>
      </c>
      <c r="B14" t="s">
        <v>21</v>
      </c>
      <c r="C14" t="s">
        <v>6</v>
      </c>
      <c r="D14">
        <v>18</v>
      </c>
      <c r="E14" s="3">
        <v>1.7</v>
      </c>
      <c r="F14">
        <v>13</v>
      </c>
      <c r="G14" s="14"/>
    </row>
    <row r="15" spans="1:16" x14ac:dyDescent="0.2">
      <c r="A15" s="1">
        <v>44428.387175925927</v>
      </c>
      <c r="B15" t="s">
        <v>22</v>
      </c>
      <c r="C15" t="s">
        <v>6</v>
      </c>
      <c r="D15">
        <v>21</v>
      </c>
      <c r="E15" s="5">
        <v>1.7</v>
      </c>
      <c r="F15">
        <v>14</v>
      </c>
      <c r="G15" s="14">
        <v>2</v>
      </c>
      <c r="H15" s="3">
        <f>+AVERAGE(E9:E15)</f>
        <v>1.6742857142857142</v>
      </c>
      <c r="I15" s="14">
        <v>5</v>
      </c>
      <c r="J15" s="13">
        <f>+E15</f>
        <v>1.7</v>
      </c>
      <c r="K15" s="14">
        <v>50</v>
      </c>
      <c r="L15" s="16">
        <v>170</v>
      </c>
      <c r="M15" t="s">
        <v>47</v>
      </c>
      <c r="N15" s="3">
        <f>+E15</f>
        <v>1.7</v>
      </c>
    </row>
    <row r="16" spans="1:16" x14ac:dyDescent="0.2">
      <c r="A16" s="1">
        <v>44428.387199074074</v>
      </c>
      <c r="B16" t="s">
        <v>26</v>
      </c>
      <c r="C16" t="s">
        <v>6</v>
      </c>
      <c r="D16">
        <v>19</v>
      </c>
      <c r="E16" s="3">
        <v>1.7</v>
      </c>
      <c r="F16">
        <v>15</v>
      </c>
      <c r="G16" s="14"/>
    </row>
    <row r="17" spans="1:12" x14ac:dyDescent="0.2">
      <c r="A17" s="1">
        <v>44428.386747685188</v>
      </c>
      <c r="B17" t="s">
        <v>31</v>
      </c>
      <c r="C17" t="s">
        <v>6</v>
      </c>
      <c r="D17">
        <v>20</v>
      </c>
      <c r="E17" s="3">
        <v>1.7</v>
      </c>
      <c r="F17">
        <v>16</v>
      </c>
      <c r="G17" s="14"/>
    </row>
    <row r="18" spans="1:12" x14ac:dyDescent="0.2">
      <c r="A18" s="1">
        <v>44428.38721064815</v>
      </c>
      <c r="B18" t="s">
        <v>24</v>
      </c>
      <c r="C18" t="s">
        <v>6</v>
      </c>
      <c r="D18">
        <v>21</v>
      </c>
      <c r="E18" s="3">
        <v>1.72</v>
      </c>
      <c r="F18">
        <v>17</v>
      </c>
      <c r="G18" s="14"/>
    </row>
    <row r="19" spans="1:12" x14ac:dyDescent="0.2">
      <c r="A19" s="1">
        <v>44428.412210648145</v>
      </c>
      <c r="B19" t="s">
        <v>32</v>
      </c>
      <c r="C19" t="s">
        <v>6</v>
      </c>
      <c r="D19">
        <v>22</v>
      </c>
      <c r="E19" s="3">
        <v>1.72</v>
      </c>
      <c r="F19">
        <v>18</v>
      </c>
      <c r="G19" s="14"/>
    </row>
    <row r="20" spans="1:12" x14ac:dyDescent="0.2">
      <c r="A20" s="1">
        <v>44428.38685185185</v>
      </c>
      <c r="B20" t="s">
        <v>18</v>
      </c>
      <c r="C20" t="s">
        <v>6</v>
      </c>
      <c r="D20">
        <v>18</v>
      </c>
      <c r="E20" s="3">
        <v>1.74</v>
      </c>
      <c r="F20">
        <v>19</v>
      </c>
      <c r="G20" s="14"/>
    </row>
    <row r="21" spans="1:12" x14ac:dyDescent="0.2">
      <c r="A21" s="1">
        <v>44428.387314814812</v>
      </c>
      <c r="B21" t="s">
        <v>25</v>
      </c>
      <c r="C21" t="s">
        <v>6</v>
      </c>
      <c r="D21">
        <v>19</v>
      </c>
      <c r="E21" s="3">
        <v>1.74</v>
      </c>
      <c r="F21">
        <v>20</v>
      </c>
      <c r="G21" s="14"/>
    </row>
    <row r="22" spans="1:12" x14ac:dyDescent="0.2">
      <c r="A22" s="1">
        <v>44428.387118055558</v>
      </c>
      <c r="B22" t="s">
        <v>17</v>
      </c>
      <c r="C22" t="s">
        <v>6</v>
      </c>
      <c r="D22">
        <v>20</v>
      </c>
      <c r="E22" s="4">
        <v>1.75</v>
      </c>
      <c r="F22">
        <v>21</v>
      </c>
      <c r="G22" s="14">
        <v>3</v>
      </c>
      <c r="H22" s="3">
        <f>+AVERAGE(E16:E22)</f>
        <v>1.7242857142857144</v>
      </c>
      <c r="K22" s="14">
        <v>75</v>
      </c>
      <c r="L22" s="17">
        <f>+E22</f>
        <v>1.75</v>
      </c>
    </row>
    <row r="23" spans="1:12" x14ac:dyDescent="0.2">
      <c r="A23" s="1">
        <v>44428.388182870367</v>
      </c>
      <c r="B23" t="s">
        <v>7</v>
      </c>
      <c r="C23" t="s">
        <v>6</v>
      </c>
      <c r="D23">
        <v>20</v>
      </c>
      <c r="E23" s="3">
        <v>1.75</v>
      </c>
      <c r="F23">
        <v>22</v>
      </c>
      <c r="G23" s="11"/>
    </row>
    <row r="24" spans="1:12" x14ac:dyDescent="0.2">
      <c r="A24" s="1">
        <v>44428.386886574073</v>
      </c>
      <c r="B24" t="s">
        <v>28</v>
      </c>
      <c r="C24" t="s">
        <v>6</v>
      </c>
      <c r="D24">
        <v>19</v>
      </c>
      <c r="E24" s="3">
        <v>1.77</v>
      </c>
      <c r="F24">
        <v>23</v>
      </c>
      <c r="G24" s="11"/>
    </row>
    <row r="25" spans="1:12" x14ac:dyDescent="0.2">
      <c r="A25" s="1">
        <v>44428.387199074074</v>
      </c>
      <c r="B25" t="s">
        <v>19</v>
      </c>
      <c r="C25" t="s">
        <v>6</v>
      </c>
      <c r="D25">
        <v>28</v>
      </c>
      <c r="E25" s="3">
        <v>1.8</v>
      </c>
      <c r="F25">
        <v>24</v>
      </c>
      <c r="G25" s="11"/>
    </row>
    <row r="26" spans="1:12" x14ac:dyDescent="0.2">
      <c r="A26" s="1">
        <v>44428.414803240739</v>
      </c>
      <c r="B26" t="s">
        <v>27</v>
      </c>
      <c r="C26" t="s">
        <v>6</v>
      </c>
      <c r="D26">
        <v>19</v>
      </c>
      <c r="E26" s="3">
        <v>1.8</v>
      </c>
      <c r="F26">
        <v>25</v>
      </c>
      <c r="G26" s="11"/>
      <c r="I26" s="111">
        <v>9</v>
      </c>
      <c r="J26" s="112">
        <v>1.8</v>
      </c>
      <c r="L26">
        <v>25.2</v>
      </c>
    </row>
    <row r="27" spans="1:12" x14ac:dyDescent="0.2">
      <c r="A27" s="1">
        <v>44428.412442129629</v>
      </c>
      <c r="B27" t="s">
        <v>30</v>
      </c>
      <c r="C27" t="s">
        <v>6</v>
      </c>
      <c r="D27">
        <v>23</v>
      </c>
      <c r="E27" s="3">
        <v>1.8</v>
      </c>
      <c r="F27">
        <v>26</v>
      </c>
      <c r="G27" s="11"/>
      <c r="I27" s="111"/>
      <c r="J27" s="112"/>
    </row>
    <row r="28" spans="1:12" x14ac:dyDescent="0.2">
      <c r="A28" s="1">
        <v>44428.387476851851</v>
      </c>
      <c r="B28" t="s">
        <v>29</v>
      </c>
      <c r="C28" t="s">
        <v>6</v>
      </c>
      <c r="D28">
        <v>21</v>
      </c>
      <c r="E28" s="5">
        <v>1.83</v>
      </c>
      <c r="F28">
        <v>27</v>
      </c>
      <c r="G28" s="11">
        <v>4</v>
      </c>
      <c r="H28" s="3">
        <f>+AVERAGE(E23:E28)</f>
        <v>1.7916666666666667</v>
      </c>
    </row>
  </sheetData>
  <sortState xmlns:xlrd2="http://schemas.microsoft.com/office/spreadsheetml/2017/richdata2" ref="A2:E28">
    <sortCondition ref="E2:E28"/>
  </sortState>
  <mergeCells count="6">
    <mergeCell ref="L3:L4"/>
    <mergeCell ref="I3:I4"/>
    <mergeCell ref="J3:J4"/>
    <mergeCell ref="I26:I27"/>
    <mergeCell ref="J26:J27"/>
    <mergeCell ref="K3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B6B7-B4AA-DC48-B198-E4EC0A74EA80}">
  <dimension ref="A1:L28"/>
  <sheetViews>
    <sheetView tabSelected="1" zoomScale="190" zoomScaleNormal="190" workbookViewId="0">
      <pane ySplit="1" topLeftCell="A2" activePane="bottomLeft" state="frozen"/>
      <selection pane="bottomLeft" activeCell="I1" sqref="I1"/>
    </sheetView>
  </sheetViews>
  <sheetFormatPr baseColWidth="10" defaultRowHeight="15" x14ac:dyDescent="0.2"/>
  <cols>
    <col min="1" max="1" width="4.83203125" customWidth="1"/>
  </cols>
  <sheetData>
    <row r="1" spans="1:12" ht="50" x14ac:dyDescent="0.2">
      <c r="A1" t="s">
        <v>107</v>
      </c>
      <c r="B1" s="8" t="s">
        <v>1</v>
      </c>
      <c r="C1" s="19" t="s">
        <v>3</v>
      </c>
      <c r="D1" s="118" t="s">
        <v>114</v>
      </c>
      <c r="E1" s="118" t="s">
        <v>113</v>
      </c>
      <c r="F1" s="115" t="s">
        <v>112</v>
      </c>
      <c r="G1" s="115" t="s">
        <v>112</v>
      </c>
      <c r="L1" t="s">
        <v>117</v>
      </c>
    </row>
    <row r="2" spans="1:12" x14ac:dyDescent="0.2">
      <c r="A2">
        <v>1</v>
      </c>
      <c r="B2" t="s">
        <v>5</v>
      </c>
      <c r="C2" s="20">
        <v>1.54</v>
      </c>
      <c r="D2" s="20">
        <f>+AVERAGE($C$2:$C$28)</f>
        <v>1.6896296296296289</v>
      </c>
      <c r="E2" s="20">
        <f>+C2-D2</f>
        <v>-0.14962962962962889</v>
      </c>
      <c r="F2" s="120">
        <f>+E2^2</f>
        <v>2.2389026063099917E-2</v>
      </c>
      <c r="G2" s="117">
        <f>+(C2-AVERAGE($C$2:$C$28))^2</f>
        <v>2.2389026063099917E-2</v>
      </c>
      <c r="I2" s="116"/>
      <c r="J2" s="18" t="s">
        <v>120</v>
      </c>
      <c r="K2">
        <f>+COUNTA(B2:B28)</f>
        <v>27</v>
      </c>
      <c r="L2" t="s">
        <v>121</v>
      </c>
    </row>
    <row r="3" spans="1:12" x14ac:dyDescent="0.2">
      <c r="A3">
        <v>2</v>
      </c>
      <c r="B3" t="s">
        <v>5</v>
      </c>
      <c r="C3" s="20">
        <v>1.55</v>
      </c>
      <c r="D3" s="20">
        <f t="shared" ref="D3:D28" si="0">+AVERAGE($C$2:$C$28)</f>
        <v>1.6896296296296289</v>
      </c>
      <c r="E3" s="20">
        <f t="shared" ref="E3:E28" si="1">+C3-D3</f>
        <v>-0.13962962962962888</v>
      </c>
      <c r="F3" s="120">
        <f>+E3*E3</f>
        <v>1.9496433470507335E-2</v>
      </c>
      <c r="G3" s="117">
        <f t="shared" ref="G3:G28" si="2">+(C3-AVERAGE($C$2:$C$28))^2</f>
        <v>1.9496433470507335E-2</v>
      </c>
      <c r="J3" s="18" t="s">
        <v>111</v>
      </c>
      <c r="K3" s="3">
        <f>+AVERAGE(C2:C28)</f>
        <v>1.6896296296296289</v>
      </c>
      <c r="L3" t="s">
        <v>118</v>
      </c>
    </row>
    <row r="4" spans="1:12" ht="17" x14ac:dyDescent="0.2">
      <c r="A4">
        <v>3</v>
      </c>
      <c r="B4" t="s">
        <v>5</v>
      </c>
      <c r="C4" s="20">
        <v>1.58</v>
      </c>
      <c r="D4" s="20">
        <f t="shared" si="0"/>
        <v>1.6896296296296289</v>
      </c>
      <c r="E4" s="20">
        <f>+C4-D4</f>
        <v>-0.10962962962962886</v>
      </c>
      <c r="F4" s="120">
        <f>+E4^2</f>
        <v>1.2018655692729597E-2</v>
      </c>
      <c r="G4" s="117">
        <f t="shared" si="2"/>
        <v>1.2018655692729597E-2</v>
      </c>
      <c r="J4" s="119" t="s">
        <v>115</v>
      </c>
      <c r="K4" s="117">
        <f>+SUM(G2:G28)</f>
        <v>0.16669629629629629</v>
      </c>
      <c r="L4" t="s">
        <v>116</v>
      </c>
    </row>
    <row r="5" spans="1:12" x14ac:dyDescent="0.2">
      <c r="A5">
        <v>4</v>
      </c>
      <c r="B5" t="s">
        <v>5</v>
      </c>
      <c r="C5" s="20">
        <v>1.58</v>
      </c>
      <c r="D5" s="20">
        <f t="shared" si="0"/>
        <v>1.6896296296296289</v>
      </c>
      <c r="E5" s="20">
        <f t="shared" si="1"/>
        <v>-0.10962962962962886</v>
      </c>
      <c r="F5" s="120">
        <f t="shared" ref="F5:F28" si="3">+E5^2</f>
        <v>1.2018655692729597E-2</v>
      </c>
      <c r="G5" s="117">
        <f t="shared" si="2"/>
        <v>1.2018655692729597E-2</v>
      </c>
    </row>
    <row r="6" spans="1:12" ht="17" x14ac:dyDescent="0.2">
      <c r="A6">
        <v>5</v>
      </c>
      <c r="B6" t="s">
        <v>5</v>
      </c>
      <c r="C6" s="20">
        <v>1.6</v>
      </c>
      <c r="D6" s="20">
        <f t="shared" si="0"/>
        <v>1.6896296296296289</v>
      </c>
      <c r="E6" s="20">
        <f t="shared" si="1"/>
        <v>-8.9629629629628838E-2</v>
      </c>
      <c r="F6" s="120">
        <f t="shared" si="3"/>
        <v>8.0334705075444397E-3</v>
      </c>
      <c r="G6" s="117">
        <f t="shared" si="2"/>
        <v>8.0334705075444397E-3</v>
      </c>
      <c r="J6" s="18" t="s">
        <v>119</v>
      </c>
      <c r="K6" s="121">
        <f>+K4/K2</f>
        <v>6.1739368998628254E-3</v>
      </c>
      <c r="L6" t="s">
        <v>116</v>
      </c>
    </row>
    <row r="7" spans="1:12" ht="17" x14ac:dyDescent="0.2">
      <c r="A7">
        <v>6</v>
      </c>
      <c r="B7" t="s">
        <v>5</v>
      </c>
      <c r="C7" s="20">
        <v>1.6</v>
      </c>
      <c r="D7" s="20">
        <f t="shared" si="0"/>
        <v>1.6896296296296289</v>
      </c>
      <c r="E7" s="20">
        <f t="shared" si="1"/>
        <v>-8.9629629629628838E-2</v>
      </c>
      <c r="F7" s="120">
        <f t="shared" si="3"/>
        <v>8.0334705075444397E-3</v>
      </c>
      <c r="G7" s="117">
        <f t="shared" si="2"/>
        <v>8.0334705075444397E-3</v>
      </c>
      <c r="J7" s="18" t="s">
        <v>122</v>
      </c>
      <c r="K7" s="121">
        <f>+K4/(K2-1)</f>
        <v>6.4113960113960106E-3</v>
      </c>
      <c r="L7" t="s">
        <v>116</v>
      </c>
    </row>
    <row r="8" spans="1:12" x14ac:dyDescent="0.2">
      <c r="A8">
        <v>7</v>
      </c>
      <c r="B8" t="s">
        <v>5</v>
      </c>
      <c r="C8" s="21">
        <v>1.63</v>
      </c>
      <c r="D8" s="20">
        <f t="shared" si="0"/>
        <v>1.6896296296296289</v>
      </c>
      <c r="E8" s="20">
        <f t="shared" si="1"/>
        <v>-5.9629629629629033E-2</v>
      </c>
      <c r="F8" s="120">
        <f t="shared" si="3"/>
        <v>3.5556927297667328E-3</v>
      </c>
      <c r="G8" s="117">
        <f t="shared" si="2"/>
        <v>3.5556927297667328E-3</v>
      </c>
    </row>
    <row r="9" spans="1:12" x14ac:dyDescent="0.2">
      <c r="A9">
        <v>8</v>
      </c>
      <c r="B9" t="s">
        <v>5</v>
      </c>
      <c r="C9" s="21">
        <v>1.65</v>
      </c>
      <c r="D9" s="20">
        <f t="shared" si="0"/>
        <v>1.6896296296296289</v>
      </c>
      <c r="E9" s="20">
        <f t="shared" si="1"/>
        <v>-3.9629629629629015E-2</v>
      </c>
      <c r="F9" s="120">
        <f t="shared" si="3"/>
        <v>1.57050754458157E-3</v>
      </c>
      <c r="G9" s="117">
        <f t="shared" si="2"/>
        <v>1.57050754458157E-3</v>
      </c>
      <c r="I9" s="123"/>
      <c r="J9" s="124" t="s">
        <v>123</v>
      </c>
    </row>
    <row r="10" spans="1:12" ht="17" x14ac:dyDescent="0.2">
      <c r="A10">
        <v>9</v>
      </c>
      <c r="B10" t="s">
        <v>5</v>
      </c>
      <c r="C10" s="21">
        <v>1.66</v>
      </c>
      <c r="D10" s="20">
        <f t="shared" si="0"/>
        <v>1.6896296296296289</v>
      </c>
      <c r="E10" s="20">
        <f t="shared" si="1"/>
        <v>-2.9629629629629006E-2</v>
      </c>
      <c r="F10" s="120">
        <f t="shared" si="3"/>
        <v>8.7791495198898909E-4</v>
      </c>
      <c r="G10" s="117">
        <f t="shared" si="2"/>
        <v>8.7791495198898909E-4</v>
      </c>
      <c r="J10" s="18" t="s">
        <v>119</v>
      </c>
      <c r="K10" s="121">
        <f>+_xlfn.VAR.P(C2:C28)</f>
        <v>6.1739368998628254E-3</v>
      </c>
      <c r="L10" t="s">
        <v>116</v>
      </c>
    </row>
    <row r="11" spans="1:12" ht="17" x14ac:dyDescent="0.2">
      <c r="A11">
        <v>10</v>
      </c>
      <c r="B11" t="s">
        <v>6</v>
      </c>
      <c r="C11" s="21">
        <v>1.66</v>
      </c>
      <c r="D11" s="20">
        <f t="shared" si="0"/>
        <v>1.6896296296296289</v>
      </c>
      <c r="E11" s="20">
        <f t="shared" si="1"/>
        <v>-2.9629629629629006E-2</v>
      </c>
      <c r="F11" s="120">
        <f t="shared" si="3"/>
        <v>8.7791495198898909E-4</v>
      </c>
      <c r="G11" s="117">
        <f t="shared" si="2"/>
        <v>8.7791495198898909E-4</v>
      </c>
      <c r="J11" s="18" t="s">
        <v>122</v>
      </c>
      <c r="K11" s="121">
        <f>+_xlfn.VAR.S(C2:C28)</f>
        <v>6.4113960113960106E-3</v>
      </c>
      <c r="L11" t="s">
        <v>116</v>
      </c>
    </row>
    <row r="12" spans="1:12" x14ac:dyDescent="0.2">
      <c r="A12">
        <v>11</v>
      </c>
      <c r="B12" t="s">
        <v>6</v>
      </c>
      <c r="C12" s="21">
        <v>1.67</v>
      </c>
      <c r="D12" s="20">
        <f t="shared" si="0"/>
        <v>1.6896296296296289</v>
      </c>
      <c r="E12" s="20">
        <f t="shared" si="1"/>
        <v>-1.9629629629628997E-2</v>
      </c>
      <c r="F12" s="120">
        <f t="shared" si="3"/>
        <v>3.8532235939640864E-4</v>
      </c>
      <c r="G12" s="117">
        <f t="shared" si="2"/>
        <v>3.8532235939640864E-4</v>
      </c>
    </row>
    <row r="13" spans="1:12" x14ac:dyDescent="0.2">
      <c r="A13">
        <v>12</v>
      </c>
      <c r="B13" t="s">
        <v>6</v>
      </c>
      <c r="C13" s="21">
        <v>1.68</v>
      </c>
      <c r="D13" s="20">
        <f t="shared" si="0"/>
        <v>1.6896296296296289</v>
      </c>
      <c r="E13" s="20">
        <f t="shared" si="1"/>
        <v>-9.6296296296289885E-3</v>
      </c>
      <c r="F13" s="120">
        <f t="shared" si="3"/>
        <v>9.2729766803828536E-5</v>
      </c>
      <c r="G13" s="117">
        <f t="shared" si="2"/>
        <v>9.2729766803828536E-5</v>
      </c>
      <c r="J13" s="18" t="s">
        <v>124</v>
      </c>
      <c r="K13" s="122">
        <f>+SQRT(K6)</f>
        <v>7.8574403592154771E-2</v>
      </c>
      <c r="L13" t="s">
        <v>118</v>
      </c>
    </row>
    <row r="14" spans="1:12" x14ac:dyDescent="0.2">
      <c r="A14">
        <v>13</v>
      </c>
      <c r="B14" t="s">
        <v>6</v>
      </c>
      <c r="C14" s="21">
        <v>1.7</v>
      </c>
      <c r="D14" s="20">
        <f t="shared" si="0"/>
        <v>1.6896296296296289</v>
      </c>
      <c r="E14" s="20">
        <f t="shared" si="1"/>
        <v>1.0370370370371029E-2</v>
      </c>
      <c r="F14" s="120">
        <f t="shared" si="3"/>
        <v>1.0754458161866936E-4</v>
      </c>
      <c r="G14" s="117">
        <f t="shared" si="2"/>
        <v>1.0754458161866936E-4</v>
      </c>
      <c r="J14" s="18" t="s">
        <v>125</v>
      </c>
      <c r="K14" s="122">
        <f>+SQRT(K7)</f>
        <v>8.0071193393104936E-2</v>
      </c>
      <c r="L14" t="s">
        <v>118</v>
      </c>
    </row>
    <row r="15" spans="1:12" x14ac:dyDescent="0.2">
      <c r="A15">
        <v>14</v>
      </c>
      <c r="B15" t="s">
        <v>6</v>
      </c>
      <c r="C15" s="21">
        <v>1.7</v>
      </c>
      <c r="D15" s="20">
        <f t="shared" si="0"/>
        <v>1.6896296296296289</v>
      </c>
      <c r="E15" s="20">
        <f t="shared" si="1"/>
        <v>1.0370370370371029E-2</v>
      </c>
      <c r="F15" s="120">
        <f t="shared" si="3"/>
        <v>1.0754458161866936E-4</v>
      </c>
      <c r="G15" s="117">
        <f t="shared" si="2"/>
        <v>1.0754458161866936E-4</v>
      </c>
    </row>
    <row r="16" spans="1:12" x14ac:dyDescent="0.2">
      <c r="A16">
        <v>15</v>
      </c>
      <c r="B16" t="s">
        <v>6</v>
      </c>
      <c r="C16" s="21">
        <v>1.7</v>
      </c>
      <c r="D16" s="20">
        <f t="shared" si="0"/>
        <v>1.6896296296296289</v>
      </c>
      <c r="E16" s="20">
        <f t="shared" si="1"/>
        <v>1.0370370370371029E-2</v>
      </c>
      <c r="F16" s="120">
        <f t="shared" si="3"/>
        <v>1.0754458161866936E-4</v>
      </c>
      <c r="G16" s="117">
        <f t="shared" si="2"/>
        <v>1.0754458161866936E-4</v>
      </c>
      <c r="I16" s="123"/>
      <c r="J16" s="124" t="s">
        <v>126</v>
      </c>
    </row>
    <row r="17" spans="1:12" x14ac:dyDescent="0.2">
      <c r="A17">
        <v>16</v>
      </c>
      <c r="B17" t="s">
        <v>6</v>
      </c>
      <c r="C17" s="21">
        <v>1.7</v>
      </c>
      <c r="D17" s="20">
        <f t="shared" si="0"/>
        <v>1.6896296296296289</v>
      </c>
      <c r="E17" s="20">
        <f t="shared" si="1"/>
        <v>1.0370370370371029E-2</v>
      </c>
      <c r="F17" s="120">
        <f t="shared" si="3"/>
        <v>1.0754458161866936E-4</v>
      </c>
      <c r="G17" s="117">
        <f t="shared" si="2"/>
        <v>1.0754458161866936E-4</v>
      </c>
      <c r="J17" s="18" t="s">
        <v>124</v>
      </c>
      <c r="K17" s="122">
        <f>+_xlfn.STDEV.P(C2:C28)</f>
        <v>7.8574403592154771E-2</v>
      </c>
      <c r="L17" t="s">
        <v>118</v>
      </c>
    </row>
    <row r="18" spans="1:12" x14ac:dyDescent="0.2">
      <c r="A18">
        <v>17</v>
      </c>
      <c r="B18" t="s">
        <v>6</v>
      </c>
      <c r="C18" s="21">
        <v>1.72</v>
      </c>
      <c r="D18" s="20">
        <f t="shared" si="0"/>
        <v>1.6896296296296289</v>
      </c>
      <c r="E18" s="20">
        <f t="shared" si="1"/>
        <v>3.0370370370371047E-2</v>
      </c>
      <c r="F18" s="120">
        <f t="shared" si="3"/>
        <v>9.2235939643351165E-4</v>
      </c>
      <c r="G18" s="117">
        <f t="shared" si="2"/>
        <v>9.2235939643351165E-4</v>
      </c>
      <c r="J18" s="18" t="s">
        <v>125</v>
      </c>
      <c r="K18" s="122">
        <f>+_xlfn.STDEV.S(C2:C28)</f>
        <v>8.0071193393104936E-2</v>
      </c>
      <c r="L18" t="s">
        <v>118</v>
      </c>
    </row>
    <row r="19" spans="1:12" x14ac:dyDescent="0.2">
      <c r="A19">
        <v>18</v>
      </c>
      <c r="B19" t="s">
        <v>6</v>
      </c>
      <c r="C19" s="21">
        <v>1.72</v>
      </c>
      <c r="D19" s="20">
        <f t="shared" si="0"/>
        <v>1.6896296296296289</v>
      </c>
      <c r="E19" s="20">
        <f t="shared" si="1"/>
        <v>3.0370370370371047E-2</v>
      </c>
      <c r="F19" s="120">
        <f t="shared" si="3"/>
        <v>9.2235939643351165E-4</v>
      </c>
      <c r="G19" s="117">
        <f t="shared" si="2"/>
        <v>9.2235939643351165E-4</v>
      </c>
    </row>
    <row r="20" spans="1:12" x14ac:dyDescent="0.2">
      <c r="A20">
        <v>19</v>
      </c>
      <c r="B20" t="s">
        <v>6</v>
      </c>
      <c r="C20" s="21">
        <v>1.74</v>
      </c>
      <c r="D20" s="20">
        <f t="shared" si="0"/>
        <v>1.6896296296296289</v>
      </c>
      <c r="E20" s="20">
        <f t="shared" si="1"/>
        <v>5.0370370370371065E-2</v>
      </c>
      <c r="F20" s="120">
        <f t="shared" si="3"/>
        <v>2.5371742112483553E-3</v>
      </c>
      <c r="G20" s="117">
        <f t="shared" si="2"/>
        <v>2.5371742112483553E-3</v>
      </c>
    </row>
    <row r="21" spans="1:12" x14ac:dyDescent="0.2">
      <c r="A21">
        <v>20</v>
      </c>
      <c r="B21" t="s">
        <v>6</v>
      </c>
      <c r="C21" s="21">
        <v>1.74</v>
      </c>
      <c r="D21" s="20">
        <f t="shared" si="0"/>
        <v>1.6896296296296289</v>
      </c>
      <c r="E21" s="20">
        <f t="shared" si="1"/>
        <v>5.0370370370371065E-2</v>
      </c>
      <c r="F21" s="120">
        <f t="shared" si="3"/>
        <v>2.5371742112483553E-3</v>
      </c>
      <c r="G21" s="117">
        <f t="shared" si="2"/>
        <v>2.5371742112483553E-3</v>
      </c>
    </row>
    <row r="22" spans="1:12" x14ac:dyDescent="0.2">
      <c r="A22">
        <v>21</v>
      </c>
      <c r="B22" t="s">
        <v>6</v>
      </c>
      <c r="C22" s="21">
        <v>1.75</v>
      </c>
      <c r="D22" s="20">
        <f t="shared" si="0"/>
        <v>1.6896296296296289</v>
      </c>
      <c r="E22" s="20">
        <f t="shared" si="1"/>
        <v>6.0370370370371074E-2</v>
      </c>
      <c r="F22" s="120">
        <f t="shared" si="3"/>
        <v>3.6445816186557777E-3</v>
      </c>
      <c r="G22" s="117">
        <f t="shared" si="2"/>
        <v>3.6445816186557777E-3</v>
      </c>
    </row>
    <row r="23" spans="1:12" x14ac:dyDescent="0.2">
      <c r="A23">
        <v>22</v>
      </c>
      <c r="B23" t="s">
        <v>6</v>
      </c>
      <c r="C23" s="21">
        <v>1.75</v>
      </c>
      <c r="D23" s="20">
        <f t="shared" si="0"/>
        <v>1.6896296296296289</v>
      </c>
      <c r="E23" s="20">
        <f t="shared" si="1"/>
        <v>6.0370370370371074E-2</v>
      </c>
      <c r="F23" s="120">
        <f t="shared" si="3"/>
        <v>3.6445816186557777E-3</v>
      </c>
      <c r="G23" s="117">
        <f t="shared" si="2"/>
        <v>3.6445816186557777E-3</v>
      </c>
    </row>
    <row r="24" spans="1:12" x14ac:dyDescent="0.2">
      <c r="A24">
        <v>23</v>
      </c>
      <c r="B24" t="s">
        <v>6</v>
      </c>
      <c r="C24" s="21">
        <v>1.77</v>
      </c>
      <c r="D24" s="20">
        <f t="shared" si="0"/>
        <v>1.6896296296296289</v>
      </c>
      <c r="E24" s="20">
        <f t="shared" si="1"/>
        <v>8.0370370370371091E-2</v>
      </c>
      <c r="F24" s="120">
        <f t="shared" si="3"/>
        <v>6.4593964334706232E-3</v>
      </c>
      <c r="G24" s="117">
        <f t="shared" si="2"/>
        <v>6.4593964334706232E-3</v>
      </c>
    </row>
    <row r="25" spans="1:12" x14ac:dyDescent="0.2">
      <c r="A25">
        <v>24</v>
      </c>
      <c r="B25" t="s">
        <v>6</v>
      </c>
      <c r="C25" s="21">
        <v>1.8</v>
      </c>
      <c r="D25" s="20">
        <f t="shared" si="0"/>
        <v>1.6896296296296289</v>
      </c>
      <c r="E25" s="20">
        <f t="shared" si="1"/>
        <v>0.11037037037037112</v>
      </c>
      <c r="F25" s="120">
        <f t="shared" si="3"/>
        <v>1.2181618655692894E-2</v>
      </c>
      <c r="G25" s="117">
        <f t="shared" si="2"/>
        <v>1.2181618655692894E-2</v>
      </c>
    </row>
    <row r="26" spans="1:12" x14ac:dyDescent="0.2">
      <c r="A26">
        <v>25</v>
      </c>
      <c r="B26" t="s">
        <v>6</v>
      </c>
      <c r="C26" s="21">
        <v>1.8</v>
      </c>
      <c r="D26" s="20">
        <f t="shared" si="0"/>
        <v>1.6896296296296289</v>
      </c>
      <c r="E26" s="20">
        <f t="shared" si="1"/>
        <v>0.11037037037037112</v>
      </c>
      <c r="F26" s="120">
        <f t="shared" si="3"/>
        <v>1.2181618655692894E-2</v>
      </c>
      <c r="G26" s="117">
        <f t="shared" si="2"/>
        <v>1.2181618655692894E-2</v>
      </c>
    </row>
    <row r="27" spans="1:12" x14ac:dyDescent="0.2">
      <c r="A27">
        <v>26</v>
      </c>
      <c r="B27" t="s">
        <v>6</v>
      </c>
      <c r="C27" s="21">
        <v>1.8</v>
      </c>
      <c r="D27" s="20">
        <f t="shared" si="0"/>
        <v>1.6896296296296289</v>
      </c>
      <c r="E27" s="20">
        <f t="shared" si="1"/>
        <v>0.11037037037037112</v>
      </c>
      <c r="F27" s="120">
        <f t="shared" si="3"/>
        <v>1.2181618655692894E-2</v>
      </c>
      <c r="G27" s="117">
        <f t="shared" si="2"/>
        <v>1.2181618655692894E-2</v>
      </c>
    </row>
    <row r="28" spans="1:12" x14ac:dyDescent="0.2">
      <c r="A28">
        <v>27</v>
      </c>
      <c r="B28" t="s">
        <v>6</v>
      </c>
      <c r="C28" s="21">
        <v>1.83</v>
      </c>
      <c r="D28" s="20">
        <f t="shared" si="0"/>
        <v>1.6896296296296289</v>
      </c>
      <c r="E28" s="20">
        <f t="shared" si="1"/>
        <v>0.14037037037037114</v>
      </c>
      <c r="F28" s="120">
        <f t="shared" si="3"/>
        <v>1.9703840877915168E-2</v>
      </c>
      <c r="G28" s="117">
        <f t="shared" si="2"/>
        <v>1.9703840877915168E-2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5052-C1E2-4A4A-9E82-BCE0932FCA6C}">
  <dimension ref="A1:N27"/>
  <sheetViews>
    <sheetView zoomScale="160" zoomScaleNormal="160" workbookViewId="0">
      <selection activeCell="G14" sqref="G14:G15"/>
    </sheetView>
  </sheetViews>
  <sheetFormatPr baseColWidth="10" defaultRowHeight="15" x14ac:dyDescent="0.2"/>
  <cols>
    <col min="1" max="1" width="16.33203125" bestFit="1" customWidth="1"/>
  </cols>
  <sheetData>
    <row r="1" spans="1:14" x14ac:dyDescent="0.2">
      <c r="A1" s="8" t="s">
        <v>8</v>
      </c>
      <c r="B1" s="8" t="s">
        <v>0</v>
      </c>
      <c r="C1" s="8" t="s">
        <v>1</v>
      </c>
      <c r="D1" s="8" t="s">
        <v>2</v>
      </c>
      <c r="E1" s="8" t="s">
        <v>34</v>
      </c>
      <c r="H1" s="8" t="s">
        <v>48</v>
      </c>
      <c r="K1" t="s">
        <v>46</v>
      </c>
      <c r="L1" t="s">
        <v>49</v>
      </c>
      <c r="M1" t="s">
        <v>50</v>
      </c>
      <c r="N1" t="s">
        <v>51</v>
      </c>
    </row>
    <row r="2" spans="1:14" x14ac:dyDescent="0.2">
      <c r="A2" s="1">
        <v>44428.411574074074</v>
      </c>
      <c r="B2" t="s">
        <v>13</v>
      </c>
      <c r="C2" t="s">
        <v>5</v>
      </c>
      <c r="D2">
        <v>18</v>
      </c>
      <c r="E2">
        <v>1</v>
      </c>
      <c r="H2">
        <f>MEDIAN(D2:D27)</f>
        <v>19.5</v>
      </c>
      <c r="K2" s="18" t="s">
        <v>41</v>
      </c>
      <c r="L2">
        <v>26</v>
      </c>
    </row>
    <row r="3" spans="1:14" x14ac:dyDescent="0.2">
      <c r="A3" s="1">
        <v>44428.387025462966</v>
      </c>
      <c r="B3" t="s">
        <v>16</v>
      </c>
      <c r="C3" t="s">
        <v>5</v>
      </c>
      <c r="D3">
        <v>18</v>
      </c>
      <c r="E3">
        <v>2</v>
      </c>
      <c r="K3" s="18"/>
    </row>
    <row r="4" spans="1:14" x14ac:dyDescent="0.2">
      <c r="A4" s="1">
        <v>44428.391886574071</v>
      </c>
      <c r="B4" t="s">
        <v>11</v>
      </c>
      <c r="C4" t="s">
        <v>5</v>
      </c>
      <c r="D4">
        <v>18</v>
      </c>
      <c r="E4">
        <v>3</v>
      </c>
      <c r="K4" s="18" t="s">
        <v>42</v>
      </c>
      <c r="L4">
        <f>26+1</f>
        <v>27</v>
      </c>
    </row>
    <row r="5" spans="1:14" x14ac:dyDescent="0.2">
      <c r="A5" s="1">
        <v>44428.387314814812</v>
      </c>
      <c r="B5" t="s">
        <v>20</v>
      </c>
      <c r="C5" t="s">
        <v>6</v>
      </c>
      <c r="D5">
        <v>18</v>
      </c>
      <c r="E5">
        <v>4</v>
      </c>
      <c r="K5" s="18" t="s">
        <v>52</v>
      </c>
      <c r="L5">
        <f>27*50</f>
        <v>1350</v>
      </c>
    </row>
    <row r="6" spans="1:14" x14ac:dyDescent="0.2">
      <c r="A6" s="1">
        <v>44428.390590277777</v>
      </c>
      <c r="B6" t="s">
        <v>21</v>
      </c>
      <c r="C6" t="s">
        <v>6</v>
      </c>
      <c r="D6">
        <v>18</v>
      </c>
      <c r="E6">
        <v>5</v>
      </c>
      <c r="K6" s="18" t="s">
        <v>53</v>
      </c>
      <c r="L6">
        <f>+L5/100</f>
        <v>13.5</v>
      </c>
    </row>
    <row r="7" spans="1:14" x14ac:dyDescent="0.2">
      <c r="A7" s="1">
        <v>44428.38685185185</v>
      </c>
      <c r="B7" t="s">
        <v>18</v>
      </c>
      <c r="C7" t="s">
        <v>6</v>
      </c>
      <c r="D7">
        <v>18</v>
      </c>
      <c r="E7">
        <v>6</v>
      </c>
    </row>
    <row r="8" spans="1:14" x14ac:dyDescent="0.2">
      <c r="A8" s="1">
        <v>44428.412731481483</v>
      </c>
      <c r="B8" t="s">
        <v>9</v>
      </c>
      <c r="C8" t="s">
        <v>5</v>
      </c>
      <c r="D8">
        <v>19</v>
      </c>
      <c r="E8">
        <v>7</v>
      </c>
    </row>
    <row r="9" spans="1:14" x14ac:dyDescent="0.2">
      <c r="A9" s="1">
        <v>44428.390196759261</v>
      </c>
      <c r="B9" t="s">
        <v>10</v>
      </c>
      <c r="C9" t="s">
        <v>5</v>
      </c>
      <c r="D9">
        <v>19</v>
      </c>
      <c r="E9">
        <v>8</v>
      </c>
    </row>
    <row r="10" spans="1:14" x14ac:dyDescent="0.2">
      <c r="A10" s="1">
        <v>44428.38753472222</v>
      </c>
      <c r="B10" t="s">
        <v>15</v>
      </c>
      <c r="C10" t="s">
        <v>5</v>
      </c>
      <c r="D10">
        <v>19</v>
      </c>
      <c r="E10">
        <v>9</v>
      </c>
    </row>
    <row r="11" spans="1:14" x14ac:dyDescent="0.2">
      <c r="A11" s="1">
        <v>44428.387199074074</v>
      </c>
      <c r="B11" t="s">
        <v>26</v>
      </c>
      <c r="C11" t="s">
        <v>6</v>
      </c>
      <c r="D11">
        <v>19</v>
      </c>
      <c r="E11">
        <v>10</v>
      </c>
    </row>
    <row r="12" spans="1:14" x14ac:dyDescent="0.2">
      <c r="A12" s="1">
        <v>44428.387314814812</v>
      </c>
      <c r="B12" t="s">
        <v>25</v>
      </c>
      <c r="C12" t="s">
        <v>6</v>
      </c>
      <c r="D12">
        <v>19</v>
      </c>
      <c r="E12">
        <v>11</v>
      </c>
    </row>
    <row r="13" spans="1:14" x14ac:dyDescent="0.2">
      <c r="A13" s="1">
        <v>44428.386886574073</v>
      </c>
      <c r="B13" t="s">
        <v>28</v>
      </c>
      <c r="C13" t="s">
        <v>6</v>
      </c>
      <c r="D13">
        <v>19</v>
      </c>
      <c r="E13">
        <v>12</v>
      </c>
    </row>
    <row r="14" spans="1:14" x14ac:dyDescent="0.2">
      <c r="A14" s="1">
        <v>44428.414803240739</v>
      </c>
      <c r="B14" t="s">
        <v>27</v>
      </c>
      <c r="C14" t="s">
        <v>6</v>
      </c>
      <c r="D14">
        <v>19</v>
      </c>
      <c r="E14">
        <v>13</v>
      </c>
      <c r="F14" s="113" t="s">
        <v>54</v>
      </c>
      <c r="G14" s="113">
        <f>+(19+20)/2</f>
        <v>19.5</v>
      </c>
    </row>
    <row r="15" spans="1:14" x14ac:dyDescent="0.2">
      <c r="A15" s="1">
        <v>44428.387071759258</v>
      </c>
      <c r="B15" t="s">
        <v>4</v>
      </c>
      <c r="C15" t="s">
        <v>5</v>
      </c>
      <c r="D15">
        <v>20</v>
      </c>
      <c r="E15">
        <v>14</v>
      </c>
      <c r="F15" s="113"/>
      <c r="G15" s="113"/>
    </row>
    <row r="16" spans="1:14" x14ac:dyDescent="0.2">
      <c r="A16" s="1">
        <v>44428.387997685182</v>
      </c>
      <c r="B16" t="s">
        <v>12</v>
      </c>
      <c r="C16" t="s">
        <v>5</v>
      </c>
      <c r="D16">
        <v>20</v>
      </c>
      <c r="E16">
        <v>15</v>
      </c>
    </row>
    <row r="17" spans="1:5" x14ac:dyDescent="0.2">
      <c r="A17" s="1">
        <v>44428.387685185182</v>
      </c>
      <c r="B17" t="s">
        <v>14</v>
      </c>
      <c r="C17" t="s">
        <v>5</v>
      </c>
      <c r="D17">
        <v>20</v>
      </c>
      <c r="E17">
        <v>16</v>
      </c>
    </row>
    <row r="18" spans="1:5" x14ac:dyDescent="0.2">
      <c r="A18" s="1">
        <v>44428.387129629627</v>
      </c>
      <c r="B18" t="s">
        <v>23</v>
      </c>
      <c r="C18" t="s">
        <v>6</v>
      </c>
      <c r="D18">
        <v>20</v>
      </c>
      <c r="E18">
        <v>17</v>
      </c>
    </row>
    <row r="19" spans="1:5" x14ac:dyDescent="0.2">
      <c r="A19" s="1">
        <v>44428.386747685188</v>
      </c>
      <c r="B19" t="s">
        <v>31</v>
      </c>
      <c r="C19" t="s">
        <v>6</v>
      </c>
      <c r="D19">
        <v>20</v>
      </c>
      <c r="E19">
        <v>18</v>
      </c>
    </row>
    <row r="20" spans="1:5" x14ac:dyDescent="0.2">
      <c r="A20" s="1">
        <v>44428.387118055558</v>
      </c>
      <c r="B20" t="s">
        <v>17</v>
      </c>
      <c r="C20" t="s">
        <v>6</v>
      </c>
      <c r="D20">
        <v>20</v>
      </c>
      <c r="E20">
        <v>19</v>
      </c>
    </row>
    <row r="21" spans="1:5" x14ac:dyDescent="0.2">
      <c r="A21" s="1">
        <v>44428.388182870367</v>
      </c>
      <c r="B21" t="s">
        <v>7</v>
      </c>
      <c r="C21" t="s">
        <v>6</v>
      </c>
      <c r="D21">
        <v>20</v>
      </c>
      <c r="E21">
        <v>20</v>
      </c>
    </row>
    <row r="22" spans="1:5" x14ac:dyDescent="0.2">
      <c r="A22" s="1">
        <v>44428.412407407406</v>
      </c>
      <c r="B22" t="s">
        <v>33</v>
      </c>
      <c r="C22" t="s">
        <v>6</v>
      </c>
      <c r="D22">
        <v>21</v>
      </c>
      <c r="E22">
        <v>21</v>
      </c>
    </row>
    <row r="23" spans="1:5" x14ac:dyDescent="0.2">
      <c r="A23" s="1">
        <v>44428.387175925927</v>
      </c>
      <c r="B23" t="s">
        <v>22</v>
      </c>
      <c r="C23" t="s">
        <v>6</v>
      </c>
      <c r="D23">
        <v>21</v>
      </c>
      <c r="E23">
        <v>22</v>
      </c>
    </row>
    <row r="24" spans="1:5" x14ac:dyDescent="0.2">
      <c r="A24" s="1">
        <v>44428.38721064815</v>
      </c>
      <c r="B24" t="s">
        <v>24</v>
      </c>
      <c r="C24" t="s">
        <v>6</v>
      </c>
      <c r="D24">
        <v>21</v>
      </c>
      <c r="E24">
        <v>23</v>
      </c>
    </row>
    <row r="25" spans="1:5" x14ac:dyDescent="0.2">
      <c r="A25" s="1">
        <v>44428.412210648145</v>
      </c>
      <c r="B25" t="s">
        <v>32</v>
      </c>
      <c r="C25" t="s">
        <v>6</v>
      </c>
      <c r="D25">
        <v>22</v>
      </c>
      <c r="E25">
        <v>24</v>
      </c>
    </row>
    <row r="26" spans="1:5" x14ac:dyDescent="0.2">
      <c r="A26" s="1">
        <v>44428.412442129629</v>
      </c>
      <c r="B26" t="s">
        <v>30</v>
      </c>
      <c r="C26" t="s">
        <v>6</v>
      </c>
      <c r="D26">
        <v>23</v>
      </c>
      <c r="E26">
        <v>25</v>
      </c>
    </row>
    <row r="27" spans="1:5" x14ac:dyDescent="0.2">
      <c r="A27" s="1">
        <v>44428.387199074074</v>
      </c>
      <c r="B27" t="s">
        <v>19</v>
      </c>
      <c r="C27" t="s">
        <v>6</v>
      </c>
      <c r="D27">
        <v>28</v>
      </c>
      <c r="E27">
        <v>26</v>
      </c>
    </row>
  </sheetData>
  <sortState xmlns:xlrd2="http://schemas.microsoft.com/office/spreadsheetml/2017/richdata2" ref="A2:E27">
    <sortCondition ref="D2:D27"/>
  </sortState>
  <mergeCells count="2">
    <mergeCell ref="F14:F15"/>
    <mergeCell ref="G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1B54-C4AD-CC41-9C2F-5E16BAF72E49}">
  <dimension ref="A1:H31"/>
  <sheetViews>
    <sheetView zoomScale="120" zoomScaleNormal="120" workbookViewId="0">
      <pane ySplit="2" topLeftCell="A3" activePane="bottomLeft" state="frozen"/>
      <selection pane="bottomLeft" activeCell="G14" sqref="G14"/>
    </sheetView>
  </sheetViews>
  <sheetFormatPr baseColWidth="10" defaultRowHeight="15" x14ac:dyDescent="0.2"/>
  <cols>
    <col min="3" max="3" width="8.6640625" customWidth="1"/>
  </cols>
  <sheetData>
    <row r="1" spans="1:8" x14ac:dyDescent="0.2">
      <c r="A1" s="28" t="s">
        <v>96</v>
      </c>
      <c r="E1" s="28" t="s">
        <v>95</v>
      </c>
    </row>
    <row r="2" spans="1:8" x14ac:dyDescent="0.2">
      <c r="A2" s="75" t="s">
        <v>0</v>
      </c>
      <c r="B2" s="75" t="s">
        <v>1</v>
      </c>
      <c r="C2" s="76" t="s">
        <v>2</v>
      </c>
      <c r="E2" s="75" t="s">
        <v>0</v>
      </c>
      <c r="F2" s="75" t="s">
        <v>1</v>
      </c>
      <c r="G2" s="76" t="s">
        <v>2</v>
      </c>
      <c r="H2" s="76" t="s">
        <v>3</v>
      </c>
    </row>
    <row r="3" spans="1:8" x14ac:dyDescent="0.2">
      <c r="A3" s="77" t="s">
        <v>9</v>
      </c>
      <c r="B3" s="77" t="s">
        <v>5</v>
      </c>
      <c r="C3" s="77">
        <v>19</v>
      </c>
      <c r="E3" s="79" t="s">
        <v>9</v>
      </c>
      <c r="F3" s="79" t="s">
        <v>5</v>
      </c>
      <c r="G3" s="79">
        <v>19</v>
      </c>
      <c r="H3" s="80">
        <v>1.54</v>
      </c>
    </row>
    <row r="4" spans="1:8" x14ac:dyDescent="0.2">
      <c r="A4" s="25" t="s">
        <v>13</v>
      </c>
      <c r="B4" s="25" t="s">
        <v>5</v>
      </c>
      <c r="C4" s="25">
        <v>18</v>
      </c>
      <c r="E4" s="26" t="s">
        <v>13</v>
      </c>
      <c r="F4" s="26" t="s">
        <v>5</v>
      </c>
      <c r="G4" s="26">
        <v>18</v>
      </c>
      <c r="H4" s="81">
        <v>1.55</v>
      </c>
    </row>
    <row r="5" spans="1:8" x14ac:dyDescent="0.2">
      <c r="A5" s="25" t="s">
        <v>10</v>
      </c>
      <c r="B5" s="25" t="s">
        <v>5</v>
      </c>
      <c r="C5" s="25">
        <v>19</v>
      </c>
      <c r="E5" s="26" t="s">
        <v>10</v>
      </c>
      <c r="F5" s="26" t="s">
        <v>5</v>
      </c>
      <c r="G5" s="26">
        <v>19</v>
      </c>
      <c r="H5" s="81">
        <v>1.58</v>
      </c>
    </row>
    <row r="6" spans="1:8" x14ac:dyDescent="0.2">
      <c r="A6" s="25" t="s">
        <v>15</v>
      </c>
      <c r="B6" s="25" t="s">
        <v>5</v>
      </c>
      <c r="C6" s="25">
        <v>19</v>
      </c>
      <c r="E6" s="26" t="s">
        <v>15</v>
      </c>
      <c r="F6" s="26" t="s">
        <v>5</v>
      </c>
      <c r="G6" s="26">
        <v>19</v>
      </c>
      <c r="H6" s="81">
        <v>1.58</v>
      </c>
    </row>
    <row r="7" spans="1:8" x14ac:dyDescent="0.2">
      <c r="A7" s="25" t="s">
        <v>4</v>
      </c>
      <c r="B7" s="25" t="s">
        <v>5</v>
      </c>
      <c r="C7" s="25">
        <v>20</v>
      </c>
      <c r="E7" s="26" t="s">
        <v>4</v>
      </c>
      <c r="F7" s="26" t="s">
        <v>5</v>
      </c>
      <c r="G7" s="26">
        <v>20</v>
      </c>
      <c r="H7" s="81">
        <v>1.6</v>
      </c>
    </row>
    <row r="8" spans="1:8" x14ac:dyDescent="0.2">
      <c r="A8" s="25" t="s">
        <v>16</v>
      </c>
      <c r="B8" s="25" t="s">
        <v>5</v>
      </c>
      <c r="C8" s="25">
        <v>18</v>
      </c>
      <c r="E8" s="26" t="s">
        <v>16</v>
      </c>
      <c r="F8" s="26" t="s">
        <v>5</v>
      </c>
      <c r="G8" s="26">
        <v>18</v>
      </c>
      <c r="H8" s="81">
        <v>1.6</v>
      </c>
    </row>
    <row r="9" spans="1:8" x14ac:dyDescent="0.2">
      <c r="A9" s="25" t="s">
        <v>12</v>
      </c>
      <c r="B9" s="25" t="s">
        <v>5</v>
      </c>
      <c r="C9" s="25">
        <v>20</v>
      </c>
      <c r="E9" s="26" t="s">
        <v>12</v>
      </c>
      <c r="F9" s="26" t="s">
        <v>5</v>
      </c>
      <c r="G9" s="26">
        <v>20</v>
      </c>
      <c r="H9" s="82">
        <v>1.63</v>
      </c>
    </row>
    <row r="10" spans="1:8" x14ac:dyDescent="0.2">
      <c r="A10" s="25" t="s">
        <v>11</v>
      </c>
      <c r="B10" s="25" t="s">
        <v>5</v>
      </c>
      <c r="C10" s="25">
        <v>18</v>
      </c>
      <c r="E10" s="26" t="s">
        <v>11</v>
      </c>
      <c r="F10" s="26" t="s">
        <v>5</v>
      </c>
      <c r="G10" s="26">
        <v>18</v>
      </c>
      <c r="H10" s="82">
        <v>1.65</v>
      </c>
    </row>
    <row r="11" spans="1:8" x14ac:dyDescent="0.2">
      <c r="A11" s="25" t="s">
        <v>14</v>
      </c>
      <c r="B11" s="25" t="s">
        <v>5</v>
      </c>
      <c r="C11" s="25">
        <v>20</v>
      </c>
      <c r="E11" s="26" t="s">
        <v>14</v>
      </c>
      <c r="F11" s="26" t="s">
        <v>5</v>
      </c>
      <c r="G11" s="26">
        <v>20</v>
      </c>
      <c r="H11" s="82">
        <v>1.66</v>
      </c>
    </row>
    <row r="12" spans="1:8" x14ac:dyDescent="0.2">
      <c r="A12" s="25" t="s">
        <v>33</v>
      </c>
      <c r="B12" s="25" t="s">
        <v>6</v>
      </c>
      <c r="C12" s="25">
        <v>21</v>
      </c>
      <c r="E12" s="26" t="s">
        <v>33</v>
      </c>
      <c r="F12" s="26" t="s">
        <v>6</v>
      </c>
      <c r="G12" s="26">
        <v>21</v>
      </c>
      <c r="H12" s="82">
        <v>1.66</v>
      </c>
    </row>
    <row r="13" spans="1:8" x14ac:dyDescent="0.2">
      <c r="A13" s="25" t="s">
        <v>23</v>
      </c>
      <c r="B13" s="25" t="s">
        <v>6</v>
      </c>
      <c r="C13" s="25">
        <v>20</v>
      </c>
      <c r="E13" s="26" t="s">
        <v>23</v>
      </c>
      <c r="F13" s="26" t="s">
        <v>6</v>
      </c>
      <c r="G13" s="26">
        <v>20</v>
      </c>
      <c r="H13" s="82">
        <v>1.67</v>
      </c>
    </row>
    <row r="14" spans="1:8" x14ac:dyDescent="0.2">
      <c r="A14" s="25" t="s">
        <v>20</v>
      </c>
      <c r="B14" s="25" t="s">
        <v>6</v>
      </c>
      <c r="C14" s="25">
        <v>18</v>
      </c>
      <c r="E14" s="26" t="s">
        <v>20</v>
      </c>
      <c r="F14" s="26" t="s">
        <v>6</v>
      </c>
      <c r="G14" s="26">
        <v>18</v>
      </c>
      <c r="H14" s="82">
        <v>1.68</v>
      </c>
    </row>
    <row r="15" spans="1:8" x14ac:dyDescent="0.2">
      <c r="A15" s="25" t="s">
        <v>21</v>
      </c>
      <c r="B15" s="25" t="s">
        <v>6</v>
      </c>
      <c r="C15" s="25">
        <v>18</v>
      </c>
      <c r="E15" s="26" t="s">
        <v>21</v>
      </c>
      <c r="F15" s="26" t="s">
        <v>6</v>
      </c>
      <c r="G15" s="26">
        <v>18</v>
      </c>
      <c r="H15" s="82">
        <v>1.7</v>
      </c>
    </row>
    <row r="16" spans="1:8" x14ac:dyDescent="0.2">
      <c r="A16" s="25" t="s">
        <v>22</v>
      </c>
      <c r="B16" s="25" t="s">
        <v>6</v>
      </c>
      <c r="C16" s="25">
        <v>21</v>
      </c>
      <c r="E16" s="26" t="s">
        <v>22</v>
      </c>
      <c r="F16" s="26" t="s">
        <v>6</v>
      </c>
      <c r="G16" s="26">
        <v>21</v>
      </c>
      <c r="H16" s="82">
        <v>1.7</v>
      </c>
    </row>
    <row r="17" spans="1:8" x14ac:dyDescent="0.2">
      <c r="A17" s="25" t="s">
        <v>26</v>
      </c>
      <c r="B17" s="25" t="s">
        <v>6</v>
      </c>
      <c r="C17" s="25">
        <v>19</v>
      </c>
      <c r="E17" s="26" t="s">
        <v>26</v>
      </c>
      <c r="F17" s="26" t="s">
        <v>6</v>
      </c>
      <c r="G17" s="26">
        <v>19</v>
      </c>
      <c r="H17" s="82">
        <v>1.7</v>
      </c>
    </row>
    <row r="18" spans="1:8" x14ac:dyDescent="0.2">
      <c r="A18" s="25" t="s">
        <v>31</v>
      </c>
      <c r="B18" s="25" t="s">
        <v>6</v>
      </c>
      <c r="C18" s="25">
        <v>20</v>
      </c>
      <c r="E18" s="26" t="s">
        <v>31</v>
      </c>
      <c r="F18" s="26" t="s">
        <v>6</v>
      </c>
      <c r="G18" s="26">
        <v>20</v>
      </c>
      <c r="H18" s="82">
        <v>1.7</v>
      </c>
    </row>
    <row r="19" spans="1:8" x14ac:dyDescent="0.2">
      <c r="A19" s="25" t="s">
        <v>24</v>
      </c>
      <c r="B19" s="25" t="s">
        <v>6</v>
      </c>
      <c r="C19" s="25">
        <v>21</v>
      </c>
      <c r="E19" s="26" t="s">
        <v>24</v>
      </c>
      <c r="F19" s="26" t="s">
        <v>6</v>
      </c>
      <c r="G19" s="26">
        <v>21</v>
      </c>
      <c r="H19" s="82">
        <v>1.72</v>
      </c>
    </row>
    <row r="20" spans="1:8" x14ac:dyDescent="0.2">
      <c r="A20" s="25" t="s">
        <v>32</v>
      </c>
      <c r="B20" s="25" t="s">
        <v>6</v>
      </c>
      <c r="C20" s="25">
        <v>22</v>
      </c>
      <c r="E20" s="26" t="s">
        <v>32</v>
      </c>
      <c r="F20" s="26" t="s">
        <v>6</v>
      </c>
      <c r="G20" s="26">
        <v>22</v>
      </c>
      <c r="H20" s="82">
        <v>1.72</v>
      </c>
    </row>
    <row r="21" spans="1:8" x14ac:dyDescent="0.2">
      <c r="A21" s="25" t="s">
        <v>18</v>
      </c>
      <c r="B21" s="25" t="s">
        <v>6</v>
      </c>
      <c r="C21" s="25">
        <v>18</v>
      </c>
      <c r="E21" s="26" t="s">
        <v>18</v>
      </c>
      <c r="F21" s="26" t="s">
        <v>6</v>
      </c>
      <c r="G21" s="26">
        <v>18</v>
      </c>
      <c r="H21" s="82">
        <v>1.74</v>
      </c>
    </row>
    <row r="22" spans="1:8" x14ac:dyDescent="0.2">
      <c r="A22" s="25" t="s">
        <v>25</v>
      </c>
      <c r="B22" s="25" t="s">
        <v>6</v>
      </c>
      <c r="C22" s="25">
        <v>19</v>
      </c>
      <c r="E22" s="26" t="s">
        <v>25</v>
      </c>
      <c r="F22" s="26" t="s">
        <v>6</v>
      </c>
      <c r="G22" s="26">
        <v>19</v>
      </c>
      <c r="H22" s="82">
        <v>1.74</v>
      </c>
    </row>
    <row r="23" spans="1:8" x14ac:dyDescent="0.2">
      <c r="A23" s="25" t="s">
        <v>17</v>
      </c>
      <c r="B23" s="25" t="s">
        <v>6</v>
      </c>
      <c r="C23" s="25">
        <v>20</v>
      </c>
      <c r="E23" s="26" t="s">
        <v>17</v>
      </c>
      <c r="F23" s="26" t="s">
        <v>6</v>
      </c>
      <c r="G23" s="26">
        <v>20</v>
      </c>
      <c r="H23" s="82">
        <v>1.75</v>
      </c>
    </row>
    <row r="24" spans="1:8" x14ac:dyDescent="0.2">
      <c r="A24" s="25" t="s">
        <v>7</v>
      </c>
      <c r="B24" s="25" t="s">
        <v>6</v>
      </c>
      <c r="C24" s="25">
        <v>20</v>
      </c>
      <c r="E24" s="26" t="s">
        <v>7</v>
      </c>
      <c r="F24" s="26" t="s">
        <v>6</v>
      </c>
      <c r="G24" s="26">
        <v>20</v>
      </c>
      <c r="H24" s="82">
        <v>1.75</v>
      </c>
    </row>
    <row r="25" spans="1:8" x14ac:dyDescent="0.2">
      <c r="A25" s="25" t="s">
        <v>28</v>
      </c>
      <c r="B25" s="25" t="s">
        <v>6</v>
      </c>
      <c r="C25" s="25">
        <v>19</v>
      </c>
      <c r="E25" s="26" t="s">
        <v>28</v>
      </c>
      <c r="F25" s="26" t="s">
        <v>6</v>
      </c>
      <c r="G25" s="26">
        <v>19</v>
      </c>
      <c r="H25" s="82">
        <v>1.77</v>
      </c>
    </row>
    <row r="26" spans="1:8" x14ac:dyDescent="0.2">
      <c r="A26" s="25" t="s">
        <v>19</v>
      </c>
      <c r="B26" s="25" t="s">
        <v>6</v>
      </c>
      <c r="C26" s="25">
        <v>28</v>
      </c>
      <c r="E26" s="26" t="s">
        <v>19</v>
      </c>
      <c r="F26" s="26" t="s">
        <v>6</v>
      </c>
      <c r="G26" s="26">
        <v>28</v>
      </c>
      <c r="H26" s="82">
        <v>1.8</v>
      </c>
    </row>
    <row r="27" spans="1:8" x14ac:dyDescent="0.2">
      <c r="A27" s="25" t="s">
        <v>27</v>
      </c>
      <c r="B27" s="25" t="s">
        <v>6</v>
      </c>
      <c r="C27" s="25">
        <v>19</v>
      </c>
      <c r="E27" s="26" t="s">
        <v>27</v>
      </c>
      <c r="F27" s="26" t="s">
        <v>6</v>
      </c>
      <c r="G27" s="26">
        <v>19</v>
      </c>
      <c r="H27" s="82">
        <v>1.8</v>
      </c>
    </row>
    <row r="28" spans="1:8" x14ac:dyDescent="0.2">
      <c r="A28" s="78" t="s">
        <v>30</v>
      </c>
      <c r="B28" s="78" t="s">
        <v>6</v>
      </c>
      <c r="C28" s="78">
        <v>23</v>
      </c>
      <c r="E28" s="26" t="s">
        <v>30</v>
      </c>
      <c r="F28" s="26" t="s">
        <v>6</v>
      </c>
      <c r="G28" s="26">
        <v>23</v>
      </c>
      <c r="H28" s="82">
        <v>1.8</v>
      </c>
    </row>
    <row r="29" spans="1:8" x14ac:dyDescent="0.2">
      <c r="E29" s="83" t="s">
        <v>29</v>
      </c>
      <c r="F29" s="83" t="s">
        <v>6</v>
      </c>
      <c r="G29" s="83">
        <v>21</v>
      </c>
      <c r="H29" s="84">
        <v>1.83</v>
      </c>
    </row>
    <row r="31" spans="1:8" x14ac:dyDescent="0.2">
      <c r="B31" s="23" t="s">
        <v>47</v>
      </c>
      <c r="C31" s="28">
        <f>MEDIAN(C3:C28)</f>
        <v>19.5</v>
      </c>
      <c r="F31" s="23" t="s">
        <v>47</v>
      </c>
      <c r="G31" s="28">
        <f>MEDIAN(G3:G29)</f>
        <v>20</v>
      </c>
      <c r="H31" s="28">
        <f>MEDIAN(H3:H29)</f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A872-2210-C546-AE16-7299B6E99820}">
  <dimension ref="A1:J28"/>
  <sheetViews>
    <sheetView zoomScale="180" zoomScaleNormal="180" workbookViewId="0">
      <pane ySplit="1" topLeftCell="A2" activePane="bottomLeft" state="frozen"/>
      <selection pane="bottomLeft" activeCell="J6" sqref="J6"/>
    </sheetView>
  </sheetViews>
  <sheetFormatPr baseColWidth="10" defaultRowHeight="15" x14ac:dyDescent="0.2"/>
  <cols>
    <col min="1" max="1" width="3.1640625" bestFit="1" customWidth="1"/>
    <col min="6" max="6" width="4.6640625" customWidth="1"/>
    <col min="8" max="8" width="29.6640625" bestFit="1" customWidth="1"/>
  </cols>
  <sheetData>
    <row r="1" spans="1:10" x14ac:dyDescent="0.2">
      <c r="A1" s="11" t="s">
        <v>57</v>
      </c>
      <c r="B1" s="8" t="s">
        <v>0</v>
      </c>
      <c r="C1" s="8" t="s">
        <v>1</v>
      </c>
      <c r="D1" s="58" t="s">
        <v>2</v>
      </c>
      <c r="E1" s="85" t="s">
        <v>3</v>
      </c>
      <c r="F1" s="85"/>
      <c r="H1" s="86" t="s">
        <v>97</v>
      </c>
      <c r="I1" s="86" t="s">
        <v>59</v>
      </c>
      <c r="J1" s="86" t="s">
        <v>60</v>
      </c>
    </row>
    <row r="2" spans="1:10" x14ac:dyDescent="0.2">
      <c r="A2" s="11">
        <v>1</v>
      </c>
      <c r="B2" t="s">
        <v>9</v>
      </c>
      <c r="C2" t="s">
        <v>5</v>
      </c>
      <c r="D2">
        <v>19</v>
      </c>
      <c r="E2" s="20">
        <v>1.54</v>
      </c>
      <c r="F2" s="20"/>
      <c r="H2" s="77"/>
      <c r="I2" s="77"/>
      <c r="J2" s="77"/>
    </row>
    <row r="3" spans="1:10" ht="17" x14ac:dyDescent="0.25">
      <c r="A3" s="11">
        <v>2</v>
      </c>
      <c r="B3" t="s">
        <v>13</v>
      </c>
      <c r="C3" t="s">
        <v>5</v>
      </c>
      <c r="D3">
        <v>18</v>
      </c>
      <c r="E3" s="20">
        <v>1.55</v>
      </c>
      <c r="F3" s="20"/>
      <c r="H3" s="87" t="s">
        <v>56</v>
      </c>
      <c r="I3" s="25">
        <f>+SUM(D2:D28)</f>
        <v>538</v>
      </c>
      <c r="J3" s="35">
        <f>SUM(E2:E28)</f>
        <v>45.619999999999983</v>
      </c>
    </row>
    <row r="4" spans="1:10" x14ac:dyDescent="0.2">
      <c r="A4" s="11">
        <v>3</v>
      </c>
      <c r="B4" t="s">
        <v>10</v>
      </c>
      <c r="C4" t="s">
        <v>5</v>
      </c>
      <c r="D4">
        <v>19</v>
      </c>
      <c r="E4" s="20">
        <v>1.58</v>
      </c>
      <c r="F4" s="20"/>
      <c r="H4" s="24" t="s">
        <v>41</v>
      </c>
      <c r="I4" s="25">
        <f>+COUNT(D2:D28)</f>
        <v>27</v>
      </c>
      <c r="J4" s="25">
        <f>COUNT(E2:E28)</f>
        <v>27</v>
      </c>
    </row>
    <row r="5" spans="1:10" x14ac:dyDescent="0.2">
      <c r="A5" s="11">
        <v>4</v>
      </c>
      <c r="B5" t="s">
        <v>15</v>
      </c>
      <c r="C5" t="s">
        <v>5</v>
      </c>
      <c r="D5">
        <v>19</v>
      </c>
      <c r="E5" s="20">
        <v>1.58</v>
      </c>
      <c r="F5" s="20"/>
      <c r="H5" s="25"/>
      <c r="I5" s="25"/>
      <c r="J5" s="25"/>
    </row>
    <row r="6" spans="1:10" x14ac:dyDescent="0.2">
      <c r="A6" s="11">
        <v>5</v>
      </c>
      <c r="B6" t="s">
        <v>4</v>
      </c>
      <c r="C6" t="s">
        <v>5</v>
      </c>
      <c r="D6">
        <v>20</v>
      </c>
      <c r="E6" s="20">
        <v>1.6</v>
      </c>
      <c r="F6" s="20"/>
      <c r="H6" s="24" t="s">
        <v>58</v>
      </c>
      <c r="I6" s="88">
        <f>+I3/I4</f>
        <v>19.925925925925927</v>
      </c>
      <c r="J6" s="88">
        <f>+J3/J4</f>
        <v>1.6896296296296289</v>
      </c>
    </row>
    <row r="7" spans="1:10" x14ac:dyDescent="0.2">
      <c r="A7" s="11">
        <v>6</v>
      </c>
      <c r="B7" t="s">
        <v>16</v>
      </c>
      <c r="C7" t="s">
        <v>5</v>
      </c>
      <c r="D7">
        <v>18</v>
      </c>
      <c r="E7" s="20">
        <v>1.6</v>
      </c>
      <c r="F7" s="20"/>
      <c r="H7" s="25"/>
      <c r="I7" s="35">
        <v>19.925925925925899</v>
      </c>
      <c r="J7" s="35">
        <v>1.6896296296296289</v>
      </c>
    </row>
    <row r="8" spans="1:10" x14ac:dyDescent="0.2">
      <c r="A8" s="11">
        <v>7</v>
      </c>
      <c r="B8" t="s">
        <v>12</v>
      </c>
      <c r="C8" t="s">
        <v>5</v>
      </c>
      <c r="D8">
        <v>20</v>
      </c>
      <c r="E8" s="20">
        <v>1.63</v>
      </c>
      <c r="F8" s="21"/>
      <c r="H8" s="25"/>
      <c r="I8" s="25"/>
      <c r="J8" s="25"/>
    </row>
    <row r="9" spans="1:10" x14ac:dyDescent="0.2">
      <c r="A9" s="11">
        <v>8</v>
      </c>
      <c r="B9" t="s">
        <v>11</v>
      </c>
      <c r="C9" t="s">
        <v>5</v>
      </c>
      <c r="D9">
        <v>18</v>
      </c>
      <c r="E9" s="20">
        <v>1.65</v>
      </c>
      <c r="F9" s="20"/>
      <c r="H9" s="24" t="s">
        <v>61</v>
      </c>
      <c r="I9" s="89">
        <f>+MIN(D2:D28)</f>
        <v>18</v>
      </c>
      <c r="J9" s="35">
        <f>+MIN(E2:E28)</f>
        <v>1.54</v>
      </c>
    </row>
    <row r="10" spans="1:10" x14ac:dyDescent="0.2">
      <c r="A10" s="11">
        <v>9</v>
      </c>
      <c r="B10" t="s">
        <v>14</v>
      </c>
      <c r="C10" t="s">
        <v>5</v>
      </c>
      <c r="D10">
        <v>20</v>
      </c>
      <c r="E10" s="20">
        <v>1.66</v>
      </c>
      <c r="F10" s="20"/>
      <c r="H10" s="24" t="s">
        <v>62</v>
      </c>
      <c r="I10" s="89">
        <f>+MAX(D2:D28)</f>
        <v>28</v>
      </c>
      <c r="J10" s="35">
        <f>+MAX(E2:E28)</f>
        <v>1.83</v>
      </c>
    </row>
    <row r="11" spans="1:10" x14ac:dyDescent="0.2">
      <c r="A11" s="11">
        <v>10</v>
      </c>
      <c r="B11" t="s">
        <v>33</v>
      </c>
      <c r="C11" t="s">
        <v>6</v>
      </c>
      <c r="D11">
        <v>21</v>
      </c>
      <c r="E11" s="20">
        <v>1.66</v>
      </c>
      <c r="F11" s="20"/>
      <c r="H11" s="25"/>
      <c r="I11" s="25"/>
      <c r="J11" s="25"/>
    </row>
    <row r="12" spans="1:10" x14ac:dyDescent="0.2">
      <c r="A12" s="11">
        <v>11</v>
      </c>
      <c r="B12" t="s">
        <v>23</v>
      </c>
      <c r="C12" t="s">
        <v>6</v>
      </c>
      <c r="D12">
        <v>20</v>
      </c>
      <c r="E12" s="20">
        <v>1.67</v>
      </c>
      <c r="F12" s="20"/>
      <c r="H12" s="24" t="s">
        <v>63</v>
      </c>
      <c r="I12" s="35">
        <f>+I9-I6</f>
        <v>-1.9259259259259274</v>
      </c>
      <c r="J12" s="35">
        <f>+J9-J6</f>
        <v>-0.14962962962962889</v>
      </c>
    </row>
    <row r="13" spans="1:10" x14ac:dyDescent="0.2">
      <c r="A13" s="11">
        <v>12</v>
      </c>
      <c r="B13" t="s">
        <v>20</v>
      </c>
      <c r="C13" t="s">
        <v>6</v>
      </c>
      <c r="D13">
        <v>18</v>
      </c>
      <c r="E13" s="20">
        <v>1.68</v>
      </c>
      <c r="F13" s="20"/>
      <c r="H13" s="90" t="s">
        <v>64</v>
      </c>
      <c r="I13" s="91">
        <f>+I10-I6</f>
        <v>8.0740740740740726</v>
      </c>
      <c r="J13" s="91">
        <f>+J10-J6</f>
        <v>0.14037037037037114</v>
      </c>
    </row>
    <row r="14" spans="1:10" x14ac:dyDescent="0.2">
      <c r="A14" s="11">
        <v>13</v>
      </c>
      <c r="B14" t="s">
        <v>21</v>
      </c>
      <c r="C14" t="s">
        <v>6</v>
      </c>
      <c r="D14">
        <v>18</v>
      </c>
      <c r="E14" s="20">
        <v>1.7</v>
      </c>
      <c r="F14" s="20"/>
    </row>
    <row r="15" spans="1:10" x14ac:dyDescent="0.2">
      <c r="A15" s="11">
        <v>14</v>
      </c>
      <c r="B15" t="s">
        <v>22</v>
      </c>
      <c r="C15" t="s">
        <v>6</v>
      </c>
      <c r="D15">
        <v>21</v>
      </c>
      <c r="E15" s="20">
        <v>1.7</v>
      </c>
      <c r="F15" s="21"/>
    </row>
    <row r="16" spans="1:10" x14ac:dyDescent="0.2">
      <c r="A16" s="11">
        <v>15</v>
      </c>
      <c r="B16" t="s">
        <v>26</v>
      </c>
      <c r="C16" t="s">
        <v>6</v>
      </c>
      <c r="D16">
        <v>19</v>
      </c>
      <c r="E16" s="20">
        <v>1.7</v>
      </c>
      <c r="F16" s="20"/>
    </row>
    <row r="17" spans="1:6" x14ac:dyDescent="0.2">
      <c r="A17" s="11">
        <v>16</v>
      </c>
      <c r="B17" t="s">
        <v>31</v>
      </c>
      <c r="C17" t="s">
        <v>6</v>
      </c>
      <c r="D17">
        <v>20</v>
      </c>
      <c r="E17" s="20">
        <v>1.7</v>
      </c>
      <c r="F17" s="20"/>
    </row>
    <row r="18" spans="1:6" x14ac:dyDescent="0.2">
      <c r="A18" s="11">
        <v>17</v>
      </c>
      <c r="B18" t="s">
        <v>24</v>
      </c>
      <c r="C18" t="s">
        <v>6</v>
      </c>
      <c r="D18">
        <v>21</v>
      </c>
      <c r="E18" s="20">
        <v>1.72</v>
      </c>
      <c r="F18" s="20"/>
    </row>
    <row r="19" spans="1:6" x14ac:dyDescent="0.2">
      <c r="A19" s="11">
        <v>18</v>
      </c>
      <c r="B19" t="s">
        <v>32</v>
      </c>
      <c r="C19" t="s">
        <v>6</v>
      </c>
      <c r="D19">
        <v>22</v>
      </c>
      <c r="E19" s="20">
        <v>1.72</v>
      </c>
      <c r="F19" s="20"/>
    </row>
    <row r="20" spans="1:6" x14ac:dyDescent="0.2">
      <c r="A20" s="11">
        <v>19</v>
      </c>
      <c r="B20" t="s">
        <v>18</v>
      </c>
      <c r="C20" t="s">
        <v>6</v>
      </c>
      <c r="D20">
        <v>18</v>
      </c>
      <c r="E20" s="20">
        <v>1.74</v>
      </c>
      <c r="F20" s="20"/>
    </row>
    <row r="21" spans="1:6" x14ac:dyDescent="0.2">
      <c r="A21" s="11">
        <v>20</v>
      </c>
      <c r="B21" t="s">
        <v>25</v>
      </c>
      <c r="C21" t="s">
        <v>6</v>
      </c>
      <c r="D21">
        <v>19</v>
      </c>
      <c r="E21" s="20">
        <v>1.74</v>
      </c>
      <c r="F21" s="20"/>
    </row>
    <row r="22" spans="1:6" x14ac:dyDescent="0.2">
      <c r="A22" s="11">
        <v>21</v>
      </c>
      <c r="B22" t="s">
        <v>17</v>
      </c>
      <c r="C22" t="s">
        <v>6</v>
      </c>
      <c r="D22">
        <v>20</v>
      </c>
      <c r="E22" s="20">
        <v>1.75</v>
      </c>
      <c r="F22" s="20"/>
    </row>
    <row r="23" spans="1:6" x14ac:dyDescent="0.2">
      <c r="A23" s="11">
        <v>22</v>
      </c>
      <c r="B23" t="s">
        <v>7</v>
      </c>
      <c r="C23" t="s">
        <v>6</v>
      </c>
      <c r="D23">
        <v>20</v>
      </c>
      <c r="E23" s="20">
        <v>1.75</v>
      </c>
      <c r="F23" s="20"/>
    </row>
    <row r="24" spans="1:6" x14ac:dyDescent="0.2">
      <c r="A24" s="11">
        <v>23</v>
      </c>
      <c r="B24" t="s">
        <v>28</v>
      </c>
      <c r="C24" t="s">
        <v>6</v>
      </c>
      <c r="D24">
        <v>19</v>
      </c>
      <c r="E24" s="20">
        <v>1.77</v>
      </c>
      <c r="F24" s="20"/>
    </row>
    <row r="25" spans="1:6" x14ac:dyDescent="0.2">
      <c r="A25" s="11">
        <v>24</v>
      </c>
      <c r="B25" t="s">
        <v>19</v>
      </c>
      <c r="C25" t="s">
        <v>6</v>
      </c>
      <c r="D25">
        <v>28</v>
      </c>
      <c r="E25" s="20">
        <v>1.8</v>
      </c>
      <c r="F25" s="20"/>
    </row>
    <row r="26" spans="1:6" x14ac:dyDescent="0.2">
      <c r="A26" s="11">
        <v>25</v>
      </c>
      <c r="B26" t="s">
        <v>27</v>
      </c>
      <c r="C26" t="s">
        <v>6</v>
      </c>
      <c r="D26">
        <v>19</v>
      </c>
      <c r="E26" s="20">
        <v>1.8</v>
      </c>
      <c r="F26" s="20"/>
    </row>
    <row r="27" spans="1:6" x14ac:dyDescent="0.2">
      <c r="A27" s="11">
        <v>26</v>
      </c>
      <c r="B27" t="s">
        <v>30</v>
      </c>
      <c r="C27" t="s">
        <v>6</v>
      </c>
      <c r="D27">
        <v>23</v>
      </c>
      <c r="E27" s="20">
        <v>1.8</v>
      </c>
      <c r="F27" s="20"/>
    </row>
    <row r="28" spans="1:6" x14ac:dyDescent="0.2">
      <c r="A28" s="11">
        <v>27</v>
      </c>
      <c r="B28" t="s">
        <v>29</v>
      </c>
      <c r="C28" t="s">
        <v>6</v>
      </c>
      <c r="D28">
        <v>21</v>
      </c>
      <c r="E28" s="20">
        <v>1.83</v>
      </c>
      <c r="F2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5EFC-47BD-C74B-9F5A-F2EC693EED06}">
  <dimension ref="A1:E15"/>
  <sheetViews>
    <sheetView zoomScale="190" zoomScaleNormal="190" workbookViewId="0">
      <selection activeCell="C4" sqref="C4"/>
    </sheetView>
  </sheetViews>
  <sheetFormatPr baseColWidth="10" defaultRowHeight="15" x14ac:dyDescent="0.2"/>
  <cols>
    <col min="1" max="1" width="20.6640625" customWidth="1"/>
  </cols>
  <sheetData>
    <row r="1" spans="1:5" x14ac:dyDescent="0.2">
      <c r="A1" s="28" t="s">
        <v>65</v>
      </c>
    </row>
    <row r="2" spans="1:5" x14ac:dyDescent="0.2">
      <c r="A2" t="s">
        <v>66</v>
      </c>
    </row>
    <row r="3" spans="1:5" ht="34" x14ac:dyDescent="0.2">
      <c r="A3" s="54"/>
      <c r="B3" s="55" t="s">
        <v>73</v>
      </c>
      <c r="C3" s="55" t="s">
        <v>75</v>
      </c>
      <c r="D3" s="56" t="s">
        <v>74</v>
      </c>
    </row>
    <row r="4" spans="1:5" x14ac:dyDescent="0.2">
      <c r="A4" s="92" t="s">
        <v>67</v>
      </c>
      <c r="B4" s="93">
        <v>10</v>
      </c>
      <c r="C4" s="62">
        <v>4</v>
      </c>
      <c r="D4" s="62">
        <f>+B4*C4</f>
        <v>40</v>
      </c>
      <c r="E4" s="25"/>
    </row>
    <row r="5" spans="1:5" x14ac:dyDescent="0.2">
      <c r="A5" s="94" t="s">
        <v>68</v>
      </c>
      <c r="B5" s="95">
        <v>9</v>
      </c>
      <c r="C5" s="63">
        <v>4</v>
      </c>
      <c r="D5" s="63">
        <f t="shared" ref="D5:D7" si="0">+B5*C5</f>
        <v>36</v>
      </c>
      <c r="E5" s="25"/>
    </row>
    <row r="6" spans="1:5" x14ac:dyDescent="0.2">
      <c r="A6" s="94" t="s">
        <v>69</v>
      </c>
      <c r="B6" s="95">
        <v>9</v>
      </c>
      <c r="C6" s="63">
        <v>4</v>
      </c>
      <c r="D6" s="63">
        <f t="shared" si="0"/>
        <v>36</v>
      </c>
      <c r="E6" s="25"/>
    </row>
    <row r="7" spans="1:5" x14ac:dyDescent="0.2">
      <c r="A7" s="96" t="s">
        <v>70</v>
      </c>
      <c r="B7" s="97">
        <v>6.9</v>
      </c>
      <c r="C7" s="98">
        <v>18</v>
      </c>
      <c r="D7" s="98">
        <f t="shared" si="0"/>
        <v>124.2</v>
      </c>
      <c r="E7" s="25"/>
    </row>
    <row r="8" spans="1:5" x14ac:dyDescent="0.2">
      <c r="A8" s="58" t="s">
        <v>71</v>
      </c>
      <c r="B8" s="22">
        <f>+SUM(B4:B7)</f>
        <v>34.9</v>
      </c>
      <c r="C8" s="22">
        <f>+SUM(C4:C7)</f>
        <v>30</v>
      </c>
      <c r="D8" s="99">
        <f>+SUM(D4:D7)</f>
        <v>236.2</v>
      </c>
      <c r="E8" s="25"/>
    </row>
    <row r="9" spans="1:5" x14ac:dyDescent="0.2">
      <c r="E9" s="25"/>
    </row>
    <row r="10" spans="1:5" x14ac:dyDescent="0.2">
      <c r="B10" s="57" t="s">
        <v>41</v>
      </c>
      <c r="C10" s="8">
        <v>4</v>
      </c>
    </row>
    <row r="11" spans="1:5" x14ac:dyDescent="0.2">
      <c r="B11" s="58" t="s">
        <v>72</v>
      </c>
      <c r="C11" s="100">
        <f>+B8/C10</f>
        <v>8.7249999999999996</v>
      </c>
    </row>
    <row r="12" spans="1:5" ht="10" customHeight="1" x14ac:dyDescent="0.2">
      <c r="B12" s="8"/>
      <c r="C12" s="8"/>
    </row>
    <row r="13" spans="1:5" ht="17" x14ac:dyDescent="0.2">
      <c r="B13" s="27" t="s">
        <v>76</v>
      </c>
      <c r="C13" s="8">
        <f>+D8</f>
        <v>236.2</v>
      </c>
      <c r="D13" s="59" t="s">
        <v>87</v>
      </c>
    </row>
    <row r="14" spans="1:5" ht="17" x14ac:dyDescent="0.2">
      <c r="B14" s="27" t="s">
        <v>77</v>
      </c>
      <c r="C14" s="8">
        <f>+C8</f>
        <v>30</v>
      </c>
      <c r="D14" s="59" t="s">
        <v>88</v>
      </c>
    </row>
    <row r="15" spans="1:5" x14ac:dyDescent="0.2">
      <c r="B15" s="58" t="s">
        <v>86</v>
      </c>
      <c r="C15" s="100">
        <f>+C13/C14</f>
        <v>7.8733333333333331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6C37-4932-6048-BC1D-0E1FB524A1A8}">
  <dimension ref="A1:I16"/>
  <sheetViews>
    <sheetView zoomScale="200" zoomScaleNormal="200" workbookViewId="0">
      <selection activeCell="F8" sqref="F8"/>
    </sheetView>
  </sheetViews>
  <sheetFormatPr baseColWidth="10" defaultRowHeight="15" x14ac:dyDescent="0.2"/>
  <cols>
    <col min="1" max="1" width="4.83203125" customWidth="1"/>
    <col min="3" max="3" width="14.6640625" customWidth="1"/>
  </cols>
  <sheetData>
    <row r="1" spans="1:9" x14ac:dyDescent="0.2">
      <c r="A1" t="s">
        <v>79</v>
      </c>
    </row>
    <row r="2" spans="1:9" ht="48" x14ac:dyDescent="0.2">
      <c r="A2" s="34" t="s">
        <v>78</v>
      </c>
      <c r="B2" s="34" t="s">
        <v>80</v>
      </c>
      <c r="C2" s="34" t="s">
        <v>84</v>
      </c>
      <c r="D2" s="34" t="s">
        <v>82</v>
      </c>
      <c r="E2" s="101" t="s">
        <v>81</v>
      </c>
      <c r="F2" s="34" t="s">
        <v>85</v>
      </c>
    </row>
    <row r="3" spans="1:9" x14ac:dyDescent="0.2">
      <c r="A3" s="37">
        <v>1</v>
      </c>
      <c r="B3" s="38">
        <v>1000</v>
      </c>
      <c r="C3" s="39">
        <v>4.6899999999999997E-2</v>
      </c>
      <c r="D3" s="40">
        <f>+B3*C3</f>
        <v>46.9</v>
      </c>
      <c r="E3" s="41">
        <f>+B3+D3</f>
        <v>1046.9000000000001</v>
      </c>
      <c r="F3" s="42">
        <f>1+C3</f>
        <v>1.0468999999999999</v>
      </c>
      <c r="G3" s="47"/>
    </row>
    <row r="4" spans="1:9" x14ac:dyDescent="0.2">
      <c r="A4" s="43">
        <v>2</v>
      </c>
      <c r="B4" s="44">
        <f>+E3</f>
        <v>1046.9000000000001</v>
      </c>
      <c r="C4" s="107">
        <v>-1.2E-2</v>
      </c>
      <c r="D4" s="46">
        <f>+B4*C4</f>
        <v>-12.562800000000001</v>
      </c>
      <c r="E4" s="47">
        <f>+B4+D4</f>
        <v>1034.3372000000002</v>
      </c>
      <c r="F4" s="48">
        <f t="shared" ref="F4:F6" si="0">1+C4</f>
        <v>0.98799999999999999</v>
      </c>
      <c r="G4" s="47">
        <f>+F3*F4</f>
        <v>1.0343372</v>
      </c>
    </row>
    <row r="5" spans="1:9" x14ac:dyDescent="0.2">
      <c r="A5" s="43">
        <v>3</v>
      </c>
      <c r="B5" s="44">
        <f>+E4</f>
        <v>1034.3372000000002</v>
      </c>
      <c r="C5" s="45">
        <v>6.4199999999999993E-2</v>
      </c>
      <c r="D5" s="46">
        <f>+B5*C5</f>
        <v>66.404448240000008</v>
      </c>
      <c r="E5" s="47">
        <f>+B5+D5</f>
        <v>1100.7416482400001</v>
      </c>
      <c r="F5" s="48">
        <f t="shared" si="0"/>
        <v>1.0642</v>
      </c>
      <c r="G5" s="47">
        <f>+G4*F5</f>
        <v>1.1007416482400001</v>
      </c>
    </row>
    <row r="6" spans="1:9" x14ac:dyDescent="0.2">
      <c r="A6" s="49">
        <v>4</v>
      </c>
      <c r="B6" s="50">
        <f>+E5</f>
        <v>1100.7416482400001</v>
      </c>
      <c r="C6" s="51">
        <v>4.2700000000000002E-2</v>
      </c>
      <c r="D6" s="52">
        <f>+B6*C6</f>
        <v>47.001668379848006</v>
      </c>
      <c r="E6" s="106">
        <f>+B6+D6</f>
        <v>1147.7433166198482</v>
      </c>
      <c r="F6" s="53">
        <f t="shared" si="0"/>
        <v>1.0427</v>
      </c>
      <c r="G6" s="103">
        <f>+G5*F6</f>
        <v>1.1477433166198481</v>
      </c>
      <c r="I6" s="3">
        <f>+E6/B3*100-100</f>
        <v>14.774331661984831</v>
      </c>
    </row>
    <row r="7" spans="1:9" x14ac:dyDescent="0.2">
      <c r="C7" s="105">
        <f>AVERAGE(C3:C6)</f>
        <v>3.5449999999999995E-2</v>
      </c>
      <c r="I7" s="3">
        <f>I6/4</f>
        <v>3.6935829154962079</v>
      </c>
    </row>
    <row r="8" spans="1:9" x14ac:dyDescent="0.2">
      <c r="C8" s="36"/>
      <c r="D8" s="18"/>
      <c r="E8" s="18" t="s">
        <v>83</v>
      </c>
      <c r="F8" s="36"/>
      <c r="G8" s="32"/>
    </row>
    <row r="9" spans="1:9" x14ac:dyDescent="0.2">
      <c r="G9" s="18" t="s">
        <v>41</v>
      </c>
      <c r="H9" s="11">
        <v>4</v>
      </c>
    </row>
    <row r="10" spans="1:9" x14ac:dyDescent="0.2">
      <c r="A10">
        <v>1</v>
      </c>
      <c r="B10" s="29">
        <v>1000</v>
      </c>
      <c r="C10" s="104">
        <f>+H11-1</f>
        <v>3.504967452483787E-2</v>
      </c>
      <c r="D10" s="3">
        <f>+B10*C10</f>
        <v>35.049674524837869</v>
      </c>
      <c r="E10" s="29">
        <f>+B10+D10</f>
        <v>1035.0496745248379</v>
      </c>
      <c r="F10" s="3"/>
    </row>
    <row r="11" spans="1:9" x14ac:dyDescent="0.2">
      <c r="A11">
        <v>2</v>
      </c>
      <c r="B11" s="29">
        <f>+E10</f>
        <v>1035.0496745248379</v>
      </c>
      <c r="C11" s="104">
        <f>+C10</f>
        <v>3.504967452483787E-2</v>
      </c>
      <c r="D11" s="3">
        <f>+B11*C11</f>
        <v>36.278154209134939</v>
      </c>
      <c r="E11" s="29">
        <f>+B11+D11</f>
        <v>1071.3278287339729</v>
      </c>
      <c r="G11" s="18" t="s">
        <v>99</v>
      </c>
      <c r="H11">
        <f>G6^(1/4)</f>
        <v>1.0350496745248379</v>
      </c>
    </row>
    <row r="12" spans="1:9" x14ac:dyDescent="0.2">
      <c r="A12">
        <v>3</v>
      </c>
      <c r="B12" s="29">
        <f>+E11</f>
        <v>1071.3278287339729</v>
      </c>
      <c r="C12" s="104">
        <f>+C11</f>
        <v>3.504967452483787E-2</v>
      </c>
      <c r="D12" s="3">
        <f>+B12*C12</f>
        <v>37.549691706527</v>
      </c>
      <c r="E12" s="29">
        <f>+B12+D12</f>
        <v>1108.8775204404999</v>
      </c>
    </row>
    <row r="13" spans="1:9" x14ac:dyDescent="0.2">
      <c r="A13">
        <v>4</v>
      </c>
      <c r="B13" s="29">
        <f>+E12</f>
        <v>1108.8775204404999</v>
      </c>
      <c r="C13" s="104">
        <f>+C12</f>
        <v>3.504967452483787E-2</v>
      </c>
      <c r="D13" s="3">
        <f>+B13*C13</f>
        <v>38.865796179348777</v>
      </c>
      <c r="E13" s="108">
        <f>+B13+D13</f>
        <v>1147.7433166198487</v>
      </c>
    </row>
    <row r="14" spans="1:9" x14ac:dyDescent="0.2">
      <c r="E14" s="30"/>
    </row>
    <row r="15" spans="1:9" x14ac:dyDescent="0.2">
      <c r="B15" s="30"/>
      <c r="C15" s="11"/>
      <c r="D15" s="102"/>
      <c r="E15" s="11"/>
      <c r="F15" s="11"/>
      <c r="G15" s="11"/>
    </row>
    <row r="16" spans="1:9" x14ac:dyDescent="0.2">
      <c r="D16" s="11"/>
      <c r="E16" s="11"/>
      <c r="F16" s="11"/>
      <c r="G16" s="1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2753-6962-4871-9D9A-D4D9AA98E97D}">
  <dimension ref="A1:I17"/>
  <sheetViews>
    <sheetView zoomScale="240" zoomScaleNormal="240" workbookViewId="0">
      <selection activeCell="E7" sqref="E7"/>
    </sheetView>
  </sheetViews>
  <sheetFormatPr baseColWidth="10" defaultRowHeight="15" x14ac:dyDescent="0.2"/>
  <cols>
    <col min="1" max="1" width="12.6640625" customWidth="1"/>
    <col min="4" max="4" width="12.6640625" customWidth="1"/>
    <col min="7" max="7" width="12.1640625" bestFit="1" customWidth="1"/>
    <col min="8" max="8" width="15.1640625" bestFit="1" customWidth="1"/>
  </cols>
  <sheetData>
    <row r="1" spans="1:9" ht="19" x14ac:dyDescent="0.25">
      <c r="A1" s="74" t="s">
        <v>93</v>
      </c>
    </row>
    <row r="2" spans="1:9" ht="48" x14ac:dyDescent="0.2">
      <c r="A2" s="65" t="s">
        <v>92</v>
      </c>
      <c r="B2" s="66" t="s">
        <v>89</v>
      </c>
      <c r="C2" s="66" t="s">
        <v>90</v>
      </c>
      <c r="D2" s="67" t="s">
        <v>98</v>
      </c>
      <c r="G2" s="31" t="s">
        <v>100</v>
      </c>
      <c r="H2" s="31" t="s">
        <v>101</v>
      </c>
    </row>
    <row r="3" spans="1:9" x14ac:dyDescent="0.2">
      <c r="A3" s="68" t="s">
        <v>91</v>
      </c>
      <c r="B3" s="68">
        <v>90</v>
      </c>
      <c r="C3" s="69">
        <f>1/B3</f>
        <v>1.1111111111111112E-2</v>
      </c>
      <c r="D3" s="70">
        <f>50/B3</f>
        <v>0.55555555555555558</v>
      </c>
    </row>
    <row r="4" spans="1:9" x14ac:dyDescent="0.2">
      <c r="A4" s="63" t="s">
        <v>91</v>
      </c>
      <c r="B4" s="63">
        <v>70</v>
      </c>
      <c r="C4" s="64">
        <f>1/B4</f>
        <v>1.4285714285714285E-2</v>
      </c>
      <c r="D4" s="46">
        <f t="shared" ref="D4:D7" si="0">50/B4</f>
        <v>0.7142857142857143</v>
      </c>
      <c r="G4" s="109" t="s">
        <v>102</v>
      </c>
      <c r="H4" s="109" t="s">
        <v>103</v>
      </c>
    </row>
    <row r="5" spans="1:9" x14ac:dyDescent="0.2">
      <c r="A5" s="63" t="s">
        <v>91</v>
      </c>
      <c r="B5" s="63">
        <v>45</v>
      </c>
      <c r="C5" s="64">
        <f t="shared" ref="C5:C7" si="1">1/B5</f>
        <v>2.2222222222222223E-2</v>
      </c>
      <c r="D5" s="46">
        <f t="shared" si="0"/>
        <v>1.1111111111111112</v>
      </c>
      <c r="G5" s="11">
        <v>1</v>
      </c>
      <c r="H5" s="110">
        <v>1</v>
      </c>
    </row>
    <row r="6" spans="1:9" x14ac:dyDescent="0.2">
      <c r="A6" s="63" t="s">
        <v>91</v>
      </c>
      <c r="B6" s="63">
        <v>40</v>
      </c>
      <c r="C6" s="64">
        <f t="shared" si="1"/>
        <v>2.5000000000000001E-2</v>
      </c>
      <c r="D6" s="46">
        <f t="shared" si="0"/>
        <v>1.25</v>
      </c>
      <c r="G6" s="11">
        <v>0.5</v>
      </c>
      <c r="H6" s="110">
        <f>1/G6</f>
        <v>2</v>
      </c>
    </row>
    <row r="7" spans="1:9" x14ac:dyDescent="0.2">
      <c r="A7" s="71" t="s">
        <v>91</v>
      </c>
      <c r="B7" s="71">
        <v>50</v>
      </c>
      <c r="C7" s="72">
        <f t="shared" si="1"/>
        <v>0.02</v>
      </c>
      <c r="D7" s="73">
        <f t="shared" si="0"/>
        <v>1</v>
      </c>
      <c r="G7" s="11">
        <v>0.2</v>
      </c>
      <c r="H7" s="110">
        <f>1/G7</f>
        <v>5</v>
      </c>
    </row>
    <row r="8" spans="1:9" x14ac:dyDescent="0.2">
      <c r="D8" s="17">
        <f>+SUM(D3:D7)</f>
        <v>4.6309523809523814</v>
      </c>
      <c r="E8" s="3"/>
      <c r="G8" s="11">
        <v>0.01</v>
      </c>
      <c r="H8" s="110">
        <f>1/G8</f>
        <v>100</v>
      </c>
    </row>
    <row r="9" spans="1:9" x14ac:dyDescent="0.2">
      <c r="D9" s="11"/>
      <c r="G9" s="11">
        <v>1E-4</v>
      </c>
      <c r="H9" s="110">
        <f>1/G9</f>
        <v>10000</v>
      </c>
    </row>
    <row r="10" spans="1:9" x14ac:dyDescent="0.2">
      <c r="B10" s="58" t="s">
        <v>41</v>
      </c>
      <c r="C10" s="33">
        <v>5</v>
      </c>
      <c r="G10" s="11">
        <v>1.0000000000000001E-9</v>
      </c>
      <c r="H10" s="110">
        <f>1/G10</f>
        <v>999999999.99999988</v>
      </c>
    </row>
    <row r="11" spans="1:9" x14ac:dyDescent="0.2">
      <c r="G11" s="11"/>
      <c r="H11" s="110"/>
    </row>
    <row r="12" spans="1:9" x14ac:dyDescent="0.2">
      <c r="B12" s="113"/>
      <c r="C12" s="114">
        <f>+SUM(C3:C7)</f>
        <v>9.2619047619047615E-2</v>
      </c>
      <c r="H12" s="110"/>
    </row>
    <row r="13" spans="1:9" x14ac:dyDescent="0.2">
      <c r="B13" s="113"/>
      <c r="C13" s="113"/>
      <c r="G13" s="11"/>
      <c r="H13" s="110"/>
    </row>
    <row r="14" spans="1:9" x14ac:dyDescent="0.2">
      <c r="F14">
        <v>50</v>
      </c>
      <c r="G14" s="11">
        <v>100</v>
      </c>
      <c r="H14" s="110">
        <f>+F14/G14</f>
        <v>0.5</v>
      </c>
      <c r="I14" s="11">
        <f>+H14*60</f>
        <v>30</v>
      </c>
    </row>
    <row r="15" spans="1:9" ht="16" x14ac:dyDescent="0.2">
      <c r="B15" s="60" t="s">
        <v>94</v>
      </c>
      <c r="C15" s="61">
        <f>+C10/C12</f>
        <v>53.984575835475582</v>
      </c>
      <c r="D15" t="s">
        <v>105</v>
      </c>
      <c r="F15">
        <v>50</v>
      </c>
      <c r="G15" s="11">
        <v>200</v>
      </c>
      <c r="H15" s="110">
        <f>+F15/G15</f>
        <v>0.25</v>
      </c>
      <c r="I15" s="11">
        <f>+H15*60</f>
        <v>15</v>
      </c>
    </row>
    <row r="16" spans="1:9" x14ac:dyDescent="0.2">
      <c r="H16" s="30"/>
    </row>
    <row r="17" spans="2:8" x14ac:dyDescent="0.2">
      <c r="B17" s="18" t="s">
        <v>104</v>
      </c>
      <c r="C17" s="17">
        <f>250/C15</f>
        <v>4.6309523809523805</v>
      </c>
      <c r="H17" s="30"/>
    </row>
  </sheetData>
  <mergeCells count="2">
    <mergeCell ref="B12:B13"/>
    <mergeCell ref="C12:C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30F-44B8-4346-BD95-009EC474D597}">
  <dimension ref="A1:I28"/>
  <sheetViews>
    <sheetView zoomScale="170" zoomScaleNormal="170" workbookViewId="0">
      <pane ySplit="1" topLeftCell="A2" activePane="bottomLeft" state="frozen"/>
      <selection pane="bottomLeft" activeCell="H7" sqref="H7"/>
    </sheetView>
  </sheetViews>
  <sheetFormatPr baseColWidth="10" defaultRowHeight="15" x14ac:dyDescent="0.2"/>
  <sheetData>
    <row r="1" spans="1:9" ht="32" x14ac:dyDescent="0.2">
      <c r="A1" s="7" t="s">
        <v>55</v>
      </c>
      <c r="B1" s="8" t="s">
        <v>0</v>
      </c>
      <c r="C1" s="8" t="s">
        <v>1</v>
      </c>
      <c r="D1" s="8" t="s">
        <v>2</v>
      </c>
      <c r="E1" s="19" t="s">
        <v>3</v>
      </c>
      <c r="H1" s="19" t="s">
        <v>2</v>
      </c>
      <c r="I1" s="19" t="s">
        <v>3</v>
      </c>
    </row>
    <row r="2" spans="1:9" x14ac:dyDescent="0.2">
      <c r="A2">
        <f>+COUNTIF($D$2:$D$28,D2)</f>
        <v>7</v>
      </c>
      <c r="B2" t="s">
        <v>9</v>
      </c>
      <c r="C2" t="s">
        <v>5</v>
      </c>
      <c r="D2">
        <v>19</v>
      </c>
      <c r="E2" s="20">
        <v>1.54</v>
      </c>
      <c r="G2" s="18" t="s">
        <v>62</v>
      </c>
      <c r="H2">
        <f>+MAX(D2:D28)</f>
        <v>28</v>
      </c>
      <c r="I2" s="3">
        <f>+MAX(E2:E28)</f>
        <v>1.83</v>
      </c>
    </row>
    <row r="3" spans="1:9" x14ac:dyDescent="0.2">
      <c r="A3">
        <f t="shared" ref="A3:A28" si="0">+COUNTIF($D$2:$D$28,D3)</f>
        <v>6</v>
      </c>
      <c r="B3" t="s">
        <v>13</v>
      </c>
      <c r="C3" t="s">
        <v>5</v>
      </c>
      <c r="D3">
        <v>18</v>
      </c>
      <c r="E3" s="20">
        <v>1.55</v>
      </c>
      <c r="G3" s="18" t="s">
        <v>61</v>
      </c>
      <c r="H3">
        <f>MIN(D2:D28)</f>
        <v>18</v>
      </c>
      <c r="I3" s="3">
        <f>+MIN(E2:E28)</f>
        <v>1.54</v>
      </c>
    </row>
    <row r="4" spans="1:9" x14ac:dyDescent="0.2">
      <c r="A4">
        <f t="shared" si="0"/>
        <v>7</v>
      </c>
      <c r="B4" t="s">
        <v>10</v>
      </c>
      <c r="C4" t="s">
        <v>5</v>
      </c>
      <c r="D4">
        <v>19</v>
      </c>
      <c r="E4" s="20">
        <v>1.58</v>
      </c>
    </row>
    <row r="5" spans="1:9" x14ac:dyDescent="0.2">
      <c r="A5">
        <f t="shared" si="0"/>
        <v>7</v>
      </c>
      <c r="B5" t="s">
        <v>15</v>
      </c>
      <c r="C5" t="s">
        <v>5</v>
      </c>
      <c r="D5">
        <v>19</v>
      </c>
      <c r="E5" s="20">
        <v>1.58</v>
      </c>
      <c r="G5" s="18" t="s">
        <v>106</v>
      </c>
      <c r="H5">
        <f>+H2-H3</f>
        <v>10</v>
      </c>
      <c r="I5" s="3">
        <f>+I2-I3</f>
        <v>0.29000000000000004</v>
      </c>
    </row>
    <row r="6" spans="1:9" x14ac:dyDescent="0.2">
      <c r="A6">
        <f t="shared" si="0"/>
        <v>7</v>
      </c>
      <c r="B6" t="s">
        <v>4</v>
      </c>
      <c r="C6" t="s">
        <v>5</v>
      </c>
      <c r="D6">
        <v>20</v>
      </c>
      <c r="E6" s="20">
        <v>1.6</v>
      </c>
    </row>
    <row r="7" spans="1:9" x14ac:dyDescent="0.2">
      <c r="A7">
        <f t="shared" si="0"/>
        <v>6</v>
      </c>
      <c r="B7" t="s">
        <v>16</v>
      </c>
      <c r="C7" t="s">
        <v>5</v>
      </c>
      <c r="D7">
        <v>18</v>
      </c>
      <c r="E7" s="20">
        <v>1.6</v>
      </c>
    </row>
    <row r="8" spans="1:9" x14ac:dyDescent="0.2">
      <c r="A8">
        <f t="shared" si="0"/>
        <v>7</v>
      </c>
      <c r="B8" t="s">
        <v>12</v>
      </c>
      <c r="C8" t="s">
        <v>5</v>
      </c>
      <c r="D8">
        <v>20</v>
      </c>
      <c r="E8" s="21">
        <v>1.63</v>
      </c>
    </row>
    <row r="9" spans="1:9" x14ac:dyDescent="0.2">
      <c r="A9">
        <f t="shared" si="0"/>
        <v>6</v>
      </c>
      <c r="B9" t="s">
        <v>11</v>
      </c>
      <c r="C9" t="s">
        <v>5</v>
      </c>
      <c r="D9">
        <v>18</v>
      </c>
      <c r="E9" s="20">
        <v>1.65</v>
      </c>
    </row>
    <row r="10" spans="1:9" x14ac:dyDescent="0.2">
      <c r="A10">
        <f t="shared" si="0"/>
        <v>7</v>
      </c>
      <c r="B10" t="s">
        <v>14</v>
      </c>
      <c r="C10" t="s">
        <v>5</v>
      </c>
      <c r="D10">
        <v>20</v>
      </c>
      <c r="E10" s="20">
        <v>1.66</v>
      </c>
    </row>
    <row r="11" spans="1:9" x14ac:dyDescent="0.2">
      <c r="A11">
        <f t="shared" si="0"/>
        <v>4</v>
      </c>
      <c r="B11" t="s">
        <v>33</v>
      </c>
      <c r="C11" t="s">
        <v>6</v>
      </c>
      <c r="D11">
        <v>21</v>
      </c>
      <c r="E11" s="20">
        <v>1.66</v>
      </c>
    </row>
    <row r="12" spans="1:9" x14ac:dyDescent="0.2">
      <c r="A12">
        <f t="shared" si="0"/>
        <v>7</v>
      </c>
      <c r="B12" t="s">
        <v>23</v>
      </c>
      <c r="C12" t="s">
        <v>6</v>
      </c>
      <c r="D12">
        <v>20</v>
      </c>
      <c r="E12" s="20">
        <v>1.67</v>
      </c>
    </row>
    <row r="13" spans="1:9" x14ac:dyDescent="0.2">
      <c r="A13">
        <f t="shared" si="0"/>
        <v>6</v>
      </c>
      <c r="B13" t="s">
        <v>20</v>
      </c>
      <c r="C13" t="s">
        <v>6</v>
      </c>
      <c r="D13">
        <v>18</v>
      </c>
      <c r="E13" s="20">
        <v>1.68</v>
      </c>
    </row>
    <row r="14" spans="1:9" x14ac:dyDescent="0.2">
      <c r="A14">
        <f t="shared" si="0"/>
        <v>6</v>
      </c>
      <c r="B14" t="s">
        <v>21</v>
      </c>
      <c r="C14" t="s">
        <v>6</v>
      </c>
      <c r="D14">
        <v>18</v>
      </c>
      <c r="E14" s="20">
        <v>1.7</v>
      </c>
    </row>
    <row r="15" spans="1:9" x14ac:dyDescent="0.2">
      <c r="A15">
        <f t="shared" si="0"/>
        <v>4</v>
      </c>
      <c r="B15" t="s">
        <v>22</v>
      </c>
      <c r="C15" t="s">
        <v>6</v>
      </c>
      <c r="D15">
        <v>21</v>
      </c>
      <c r="E15" s="21">
        <v>1.7</v>
      </c>
    </row>
    <row r="16" spans="1:9" x14ac:dyDescent="0.2">
      <c r="A16">
        <f t="shared" si="0"/>
        <v>7</v>
      </c>
      <c r="B16" t="s">
        <v>26</v>
      </c>
      <c r="C16" t="s">
        <v>6</v>
      </c>
      <c r="D16">
        <v>19</v>
      </c>
      <c r="E16" s="20">
        <v>1.7</v>
      </c>
    </row>
    <row r="17" spans="1:5" x14ac:dyDescent="0.2">
      <c r="A17">
        <f t="shared" si="0"/>
        <v>7</v>
      </c>
      <c r="B17" t="s">
        <v>31</v>
      </c>
      <c r="C17" t="s">
        <v>6</v>
      </c>
      <c r="D17">
        <v>20</v>
      </c>
      <c r="E17" s="20">
        <v>1.7</v>
      </c>
    </row>
    <row r="18" spans="1:5" x14ac:dyDescent="0.2">
      <c r="A18">
        <f t="shared" si="0"/>
        <v>4</v>
      </c>
      <c r="B18" t="s">
        <v>24</v>
      </c>
      <c r="C18" t="s">
        <v>6</v>
      </c>
      <c r="D18">
        <v>21</v>
      </c>
      <c r="E18" s="20">
        <v>1.72</v>
      </c>
    </row>
    <row r="19" spans="1:5" x14ac:dyDescent="0.2">
      <c r="A19">
        <f t="shared" si="0"/>
        <v>1</v>
      </c>
      <c r="B19" t="s">
        <v>32</v>
      </c>
      <c r="C19" t="s">
        <v>6</v>
      </c>
      <c r="D19">
        <v>22</v>
      </c>
      <c r="E19" s="20">
        <v>1.72</v>
      </c>
    </row>
    <row r="20" spans="1:5" x14ac:dyDescent="0.2">
      <c r="A20">
        <f t="shared" si="0"/>
        <v>6</v>
      </c>
      <c r="B20" t="s">
        <v>18</v>
      </c>
      <c r="C20" t="s">
        <v>6</v>
      </c>
      <c r="D20">
        <v>18</v>
      </c>
      <c r="E20" s="20">
        <v>1.74</v>
      </c>
    </row>
    <row r="21" spans="1:5" x14ac:dyDescent="0.2">
      <c r="A21">
        <f t="shared" si="0"/>
        <v>7</v>
      </c>
      <c r="B21" t="s">
        <v>25</v>
      </c>
      <c r="C21" t="s">
        <v>6</v>
      </c>
      <c r="D21">
        <v>19</v>
      </c>
      <c r="E21" s="20">
        <v>1.74</v>
      </c>
    </row>
    <row r="22" spans="1:5" x14ac:dyDescent="0.2">
      <c r="A22">
        <f t="shared" si="0"/>
        <v>7</v>
      </c>
      <c r="B22" t="s">
        <v>17</v>
      </c>
      <c r="C22" t="s">
        <v>6</v>
      </c>
      <c r="D22">
        <v>20</v>
      </c>
      <c r="E22" s="20">
        <v>1.75</v>
      </c>
    </row>
    <row r="23" spans="1:5" x14ac:dyDescent="0.2">
      <c r="A23">
        <f t="shared" si="0"/>
        <v>7</v>
      </c>
      <c r="B23" t="s">
        <v>7</v>
      </c>
      <c r="C23" t="s">
        <v>6</v>
      </c>
      <c r="D23">
        <v>20</v>
      </c>
      <c r="E23" s="20">
        <v>1.75</v>
      </c>
    </row>
    <row r="24" spans="1:5" x14ac:dyDescent="0.2">
      <c r="A24">
        <f t="shared" si="0"/>
        <v>7</v>
      </c>
      <c r="B24" t="s">
        <v>28</v>
      </c>
      <c r="C24" t="s">
        <v>6</v>
      </c>
      <c r="D24">
        <v>19</v>
      </c>
      <c r="E24" s="20">
        <v>1.77</v>
      </c>
    </row>
    <row r="25" spans="1:5" x14ac:dyDescent="0.2">
      <c r="A25">
        <f t="shared" si="0"/>
        <v>1</v>
      </c>
      <c r="B25" t="s">
        <v>19</v>
      </c>
      <c r="C25" t="s">
        <v>6</v>
      </c>
      <c r="D25">
        <v>28</v>
      </c>
      <c r="E25" s="20">
        <v>1.8</v>
      </c>
    </row>
    <row r="26" spans="1:5" x14ac:dyDescent="0.2">
      <c r="A26">
        <f t="shared" si="0"/>
        <v>7</v>
      </c>
      <c r="B26" t="s">
        <v>27</v>
      </c>
      <c r="C26" t="s">
        <v>6</v>
      </c>
      <c r="D26">
        <v>19</v>
      </c>
      <c r="E26" s="20">
        <v>1.8</v>
      </c>
    </row>
    <row r="27" spans="1:5" x14ac:dyDescent="0.2">
      <c r="A27">
        <f t="shared" si="0"/>
        <v>1</v>
      </c>
      <c r="B27" t="s">
        <v>30</v>
      </c>
      <c r="C27" t="s">
        <v>6</v>
      </c>
      <c r="D27">
        <v>23</v>
      </c>
      <c r="E27" s="20">
        <v>1.8</v>
      </c>
    </row>
    <row r="28" spans="1:5" x14ac:dyDescent="0.2">
      <c r="A28">
        <f t="shared" si="0"/>
        <v>4</v>
      </c>
      <c r="B28" t="s">
        <v>29</v>
      </c>
      <c r="C28" t="s">
        <v>6</v>
      </c>
      <c r="D28">
        <v>21</v>
      </c>
      <c r="E28" s="21">
        <v>1.83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63C6-A118-B648-859C-80AB7E73F8B7}">
  <dimension ref="A1:K30"/>
  <sheetViews>
    <sheetView zoomScale="180" zoomScaleNormal="180" workbookViewId="0">
      <pane ySplit="1" topLeftCell="A2" activePane="bottomLeft" state="frozen"/>
      <selection pane="bottomLeft" activeCell="J1" sqref="J1"/>
    </sheetView>
  </sheetViews>
  <sheetFormatPr baseColWidth="10" defaultRowHeight="15" x14ac:dyDescent="0.2"/>
  <cols>
    <col min="1" max="1" width="4.83203125" customWidth="1"/>
  </cols>
  <sheetData>
    <row r="1" spans="1:11" x14ac:dyDescent="0.2">
      <c r="A1" t="s">
        <v>107</v>
      </c>
      <c r="B1" s="8" t="s">
        <v>1</v>
      </c>
      <c r="C1" s="8" t="s">
        <v>109</v>
      </c>
      <c r="D1" s="19" t="s">
        <v>108</v>
      </c>
      <c r="G1" s="19" t="s">
        <v>3</v>
      </c>
    </row>
    <row r="2" spans="1:11" x14ac:dyDescent="0.2">
      <c r="A2">
        <v>1</v>
      </c>
      <c r="B2" t="s">
        <v>5</v>
      </c>
      <c r="C2">
        <v>19</v>
      </c>
      <c r="D2" s="3">
        <f>+C2-AVERAGE($C$2:$C$28)</f>
        <v>-0.92592592592592737</v>
      </c>
      <c r="G2" s="20">
        <v>1.54</v>
      </c>
      <c r="J2" s="18" t="s">
        <v>110</v>
      </c>
      <c r="K2" s="3">
        <f>+AVERAGE($C$2:$C$28)</f>
        <v>19.925925925925927</v>
      </c>
    </row>
    <row r="3" spans="1:11" x14ac:dyDescent="0.2">
      <c r="A3">
        <v>2</v>
      </c>
      <c r="B3" t="s">
        <v>5</v>
      </c>
      <c r="C3">
        <v>18</v>
      </c>
      <c r="D3" s="3">
        <f t="shared" ref="D3:D28" si="0">+C3-AVERAGE($C$2:$C$28)</f>
        <v>-1.9259259259259274</v>
      </c>
      <c r="G3" s="20">
        <v>1.55</v>
      </c>
      <c r="J3" s="18" t="s">
        <v>111</v>
      </c>
      <c r="K3" s="3">
        <f>+AVERAGE(G2:G28)</f>
        <v>1.6896296296296289</v>
      </c>
    </row>
    <row r="4" spans="1:11" x14ac:dyDescent="0.2">
      <c r="A4">
        <v>3</v>
      </c>
      <c r="B4" t="s">
        <v>5</v>
      </c>
      <c r="C4">
        <v>19</v>
      </c>
      <c r="D4" s="3">
        <f t="shared" si="0"/>
        <v>-0.92592592592592737</v>
      </c>
      <c r="G4" s="20">
        <v>1.58</v>
      </c>
    </row>
    <row r="5" spans="1:11" x14ac:dyDescent="0.2">
      <c r="A5">
        <v>4</v>
      </c>
      <c r="B5" t="s">
        <v>5</v>
      </c>
      <c r="C5">
        <v>19</v>
      </c>
      <c r="D5" s="3">
        <f t="shared" si="0"/>
        <v>-0.92592592592592737</v>
      </c>
      <c r="G5" s="20">
        <v>1.58</v>
      </c>
    </row>
    <row r="6" spans="1:11" x14ac:dyDescent="0.2">
      <c r="A6">
        <v>5</v>
      </c>
      <c r="B6" t="s">
        <v>5</v>
      </c>
      <c r="C6">
        <v>20</v>
      </c>
      <c r="D6" s="3">
        <f t="shared" si="0"/>
        <v>7.4074074074072627E-2</v>
      </c>
      <c r="G6" s="20">
        <v>1.6</v>
      </c>
    </row>
    <row r="7" spans="1:11" x14ac:dyDescent="0.2">
      <c r="A7">
        <v>6</v>
      </c>
      <c r="B7" t="s">
        <v>5</v>
      </c>
      <c r="C7">
        <v>18</v>
      </c>
      <c r="D7" s="3">
        <f t="shared" si="0"/>
        <v>-1.9259259259259274</v>
      </c>
      <c r="G7" s="20">
        <v>1.6</v>
      </c>
    </row>
    <row r="8" spans="1:11" x14ac:dyDescent="0.2">
      <c r="A8">
        <v>7</v>
      </c>
      <c r="B8" t="s">
        <v>5</v>
      </c>
      <c r="C8">
        <v>20</v>
      </c>
      <c r="D8" s="3">
        <f t="shared" si="0"/>
        <v>7.4074074074072627E-2</v>
      </c>
      <c r="G8" s="21">
        <v>1.63</v>
      </c>
    </row>
    <row r="9" spans="1:11" x14ac:dyDescent="0.2">
      <c r="A9">
        <v>8</v>
      </c>
      <c r="B9" t="s">
        <v>5</v>
      </c>
      <c r="C9">
        <v>18</v>
      </c>
      <c r="D9" s="3">
        <f t="shared" si="0"/>
        <v>-1.9259259259259274</v>
      </c>
      <c r="G9" s="21">
        <v>1.65</v>
      </c>
    </row>
    <row r="10" spans="1:11" x14ac:dyDescent="0.2">
      <c r="A10">
        <v>9</v>
      </c>
      <c r="B10" t="s">
        <v>5</v>
      </c>
      <c r="C10">
        <v>20</v>
      </c>
      <c r="D10" s="3">
        <f t="shared" si="0"/>
        <v>7.4074074074072627E-2</v>
      </c>
      <c r="G10" s="21">
        <v>1.66</v>
      </c>
    </row>
    <row r="11" spans="1:11" x14ac:dyDescent="0.2">
      <c r="A11">
        <v>10</v>
      </c>
      <c r="B11" t="s">
        <v>6</v>
      </c>
      <c r="C11">
        <v>21</v>
      </c>
      <c r="D11" s="3">
        <f t="shared" si="0"/>
        <v>1.0740740740740726</v>
      </c>
      <c r="G11" s="21">
        <v>1.66</v>
      </c>
    </row>
    <row r="12" spans="1:11" x14ac:dyDescent="0.2">
      <c r="A12">
        <v>11</v>
      </c>
      <c r="B12" t="s">
        <v>6</v>
      </c>
      <c r="C12">
        <v>20</v>
      </c>
      <c r="D12" s="3">
        <f t="shared" si="0"/>
        <v>7.4074074074072627E-2</v>
      </c>
      <c r="G12" s="21">
        <v>1.67</v>
      </c>
    </row>
    <row r="13" spans="1:11" x14ac:dyDescent="0.2">
      <c r="A13">
        <v>12</v>
      </c>
      <c r="B13" t="s">
        <v>6</v>
      </c>
      <c r="C13">
        <v>18</v>
      </c>
      <c r="D13" s="3">
        <f t="shared" si="0"/>
        <v>-1.9259259259259274</v>
      </c>
      <c r="G13" s="21">
        <v>1.68</v>
      </c>
    </row>
    <row r="14" spans="1:11" x14ac:dyDescent="0.2">
      <c r="A14">
        <v>13</v>
      </c>
      <c r="B14" t="s">
        <v>6</v>
      </c>
      <c r="C14">
        <v>18</v>
      </c>
      <c r="D14" s="3">
        <f t="shared" si="0"/>
        <v>-1.9259259259259274</v>
      </c>
      <c r="G14" s="21">
        <v>1.7</v>
      </c>
    </row>
    <row r="15" spans="1:11" x14ac:dyDescent="0.2">
      <c r="A15">
        <v>14</v>
      </c>
      <c r="B15" t="s">
        <v>6</v>
      </c>
      <c r="C15">
        <v>21</v>
      </c>
      <c r="D15" s="3">
        <f t="shared" si="0"/>
        <v>1.0740740740740726</v>
      </c>
      <c r="G15" s="21">
        <v>1.7</v>
      </c>
    </row>
    <row r="16" spans="1:11" x14ac:dyDescent="0.2">
      <c r="A16">
        <v>15</v>
      </c>
      <c r="B16" t="s">
        <v>6</v>
      </c>
      <c r="C16">
        <v>19</v>
      </c>
      <c r="D16" s="3">
        <f t="shared" si="0"/>
        <v>-0.92592592592592737</v>
      </c>
      <c r="G16" s="21">
        <v>1.7</v>
      </c>
    </row>
    <row r="17" spans="1:7" x14ac:dyDescent="0.2">
      <c r="A17">
        <v>16</v>
      </c>
      <c r="B17" t="s">
        <v>6</v>
      </c>
      <c r="C17">
        <v>20</v>
      </c>
      <c r="D17" s="3">
        <f t="shared" si="0"/>
        <v>7.4074074074072627E-2</v>
      </c>
      <c r="G17" s="21">
        <v>1.7</v>
      </c>
    </row>
    <row r="18" spans="1:7" x14ac:dyDescent="0.2">
      <c r="A18">
        <v>17</v>
      </c>
      <c r="B18" t="s">
        <v>6</v>
      </c>
      <c r="C18">
        <v>21</v>
      </c>
      <c r="D18" s="3">
        <f t="shared" si="0"/>
        <v>1.0740740740740726</v>
      </c>
      <c r="G18" s="21">
        <v>1.72</v>
      </c>
    </row>
    <row r="19" spans="1:7" x14ac:dyDescent="0.2">
      <c r="A19">
        <v>18</v>
      </c>
      <c r="B19" t="s">
        <v>6</v>
      </c>
      <c r="C19">
        <v>22</v>
      </c>
      <c r="D19" s="3">
        <f t="shared" si="0"/>
        <v>2.0740740740740726</v>
      </c>
      <c r="G19" s="21">
        <v>1.72</v>
      </c>
    </row>
    <row r="20" spans="1:7" x14ac:dyDescent="0.2">
      <c r="A20">
        <v>19</v>
      </c>
      <c r="B20" t="s">
        <v>6</v>
      </c>
      <c r="C20">
        <v>18</v>
      </c>
      <c r="D20" s="3">
        <f t="shared" si="0"/>
        <v>-1.9259259259259274</v>
      </c>
      <c r="G20" s="21">
        <v>1.74</v>
      </c>
    </row>
    <row r="21" spans="1:7" x14ac:dyDescent="0.2">
      <c r="A21">
        <v>20</v>
      </c>
      <c r="B21" t="s">
        <v>6</v>
      </c>
      <c r="C21">
        <v>19</v>
      </c>
      <c r="D21" s="3">
        <f t="shared" si="0"/>
        <v>-0.92592592592592737</v>
      </c>
      <c r="G21" s="21">
        <v>1.74</v>
      </c>
    </row>
    <row r="22" spans="1:7" x14ac:dyDescent="0.2">
      <c r="A22">
        <v>21</v>
      </c>
      <c r="B22" t="s">
        <v>6</v>
      </c>
      <c r="C22">
        <v>20</v>
      </c>
      <c r="D22" s="3">
        <f t="shared" si="0"/>
        <v>7.4074074074072627E-2</v>
      </c>
      <c r="G22" s="21">
        <v>1.75</v>
      </c>
    </row>
    <row r="23" spans="1:7" x14ac:dyDescent="0.2">
      <c r="A23">
        <v>22</v>
      </c>
      <c r="B23" t="s">
        <v>6</v>
      </c>
      <c r="C23">
        <v>20</v>
      </c>
      <c r="D23" s="3">
        <f t="shared" si="0"/>
        <v>7.4074074074072627E-2</v>
      </c>
      <c r="G23" s="21">
        <v>1.75</v>
      </c>
    </row>
    <row r="24" spans="1:7" x14ac:dyDescent="0.2">
      <c r="A24">
        <v>23</v>
      </c>
      <c r="B24" t="s">
        <v>6</v>
      </c>
      <c r="C24">
        <v>19</v>
      </c>
      <c r="D24" s="3">
        <f t="shared" si="0"/>
        <v>-0.92592592592592737</v>
      </c>
      <c r="G24" s="21">
        <v>1.77</v>
      </c>
    </row>
    <row r="25" spans="1:7" x14ac:dyDescent="0.2">
      <c r="A25">
        <v>24</v>
      </c>
      <c r="B25" t="s">
        <v>6</v>
      </c>
      <c r="C25">
        <v>28</v>
      </c>
      <c r="D25" s="3">
        <f t="shared" si="0"/>
        <v>8.0740740740740726</v>
      </c>
      <c r="G25" s="21">
        <v>1.8</v>
      </c>
    </row>
    <row r="26" spans="1:7" x14ac:dyDescent="0.2">
      <c r="A26">
        <v>25</v>
      </c>
      <c r="B26" t="s">
        <v>6</v>
      </c>
      <c r="C26">
        <v>19</v>
      </c>
      <c r="D26" s="3">
        <f t="shared" si="0"/>
        <v>-0.92592592592592737</v>
      </c>
      <c r="G26" s="21">
        <v>1.8</v>
      </c>
    </row>
    <row r="27" spans="1:7" x14ac:dyDescent="0.2">
      <c r="A27">
        <v>26</v>
      </c>
      <c r="B27" t="s">
        <v>6</v>
      </c>
      <c r="C27">
        <v>23</v>
      </c>
      <c r="D27" s="3">
        <f t="shared" si="0"/>
        <v>3.0740740740740726</v>
      </c>
      <c r="G27" s="21">
        <v>1.8</v>
      </c>
    </row>
    <row r="28" spans="1:7" x14ac:dyDescent="0.2">
      <c r="A28">
        <v>27</v>
      </c>
      <c r="B28" t="s">
        <v>6</v>
      </c>
      <c r="C28">
        <v>21</v>
      </c>
      <c r="D28" s="3">
        <f t="shared" si="0"/>
        <v>1.0740740740740726</v>
      </c>
      <c r="G28" s="21">
        <v>1.83</v>
      </c>
    </row>
    <row r="30" spans="1:7" x14ac:dyDescent="0.2">
      <c r="D30" s="3">
        <f>+SUM(D2:D28)</f>
        <v>-3.907985046680551E-14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Posicion</vt:lpstr>
      <vt:lpstr>Edad</vt:lpstr>
      <vt:lpstr>Mediana</vt:lpstr>
      <vt:lpstr>Media</vt:lpstr>
      <vt:lpstr>Media_ponderada</vt:lpstr>
      <vt:lpstr>Media_geometrica</vt:lpstr>
      <vt:lpstr>Media_armonica</vt:lpstr>
      <vt:lpstr>Tendencia_central</vt:lpstr>
      <vt:lpstr>Desviacion</vt:lpstr>
      <vt:lpstr>Varianza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kxcj</dc:creator>
  <cp:lastModifiedBy>Conrado Javier Jiménez Méndez</cp:lastModifiedBy>
  <dcterms:created xsi:type="dcterms:W3CDTF">2021-09-20T04:46:44Z</dcterms:created>
  <dcterms:modified xsi:type="dcterms:W3CDTF">2021-10-20T14:04:41Z</dcterms:modified>
</cp:coreProperties>
</file>