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EL\Documents\GitHub\BeamAnalysis\Jenewein 12Nov2024\"/>
    </mc:Choice>
  </mc:AlternateContent>
  <xr:revisionPtr revIDLastSave="0" documentId="13_ncr:1_{C37374C3-0F1F-4844-A492-26E73FFFE380}" xr6:coauthVersionLast="47" xr6:coauthVersionMax="47" xr10:uidLastSave="{00000000-0000-0000-0000-000000000000}"/>
  <bookViews>
    <workbookView xWindow="-120" yWindow="-120" windowWidth="51840" windowHeight="21240" xr2:uid="{9E81C26E-A6C1-481F-A5AB-A81EA3B2C44E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V20" i="1"/>
  <c r="L20" i="1"/>
  <c r="K20" i="1"/>
  <c r="L17" i="1"/>
  <c r="K17" i="1"/>
  <c r="X18" i="1"/>
  <c r="V18" i="1"/>
  <c r="U18" i="1"/>
  <c r="J18" i="1"/>
  <c r="L18" i="1"/>
  <c r="K18" i="1"/>
  <c r="J15" i="1"/>
  <c r="J16" i="1"/>
  <c r="L16" i="1"/>
  <c r="K16" i="1"/>
  <c r="L13" i="1"/>
  <c r="K13" i="1"/>
  <c r="X14" i="1"/>
  <c r="V14" i="1"/>
  <c r="U14" i="1"/>
  <c r="K14" i="1"/>
  <c r="K11" i="1"/>
  <c r="X12" i="1"/>
  <c r="W12" i="1"/>
  <c r="U12" i="1"/>
  <c r="T12" i="1"/>
  <c r="L12" i="1"/>
  <c r="K12" i="1"/>
  <c r="W10" i="1"/>
  <c r="V10" i="1"/>
  <c r="U10" i="1"/>
  <c r="T10" i="1"/>
  <c r="L9" i="1"/>
  <c r="J9" i="1"/>
  <c r="K9" i="1"/>
  <c r="L10" i="1"/>
  <c r="K10" i="1"/>
  <c r="W8" i="1"/>
  <c r="V8" i="1"/>
  <c r="U8" i="1"/>
  <c r="T8" i="1"/>
  <c r="X8" i="1"/>
  <c r="L7" i="1"/>
  <c r="K7" i="1"/>
  <c r="J7" i="1"/>
  <c r="L8" i="1"/>
  <c r="K8" i="1"/>
  <c r="J8" i="1"/>
  <c r="W6" i="1"/>
  <c r="V6" i="1"/>
  <c r="U6" i="1"/>
  <c r="T6" i="1"/>
  <c r="X6" i="1"/>
  <c r="L5" i="1"/>
  <c r="K5" i="1"/>
  <c r="J5" i="1"/>
  <c r="L6" i="1"/>
  <c r="K6" i="1"/>
  <c r="J6" i="1"/>
  <c r="W4" i="1"/>
  <c r="V4" i="1"/>
  <c r="U4" i="1"/>
  <c r="T4" i="1"/>
  <c r="X4" i="1"/>
  <c r="L3" i="1"/>
  <c r="K3" i="1"/>
  <c r="J4" i="1"/>
  <c r="L4" i="1"/>
  <c r="K4" i="1"/>
</calcChain>
</file>

<file path=xl/sharedStrings.xml><?xml version="1.0" encoding="utf-8"?>
<sst xmlns="http://schemas.openxmlformats.org/spreadsheetml/2006/main" count="41" uniqueCount="40">
  <si>
    <t>fileNames</t>
  </si>
  <si>
    <t>timepoint</t>
  </si>
  <si>
    <t>percentages</t>
  </si>
  <si>
    <t>BEAMofficeControlScore</t>
  </si>
  <si>
    <t>meanDeviation</t>
  </si>
  <si>
    <t>medianDeviation</t>
  </si>
  <si>
    <t>BEAM_NJIT011_TEST.mat</t>
  </si>
  <si>
    <t>BEAM_SALUS001_RETEST.mat</t>
  </si>
  <si>
    <t>BEAM_SALUS001_TEST.mat</t>
  </si>
  <si>
    <t>BEAM_SALUS002_RETEST.mat</t>
  </si>
  <si>
    <t>BEAM_SALUS002_TEST.mat</t>
  </si>
  <si>
    <t>BEAM_SALUS003_RETEST.mat</t>
  </si>
  <si>
    <t>BEAM_SALUS003_TEST.mat</t>
  </si>
  <si>
    <t>BEAM_SALUS007_RETEST.mat</t>
  </si>
  <si>
    <t>BEAM_SALUS007_TEST.mat</t>
  </si>
  <si>
    <t>BEAM_SALUS008_RETEST.mat</t>
  </si>
  <si>
    <t>BEAM_SALUS008_TEST.mat</t>
  </si>
  <si>
    <t>BEAM_SALUS009_RETEST.mat</t>
  </si>
  <si>
    <t>BEAM_SALUS009_TEST.mat</t>
  </si>
  <si>
    <t>2 or less</t>
  </si>
  <si>
    <t>BEAM_SALUS010_RETEST.mat</t>
  </si>
  <si>
    <t>BEAM_SALUS010_TEST.mat</t>
  </si>
  <si>
    <t>D Cover Test Beginning</t>
  </si>
  <si>
    <t>D Cover Test End</t>
  </si>
  <si>
    <t>D Cover Test Mean</t>
  </si>
  <si>
    <t xml:space="preserve">Mean Distance Control </t>
  </si>
  <si>
    <t xml:space="preserve">Mean Distance Control Before BEAM </t>
  </si>
  <si>
    <t>Distance Control After BEAM</t>
  </si>
  <si>
    <t>Age</t>
  </si>
  <si>
    <t>Mean PFV Break N</t>
  </si>
  <si>
    <t>Mean PFV Break D</t>
  </si>
  <si>
    <t>Mean NFV Break N</t>
  </si>
  <si>
    <t>Mean NFV Break D</t>
  </si>
  <si>
    <t>Mean NPC Break</t>
  </si>
  <si>
    <t>Previous VT (1=Y; 0=N)</t>
  </si>
  <si>
    <t>Gender (1=F; 0=M)</t>
  </si>
  <si>
    <t>BEAM_SALUS011_RETEST</t>
  </si>
  <si>
    <t>BEAM_SALUS011_TEST</t>
  </si>
  <si>
    <t>BEAM_SALUS012_RETEST</t>
  </si>
  <si>
    <t>BEAM_SALUS012_TEST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</si>
</sst>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E4EA-795C-49FD-B4AF-555D3C1B67F2}">
  <dimension ref="A1:X20"/>
  <sheetViews>
    <sheetView tabSelected="1" workbookViewId="0">
      <selection activeCell="O29" sqref="O29"/>
    </sheetView>
  </sheetViews>
  <sheetFormatPr defaultRowHeight="15" x14ac:dyDescent="0.25"/>
  <cols>
    <col min="1" max="1" width="27.28515625" bestFit="1" customWidth="1"/>
    <col min="2" max="2" width="9.85546875" bestFit="1" customWidth="1"/>
    <col min="3" max="3" width="12" bestFit="1" customWidth="1"/>
    <col min="4" max="4" width="23.140625" bestFit="1" customWidth="1"/>
    <col min="5" max="5" width="14.7109375" bestFit="1" customWidth="1"/>
    <col min="6" max="6" width="16.42578125" bestFit="1" customWidth="1"/>
    <col min="8" max="8" width="21.7109375" bestFit="1" customWidth="1"/>
    <col min="9" max="9" width="15.85546875" bestFit="1" customWidth="1"/>
    <col min="10" max="10" width="17.7109375" bestFit="1" customWidth="1"/>
    <col min="11" max="11" width="21.85546875" bestFit="1" customWidth="1"/>
    <col min="12" max="12" width="34.28515625" bestFit="1" customWidth="1"/>
    <col min="13" max="13" width="26.7109375" bestFit="1" customWidth="1"/>
    <col min="17" max="17" width="4.42578125" bestFit="1" customWidth="1"/>
    <col min="18" max="18" width="17.42578125" bestFit="1" customWidth="1"/>
    <col min="19" max="19" width="21" bestFit="1" customWidth="1"/>
    <col min="20" max="20" width="17.42578125" bestFit="1" customWidth="1"/>
    <col min="21" max="21" width="17.28515625" bestFit="1" customWidth="1"/>
    <col min="22" max="22" width="17.7109375" bestFit="1" customWidth="1"/>
    <col min="23" max="23" width="17.5703125" bestFit="1" customWidth="1"/>
    <col min="24" max="24" width="15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Q1" t="s">
        <v>28</v>
      </c>
      <c r="R1" t="s">
        <v>35</v>
      </c>
      <c r="S1" t="s">
        <v>34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</row>
    <row r="2" spans="1:24" x14ac:dyDescent="0.25">
      <c r="A2" t="s">
        <v>6</v>
      </c>
      <c r="B2">
        <v>0</v>
      </c>
      <c r="C2">
        <v>2.3037634408602199</v>
      </c>
      <c r="D2">
        <v>3</v>
      </c>
      <c r="E2">
        <v>28.829861444199501</v>
      </c>
      <c r="F2">
        <v>29.8885537213087</v>
      </c>
    </row>
    <row r="3" spans="1:24" x14ac:dyDescent="0.25">
      <c r="A3" t="s">
        <v>7</v>
      </c>
      <c r="B3">
        <v>1</v>
      </c>
      <c r="C3">
        <v>34.976403823178003</v>
      </c>
      <c r="D3">
        <v>3</v>
      </c>
      <c r="E3">
        <v>22.0770981119834</v>
      </c>
      <c r="F3">
        <v>22.3424048475818</v>
      </c>
      <c r="H3">
        <v>30</v>
      </c>
      <c r="I3">
        <v>30</v>
      </c>
      <c r="J3">
        <v>30</v>
      </c>
      <c r="K3">
        <f>(2+5+1)/3</f>
        <v>2.6666666666666665</v>
      </c>
      <c r="L3">
        <f>(2+5)/2</f>
        <v>3.5</v>
      </c>
      <c r="M3">
        <v>1</v>
      </c>
      <c r="Q3">
        <v>8</v>
      </c>
      <c r="R3">
        <v>0</v>
      </c>
      <c r="S3">
        <v>1</v>
      </c>
    </row>
    <row r="4" spans="1:24" x14ac:dyDescent="0.25">
      <c r="A4" t="s">
        <v>8</v>
      </c>
      <c r="B4">
        <v>0</v>
      </c>
      <c r="C4">
        <v>17.169952210274801</v>
      </c>
      <c r="D4">
        <v>3</v>
      </c>
      <c r="E4">
        <v>17.3930421341848</v>
      </c>
      <c r="F4">
        <v>16.969933616221699</v>
      </c>
      <c r="H4">
        <v>35</v>
      </c>
      <c r="I4">
        <v>30</v>
      </c>
      <c r="J4">
        <f>(30+35)/2</f>
        <v>32.5</v>
      </c>
      <c r="K4">
        <f>(3+2+3)/3</f>
        <v>2.6666666666666665</v>
      </c>
      <c r="L4">
        <f>(3+2)/2</f>
        <v>2.5</v>
      </c>
      <c r="M4">
        <v>3</v>
      </c>
      <c r="Q4">
        <v>8</v>
      </c>
      <c r="R4">
        <v>0</v>
      </c>
      <c r="S4">
        <v>1</v>
      </c>
      <c r="T4">
        <f>(8+2)/2</f>
        <v>5</v>
      </c>
      <c r="U4">
        <f>(8+2)/2</f>
        <v>5</v>
      </c>
      <c r="V4">
        <f>(20+2)/2</f>
        <v>11</v>
      </c>
      <c r="W4">
        <f>(18+30)/2</f>
        <v>24</v>
      </c>
      <c r="X4">
        <f>(3+1)/2</f>
        <v>2</v>
      </c>
    </row>
    <row r="5" spans="1:24" x14ac:dyDescent="0.25">
      <c r="A5" t="s">
        <v>9</v>
      </c>
      <c r="B5">
        <v>1</v>
      </c>
      <c r="C5">
        <v>23.414103758931301</v>
      </c>
      <c r="D5">
        <v>3</v>
      </c>
      <c r="E5">
        <v>28.8282510971116</v>
      </c>
      <c r="F5">
        <v>27.8413037441392</v>
      </c>
      <c r="H5">
        <v>25</v>
      </c>
      <c r="I5">
        <v>30</v>
      </c>
      <c r="J5">
        <f>(25+30)/2</f>
        <v>27.5</v>
      </c>
      <c r="K5">
        <f>(5+4+4)/3</f>
        <v>4.333333333333333</v>
      </c>
      <c r="L5">
        <f>(5+4)/2</f>
        <v>4.5</v>
      </c>
      <c r="M5">
        <v>4</v>
      </c>
      <c r="Q5">
        <v>9</v>
      </c>
      <c r="R5">
        <v>0</v>
      </c>
      <c r="S5">
        <v>1</v>
      </c>
    </row>
    <row r="6" spans="1:24" x14ac:dyDescent="0.25">
      <c r="A6" t="s">
        <v>10</v>
      </c>
      <c r="B6">
        <v>0</v>
      </c>
      <c r="C6">
        <v>3.5406212664277201</v>
      </c>
      <c r="D6">
        <v>3</v>
      </c>
      <c r="E6">
        <v>17.424085812325401</v>
      </c>
      <c r="F6">
        <v>10.3112418286668</v>
      </c>
      <c r="H6">
        <v>25</v>
      </c>
      <c r="I6">
        <v>20</v>
      </c>
      <c r="J6">
        <f>(25+20)/2</f>
        <v>22.5</v>
      </c>
      <c r="K6">
        <f>(4+5+4)/3</f>
        <v>4.333333333333333</v>
      </c>
      <c r="L6">
        <f>(4+5)/2</f>
        <v>4.5</v>
      </c>
      <c r="M6">
        <v>4</v>
      </c>
      <c r="Q6">
        <v>9</v>
      </c>
      <c r="R6">
        <v>0</v>
      </c>
      <c r="S6">
        <v>1</v>
      </c>
      <c r="T6">
        <f>(2+4)/2</f>
        <v>3</v>
      </c>
      <c r="U6">
        <f>(2+0)/2</f>
        <v>1</v>
      </c>
      <c r="V6">
        <f>(10+4)/2</f>
        <v>7</v>
      </c>
      <c r="W6">
        <f>(2+0)/2</f>
        <v>1</v>
      </c>
      <c r="X6">
        <f>(9+9)/2</f>
        <v>9</v>
      </c>
    </row>
    <row r="7" spans="1:24" x14ac:dyDescent="0.25">
      <c r="A7" t="s">
        <v>11</v>
      </c>
      <c r="B7">
        <v>1</v>
      </c>
      <c r="C7">
        <v>19.1269414575866</v>
      </c>
      <c r="D7">
        <v>3</v>
      </c>
      <c r="E7">
        <v>19.3688371470381</v>
      </c>
      <c r="F7">
        <v>16.931987962620202</v>
      </c>
      <c r="H7">
        <v>30</v>
      </c>
      <c r="I7">
        <v>30</v>
      </c>
      <c r="J7">
        <f>(30+30)/2</f>
        <v>30</v>
      </c>
      <c r="K7">
        <f>(2+1+1)/3</f>
        <v>1.3333333333333333</v>
      </c>
      <c r="L7">
        <f>(2+1)/2</f>
        <v>1.5</v>
      </c>
      <c r="M7">
        <v>1</v>
      </c>
      <c r="Q7">
        <v>9</v>
      </c>
      <c r="R7">
        <v>1</v>
      </c>
      <c r="S7">
        <v>1</v>
      </c>
    </row>
    <row r="8" spans="1:24" x14ac:dyDescent="0.25">
      <c r="A8" t="s">
        <v>12</v>
      </c>
      <c r="B8">
        <v>0</v>
      </c>
      <c r="C8">
        <v>4.9955980570734697</v>
      </c>
      <c r="D8">
        <v>3</v>
      </c>
      <c r="E8">
        <v>26.787073994218002</v>
      </c>
      <c r="F8">
        <v>26.460351260637498</v>
      </c>
      <c r="H8">
        <v>30</v>
      </c>
      <c r="I8">
        <v>25</v>
      </c>
      <c r="J8">
        <f>(25+30)/2</f>
        <v>27.5</v>
      </c>
      <c r="K8">
        <f>(3+1+3)/3</f>
        <v>2.3333333333333335</v>
      </c>
      <c r="L8">
        <f>(3+1)/2</f>
        <v>2</v>
      </c>
      <c r="M8">
        <v>3</v>
      </c>
      <c r="Q8">
        <v>9</v>
      </c>
      <c r="R8">
        <v>1</v>
      </c>
      <c r="S8">
        <v>1</v>
      </c>
      <c r="T8">
        <f>(14+35)/2</f>
        <v>24.5</v>
      </c>
      <c r="U8">
        <f>(35+25)/2</f>
        <v>30</v>
      </c>
      <c r="V8">
        <f>(20+35)/2</f>
        <v>27.5</v>
      </c>
      <c r="W8">
        <f>(25+18)/2</f>
        <v>21.5</v>
      </c>
      <c r="X8">
        <f>(3+2)/2</f>
        <v>2.5</v>
      </c>
    </row>
    <row r="9" spans="1:24" x14ac:dyDescent="0.25">
      <c r="A9" t="s">
        <v>13</v>
      </c>
      <c r="B9">
        <v>1</v>
      </c>
      <c r="C9">
        <v>12.350507765830301</v>
      </c>
      <c r="D9">
        <v>3</v>
      </c>
      <c r="E9">
        <v>27.668464067617499</v>
      </c>
      <c r="F9">
        <v>32.715613112855102</v>
      </c>
      <c r="H9">
        <v>30</v>
      </c>
      <c r="I9">
        <v>35</v>
      </c>
      <c r="J9">
        <f>(30+35)/2</f>
        <v>32.5</v>
      </c>
      <c r="K9">
        <f>(1+2+4)/3</f>
        <v>2.3333333333333335</v>
      </c>
      <c r="L9">
        <f>(1+2)/2</f>
        <v>1.5</v>
      </c>
      <c r="M9">
        <v>4</v>
      </c>
      <c r="Q9">
        <v>8</v>
      </c>
      <c r="R9">
        <v>1</v>
      </c>
      <c r="S9">
        <v>1</v>
      </c>
    </row>
    <row r="10" spans="1:24" x14ac:dyDescent="0.25">
      <c r="A10" t="s">
        <v>14</v>
      </c>
      <c r="B10">
        <v>0</v>
      </c>
      <c r="C10">
        <v>26.441457586618899</v>
      </c>
      <c r="D10">
        <v>3</v>
      </c>
      <c r="E10">
        <v>18.6863625251382</v>
      </c>
      <c r="F10">
        <v>15.6940781075694</v>
      </c>
      <c r="H10">
        <v>35</v>
      </c>
      <c r="I10">
        <v>35</v>
      </c>
      <c r="J10">
        <v>35</v>
      </c>
      <c r="K10">
        <f>(3+1+4)/3</f>
        <v>2.6666666666666665</v>
      </c>
      <c r="L10">
        <f>(3+1)/2</f>
        <v>2</v>
      </c>
      <c r="M10">
        <v>4</v>
      </c>
      <c r="Q10">
        <v>8</v>
      </c>
      <c r="R10">
        <v>1</v>
      </c>
      <c r="S10">
        <v>1</v>
      </c>
      <c r="T10">
        <f>(4+14)/2</f>
        <v>9</v>
      </c>
      <c r="U10">
        <f>(2+10)/2</f>
        <v>6</v>
      </c>
      <c r="V10">
        <f>(40+16)/2</f>
        <v>28</v>
      </c>
      <c r="W10">
        <f>(14+14)/2</f>
        <v>14</v>
      </c>
      <c r="X10">
        <v>2</v>
      </c>
    </row>
    <row r="11" spans="1:24" x14ac:dyDescent="0.25">
      <c r="A11" t="s">
        <v>15</v>
      </c>
      <c r="B11">
        <v>1</v>
      </c>
      <c r="C11">
        <v>6.2653823178016701</v>
      </c>
      <c r="D11">
        <v>3</v>
      </c>
      <c r="E11">
        <v>20.9422504857354</v>
      </c>
      <c r="F11">
        <v>21.483461360541099</v>
      </c>
      <c r="H11">
        <v>20</v>
      </c>
      <c r="I11">
        <v>20</v>
      </c>
      <c r="J11">
        <v>20</v>
      </c>
      <c r="K11">
        <f>(2+2+2)/3</f>
        <v>2</v>
      </c>
      <c r="L11">
        <v>2</v>
      </c>
      <c r="M11">
        <v>2</v>
      </c>
      <c r="Q11">
        <v>12</v>
      </c>
      <c r="R11">
        <v>1</v>
      </c>
      <c r="S11">
        <v>0</v>
      </c>
    </row>
    <row r="12" spans="1:24" x14ac:dyDescent="0.25">
      <c r="A12" t="s">
        <v>16</v>
      </c>
      <c r="B12">
        <v>0</v>
      </c>
      <c r="C12">
        <v>11.0975209080048</v>
      </c>
      <c r="D12">
        <v>3</v>
      </c>
      <c r="E12">
        <v>17.568630843954701</v>
      </c>
      <c r="F12">
        <v>17.657486314827398</v>
      </c>
      <c r="H12">
        <v>20</v>
      </c>
      <c r="I12">
        <v>20</v>
      </c>
      <c r="J12">
        <v>20</v>
      </c>
      <c r="K12">
        <f>(3+4+2)/3</f>
        <v>3</v>
      </c>
      <c r="L12">
        <f>(3+4)/2</f>
        <v>3.5</v>
      </c>
      <c r="M12">
        <v>2</v>
      </c>
      <c r="Q12">
        <v>12</v>
      </c>
      <c r="R12">
        <v>1</v>
      </c>
      <c r="S12">
        <v>0</v>
      </c>
      <c r="T12">
        <f>(12+8)/2</f>
        <v>10</v>
      </c>
      <c r="U12">
        <f>(8+2)/2</f>
        <v>5</v>
      </c>
      <c r="V12">
        <v>25</v>
      </c>
      <c r="W12">
        <f>(12+20)/2</f>
        <v>16</v>
      </c>
      <c r="X12">
        <f>(5+6)/2</f>
        <v>5.5</v>
      </c>
    </row>
    <row r="13" spans="1:24" x14ac:dyDescent="0.25">
      <c r="A13" t="s">
        <v>17</v>
      </c>
      <c r="B13">
        <v>1</v>
      </c>
      <c r="C13">
        <v>15.2363745859681</v>
      </c>
      <c r="D13">
        <v>3</v>
      </c>
      <c r="E13">
        <v>19.857167142456699</v>
      </c>
      <c r="F13">
        <v>19.923078123112699</v>
      </c>
      <c r="H13">
        <v>50</v>
      </c>
      <c r="I13">
        <v>50</v>
      </c>
      <c r="J13">
        <v>50</v>
      </c>
      <c r="K13">
        <f>(1+3+1)/3</f>
        <v>1.6666666666666667</v>
      </c>
      <c r="L13">
        <f>(1+3)/2</f>
        <v>2</v>
      </c>
      <c r="M13">
        <v>1</v>
      </c>
      <c r="Q13">
        <v>12</v>
      </c>
      <c r="R13">
        <v>0</v>
      </c>
      <c r="S13">
        <v>0</v>
      </c>
    </row>
    <row r="14" spans="1:24" x14ac:dyDescent="0.25">
      <c r="A14" t="s">
        <v>18</v>
      </c>
      <c r="B14">
        <v>0</v>
      </c>
      <c r="C14">
        <v>0</v>
      </c>
      <c r="D14" t="s">
        <v>19</v>
      </c>
      <c r="E14">
        <v>0</v>
      </c>
      <c r="F14">
        <v>0</v>
      </c>
      <c r="H14">
        <v>50</v>
      </c>
      <c r="I14">
        <v>40</v>
      </c>
      <c r="J14">
        <v>45</v>
      </c>
      <c r="K14">
        <f>(1+1+3)/3</f>
        <v>1.6666666666666667</v>
      </c>
      <c r="L14">
        <v>1</v>
      </c>
      <c r="M14">
        <v>3</v>
      </c>
      <c r="Q14">
        <v>12</v>
      </c>
      <c r="R14">
        <v>0</v>
      </c>
      <c r="S14">
        <v>0</v>
      </c>
      <c r="T14">
        <v>1</v>
      </c>
      <c r="U14">
        <f>(6+1)/2</f>
        <v>3.5</v>
      </c>
      <c r="V14">
        <f>(1+40)/2</f>
        <v>20.5</v>
      </c>
      <c r="W14">
        <v>1</v>
      </c>
      <c r="X14">
        <f>(8+2)/2</f>
        <v>5</v>
      </c>
    </row>
    <row r="15" spans="1:24" x14ac:dyDescent="0.25">
      <c r="A15" t="s">
        <v>20</v>
      </c>
      <c r="B15">
        <v>1</v>
      </c>
      <c r="C15">
        <v>1.2178912783751501</v>
      </c>
      <c r="D15">
        <v>3</v>
      </c>
      <c r="E15">
        <v>29.6990313032004</v>
      </c>
      <c r="F15">
        <v>35.503076830880502</v>
      </c>
      <c r="H15">
        <v>35</v>
      </c>
      <c r="I15">
        <v>40</v>
      </c>
      <c r="J15">
        <f>(35+40)/2</f>
        <v>37.5</v>
      </c>
      <c r="K15">
        <v>1</v>
      </c>
      <c r="L15">
        <v>1</v>
      </c>
      <c r="M15">
        <v>1</v>
      </c>
      <c r="Q15">
        <v>13</v>
      </c>
      <c r="R15">
        <v>0</v>
      </c>
      <c r="S15">
        <v>1</v>
      </c>
    </row>
    <row r="16" spans="1:24" x14ac:dyDescent="0.25">
      <c r="A16" t="s">
        <v>21</v>
      </c>
      <c r="B16">
        <v>0</v>
      </c>
      <c r="C16">
        <v>0</v>
      </c>
      <c r="D16" t="s">
        <v>19</v>
      </c>
      <c r="E16">
        <v>0</v>
      </c>
      <c r="F16">
        <v>0</v>
      </c>
      <c r="H16">
        <v>45</v>
      </c>
      <c r="I16">
        <v>40</v>
      </c>
      <c r="J16">
        <f>(45+40)/2</f>
        <v>42.5</v>
      </c>
      <c r="K16">
        <f>(1+3+1)/3</f>
        <v>1.6666666666666667</v>
      </c>
      <c r="L16">
        <f>(1+3)/2</f>
        <v>2</v>
      </c>
      <c r="M16">
        <v>1</v>
      </c>
      <c r="Q16">
        <v>13</v>
      </c>
      <c r="R16">
        <v>0</v>
      </c>
      <c r="S16">
        <v>1</v>
      </c>
      <c r="T16">
        <v>35</v>
      </c>
      <c r="U16">
        <v>45</v>
      </c>
      <c r="V16">
        <v>40</v>
      </c>
      <c r="W16">
        <v>35</v>
      </c>
      <c r="X16">
        <v>1.5</v>
      </c>
    </row>
    <row r="17" spans="1:24" x14ac:dyDescent="0.25">
      <c r="A17" t="s">
        <v>36</v>
      </c>
      <c r="B17">
        <v>1</v>
      </c>
      <c r="C17">
        <v>0.25298685799999998</v>
      </c>
      <c r="D17">
        <v>3</v>
      </c>
      <c r="E17">
        <v>10.67145165</v>
      </c>
      <c r="F17">
        <v>10.00232302</v>
      </c>
      <c r="H17">
        <v>60</v>
      </c>
      <c r="I17">
        <v>60</v>
      </c>
      <c r="J17">
        <v>60</v>
      </c>
      <c r="K17">
        <f>(3+2+3)/3</f>
        <v>2.6666666666666665</v>
      </c>
      <c r="L17">
        <f>(3+2)/2</f>
        <v>2.5</v>
      </c>
      <c r="M17">
        <v>3</v>
      </c>
      <c r="Q17">
        <v>30</v>
      </c>
      <c r="R17">
        <v>1</v>
      </c>
      <c r="S17">
        <v>1</v>
      </c>
    </row>
    <row r="18" spans="1:24" x14ac:dyDescent="0.25">
      <c r="A18" t="s">
        <v>37</v>
      </c>
      <c r="B18">
        <v>0</v>
      </c>
      <c r="C18">
        <v>1.716397849</v>
      </c>
      <c r="D18">
        <v>3</v>
      </c>
      <c r="E18">
        <v>21.490579950000001</v>
      </c>
      <c r="F18">
        <v>11.330020040000001</v>
      </c>
      <c r="H18">
        <v>45</v>
      </c>
      <c r="I18">
        <v>50</v>
      </c>
      <c r="J18">
        <f>(45+50)/2</f>
        <v>47.5</v>
      </c>
      <c r="K18">
        <f>(4+5+4)/3</f>
        <v>4.333333333333333</v>
      </c>
      <c r="L18">
        <f>(4+5)/2</f>
        <v>4.5</v>
      </c>
      <c r="M18">
        <v>4</v>
      </c>
      <c r="Q18">
        <v>30</v>
      </c>
      <c r="R18">
        <v>1</v>
      </c>
      <c r="S18">
        <v>1</v>
      </c>
      <c r="T18">
        <v>16</v>
      </c>
      <c r="U18">
        <f>(4+6)/2</f>
        <v>5</v>
      </c>
      <c r="V18">
        <f>(20+25)/2</f>
        <v>22.5</v>
      </c>
      <c r="W18">
        <v>16</v>
      </c>
      <c r="X18">
        <f>(5+6)/2</f>
        <v>5.5</v>
      </c>
    </row>
    <row r="19" spans="1:24" x14ac:dyDescent="0.25">
      <c r="A19" t="s">
        <v>38</v>
      </c>
      <c r="B19">
        <v>1</v>
      </c>
      <c r="C19">
        <v>0.48690153600000002</v>
      </c>
      <c r="D19">
        <v>3</v>
      </c>
      <c r="E19">
        <v>15.37889253</v>
      </c>
      <c r="F19">
        <v>10.643358210000001</v>
      </c>
      <c r="H19">
        <v>20</v>
      </c>
      <c r="I19">
        <v>20</v>
      </c>
      <c r="K19">
        <v>2</v>
      </c>
      <c r="L19">
        <v>2</v>
      </c>
      <c r="M19">
        <v>2</v>
      </c>
      <c r="Q19">
        <v>12</v>
      </c>
      <c r="R19">
        <v>0</v>
      </c>
      <c r="S19">
        <v>1</v>
      </c>
    </row>
    <row r="20" spans="1:24" x14ac:dyDescent="0.25">
      <c r="A20" t="s">
        <v>39</v>
      </c>
      <c r="B20">
        <v>0</v>
      </c>
      <c r="C20">
        <v>6.3835125450000003</v>
      </c>
      <c r="D20">
        <v>3</v>
      </c>
      <c r="E20">
        <v>15.87534129</v>
      </c>
      <c r="F20">
        <v>13.734829</v>
      </c>
      <c r="H20">
        <v>20</v>
      </c>
      <c r="I20">
        <v>20</v>
      </c>
      <c r="J20">
        <v>20</v>
      </c>
      <c r="K20">
        <f>(3+4+3)/3</f>
        <v>3.3333333333333335</v>
      </c>
      <c r="L20">
        <f>(3+4)/2</f>
        <v>3.5</v>
      </c>
      <c r="M20">
        <v>3</v>
      </c>
      <c r="Q20">
        <v>12</v>
      </c>
      <c r="R20">
        <v>0</v>
      </c>
      <c r="S20">
        <v>1</v>
      </c>
      <c r="T20">
        <v>12</v>
      </c>
      <c r="U20">
        <v>1</v>
      </c>
      <c r="V20">
        <f>(20+14)/2</f>
        <v>17</v>
      </c>
      <c r="W20">
        <f>(10+2)/2</f>
        <v>6</v>
      </c>
      <c r="X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Jenewein</dc:creator>
  <cp:keywords/>
  <dc:description/>
  <cp:lastModifiedBy>Morris, Christopher J</cp:lastModifiedBy>
  <cp:revision/>
  <dcterms:created xsi:type="dcterms:W3CDTF">2024-11-13T15:56:56Z</dcterms:created>
  <dcterms:modified xsi:type="dcterms:W3CDTF">2024-11-19T14:55:41Z</dcterms:modified>
  <cp:category/>
  <cp:contentStatus/>
</cp:coreProperties>
</file>