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80" tabRatio="500"/>
  </bookViews>
  <sheets>
    <sheet name="Calc" sheetId="8" r:id="rId1"/>
    <sheet name="Users" sheetId="3" r:id="rId2"/>
    <sheet name="Exercises" sheetId="2" r:id="rId3"/>
    <sheet name="Exertion" sheetId="1" r:id="rId4"/>
    <sheet name="Balance" sheetId="4" r:id="rId5"/>
    <sheet name="Technicality" sheetId="5" r:id="rId6"/>
    <sheet name="Strength" sheetId="6" r:id="rId7"/>
    <sheet name="Flexibility" sheetId="7" r:id="rId8"/>
    <sheet name="Views" sheetId="9" r:id="rId9"/>
  </sheets>
  <externalReferences>
    <externalReference r:id="rId10"/>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3" l="1"/>
  <c r="K9" i="3"/>
  <c r="H9" i="3"/>
  <c r="C9" i="3"/>
  <c r="B9" i="3"/>
  <c r="D9" i="3"/>
  <c r="H2"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B18" i="3"/>
  <c r="B17" i="3"/>
  <c r="B16" i="3"/>
  <c r="B15" i="3"/>
  <c r="B14" i="3"/>
  <c r="B13" i="3"/>
  <c r="B12" i="3"/>
  <c r="B11" i="3"/>
  <c r="B10" i="3"/>
  <c r="B8" i="3"/>
  <c r="B7" i="3"/>
  <c r="B6" i="3"/>
  <c r="B5" i="3"/>
  <c r="B4" i="3"/>
  <c r="B3" i="3"/>
  <c r="B2" i="3"/>
  <c r="H18" i="3"/>
  <c r="H17" i="3"/>
  <c r="H16" i="3"/>
  <c r="H15" i="3"/>
  <c r="H14" i="3"/>
  <c r="H13" i="3"/>
  <c r="H12" i="3"/>
  <c r="H11" i="3"/>
  <c r="H10" i="3"/>
  <c r="H8" i="3"/>
  <c r="H7" i="3"/>
  <c r="H6" i="3"/>
  <c r="H5" i="3"/>
  <c r="H4" i="3"/>
  <c r="H3" i="3"/>
  <c r="H2" i="3"/>
  <c r="E18" i="3"/>
  <c r="E17" i="3"/>
  <c r="E16" i="3"/>
  <c r="E15" i="3"/>
  <c r="E14" i="3"/>
  <c r="E13" i="3"/>
  <c r="E12" i="3"/>
  <c r="E11" i="3"/>
  <c r="E10" i="3"/>
  <c r="E9" i="3"/>
  <c r="E8" i="3"/>
  <c r="E7" i="3"/>
  <c r="E6" i="3"/>
  <c r="E5" i="3"/>
  <c r="E4" i="3"/>
  <c r="E3" i="3"/>
  <c r="E2" i="3"/>
  <c r="C18" i="3"/>
  <c r="D18" i="3"/>
  <c r="C17" i="3"/>
  <c r="D17" i="3"/>
  <c r="C16" i="3"/>
  <c r="D16" i="3"/>
  <c r="C15" i="3"/>
  <c r="D15" i="3"/>
  <c r="C14" i="3"/>
  <c r="D14" i="3"/>
  <c r="C13" i="3"/>
  <c r="D13" i="3"/>
  <c r="C12" i="3"/>
  <c r="D12" i="3"/>
  <c r="C11" i="3"/>
  <c r="D11" i="3"/>
  <c r="C10" i="3"/>
  <c r="D10" i="3"/>
  <c r="C8" i="3"/>
  <c r="D8" i="3"/>
  <c r="C7" i="3"/>
  <c r="D7" i="3"/>
  <c r="C6" i="3"/>
  <c r="D6" i="3"/>
  <c r="C5" i="3"/>
  <c r="D5" i="3"/>
  <c r="C4" i="3"/>
  <c r="D4" i="3"/>
  <c r="C3" i="3"/>
  <c r="D3" i="3"/>
  <c r="C2" i="3"/>
  <c r="D2" i="3"/>
  <c r="C27" i="8"/>
  <c r="O22" i="8"/>
  <c r="R2" i="8"/>
  <c r="O21" i="8"/>
  <c r="O20" i="8"/>
  <c r="O19" i="8"/>
  <c r="O18" i="8"/>
  <c r="J9" i="3"/>
  <c r="E2" i="8"/>
  <c r="B2" i="8"/>
  <c r="E3" i="8"/>
  <c r="B3" i="8"/>
  <c r="E4" i="8"/>
  <c r="B4" i="8"/>
  <c r="E5" i="8"/>
  <c r="B5" i="8"/>
  <c r="E6" i="8"/>
  <c r="B6" i="8"/>
  <c r="E7" i="8"/>
  <c r="B7" i="8"/>
  <c r="E8" i="8"/>
  <c r="B8" i="8"/>
  <c r="E9" i="8"/>
  <c r="B9" i="8"/>
  <c r="E10" i="8"/>
  <c r="B10" i="8"/>
  <c r="E11" i="8"/>
  <c r="B11" i="8"/>
  <c r="E12" i="8"/>
  <c r="B12" i="8"/>
  <c r="E13" i="8"/>
  <c r="B13" i="8"/>
  <c r="E14" i="8"/>
  <c r="B14" i="8"/>
  <c r="E15" i="8"/>
  <c r="B15" i="8"/>
  <c r="E16" i="8"/>
  <c r="B16" i="8"/>
  <c r="E17" i="8"/>
  <c r="B17" i="8"/>
  <c r="E18" i="8"/>
  <c r="B18" i="8"/>
  <c r="E19" i="8"/>
  <c r="B19" i="8"/>
  <c r="E20" i="8"/>
  <c r="B20" i="8"/>
  <c r="E21" i="8"/>
  <c r="B21" i="8"/>
  <c r="E22" i="8"/>
  <c r="B22" i="8"/>
  <c r="E23" i="8"/>
  <c r="B23" i="8"/>
  <c r="E24" i="8"/>
  <c r="B24" i="8"/>
  <c r="E25" i="8"/>
  <c r="B25" i="8"/>
  <c r="E26" i="8"/>
  <c r="B26" i="8"/>
  <c r="E27" i="8"/>
  <c r="B27" i="8"/>
  <c r="E28" i="8"/>
  <c r="B28" i="8"/>
  <c r="E29" i="8"/>
  <c r="B29" i="8"/>
  <c r="E30" i="8"/>
  <c r="B30" i="8"/>
  <c r="E31" i="8"/>
  <c r="B31" i="8"/>
  <c r="E32" i="8"/>
  <c r="B32" i="8"/>
  <c r="E33" i="8"/>
  <c r="B33" i="8"/>
  <c r="E34" i="8"/>
  <c r="B34" i="8"/>
  <c r="E35" i="8"/>
  <c r="B35" i="8"/>
  <c r="E36" i="8"/>
  <c r="B36" i="8"/>
  <c r="E37" i="8"/>
  <c r="B37" i="8"/>
  <c r="E38" i="8"/>
  <c r="B38" i="8"/>
  <c r="E39" i="8"/>
  <c r="B39" i="8"/>
  <c r="E40" i="8"/>
  <c r="B40" i="8"/>
  <c r="E41" i="8"/>
  <c r="B41" i="8"/>
  <c r="E42" i="8"/>
  <c r="B42" i="8"/>
  <c r="E43" i="8"/>
  <c r="B43" i="8"/>
  <c r="E44" i="8"/>
  <c r="B44" i="8"/>
  <c r="E45" i="8"/>
  <c r="B45" i="8"/>
  <c r="E46" i="8"/>
  <c r="B46" i="8"/>
  <c r="E47" i="8"/>
  <c r="B47" i="8"/>
  <c r="E48" i="8"/>
  <c r="B48" i="8"/>
  <c r="E49" i="8"/>
  <c r="B49" i="8"/>
  <c r="E50" i="8"/>
  <c r="B50" i="8"/>
  <c r="E51" i="8"/>
  <c r="B51" i="8"/>
  <c r="E52" i="8"/>
  <c r="B52" i="8"/>
  <c r="E53" i="8"/>
  <c r="B53" i="8"/>
  <c r="E54" i="8"/>
  <c r="B54" i="8"/>
  <c r="E55" i="8"/>
  <c r="B55" i="8"/>
  <c r="E56" i="8"/>
  <c r="B56" i="8"/>
  <c r="E57" i="8"/>
  <c r="B57" i="8"/>
  <c r="E58" i="8"/>
  <c r="B58" i="8"/>
  <c r="E59" i="8"/>
  <c r="B59" i="8"/>
  <c r="E60" i="8"/>
  <c r="B60" i="8"/>
  <c r="E61" i="8"/>
  <c r="B61" i="8"/>
  <c r="E62" i="8"/>
  <c r="B62" i="8"/>
  <c r="E63" i="8"/>
  <c r="B63" i="8"/>
  <c r="E64" i="8"/>
  <c r="B64" i="8"/>
  <c r="E65" i="8"/>
  <c r="B65" i="8"/>
  <c r="E66" i="8"/>
  <c r="B66" i="8"/>
  <c r="E67" i="8"/>
  <c r="B67" i="8"/>
  <c r="E68" i="8"/>
  <c r="B68" i="8"/>
  <c r="E69" i="8"/>
  <c r="B69" i="8"/>
  <c r="E70" i="8"/>
  <c r="B70" i="8"/>
  <c r="E71" i="8"/>
  <c r="B71" i="8"/>
  <c r="E72" i="8"/>
  <c r="B72" i="8"/>
  <c r="E73" i="8"/>
  <c r="B73" i="8"/>
  <c r="E74" i="8"/>
  <c r="B74" i="8"/>
  <c r="E75" i="8"/>
  <c r="B75" i="8"/>
  <c r="E76" i="8"/>
  <c r="B76" i="8"/>
  <c r="E77" i="8"/>
  <c r="B77" i="8"/>
  <c r="E78" i="8"/>
  <c r="B78" i="8"/>
  <c r="E79" i="8"/>
  <c r="B79" i="8"/>
  <c r="E80" i="8"/>
  <c r="B80" i="8"/>
  <c r="E81" i="8"/>
  <c r="B81" i="8"/>
  <c r="E82" i="8"/>
  <c r="B82" i="8"/>
  <c r="E83" i="8"/>
  <c r="B83" i="8"/>
  <c r="E84" i="8"/>
  <c r="B84" i="8"/>
  <c r="E85" i="8"/>
  <c r="B85" i="8"/>
  <c r="E86" i="8"/>
  <c r="B86" i="8"/>
  <c r="E87" i="8"/>
  <c r="B87" i="8"/>
  <c r="E88" i="8"/>
  <c r="B88" i="8"/>
  <c r="E89" i="8"/>
  <c r="B89" i="8"/>
  <c r="E90" i="8"/>
  <c r="B90" i="8"/>
  <c r="E91" i="8"/>
  <c r="B91" i="8"/>
  <c r="E92" i="8"/>
  <c r="B92" i="8"/>
  <c r="E93" i="8"/>
  <c r="B93" i="8"/>
  <c r="E94" i="8"/>
  <c r="B94" i="8"/>
  <c r="E95" i="8"/>
  <c r="B95" i="8"/>
  <c r="E96" i="8"/>
  <c r="B96" i="8"/>
  <c r="E97" i="8"/>
  <c r="B97" i="8"/>
  <c r="E98" i="8"/>
  <c r="B98" i="8"/>
  <c r="E99" i="8"/>
  <c r="B99" i="8"/>
  <c r="E100" i="8"/>
  <c r="B100" i="8"/>
  <c r="E101" i="8"/>
  <c r="B101" i="8"/>
  <c r="E102" i="8"/>
  <c r="B102" i="8"/>
  <c r="E103" i="8"/>
  <c r="B103" i="8"/>
  <c r="E104" i="8"/>
  <c r="B104" i="8"/>
  <c r="E105" i="8"/>
  <c r="B105" i="8"/>
  <c r="E106" i="8"/>
  <c r="B106" i="8"/>
  <c r="E107" i="8"/>
  <c r="B107" i="8"/>
  <c r="E108" i="8"/>
  <c r="B108" i="8"/>
  <c r="E109" i="8"/>
  <c r="B109" i="8"/>
  <c r="E110" i="8"/>
  <c r="B110" i="8"/>
  <c r="E111" i="8"/>
  <c r="B111" i="8"/>
  <c r="E112" i="8"/>
  <c r="B112" i="8"/>
  <c r="E113" i="8"/>
  <c r="B113" i="8"/>
  <c r="E114" i="8"/>
  <c r="B114" i="8"/>
  <c r="E115" i="8"/>
  <c r="B115" i="8"/>
  <c r="O7" i="8"/>
  <c r="Q7" i="8"/>
  <c r="O5" i="8"/>
  <c r="Q5" i="8"/>
  <c r="O6" i="8"/>
  <c r="Q6" i="8"/>
  <c r="O3" i="8"/>
  <c r="Q3" i="8"/>
  <c r="O4" i="8"/>
  <c r="Q4" i="8"/>
  <c r="O9" i="8"/>
  <c r="Q9" i="8"/>
  <c r="O2" i="8"/>
  <c r="Q2" i="8"/>
  <c r="O11" i="8"/>
  <c r="Q11" i="8"/>
  <c r="O17" i="8"/>
  <c r="O16" i="8"/>
  <c r="O15" i="8"/>
  <c r="O8" i="8"/>
  <c r="Q8" i="8"/>
  <c r="O10" i="8"/>
  <c r="Q10" i="8"/>
  <c r="O14" i="8"/>
  <c r="C48" i="8"/>
  <c r="C70" i="8"/>
  <c r="C47" i="8"/>
  <c r="C18" i="8"/>
  <c r="C67" i="8"/>
  <c r="C45" i="8"/>
  <c r="C7" i="8"/>
  <c r="C49" i="8"/>
  <c r="C42" i="8"/>
  <c r="C25" i="8"/>
  <c r="C11" i="8"/>
  <c r="C12" i="8"/>
  <c r="C13" i="8"/>
  <c r="C14" i="8"/>
  <c r="C15" i="8"/>
  <c r="C16" i="8"/>
  <c r="C17" i="8"/>
  <c r="C19" i="8"/>
  <c r="C20" i="8"/>
  <c r="C21" i="8"/>
  <c r="C22" i="8"/>
  <c r="C23" i="8"/>
  <c r="C24" i="8"/>
  <c r="C26" i="8"/>
  <c r="C28" i="8"/>
  <c r="C29" i="8"/>
  <c r="C30" i="8"/>
  <c r="C31" i="8"/>
  <c r="C32" i="8"/>
  <c r="C33" i="8"/>
  <c r="C34" i="8"/>
  <c r="C35" i="8"/>
  <c r="C36" i="8"/>
  <c r="C37" i="8"/>
  <c r="C38" i="8"/>
  <c r="C39" i="8"/>
  <c r="C40" i="8"/>
  <c r="C41" i="8"/>
  <c r="C43" i="8"/>
  <c r="C44" i="8"/>
  <c r="C46" i="8"/>
  <c r="C50" i="8"/>
  <c r="C51" i="8"/>
  <c r="C52" i="8"/>
  <c r="C53" i="8"/>
  <c r="C54" i="8"/>
  <c r="C55" i="8"/>
  <c r="C56" i="8"/>
  <c r="C57" i="8"/>
  <c r="C58" i="8"/>
  <c r="C59" i="8"/>
  <c r="C60" i="8"/>
  <c r="C61" i="8"/>
  <c r="C62" i="8"/>
  <c r="C63" i="8"/>
  <c r="C64" i="8"/>
  <c r="C65" i="8"/>
  <c r="C66" i="8"/>
  <c r="C68" i="8"/>
  <c r="C69"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 i="8"/>
  <c r="C115" i="8"/>
  <c r="C114" i="8"/>
  <c r="C113" i="8"/>
  <c r="C112" i="8"/>
  <c r="C111" i="8"/>
  <c r="C10" i="8"/>
  <c r="C9" i="8"/>
  <c r="C8" i="8"/>
  <c r="C6" i="8"/>
  <c r="C5" i="8"/>
  <c r="C4" i="8"/>
  <c r="C3" i="8"/>
  <c r="C2" i="8"/>
  <c r="C1" i="8"/>
  <c r="I18" i="3"/>
  <c r="J18" i="3"/>
  <c r="K18" i="3"/>
  <c r="I17" i="3"/>
  <c r="J17" i="3"/>
  <c r="K17" i="3"/>
  <c r="I16" i="3"/>
  <c r="J16" i="3"/>
  <c r="K16" i="3"/>
  <c r="I15" i="3"/>
  <c r="J15" i="3"/>
  <c r="K15" i="3"/>
  <c r="I14" i="3"/>
  <c r="J14" i="3"/>
  <c r="K14" i="3"/>
  <c r="I13" i="3"/>
  <c r="J13" i="3"/>
  <c r="K13" i="3"/>
  <c r="I12" i="3"/>
  <c r="J12" i="3"/>
  <c r="K12" i="3"/>
  <c r="I11" i="3"/>
  <c r="J11" i="3"/>
  <c r="K11" i="3"/>
  <c r="I10" i="3"/>
  <c r="J10" i="3"/>
  <c r="K10" i="3"/>
  <c r="I8" i="3"/>
  <c r="J8" i="3"/>
  <c r="K8" i="3"/>
  <c r="I7" i="3"/>
  <c r="J7" i="3"/>
  <c r="K7" i="3"/>
  <c r="I6" i="3"/>
  <c r="J6" i="3"/>
  <c r="K6" i="3"/>
  <c r="I5" i="3"/>
  <c r="J5" i="3"/>
  <c r="K5" i="3"/>
  <c r="I4" i="3"/>
  <c r="J4" i="3"/>
  <c r="K4" i="3"/>
  <c r="I3" i="3"/>
  <c r="J3" i="3"/>
  <c r="K3" i="3"/>
  <c r="I2" i="3"/>
  <c r="J2" i="3"/>
  <c r="K2" i="3"/>
</calcChain>
</file>

<file path=xl/sharedStrings.xml><?xml version="1.0" encoding="utf-8"?>
<sst xmlns="http://schemas.openxmlformats.org/spreadsheetml/2006/main" count="561" uniqueCount="336">
  <si>
    <t>Exertion_at_1</t>
  </si>
  <si>
    <t>Exertion_at_2</t>
  </si>
  <si>
    <t>Exertion_at_3</t>
  </si>
  <si>
    <t>Exertion_at_4</t>
  </si>
  <si>
    <t>Exertion_at_5</t>
  </si>
  <si>
    <t>user fitness</t>
  </si>
  <si>
    <t>ExerciseName</t>
  </si>
  <si>
    <t>ExerciseUID</t>
  </si>
  <si>
    <t>PreRequisites</t>
  </si>
  <si>
    <t>Description</t>
  </si>
  <si>
    <t>Exertion Level</t>
  </si>
  <si>
    <t>Technicality</t>
  </si>
  <si>
    <t>Flexibility</t>
  </si>
  <si>
    <t>Balance</t>
  </si>
  <si>
    <t>Strength</t>
  </si>
  <si>
    <t>Breathing Control</t>
  </si>
  <si>
    <t>Pain (location)</t>
  </si>
  <si>
    <t>Muscles Worked 1 (Main)</t>
  </si>
  <si>
    <t>Muslces Worked 2</t>
  </si>
  <si>
    <t>Muscles Worked 3</t>
  </si>
  <si>
    <t>Muscles Stretched</t>
  </si>
  <si>
    <t>origin</t>
  </si>
  <si>
    <t>INjury Risk</t>
  </si>
  <si>
    <t>Chair Pose Cycle</t>
  </si>
  <si>
    <t>Y0001</t>
  </si>
  <si>
    <t>T0002</t>
  </si>
  <si>
    <t xml:space="preserve">Start standing in balance pose /slowly form chair pose with arms up, deep squat,  back straigt and angled forward/Once pose is established, cycle slowlybetween deep pose and standing every 20 seconds /deep breathing throughout </t>
  </si>
  <si>
    <t>yes</t>
  </si>
  <si>
    <t>Upper Back</t>
  </si>
  <si>
    <t>Quadriceps</t>
  </si>
  <si>
    <t>Shoulders</t>
  </si>
  <si>
    <t>Abdominals</t>
  </si>
  <si>
    <t>Yoga</t>
  </si>
  <si>
    <t>Leg Shake</t>
  </si>
  <si>
    <t>M0001</t>
  </si>
  <si>
    <t>M0007</t>
  </si>
  <si>
    <t>Simple exercise meant to introduce some irreverence /start standing in balance pose /Balance on one leg, shake the other out (not too vigorousl) /Cycle alternating legs</t>
  </si>
  <si>
    <t>Hamstrings</t>
  </si>
  <si>
    <t>Me</t>
  </si>
  <si>
    <t>Neck Role</t>
  </si>
  <si>
    <t>M0002</t>
  </si>
  <si>
    <t>Start standing in balance pose /put rolled up jacket or Towel behind neck for support (if desired) /role neck around 3-4 times counter-clockwise, then clockwise, maintain balance pose and bend knees a little bit more (if desired) /repeat till time</t>
  </si>
  <si>
    <t>Neck</t>
  </si>
  <si>
    <t xml:space="preserve">Windmills </t>
  </si>
  <si>
    <t>M0003</t>
  </si>
  <si>
    <t xml:space="preserve">Start standing in balance pose /raise arms perpendicular to body and  /start slowly windmilling both arms forward or backward in narrow circles slowly progressing to wider circles /change direction (forward, backward) every 20 seconds </t>
  </si>
  <si>
    <t>Windmills Squat</t>
  </si>
  <si>
    <t>M0004</t>
  </si>
  <si>
    <t>T0001</t>
  </si>
  <si>
    <t>Start standing in balance pose /Attain a half squat position /execute windmills M0003/ After 40 seconds (including direction change), back to balance pose for 10 seconds /cycle</t>
  </si>
  <si>
    <t>Windmill Lunge</t>
  </si>
  <si>
    <t>M0005</t>
  </si>
  <si>
    <t>Start in standing balance pose /lunge forward with one or the other leg /in lunge pose (with core engaged, etc), do windmills from M0003 /at direction change, back to standing balance pose, then lunge with other leg and do windmills in other direction (backward or forward)</t>
  </si>
  <si>
    <t>Arm High Stretch</t>
  </si>
  <si>
    <t>M0006</t>
  </si>
  <si>
    <t>Start in standing balance pose /bend knees a bit more /stretch both arms over head /grab onewrist with the other hand and lean to the side of the grabbing hand while pulling up on the wrist /breath a couple times here then exhale back up /do the other side /repeat until time</t>
  </si>
  <si>
    <t>Latissimus Dorsi</t>
  </si>
  <si>
    <t>Foot Sweep</t>
  </si>
  <si>
    <t>J0001</t>
  </si>
  <si>
    <t>J0004</t>
  </si>
  <si>
    <t>Start in standing balance pose /bend knees a bit more /hold arms in-front of body as if gripping an opponents lapels /sweep one foot in front of the other, with the blade of the foot dragging barely on the ground /repeat each leg until time</t>
  </si>
  <si>
    <t>Judo</t>
  </si>
  <si>
    <t>Balance Pose</t>
  </si>
  <si>
    <t>Intro to starting position for most exercises /stand with knees slightly bent, feet shoulder distance apart, hips forward (core engaged), arms bent up slightly for balance /instruct to maintain knee bend, engage and unengage core to familiarize with feeling</t>
  </si>
  <si>
    <t>Half Squats</t>
  </si>
  <si>
    <t>T0003</t>
  </si>
  <si>
    <t>Start standing in balance pose /feet hip width apart, toes forward, arms up for balance /keeping knees from going over toes, bend knees halfway between standing and thighs parralel to ground, butt out /cylcle through squats, breath out squatting, in standing slowly until time</t>
  </si>
  <si>
    <t>Personal Training</t>
  </si>
  <si>
    <t>Squats</t>
  </si>
  <si>
    <t>T0001, M0027</t>
  </si>
  <si>
    <t>Start in standing balance pose /execute regular squats /include breaks</t>
  </si>
  <si>
    <t>Intro to Squat</t>
  </si>
  <si>
    <t>Start standing in balance pose /instruct proper squat technique /highlight proper angles, foot position, butt position, etc.</t>
  </si>
  <si>
    <t>One-leg reaches</t>
  </si>
  <si>
    <t>T0004</t>
  </si>
  <si>
    <t>H0005</t>
  </si>
  <si>
    <t>Start in standing balance pose /place hands on hips /balance on one leg /raise the other with knee bent so femur is as close parralel to ground as you can get /extend knee, then retract /rotate leg to side, extend knee, then retract /reach leg back behind you, then return to standing /repeat with other leg /cycle until time</t>
  </si>
  <si>
    <t>abductor</t>
  </si>
  <si>
    <t>glutes</t>
  </si>
  <si>
    <t>One-leg stand</t>
  </si>
  <si>
    <t>Start in standing balance pose /lift one leg up wit knee bent as high as you can /hold for 20 secnds /return to standing /repeat with other leg /cycle until time</t>
  </si>
  <si>
    <t>physical therapy</t>
  </si>
  <si>
    <t>Warrior One</t>
  </si>
  <si>
    <t>Y0002</t>
  </si>
  <si>
    <t>Start in standing balance pose /cycle through warrior one poses on each side until time, including breathing and back bend</t>
  </si>
  <si>
    <t>quadriceps</t>
  </si>
  <si>
    <t>Warrior Two</t>
  </si>
  <si>
    <t>Y0003</t>
  </si>
  <si>
    <t xml:space="preserve">Start in standing balance pose /cycle through warrior two poses on each side until time, including breathing </t>
  </si>
  <si>
    <t>Standing Pigeon</t>
  </si>
  <si>
    <t>Y0005</t>
  </si>
  <si>
    <t>Start in standing balance pose /move to chair pose without raising arms /put one leg on top of the other, so that outside of lower lifted leg is resting just above the knee of standing leg /bend standing knee into proper one-legged squat, as deep as possible /keep arms in balance pose position /back to standing, then other leg, cycle until time</t>
  </si>
  <si>
    <t>IT Bands</t>
  </si>
  <si>
    <t>Standing Quad Stretch</t>
  </si>
  <si>
    <t>M0008</t>
  </si>
  <si>
    <t>Start in standing balance pose /bend one leg at knee and catch with same side hand /pull foot as close to body (behind, not to the side) /use both hands if needed /cycle through with other side until time</t>
  </si>
  <si>
    <t>Standing Hamstring Curls</t>
  </si>
  <si>
    <t>T0005</t>
  </si>
  <si>
    <t>Start in standing balance pose /stand on one leg /bend the knee of lifted leg so lower leg goes as high as it can behind body, keeping upper leg parralel with that of standing leg /do 10-20 sets /cycle with other leg until time</t>
  </si>
  <si>
    <t>Behind back shoulder stretch</t>
  </si>
  <si>
    <t>Start in standing balance pose /lift both arms over head /grab one elbow with the other hand and pull towards head or, if possible, behind head /hold stretch for 15 seconds /cycle through with other side untiltime</t>
  </si>
  <si>
    <t>shoulders</t>
  </si>
  <si>
    <t>Upper back &amp; neck releiver</t>
  </si>
  <si>
    <t>M0009</t>
  </si>
  <si>
    <t>Start in standing balance pose with feet double hip distance /lift both arms over head and stretch strait up and hold for 15 seconds /bend all the way down so head is hanging limp between legs /cross arms below head so they are not touching the ground /hold for 20 seconds /stand up slowly breathing VERY deeply to prevent light-headedness /cycle through till time</t>
  </si>
  <si>
    <t>upper back</t>
  </si>
  <si>
    <t>Adductor</t>
  </si>
  <si>
    <t>Client may be short of breath when coming back to standing. Have chair ready</t>
  </si>
  <si>
    <t>Basic hamstring stretch</t>
  </si>
  <si>
    <t>T0006</t>
  </si>
  <si>
    <t>M0016</t>
  </si>
  <si>
    <t>Start in standing balance pose /place one straight out infront, heal resting on ground /place hands on top of straight leg /proper squat motion down (with butt out and back straight) until feeling the stretch /stand then cycle with other leg until time</t>
  </si>
  <si>
    <t>hamstrings</t>
  </si>
  <si>
    <t>Leg-cross hamstring stretch</t>
  </si>
  <si>
    <t>M0011</t>
  </si>
  <si>
    <t>Start in standing balance pose /cross one leg in front of other, keeping it touching the leg and both legs slightly bent /keeping back strait, bend down until stretch /can rest hands on upper leg for support / touch toes if possible /stand up and cycle through until time</t>
  </si>
  <si>
    <t>me</t>
  </si>
  <si>
    <t>One-leg roundhouse?</t>
  </si>
  <si>
    <t>J0002</t>
  </si>
  <si>
    <t xml:space="preserve">Start in standing balance pose /lift one leg, knee bent, as high as you can, angled across the body /slowly rotate the him so the leg moves outward to the side of the body /extend knee and land the foot behind the body /this should be one fluid motion /return to standing balance pose and cycle through with other leg until time </t>
  </si>
  <si>
    <t>adductor</t>
  </si>
  <si>
    <t>Standing Wrist Stretches</t>
  </si>
  <si>
    <t>M0012</t>
  </si>
  <si>
    <t>Start in standing balance pose /hold arms so hands are a couple feet from face /grab one hand with the other, close to the wrist joint, in such a way that you can twist in one directoin /hold stretch /then grab differently and twist and hold in the other direction /put fingers on fingers with hands at perpindicular angle and stretch hand back /then stretch hand forward /repeat with other wrist /before time, shake hands out</t>
  </si>
  <si>
    <t>wrists</t>
  </si>
  <si>
    <t>Tai Chi Starting Form</t>
  </si>
  <si>
    <t>C0001</t>
  </si>
  <si>
    <t>Start standing in balance pose /SLOWLY with arms at sides lift oneheel, then whole foot with bent knee 6 inches off ground /with lifted leg, step out somewhat behind body then slowly put foot down, toes first, then heel, so foot line is perpindicular to other foot (you will eventually be turning 90 degrees) /keep shoulders squared and arms relaxed at sides /once facing new direction, slowly raise wrists to shoulder height, keeping hands and wrists relaxed and elbows slightly bent /lower forearms and bend knees at same time until in half squat, keep arms engaged so forearms are parallel to ground, elbows back toward body /repeat with other leg</t>
  </si>
  <si>
    <t>Tai Chi</t>
  </si>
  <si>
    <t>Parting the Horse's Mane 1</t>
  </si>
  <si>
    <t>C0002</t>
  </si>
  <si>
    <t>Start standing in balance pose /cycle through first parts of movement / focus on form instruction /this should repeat for learning purposes</t>
  </si>
  <si>
    <t>Parting the Horse's Mane 2</t>
  </si>
  <si>
    <t>C0003</t>
  </si>
  <si>
    <t>Start standing in balance pose /cycle through leg transitions part of movement / focus on form /this should repeat for learning purposes</t>
  </si>
  <si>
    <t>Parting the Horse's Mane 3</t>
  </si>
  <si>
    <t>C0004</t>
  </si>
  <si>
    <t>Start standing in balance pose /cycle through form at normal pace (ostensibly, client has learned form now)/ focus on form /this should repeat for learning purposes</t>
  </si>
  <si>
    <t>Stork Spreads its Wings 1</t>
  </si>
  <si>
    <t>C0005</t>
  </si>
  <si>
    <t>Start standing in balance pose /cycle through movement, focus on form /this should repeat for learning purposes</t>
  </si>
  <si>
    <t>Stork Spreads its Wings 2</t>
  </si>
  <si>
    <t>C0006</t>
  </si>
  <si>
    <t>Start standing in balance pose /cycle through movement at normal pace /</t>
  </si>
  <si>
    <t>Playing the Lute 1</t>
  </si>
  <si>
    <t>C0007</t>
  </si>
  <si>
    <t>Playing the Lute 2</t>
  </si>
  <si>
    <t>C0008</t>
  </si>
  <si>
    <t xml:space="preserve">Start standing in balance pose /cycle through movement at normal pace </t>
  </si>
  <si>
    <t>Single Whip 1</t>
  </si>
  <si>
    <t>C0009</t>
  </si>
  <si>
    <t xml:space="preserve">Start standing in balance pose /cycle through first parts of movement / focus on form instruction </t>
  </si>
  <si>
    <t>Single Whip 2</t>
  </si>
  <si>
    <t>C0010</t>
  </si>
  <si>
    <t>Start standing in balance pose /cycle through second parts of movement / focus on form instruction /this should repeat for learning purposes</t>
  </si>
  <si>
    <t>Single Whip 3</t>
  </si>
  <si>
    <t>C0011</t>
  </si>
  <si>
    <t>Full and Empty</t>
  </si>
  <si>
    <t>C0012</t>
  </si>
  <si>
    <t>Start standing in balance pose with arms at sides /inhale and raise arms, rounded, as if carrying a yoga ball /imagine self filling up with bright light or colorful liquid /exhale, lowering arms and imagine emptying self of light.liquid /repeat until time</t>
  </si>
  <si>
    <t>Horse Stance</t>
  </si>
  <si>
    <t>K0001</t>
  </si>
  <si>
    <t>stand with your feet wider then shoulder width apart, with the feet parallel / and then you bend your knees and lower your body down /include instruction on hand motions or other motions</t>
  </si>
  <si>
    <t>kung fu</t>
  </si>
  <si>
    <t>Forward Stance</t>
  </si>
  <si>
    <t>K0002</t>
  </si>
  <si>
    <t>The weight is on the front leg. The front knee is bent and the back leg is straigt / include instruction on hand motions or other motions</t>
  </si>
  <si>
    <t>Cat stance</t>
  </si>
  <si>
    <t>K0003</t>
  </si>
  <si>
    <t>All the weight is on the back leg. The front leg rests on the toe or the ball of the foot. The front foot resembles the way a cat will put its paw out to take a step, with no weight on it, and this is how we get the name /can do slow, controled kicks /switch sides until time</t>
  </si>
  <si>
    <t>Twist Stance with crouch</t>
  </si>
  <si>
    <t>K0004</t>
  </si>
  <si>
    <t>The front foot is turned outward and the back foot rests on the ball of the foot. the stance can either be crouched down like in the picture above or higher /move up and down, putting different feet forward, until time</t>
  </si>
  <si>
    <t>Crane Stance</t>
  </si>
  <si>
    <t>K0005</t>
  </si>
  <si>
    <t>stand balanced on one leg /raise other leg so knee is high against torso /raise arms, one fist up, the other out to the side / can include high kicks /switch sides until time</t>
  </si>
  <si>
    <t>Squats with Arm Row</t>
  </si>
  <si>
    <t>M0013</t>
  </si>
  <si>
    <t>Start standing in balance pose /proper squat down and put arms straight out in front, with hands in a grip (as if holding handles) /straigten up and pull arms back so you can feel your upper back muscles squeeeze the spine /cycle SLOWLY until time</t>
  </si>
  <si>
    <t>latissimus dorsi</t>
  </si>
  <si>
    <t>One-leg heal raises</t>
  </si>
  <si>
    <t>M0015</t>
  </si>
  <si>
    <t xml:space="preserve">T0004, M0017, M0030 </t>
  </si>
  <si>
    <t>Start standing in balance pose /balance on one leg /do heal raise repetitions (5-10) then switch legs / can use toe of raised foot for balance /rest and repeat until time</t>
  </si>
  <si>
    <t>Calves</t>
  </si>
  <si>
    <t>moderate</t>
  </si>
  <si>
    <t>Circling Hands</t>
  </si>
  <si>
    <t>C0013</t>
  </si>
  <si>
    <t>Start standing in balance pose /one leg out a few feet out /hands about a foot apart make a circling motion, so that circle is parallel to the ground /switch sides and repeat until time</t>
  </si>
  <si>
    <t>Chair pose twists</t>
  </si>
  <si>
    <t>Y0006</t>
  </si>
  <si>
    <t>Start standing in balance pose /move to chair pose /hands in prayer postion /twist so one elbow is on side of opposite knee /hold for a while then switch /back and forth till time</t>
  </si>
  <si>
    <t>Warrior One Twist</t>
  </si>
  <si>
    <t>Y0007</t>
  </si>
  <si>
    <t>Start standing in balance pose /move to warrior one /put hands in prayer position /twist so one elbow is on outside of opposoite knee /cycle to other side /repeat until time</t>
  </si>
  <si>
    <t>Twisting Triangle</t>
  </si>
  <si>
    <t>Y0008</t>
  </si>
  <si>
    <t>Y0002,Y0003</t>
  </si>
  <si>
    <t>Start standing in balance pose /get in triangle position with arms out /dip to one side, try to get hand on foot /hold for 15-30 seconds /dip to other side</t>
  </si>
  <si>
    <t>abdominals</t>
  </si>
  <si>
    <t>Half Moon</t>
  </si>
  <si>
    <t>Y0009</t>
  </si>
  <si>
    <t>Start standing in balance pose /raise arms straight above  head, as high as they will go/ slowly bend to one side and hold for 20-30 seconds /back to straight, hold for 10-20 seconds /bend to other side / cycle until time</t>
  </si>
  <si>
    <t>Balance Shift</t>
  </si>
  <si>
    <t>Start standing in balance pose /spread legs wider than shoulders /shift weight to one leg and slightly bend /hold for 20-30 seconds /shift to other leg and hold /cycle until time</t>
  </si>
  <si>
    <t>Heal Raises</t>
  </si>
  <si>
    <t>M0017</t>
  </si>
  <si>
    <t>M0029</t>
  </si>
  <si>
    <t>Start standing in balance pose /raise up on both toes /hold for ten seconds /go back down then repeat until time</t>
  </si>
  <si>
    <t>calves</t>
  </si>
  <si>
    <t>Balance Back Twist</t>
  </si>
  <si>
    <t>M0018</t>
  </si>
  <si>
    <t>Start standing in balance pose /put one leg in front of the other, roughly a couple feet apart, feet facing forward /twsit upper body placing forward foot hand on opposite hip, twisting neck to look behind /repeat other side and cycle until time</t>
  </si>
  <si>
    <t>Balance Spins</t>
  </si>
  <si>
    <t>M0019</t>
  </si>
  <si>
    <t xml:space="preserve">Start standing in balance pose /SLOWLY /step one foot over and in front of the other a cuple feet, with toe pointed 45 degrees out /bring other foot back behind forward foot turning body with that /then repeat first footfall /Go slowly, and focus on maintaining engaged core </t>
  </si>
  <si>
    <t>Osoto Gari Sweep</t>
  </si>
  <si>
    <t>J0003</t>
  </si>
  <si>
    <t>J0002, J0004</t>
  </si>
  <si>
    <t>Start standing in balance pose /assume basic judo pose /excecute osoto gari sweep five times on one side, then five on the other /cycle until time</t>
  </si>
  <si>
    <t>Half Lunge</t>
  </si>
  <si>
    <t>M0020</t>
  </si>
  <si>
    <t>Start standing in balance pose /lunge forward partway with one leg /hold for 30 seconds /cycle with other side until time</t>
  </si>
  <si>
    <t>Balance Pose Open Breath</t>
  </si>
  <si>
    <t>M0021</t>
  </si>
  <si>
    <t xml:space="preserve"> Start standing in balance pose /on inhale raise arms above head as high as you can /on exhale lower in a circular motion /maintain balance pose with a bit more bent knee and cycle through till time</t>
  </si>
  <si>
    <t>Burpees!</t>
  </si>
  <si>
    <t>T0007</t>
  </si>
  <si>
    <t>T0008, T0009, T0010</t>
  </si>
  <si>
    <t>Pectorals</t>
  </si>
  <si>
    <t>Jumps! Side-to-side</t>
  </si>
  <si>
    <t>T0008</t>
  </si>
  <si>
    <t>Jumps! Forward-and-Back</t>
  </si>
  <si>
    <t>T0009</t>
  </si>
  <si>
    <t>Pushups</t>
  </si>
  <si>
    <t>T0010</t>
  </si>
  <si>
    <t>Basic Judo Pose</t>
  </si>
  <si>
    <t>Side Leg lean-bend</t>
  </si>
  <si>
    <t>M0022</t>
  </si>
  <si>
    <t>Start in standing balance pose /spread legs wider (double shoulder width) /move one leg back a foots width /bend knee of back leg (120 degrees), keeping front knee straight and back aligned with front knee /SLOWLY bend and straigten back knee for 30 seconds, inhale on bend, exhale on straighten /switch to other side and cycle until time</t>
  </si>
  <si>
    <t>Balance Pose Meditation</t>
  </si>
  <si>
    <t>M0023</t>
  </si>
  <si>
    <t xml:space="preserve">Start in standing balance pose /proceed through guided, standing meditation,  </t>
  </si>
  <si>
    <t>Taoism</t>
  </si>
  <si>
    <t>Balance Pose Row</t>
  </si>
  <si>
    <t>M0024</t>
  </si>
  <si>
    <t>Start in standing balance pose /bend knees a bit more /use both arms in a high row motion, going slow, feel squeeze in back muscles, time with regular, deep breathing</t>
  </si>
  <si>
    <t>Plank</t>
  </si>
  <si>
    <t>T0011</t>
  </si>
  <si>
    <t>execute plank, with breaks every minute</t>
  </si>
  <si>
    <t>pectorals</t>
  </si>
  <si>
    <t>Full Squats</t>
  </si>
  <si>
    <t>M0025</t>
  </si>
  <si>
    <t>M0026</t>
  </si>
  <si>
    <t>Start in standing balance pose /slowly get into regular squat then keep going into full squat or as far down as you can go /back up SLOWLY /cycle through slowly, breaks every minute</t>
  </si>
  <si>
    <t>Full Squats on Toes, Chair assist</t>
  </si>
  <si>
    <t>Start in standing balance pose / bend at waist with hands on chair seat, slowly get bend knees to full squat or as far down as you can go /back up SLOWLY /cycle through slowly, breaks every minute</t>
  </si>
  <si>
    <t>Squats, Chair assist</t>
  </si>
  <si>
    <t>M0027</t>
  </si>
  <si>
    <t>Start in standing balance pose /execute regular squats using back of chair with one hand, or two chairs with two hands for balance support/ regular breaks</t>
  </si>
  <si>
    <t>Full Squats on Toes</t>
  </si>
  <si>
    <t>M0028</t>
  </si>
  <si>
    <t>M0026, M0025</t>
  </si>
  <si>
    <t>Start in standing balance pose /balance on toes(balls of feet) /SLOWLY squat all the way down or as far as you can go /slowly ascend /breaks every minute</t>
  </si>
  <si>
    <t>Heal Raises, Chair Assist</t>
  </si>
  <si>
    <t>Start standing in balance pose /hold on to back of chair for balance /raise up on both toes /hold for ten seconds /go back down then repeat until time</t>
  </si>
  <si>
    <t>One-leg heal Raises, Chair assist</t>
  </si>
  <si>
    <t>M0030</t>
  </si>
  <si>
    <t>M0029, H0005</t>
  </si>
  <si>
    <t>Start standing in balance pose /hold on to back of chair for balance /balance on one leg /do heal raise repetitions (5-10) then switch legs / can use toe of raised foot for balance /rest and repeat until time</t>
  </si>
  <si>
    <t>Knee Hug</t>
  </si>
  <si>
    <t>M0031</t>
  </si>
  <si>
    <t>Alternating ankle grabs</t>
  </si>
  <si>
    <t>M0032</t>
  </si>
  <si>
    <t>Hamstretch Flow</t>
  </si>
  <si>
    <t>M0033</t>
  </si>
  <si>
    <t>Flashdance!</t>
  </si>
  <si>
    <t>M0034</t>
  </si>
  <si>
    <t>Tow Raises</t>
  </si>
  <si>
    <t>M0035</t>
  </si>
  <si>
    <t>Jump Between Legs</t>
  </si>
  <si>
    <t>M0036</t>
  </si>
  <si>
    <t>M0016, T0008</t>
  </si>
  <si>
    <t xml:space="preserve">jump from foot to foot, </t>
  </si>
  <si>
    <t>Knee-Down Pushups</t>
  </si>
  <si>
    <t>Plank Knee to Elbow</t>
  </si>
  <si>
    <t>Y0010</t>
  </si>
  <si>
    <t>Downward Dog</t>
  </si>
  <si>
    <t>USER</t>
  </si>
  <si>
    <t>days_of_7_vig</t>
  </si>
  <si>
    <t>mins_vig_per_day</t>
  </si>
  <si>
    <t>days_of_7_mod</t>
  </si>
  <si>
    <t>mins_mod_per_day</t>
  </si>
  <si>
    <t>days_of_7_walk</t>
  </si>
  <si>
    <t>mins_walk_per_day</t>
  </si>
  <si>
    <t>mins_weekday_sitting</t>
  </si>
  <si>
    <t>Representation of user progress</t>
  </si>
  <si>
    <t>Balance_at_1</t>
  </si>
  <si>
    <t>Balance_at_2</t>
  </si>
  <si>
    <t>Balance_at_3</t>
  </si>
  <si>
    <t>Balance_at_4</t>
  </si>
  <si>
    <t>Balance_at_5</t>
  </si>
  <si>
    <t>user_fitness</t>
  </si>
  <si>
    <t>user_fintess</t>
  </si>
  <si>
    <t>SCORE</t>
  </si>
  <si>
    <t>Mins_vig_per_week</t>
  </si>
  <si>
    <t>Mins_mod_per_week</t>
  </si>
  <si>
    <t>Mins_walk_per_week</t>
  </si>
  <si>
    <t>(pre-score)</t>
  </si>
  <si>
    <t>Exertion</t>
  </si>
  <si>
    <t>Fitness Level</t>
  </si>
  <si>
    <t>CYCLE</t>
  </si>
  <si>
    <t>CHOICES</t>
  </si>
  <si>
    <t>RAW</t>
  </si>
  <si>
    <t>ROUND</t>
  </si>
  <si>
    <t>weighted minutes</t>
  </si>
  <si>
    <t>Org_pa</t>
  </si>
  <si>
    <t>fitness_level_raw</t>
  </si>
  <si>
    <t>User_fitness_level_adj</t>
  </si>
  <si>
    <t>v_level</t>
  </si>
  <si>
    <t>v_level_mult</t>
  </si>
  <si>
    <t>technicality_at_1</t>
  </si>
  <si>
    <t>technicality_at_2</t>
  </si>
  <si>
    <t>technicality_at_3</t>
  </si>
  <si>
    <t>technicality_at_4</t>
  </si>
  <si>
    <t>technicality_at_5</t>
  </si>
  <si>
    <t>strength_at_1</t>
  </si>
  <si>
    <t>strength_at_2</t>
  </si>
  <si>
    <t>strength_at_3</t>
  </si>
  <si>
    <t>strength_at_4</t>
  </si>
  <si>
    <t>strength_at_5</t>
  </si>
  <si>
    <t>Flexibility_at_1</t>
  </si>
  <si>
    <t>Flexibility_at_2</t>
  </si>
  <si>
    <t>Flexibility_at_3</t>
  </si>
  <si>
    <t>Flexibility_at_4</t>
  </si>
  <si>
    <t>Flexibility_at_5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</si>
</sst>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6"/>
      <color theme="1"/>
      <name val="Calibri"/>
      <scheme val="minor"/>
    </font>
    <font>
      <b/>
      <sz val="16"/>
      <color theme="1"/>
      <name val="Calibri"/>
      <scheme val="minor"/>
    </font>
    <font>
      <u/>
      <sz val="12"/>
      <color theme="10"/>
      <name val="Calibri"/>
      <family val="2"/>
      <scheme val="minor"/>
    </font>
    <font>
      <u/>
      <sz val="12"/>
      <color theme="11"/>
      <name val="Calibri"/>
      <family val="2"/>
      <scheme val="minor"/>
    </font>
    <font>
      <sz val="20"/>
      <color theme="1"/>
      <name val="Calibri"/>
      <scheme val="minor"/>
    </font>
    <font>
      <sz val="26"/>
      <color theme="1"/>
      <name val="Calibri"/>
      <scheme val="minor"/>
    </font>
    <font>
      <b/>
      <sz val="20"/>
      <color theme="9" tint="-0.499984740745262"/>
      <name val="Calibri"/>
      <scheme val="minor"/>
    </font>
    <font>
      <b/>
      <sz val="12"/>
      <color theme="1"/>
      <name val="Calibri"/>
      <family val="2"/>
      <scheme val="minor"/>
    </font>
    <font>
      <sz val="12"/>
      <color rgb="FF000000"/>
      <name val="Calibri"/>
      <family val="2"/>
      <scheme val="minor"/>
    </font>
    <font>
      <b/>
      <sz val="12"/>
      <color theme="1"/>
      <name val="Arial"/>
    </font>
    <font>
      <sz val="18"/>
      <color theme="1"/>
      <name val="Calibri"/>
      <scheme val="minor"/>
    </font>
    <font>
      <b/>
      <u/>
      <sz val="12"/>
      <color theme="1"/>
      <name val="Calibri"/>
      <scheme val="minor"/>
    </font>
  </fonts>
  <fills count="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5" tint="0.39997558519241921"/>
        <bgColor indexed="64"/>
      </patternFill>
    </fill>
  </fills>
  <borders count="4">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1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2" fillId="0" borderId="1"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3" fillId="0" borderId="0" xfId="9" applyAlignment="1">
      <alignment horizontal="left" vertical="center" wrapText="1"/>
    </xf>
    <xf numFmtId="0" fontId="9"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xf numFmtId="0" fontId="0" fillId="0" borderId="0" xfId="0"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8" fillId="0" borderId="0" xfId="0" applyFont="1"/>
    <xf numFmtId="0" fontId="8" fillId="0" borderId="1" xfId="0" applyFont="1" applyBorder="1" applyAlignment="1">
      <alignment horizontal="center"/>
    </xf>
    <xf numFmtId="0" fontId="8" fillId="2" borderId="1" xfId="0" applyFont="1" applyFill="1" applyBorder="1" applyAlignment="1">
      <alignment horizontal="center"/>
    </xf>
    <xf numFmtId="0" fontId="0" fillId="2" borderId="0" xfId="0" applyFill="1"/>
    <xf numFmtId="0" fontId="0"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xf>
    <xf numFmtId="0" fontId="12" fillId="0" borderId="0" xfId="0" applyFont="1"/>
    <xf numFmtId="0" fontId="0" fillId="3" borderId="0" xfId="0" applyFill="1" applyAlignment="1">
      <alignment horizontal="center" vertical="center"/>
    </xf>
    <xf numFmtId="0" fontId="0" fillId="3" borderId="0" xfId="0" applyFill="1"/>
    <xf numFmtId="0" fontId="11" fillId="3" borderId="0" xfId="0" applyFont="1" applyFill="1" applyAlignment="1">
      <alignment horizontal="center" vertical="center"/>
    </xf>
    <xf numFmtId="0" fontId="0" fillId="4" borderId="0" xfId="0" applyFill="1"/>
    <xf numFmtId="0" fontId="0" fillId="4" borderId="0" xfId="0" applyFont="1" applyFill="1" applyAlignment="1">
      <alignment vertical="center"/>
    </xf>
    <xf numFmtId="0" fontId="8" fillId="4" borderId="0" xfId="0" applyFont="1" applyFill="1"/>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manetta/Library/Application%20Support/Microsoft/Office/Office%202011%20AutoRecovery/exerci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
      <sheetName val="Fixed value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Library/Application%20Support/Microsoft/Office/Office%202011%20AutoRecovery/Literature/How%20To%20Practice%20Standing%20Medi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abSelected="1" topLeftCell="B1" workbookViewId="0">
      <selection activeCell="G16" sqref="G16"/>
    </sheetView>
  </sheetViews>
  <sheetFormatPr baseColWidth="10" defaultRowHeight="15" x14ac:dyDescent="0"/>
  <cols>
    <col min="3" max="3" width="28.83203125" style="24" customWidth="1"/>
    <col min="4" max="4" width="10.83203125" style="24"/>
    <col min="5" max="5" width="18" style="23" customWidth="1"/>
    <col min="15" max="15" width="14.5" customWidth="1"/>
    <col min="17" max="17" width="10.83203125" style="20"/>
  </cols>
  <sheetData>
    <row r="1" spans="1:18">
      <c r="B1" t="s">
        <v>304</v>
      </c>
      <c r="C1" s="7" t="str">
        <f>Exercises!A1</f>
        <v>ExerciseName</v>
      </c>
      <c r="D1" s="7" t="str">
        <f>Exercises!B1</f>
        <v>ExerciseUID</v>
      </c>
      <c r="E1" s="22" t="s">
        <v>313</v>
      </c>
      <c r="G1" t="s">
        <v>288</v>
      </c>
      <c r="H1" t="s">
        <v>310</v>
      </c>
      <c r="I1" t="s">
        <v>309</v>
      </c>
      <c r="J1" t="s">
        <v>11</v>
      </c>
      <c r="K1" t="s">
        <v>12</v>
      </c>
      <c r="L1" t="s">
        <v>13</v>
      </c>
      <c r="M1" t="s">
        <v>14</v>
      </c>
      <c r="Q1" s="28" t="s">
        <v>312</v>
      </c>
    </row>
    <row r="2" spans="1:18">
      <c r="A2">
        <v>1E-3</v>
      </c>
      <c r="B2">
        <f>E2+A2</f>
        <v>150.001</v>
      </c>
      <c r="C2" s="24" t="str">
        <f>Exercises!A2</f>
        <v>Chair Pose Cycle</v>
      </c>
      <c r="D2" s="24" t="str">
        <f>Exercises!B2</f>
        <v>Y0001</v>
      </c>
      <c r="E2" s="23">
        <f t="shared" ref="E2:E33" si="0">F2+I2+J2+K2+L2+M2</f>
        <v>150</v>
      </c>
      <c r="F2">
        <v>100</v>
      </c>
      <c r="G2">
        <v>2</v>
      </c>
      <c r="H2">
        <f>VLOOKUP(G2,Users!A2:D18,4,FALSE)</f>
        <v>3</v>
      </c>
      <c r="I2">
        <f>VLOOKUP(H$2,Exertion!$A$2:$F$8,Exercises!C2+1,FALSE)</f>
        <v>5</v>
      </c>
      <c r="J2">
        <f>VLOOKUP(H$2,Technicality!A$2:F$8,Exercises!D2+1,FALSE)</f>
        <v>5</v>
      </c>
      <c r="K2">
        <f>VLOOKUP(H$2,Flexibility!A$2:F$8,Exercises!E2+1,FALSE)</f>
        <v>5</v>
      </c>
      <c r="L2">
        <f>VLOOKUP(H$2,Balance!A$2:F$8,Exercises!F2+1,FALSE)</f>
        <v>25</v>
      </c>
      <c r="M2">
        <f>VLOOKUP(H$2,Strength!A$2:F$8,Exercises!G2+1,FALSE)</f>
        <v>10</v>
      </c>
      <c r="O2">
        <f>LARGE(B:B,1)</f>
        <v>185.04900000000001</v>
      </c>
      <c r="P2">
        <v>1</v>
      </c>
      <c r="Q2" s="20" t="str">
        <f t="shared" ref="Q2:Q11" si="1">VLOOKUP(O2,B$2:C$101,2,FALSE)</f>
        <v>Half Moon</v>
      </c>
      <c r="R2">
        <f ca="1">RANDBETWEEN(1,10)</f>
        <v>5</v>
      </c>
    </row>
    <row r="3" spans="1:18">
      <c r="A3">
        <v>2E-3</v>
      </c>
      <c r="B3">
        <f t="shared" ref="B3:B66" si="2">E3+A3</f>
        <v>158.00200000000001</v>
      </c>
      <c r="C3" s="24" t="str">
        <f>Exercises!A3</f>
        <v>Leg Shake</v>
      </c>
      <c r="D3" s="24" t="str">
        <f>Exercises!B3</f>
        <v>M0001</v>
      </c>
      <c r="E3" s="23">
        <f t="shared" si="0"/>
        <v>158</v>
      </c>
      <c r="F3">
        <v>100</v>
      </c>
      <c r="I3">
        <f>VLOOKUP(H$2,Exertion!$A$2:$F$8,Exercises!C3+1,FALSE)</f>
        <v>20</v>
      </c>
      <c r="J3">
        <f>VLOOKUP(H$2,Technicality!A$2:F$8,Exercises!D3+1,FALSE)</f>
        <v>10</v>
      </c>
      <c r="K3">
        <f>VLOOKUP(H$2,Flexibility!A$2:F$8,Exercises!E3+1,FALSE)</f>
        <v>10</v>
      </c>
      <c r="L3">
        <f>VLOOKUP(H$2,Balance!A$2:F$8,Exercises!F3+1,FALSE)</f>
        <v>15</v>
      </c>
      <c r="M3">
        <f>VLOOKUP(H$2,Strength!A$2:F$8,Exercises!G3+1,FALSE)</f>
        <v>3</v>
      </c>
      <c r="O3">
        <f>LARGE(B:B,2)</f>
        <v>180.05199999999999</v>
      </c>
      <c r="P3">
        <v>2</v>
      </c>
      <c r="Q3" s="20" t="str">
        <f t="shared" si="1"/>
        <v>Balance Back Twist</v>
      </c>
    </row>
    <row r="4" spans="1:18" s="32" customFormat="1">
      <c r="A4" s="32">
        <v>3.0000000000000001E-3</v>
      </c>
      <c r="B4" s="32">
        <f t="shared" si="2"/>
        <v>160.00299999999999</v>
      </c>
      <c r="C4" s="33" t="str">
        <f>Exercises!A4</f>
        <v>Neck Role</v>
      </c>
      <c r="D4" s="33" t="str">
        <f>Exercises!B4</f>
        <v>M0002</v>
      </c>
      <c r="E4" s="32">
        <f t="shared" si="0"/>
        <v>160</v>
      </c>
      <c r="F4" s="32">
        <v>100</v>
      </c>
      <c r="G4" s="32" t="s">
        <v>314</v>
      </c>
      <c r="I4" s="32">
        <f>VLOOKUP(H$2,Exertion!$A$2:$F$8,Exercises!C4+1,FALSE)</f>
        <v>20</v>
      </c>
      <c r="J4" s="32">
        <f>VLOOKUP(H$2,Technicality!A$2:F$8,Exercises!D4+1,FALSE)</f>
        <v>10</v>
      </c>
      <c r="K4" s="32">
        <f>VLOOKUP(H$2,Flexibility!A$2:F$8,Exercises!E4+1,FALSE)</f>
        <v>20</v>
      </c>
      <c r="L4" s="32">
        <f>VLOOKUP(H$2,Balance!A$2:F$8,Exercises!F4+1,FALSE)</f>
        <v>5</v>
      </c>
      <c r="M4" s="32">
        <f>VLOOKUP(H$2,Strength!A$2:F$8,Exercises!G4+1,FALSE)</f>
        <v>5</v>
      </c>
      <c r="O4" s="32">
        <f>LARGE(B:B,3)</f>
        <v>180.018</v>
      </c>
      <c r="P4" s="32">
        <v>3</v>
      </c>
      <c r="Q4" s="34" t="str">
        <f t="shared" si="1"/>
        <v>Standing Quad Stretch</v>
      </c>
    </row>
    <row r="5" spans="1:18">
      <c r="A5">
        <v>4.0000000000000001E-3</v>
      </c>
      <c r="B5">
        <f t="shared" si="2"/>
        <v>140.00399999999999</v>
      </c>
      <c r="C5" s="24" t="str">
        <f>Exercises!A5</f>
        <v xml:space="preserve">Windmills </v>
      </c>
      <c r="D5" s="24" t="str">
        <f>Exercises!B5</f>
        <v>M0003</v>
      </c>
      <c r="E5" s="23">
        <f t="shared" si="0"/>
        <v>140</v>
      </c>
      <c r="F5">
        <v>100</v>
      </c>
      <c r="G5">
        <v>2</v>
      </c>
      <c r="I5">
        <f>VLOOKUP(H$2,Exertion!$A$2:$F$8,Exercises!C5+1,FALSE)</f>
        <v>10</v>
      </c>
      <c r="J5">
        <f>VLOOKUP(H$2,Technicality!A$2:F$8,Exercises!D5+1,FALSE)</f>
        <v>10</v>
      </c>
      <c r="K5">
        <f>VLOOKUP(H$2,Flexibility!A$2:F$8,Exercises!E5+1,FALSE)</f>
        <v>5</v>
      </c>
      <c r="L5">
        <f>VLOOKUP(H$2,Balance!A$2:F$8,Exercises!F5+1,FALSE)</f>
        <v>5</v>
      </c>
      <c r="M5">
        <f>VLOOKUP(H$2,Strength!A$2:F$8,Exercises!G5+1,FALSE)</f>
        <v>10</v>
      </c>
      <c r="O5">
        <f>LARGE(B:B,4)</f>
        <v>175.07400000000001</v>
      </c>
      <c r="P5">
        <v>4</v>
      </c>
      <c r="Q5" s="20" t="str">
        <f t="shared" si="1"/>
        <v>Hamstretch Flow</v>
      </c>
    </row>
    <row r="6" spans="1:18">
      <c r="A6">
        <v>5.0000000000000001E-3</v>
      </c>
      <c r="B6">
        <f t="shared" si="2"/>
        <v>140.005</v>
      </c>
      <c r="C6" s="24" t="str">
        <f>Exercises!A6</f>
        <v>Windmills Squat</v>
      </c>
      <c r="D6" s="24" t="str">
        <f>Exercises!B6</f>
        <v>M0004</v>
      </c>
      <c r="E6" s="23">
        <f t="shared" si="0"/>
        <v>140</v>
      </c>
      <c r="F6">
        <v>100</v>
      </c>
      <c r="I6">
        <f>VLOOKUP(H$2,Exertion!$A$2:$F$8,Exercises!C6+1,FALSE)</f>
        <v>5</v>
      </c>
      <c r="J6">
        <f>VLOOKUP(H$2,Technicality!A$2:F$8,Exercises!D6+1,FALSE)</f>
        <v>10</v>
      </c>
      <c r="K6">
        <f>VLOOKUP(H$2,Flexibility!A$2:F$8,Exercises!E6+1,FALSE)</f>
        <v>5</v>
      </c>
      <c r="L6">
        <f>VLOOKUP(H$2,Balance!A$2:F$8,Exercises!F6+1,FALSE)</f>
        <v>10</v>
      </c>
      <c r="M6">
        <f>VLOOKUP(H$2,Strength!A$2:F$8,Exercises!G6+1,FALSE)</f>
        <v>10</v>
      </c>
      <c r="O6">
        <f>LARGE(B:B,5)</f>
        <v>175.05099999999999</v>
      </c>
      <c r="P6">
        <v>5</v>
      </c>
      <c r="Q6" s="20" t="str">
        <f t="shared" si="1"/>
        <v>Heal Raises</v>
      </c>
    </row>
    <row r="7" spans="1:18">
      <c r="A7">
        <v>6.0000000000000001E-3</v>
      </c>
      <c r="B7">
        <f t="shared" si="2"/>
        <v>135.006</v>
      </c>
      <c r="C7" s="24" t="str">
        <f>Exercises!A7</f>
        <v>Windmill Lunge</v>
      </c>
      <c r="D7" s="24" t="str">
        <f>Exercises!B7</f>
        <v>M0005</v>
      </c>
      <c r="E7" s="23">
        <f t="shared" si="0"/>
        <v>135</v>
      </c>
      <c r="F7">
        <v>100</v>
      </c>
      <c r="I7">
        <f>VLOOKUP(H$2,Exertion!$A$2:$F$8,Exercises!C7+1,FALSE)</f>
        <v>-5</v>
      </c>
      <c r="J7">
        <f>VLOOKUP(H$2,Technicality!A$2:F$8,Exercises!D7+1,FALSE)</f>
        <v>5</v>
      </c>
      <c r="K7">
        <f>VLOOKUP(H$2,Flexibility!A$2:F$8,Exercises!E7+1,FALSE)</f>
        <v>10</v>
      </c>
      <c r="L7">
        <f>VLOOKUP(H$2,Balance!A$2:F$8,Exercises!F7+1,FALSE)</f>
        <v>15</v>
      </c>
      <c r="M7">
        <f>VLOOKUP(H$2,Strength!A$2:F$8,Exercises!G7+1,FALSE)</f>
        <v>10</v>
      </c>
      <c r="O7">
        <f>LARGE(B:B,6)</f>
        <v>175.023</v>
      </c>
      <c r="P7">
        <v>6</v>
      </c>
      <c r="Q7" s="20" t="str">
        <f t="shared" si="1"/>
        <v>Leg-cross hamstring stretch</v>
      </c>
    </row>
    <row r="8" spans="1:18">
      <c r="A8">
        <v>7.0000000000000001E-3</v>
      </c>
      <c r="B8">
        <f t="shared" si="2"/>
        <v>160.00700000000001</v>
      </c>
      <c r="C8" s="24" t="str">
        <f>Exercises!A8</f>
        <v>Arm High Stretch</v>
      </c>
      <c r="D8" s="24" t="str">
        <f>Exercises!B8</f>
        <v>M0006</v>
      </c>
      <c r="E8" s="23">
        <f t="shared" si="0"/>
        <v>160</v>
      </c>
      <c r="F8">
        <v>100</v>
      </c>
      <c r="I8">
        <f>VLOOKUP(H$2,Exertion!$A$2:$F$8,Exercises!C8+1,FALSE)</f>
        <v>10</v>
      </c>
      <c r="J8">
        <f>VLOOKUP(H$2,Technicality!A$2:F$8,Exercises!D8+1,FALSE)</f>
        <v>10</v>
      </c>
      <c r="K8">
        <f>VLOOKUP(H$2,Flexibility!A$2:F$8,Exercises!E8+1,FALSE)</f>
        <v>25</v>
      </c>
      <c r="L8">
        <f>VLOOKUP(H$2,Balance!A$2:F$8,Exercises!F8+1,FALSE)</f>
        <v>10</v>
      </c>
      <c r="M8">
        <f>VLOOKUP(H$2,Strength!A$2:F$8,Exercises!G8+1,FALSE)</f>
        <v>5</v>
      </c>
      <c r="O8">
        <f>LARGE(B:B,7)</f>
        <v>170.07599999999999</v>
      </c>
      <c r="P8">
        <v>7</v>
      </c>
      <c r="Q8" s="20" t="str">
        <f t="shared" si="1"/>
        <v>Tow Raises</v>
      </c>
    </row>
    <row r="9" spans="1:18">
      <c r="A9">
        <v>8.0000000000000002E-3</v>
      </c>
      <c r="B9">
        <f t="shared" si="2"/>
        <v>145.00800000000001</v>
      </c>
      <c r="C9" s="24" t="str">
        <f>Exercises!A9</f>
        <v>Foot Sweep</v>
      </c>
      <c r="D9" s="24" t="str">
        <f>Exercises!B9</f>
        <v>J0001</v>
      </c>
      <c r="E9" s="23">
        <f t="shared" si="0"/>
        <v>145</v>
      </c>
      <c r="F9">
        <v>100</v>
      </c>
      <c r="I9">
        <f>VLOOKUP(H$2,Exertion!$A$2:$F$8,Exercises!C9+1,FALSE)</f>
        <v>5</v>
      </c>
      <c r="J9">
        <f>VLOOKUP(H$2,Technicality!A$2:F$8,Exercises!D9+1,FALSE)</f>
        <v>5</v>
      </c>
      <c r="K9">
        <f>VLOOKUP(H$2,Flexibility!A$2:F$8,Exercises!E9+1,FALSE)</f>
        <v>5</v>
      </c>
      <c r="L9">
        <f>VLOOKUP(H$2,Balance!A$2:F$8,Exercises!F9+1,FALSE)</f>
        <v>25</v>
      </c>
      <c r="M9">
        <f>VLOOKUP(H$2,Strength!A$2:F$8,Exercises!G9+1,FALSE)</f>
        <v>5</v>
      </c>
      <c r="O9">
        <f>LARGE(B:B,8)</f>
        <v>170.02199999999999</v>
      </c>
      <c r="P9">
        <v>8</v>
      </c>
      <c r="Q9" s="20" t="str">
        <f t="shared" si="1"/>
        <v>Basic hamstring stretch</v>
      </c>
    </row>
    <row r="10" spans="1:18">
      <c r="A10">
        <v>8.9999999999999993E-3</v>
      </c>
      <c r="B10">
        <f t="shared" si="2"/>
        <v>150.00899999999999</v>
      </c>
      <c r="C10" s="24" t="str">
        <f>Exercises!A10</f>
        <v>Balance Pose</v>
      </c>
      <c r="D10" s="24" t="str">
        <f>Exercises!B10</f>
        <v>M0007</v>
      </c>
      <c r="E10" s="23">
        <f t="shared" si="0"/>
        <v>150</v>
      </c>
      <c r="F10">
        <v>100</v>
      </c>
      <c r="I10">
        <f>VLOOKUP(H$2,Exertion!$A$2:$F$8,Exercises!C10+1,FALSE)</f>
        <v>20</v>
      </c>
      <c r="J10">
        <f>VLOOKUP(H$2,Technicality!A$2:F$8,Exercises!D10+1,FALSE)</f>
        <v>10</v>
      </c>
      <c r="K10">
        <f>VLOOKUP(H$2,Flexibility!A$2:F$8,Exercises!E10+1,FALSE)</f>
        <v>5</v>
      </c>
      <c r="L10">
        <f>VLOOKUP(H$2,Balance!A$2:F$8,Exercises!F10+1,FALSE)</f>
        <v>10</v>
      </c>
      <c r="M10">
        <f>VLOOKUP(H$2,Strength!A$2:F$8,Exercises!G10+1,FALSE)</f>
        <v>5</v>
      </c>
      <c r="O10">
        <f>LARGE(B:B,9)</f>
        <v>165.06100000000001</v>
      </c>
      <c r="P10">
        <v>9</v>
      </c>
      <c r="Q10" s="20" t="str">
        <f t="shared" si="1"/>
        <v>Basic Judo Pose</v>
      </c>
    </row>
    <row r="11" spans="1:18">
      <c r="A11">
        <v>0.01</v>
      </c>
      <c r="B11">
        <f t="shared" si="2"/>
        <v>145.01</v>
      </c>
      <c r="C11" s="24" t="str">
        <f>Exercises!A11</f>
        <v>Half Squats</v>
      </c>
      <c r="D11" s="24" t="str">
        <f>Exercises!B11</f>
        <v>T0001</v>
      </c>
      <c r="E11" s="23">
        <f t="shared" si="0"/>
        <v>145</v>
      </c>
      <c r="F11">
        <v>100</v>
      </c>
      <c r="I11">
        <f>VLOOKUP(H$2,Exertion!$A$2:$F$8,Exercises!C11+1,FALSE)</f>
        <v>10</v>
      </c>
      <c r="J11">
        <f>VLOOKUP(H$2,Technicality!A$2:F$8,Exercises!D11+1,FALSE)</f>
        <v>10</v>
      </c>
      <c r="K11">
        <f>VLOOKUP(H$2,Flexibility!A$2:F$8,Exercises!E11+1,FALSE)</f>
        <v>5</v>
      </c>
      <c r="L11">
        <f>VLOOKUP(H$2,Balance!A$2:F$8,Exercises!F11+1,FALSE)</f>
        <v>10</v>
      </c>
      <c r="M11">
        <f>VLOOKUP(H$2,Strength!A$2:F$8,Exercises!G11+1,FALSE)</f>
        <v>10</v>
      </c>
      <c r="O11">
        <f>LARGE(B:B,10)</f>
        <v>165.02</v>
      </c>
      <c r="P11">
        <v>10</v>
      </c>
      <c r="Q11" s="20" t="str">
        <f t="shared" si="1"/>
        <v>Behind back shoulder stretch</v>
      </c>
    </row>
    <row r="12" spans="1:18">
      <c r="A12">
        <v>1.0999999999999999E-2</v>
      </c>
      <c r="B12">
        <f t="shared" si="2"/>
        <v>125.011</v>
      </c>
      <c r="C12" s="24" t="str">
        <f>Exercises!A12</f>
        <v>Squats</v>
      </c>
      <c r="D12" s="24" t="str">
        <f>Exercises!B12</f>
        <v>T0002</v>
      </c>
      <c r="E12" s="23">
        <f t="shared" si="0"/>
        <v>125</v>
      </c>
      <c r="F12">
        <v>100</v>
      </c>
      <c r="I12">
        <f>VLOOKUP(H$2,Exertion!$A$2:$F$8,Exercises!C12+1,FALSE)</f>
        <v>-5</v>
      </c>
      <c r="J12">
        <f>VLOOKUP(H$2,Technicality!A$2:F$8,Exercises!D12+1,FALSE)</f>
        <v>5</v>
      </c>
      <c r="K12">
        <f>VLOOKUP(H$2,Flexibility!A$2:F$8,Exercises!E12+1,FALSE)</f>
        <v>5</v>
      </c>
      <c r="L12">
        <f>VLOOKUP(H$2,Balance!A$2:F$8,Exercises!F12+1,FALSE)</f>
        <v>10</v>
      </c>
      <c r="M12">
        <f>VLOOKUP(H$2,Strength!A$2:F$8,Exercises!G12+1,FALSE)</f>
        <v>10</v>
      </c>
    </row>
    <row r="13" spans="1:18">
      <c r="A13">
        <v>1.2E-2</v>
      </c>
      <c r="B13">
        <f t="shared" si="2"/>
        <v>140.012</v>
      </c>
      <c r="C13" s="24" t="str">
        <f>Exercises!A13</f>
        <v>Intro to Squat</v>
      </c>
      <c r="D13" s="24" t="str">
        <f>Exercises!B13</f>
        <v>T0003</v>
      </c>
      <c r="E13" s="23">
        <f t="shared" si="0"/>
        <v>140</v>
      </c>
      <c r="F13">
        <v>100</v>
      </c>
      <c r="I13">
        <f>VLOOKUP(H$2,Exertion!$A$2:$F$8,Exercises!C13+1,FALSE)</f>
        <v>10</v>
      </c>
      <c r="J13">
        <f>VLOOKUP(H$2,Technicality!A$2:F$8,Exercises!D13+1,FALSE)</f>
        <v>10</v>
      </c>
      <c r="K13">
        <f>VLOOKUP(H$2,Flexibility!A$2:F$8,Exercises!E13+1,FALSE)</f>
        <v>5</v>
      </c>
      <c r="L13">
        <f>VLOOKUP(H$2,Balance!A$2:F$8,Exercises!F13+1,FALSE)</f>
        <v>5</v>
      </c>
      <c r="M13">
        <f>VLOOKUP(H$2,Strength!A$2:F$8,Exercises!G13+1,FALSE)</f>
        <v>10</v>
      </c>
    </row>
    <row r="14" spans="1:18">
      <c r="A14">
        <v>1.2999999999999999E-2</v>
      </c>
      <c r="B14">
        <f t="shared" si="2"/>
        <v>155.01300000000001</v>
      </c>
      <c r="C14" s="24" t="str">
        <f>Exercises!A14</f>
        <v>One-leg reaches</v>
      </c>
      <c r="D14" s="24" t="str">
        <f>Exercises!B14</f>
        <v>T0004</v>
      </c>
      <c r="E14" s="23">
        <f t="shared" si="0"/>
        <v>155</v>
      </c>
      <c r="F14">
        <v>100</v>
      </c>
      <c r="I14">
        <f>VLOOKUP(H$2,Exertion!$A$2:$F$8,Exercises!C14+1,FALSE)</f>
        <v>5</v>
      </c>
      <c r="J14">
        <f>VLOOKUP(H$2,Technicality!A$2:F$8,Exercises!D14+1,FALSE)</f>
        <v>5</v>
      </c>
      <c r="K14">
        <f>VLOOKUP(H$2,Flexibility!A$2:F$8,Exercises!E14+1,FALSE)</f>
        <v>20</v>
      </c>
      <c r="L14">
        <f>VLOOKUP(H$2,Balance!A$2:F$8,Exercises!F14+1,FALSE)</f>
        <v>15</v>
      </c>
      <c r="M14">
        <f>VLOOKUP(H$2,Strength!A$2:F$8,Exercises!G14+1,FALSE)</f>
        <v>10</v>
      </c>
      <c r="O14" s="20" t="str">
        <f ca="1">IF(G$5=2,(VLOOKUP(R$2,P$2:Q$11,2,FALSE)),0)</f>
        <v>Heal Raises</v>
      </c>
    </row>
    <row r="15" spans="1:18">
      <c r="A15">
        <v>1.4E-2</v>
      </c>
      <c r="B15">
        <f t="shared" si="2"/>
        <v>155.01400000000001</v>
      </c>
      <c r="C15" s="24" t="str">
        <f>Exercises!A15</f>
        <v>One-leg stand</v>
      </c>
      <c r="D15" s="24" t="str">
        <f>Exercises!B15</f>
        <v>H0005</v>
      </c>
      <c r="E15" s="23">
        <f t="shared" si="0"/>
        <v>155</v>
      </c>
      <c r="F15">
        <v>100</v>
      </c>
      <c r="I15">
        <f>VLOOKUP(H$2,Exertion!$A$2:$F$8,Exercises!C15+1,FALSE)</f>
        <v>10</v>
      </c>
      <c r="J15">
        <f>VLOOKUP(H$2,Technicality!A$2:F$8,Exercises!D15+1,FALSE)</f>
        <v>10</v>
      </c>
      <c r="K15">
        <f>VLOOKUP(H$2,Flexibility!A$2:F$8,Exercises!E15+1,FALSE)</f>
        <v>5</v>
      </c>
      <c r="L15">
        <f>VLOOKUP(H$2,Balance!A$2:F$8,Exercises!F15+1,FALSE)</f>
        <v>25</v>
      </c>
      <c r="M15">
        <f>VLOOKUP(H$2,Strength!A$2:F$8,Exercises!G15+1,FALSE)</f>
        <v>5</v>
      </c>
      <c r="O15" s="20">
        <f>IF(G$5=3,(VLOOKUP(R$2,P$2:Q$11,2,FALSE)),0)</f>
        <v>0</v>
      </c>
    </row>
    <row r="16" spans="1:18">
      <c r="A16">
        <v>1.4999999999999999E-2</v>
      </c>
      <c r="B16">
        <f t="shared" si="2"/>
        <v>165.01499999999999</v>
      </c>
      <c r="C16" s="24" t="str">
        <f>Exercises!A16</f>
        <v>Warrior One</v>
      </c>
      <c r="D16" s="24" t="str">
        <f>Exercises!B16</f>
        <v>Y0002</v>
      </c>
      <c r="E16" s="23">
        <f t="shared" si="0"/>
        <v>165</v>
      </c>
      <c r="F16">
        <v>100</v>
      </c>
      <c r="I16">
        <f>VLOOKUP(H$2,Exertion!$A$2:$F$8,Exercises!C16+1,FALSE)</f>
        <v>5</v>
      </c>
      <c r="J16">
        <f>VLOOKUP(H$2,Technicality!A$2:F$8,Exercises!D16+1,FALSE)</f>
        <v>5</v>
      </c>
      <c r="K16">
        <f>VLOOKUP(H$2,Flexibility!A$2:F$8,Exercises!E16+1,FALSE)</f>
        <v>20</v>
      </c>
      <c r="L16">
        <f>VLOOKUP(H$2,Balance!A$2:F$8,Exercises!F16+1,FALSE)</f>
        <v>25</v>
      </c>
      <c r="M16">
        <f>VLOOKUP(H$2,Strength!A$2:F$8,Exercises!G16+1,FALSE)</f>
        <v>10</v>
      </c>
      <c r="O16" s="20">
        <f>IF(G$5=4,(VLOOKUP(R$2,P$2:Q$11,2,FALSE)),0)</f>
        <v>0</v>
      </c>
    </row>
    <row r="17" spans="1:16">
      <c r="A17">
        <v>1.6E-2</v>
      </c>
      <c r="B17">
        <f t="shared" si="2"/>
        <v>155.01599999999999</v>
      </c>
      <c r="C17" s="24" t="str">
        <f>Exercises!A17</f>
        <v>Warrior Two</v>
      </c>
      <c r="D17" s="24" t="str">
        <f>Exercises!B17</f>
        <v>Y0003</v>
      </c>
      <c r="E17" s="23">
        <f t="shared" si="0"/>
        <v>155</v>
      </c>
      <c r="F17">
        <v>100</v>
      </c>
      <c r="I17">
        <f>VLOOKUP(H$2,Exertion!$A$2:$F$8,Exercises!C17+1,FALSE)</f>
        <v>-5</v>
      </c>
      <c r="J17">
        <f>VLOOKUP(H$2,Technicality!A$2:F$8,Exercises!D17+1,FALSE)</f>
        <v>5</v>
      </c>
      <c r="K17">
        <f>VLOOKUP(H$2,Flexibility!A$2:F$8,Exercises!E17+1,FALSE)</f>
        <v>20</v>
      </c>
      <c r="L17">
        <f>VLOOKUP(H$2,Balance!A$2:F$8,Exercises!F17+1,FALSE)</f>
        <v>25</v>
      </c>
      <c r="M17">
        <f>VLOOKUP(H$2,Strength!A$2:F$8,Exercises!G17+1,FALSE)</f>
        <v>10</v>
      </c>
      <c r="O17" s="20">
        <f>IF(G$5=5,(VLOOKUP(R$2,P$2:Q$11,2,FALSE)),0)</f>
        <v>0</v>
      </c>
    </row>
    <row r="18" spans="1:16">
      <c r="A18">
        <v>1.7000000000000001E-2</v>
      </c>
      <c r="B18">
        <f t="shared" si="2"/>
        <v>140.017</v>
      </c>
      <c r="C18" s="24" t="str">
        <f>Exercises!A18</f>
        <v>Standing Pigeon</v>
      </c>
      <c r="D18" s="24" t="str">
        <f>Exercises!B18</f>
        <v>Y0005</v>
      </c>
      <c r="E18" s="23">
        <f t="shared" si="0"/>
        <v>140</v>
      </c>
      <c r="F18">
        <v>100</v>
      </c>
      <c r="I18">
        <f>VLOOKUP(H$2,Exertion!$A$2:$F$8,Exercises!C18+1,FALSE)</f>
        <v>5</v>
      </c>
      <c r="J18">
        <f>VLOOKUP(H$2,Technicality!A$2:F$8,Exercises!D18+1,FALSE)</f>
        <v>-15</v>
      </c>
      <c r="K18">
        <f>VLOOKUP(H$2,Flexibility!A$2:F$8,Exercises!E18+1,FALSE)</f>
        <v>25</v>
      </c>
      <c r="L18">
        <f>VLOOKUP(H$2,Balance!A$2:F$8,Exercises!F18+1,FALSE)</f>
        <v>15</v>
      </c>
      <c r="M18">
        <f>VLOOKUP(H$2,Strength!A$2:F$8,Exercises!G18+1,FALSE)</f>
        <v>10</v>
      </c>
      <c r="O18" s="20">
        <f>IF(G$5=6,(VLOOKUP(R$2,P$2:Q$11,2,FALSE)),0)</f>
        <v>0</v>
      </c>
    </row>
    <row r="19" spans="1:16">
      <c r="A19">
        <v>1.7999999999999999E-2</v>
      </c>
      <c r="B19">
        <f t="shared" si="2"/>
        <v>180.018</v>
      </c>
      <c r="C19" s="24" t="str">
        <f>Exercises!A19</f>
        <v>Standing Quad Stretch</v>
      </c>
      <c r="D19" s="24" t="str">
        <f>Exercises!B19</f>
        <v>M0008</v>
      </c>
      <c r="E19" s="23">
        <f t="shared" si="0"/>
        <v>180</v>
      </c>
      <c r="F19">
        <v>100</v>
      </c>
      <c r="I19">
        <f>VLOOKUP(H$2,Exertion!$A$2:$F$8,Exercises!C19+1,FALSE)</f>
        <v>10</v>
      </c>
      <c r="J19">
        <f>VLOOKUP(H$2,Technicality!A$2:F$8,Exercises!D19+1,FALSE)</f>
        <v>10</v>
      </c>
      <c r="K19">
        <f>VLOOKUP(H$2,Flexibility!A$2:F$8,Exercises!E19+1,FALSE)</f>
        <v>25</v>
      </c>
      <c r="L19">
        <f>VLOOKUP(H$2,Balance!A$2:F$8,Exercises!F19+1,FALSE)</f>
        <v>25</v>
      </c>
      <c r="M19">
        <f>VLOOKUP(H$2,Strength!A$2:F$8,Exercises!G19+1,FALSE)</f>
        <v>10</v>
      </c>
      <c r="O19" s="20">
        <f>IF(G$5=7,(VLOOKUP(R$2,P$2:Q$11,2,FALSE)),0)</f>
        <v>0</v>
      </c>
    </row>
    <row r="20" spans="1:16">
      <c r="A20">
        <v>1.9E-2</v>
      </c>
      <c r="B20">
        <f t="shared" si="2"/>
        <v>165.01900000000001</v>
      </c>
      <c r="C20" s="24" t="str">
        <f>Exercises!A20</f>
        <v>Standing Hamstring Curls</v>
      </c>
      <c r="D20" s="24" t="str">
        <f>Exercises!B20</f>
        <v>T0005</v>
      </c>
      <c r="E20" s="23">
        <f t="shared" si="0"/>
        <v>165</v>
      </c>
      <c r="F20">
        <v>100</v>
      </c>
      <c r="I20">
        <f>VLOOKUP(H$2,Exertion!$A$2:$F$8,Exercises!C20+1,FALSE)</f>
        <v>10</v>
      </c>
      <c r="J20">
        <f>VLOOKUP(H$2,Technicality!A$2:F$8,Exercises!D20+1,FALSE)</f>
        <v>10</v>
      </c>
      <c r="K20">
        <f>VLOOKUP(H$2,Flexibility!A$2:F$8,Exercises!E20+1,FALSE)</f>
        <v>10</v>
      </c>
      <c r="L20">
        <f>VLOOKUP(H$2,Balance!A$2:F$8,Exercises!F20+1,FALSE)</f>
        <v>25</v>
      </c>
      <c r="M20">
        <f>VLOOKUP(H$2,Strength!A$2:F$8,Exercises!G20+1,FALSE)</f>
        <v>10</v>
      </c>
      <c r="O20" s="20">
        <f>IF(G$5=8,(VLOOKUP(R$2,P$2:Q$11,2,FALSE)),0)</f>
        <v>0</v>
      </c>
    </row>
    <row r="21" spans="1:16">
      <c r="A21">
        <v>0.02</v>
      </c>
      <c r="B21">
        <f t="shared" si="2"/>
        <v>165.02</v>
      </c>
      <c r="C21" s="24" t="str">
        <f>Exercises!A21</f>
        <v>Behind back shoulder stretch</v>
      </c>
      <c r="D21" s="24" t="str">
        <f>Exercises!B21</f>
        <v>M0008</v>
      </c>
      <c r="E21" s="23">
        <f t="shared" si="0"/>
        <v>165</v>
      </c>
      <c r="F21">
        <v>100</v>
      </c>
      <c r="I21">
        <f>VLOOKUP(H$2,Exertion!$A$2:$F$8,Exercises!C21+1,FALSE)</f>
        <v>20</v>
      </c>
      <c r="J21">
        <f>VLOOKUP(H$2,Technicality!A$2:F$8,Exercises!D21+1,FALSE)</f>
        <v>10</v>
      </c>
      <c r="K21">
        <f>VLOOKUP(H$2,Flexibility!A$2:F$8,Exercises!E21+1,FALSE)</f>
        <v>25</v>
      </c>
      <c r="L21">
        <f>VLOOKUP(H$2,Balance!A$2:F$8,Exercises!F21+1,FALSE)</f>
        <v>5</v>
      </c>
      <c r="M21">
        <f>VLOOKUP(H$2,Strength!A$2:F$8,Exercises!G21+1,FALSE)</f>
        <v>5</v>
      </c>
      <c r="O21" s="20">
        <f>IF(G$5=9,(VLOOKUP(R$2,P$2:Q$11,2,FALSE)),0)</f>
        <v>0</v>
      </c>
      <c r="P21" s="20"/>
    </row>
    <row r="22" spans="1:16">
      <c r="A22">
        <v>2.1000000000000001E-2</v>
      </c>
      <c r="B22">
        <f t="shared" si="2"/>
        <v>145.02099999999999</v>
      </c>
      <c r="C22" s="24" t="str">
        <f>Exercises!A22</f>
        <v>Upper back &amp; neck releiver</v>
      </c>
      <c r="D22" s="24" t="str">
        <f>Exercises!B22</f>
        <v>M0009</v>
      </c>
      <c r="E22" s="23">
        <f t="shared" si="0"/>
        <v>145</v>
      </c>
      <c r="F22">
        <v>100</v>
      </c>
      <c r="I22">
        <f>VLOOKUP(H$2,Exertion!$A$2:$F$8,Exercises!C22+1,FALSE)</f>
        <v>10</v>
      </c>
      <c r="J22">
        <f>VLOOKUP(H$2,Technicality!A$2:F$8,Exercises!D22+1,FALSE)</f>
        <v>10</v>
      </c>
      <c r="K22">
        <f>VLOOKUP(H$2,Flexibility!A$2:F$8,Exercises!E22+1,FALSE)</f>
        <v>10</v>
      </c>
      <c r="L22">
        <f>VLOOKUP(H$2,Balance!A$2:F$8,Exercises!F22+1,FALSE)</f>
        <v>10</v>
      </c>
      <c r="M22">
        <f>VLOOKUP(H$2,Strength!A$2:F$8,Exercises!G22+1,FALSE)</f>
        <v>5</v>
      </c>
      <c r="O22" s="20">
        <f>IF(G$5=10,(VLOOKUP(R$2,P$2:Q$11,2,FALSE)),0)</f>
        <v>0</v>
      </c>
    </row>
    <row r="23" spans="1:16">
      <c r="A23">
        <v>2.1999999999999999E-2</v>
      </c>
      <c r="B23">
        <f t="shared" si="2"/>
        <v>170.02199999999999</v>
      </c>
      <c r="C23" s="24" t="str">
        <f>Exercises!A23</f>
        <v>Basic hamstring stretch</v>
      </c>
      <c r="D23" s="24" t="str">
        <f>Exercises!B23</f>
        <v>T0006</v>
      </c>
      <c r="E23" s="23">
        <f t="shared" si="0"/>
        <v>170</v>
      </c>
      <c r="F23">
        <v>100</v>
      </c>
      <c r="I23">
        <f>VLOOKUP(H$2,Exertion!$A$2:$F$8,Exercises!C23+1,FALSE)</f>
        <v>20</v>
      </c>
      <c r="J23">
        <f>VLOOKUP(H$2,Technicality!A$2:F$8,Exercises!D23+1,FALSE)</f>
        <v>10</v>
      </c>
      <c r="K23">
        <f>VLOOKUP(H$2,Flexibility!A$2:F$8,Exercises!E23+1,FALSE)</f>
        <v>25</v>
      </c>
      <c r="L23">
        <f>VLOOKUP(H$2,Balance!A$2:F$8,Exercises!F23+1,FALSE)</f>
        <v>10</v>
      </c>
      <c r="M23">
        <f>VLOOKUP(H$2,Strength!A$2:F$8,Exercises!G23+1,FALSE)</f>
        <v>5</v>
      </c>
      <c r="O23" s="20"/>
    </row>
    <row r="24" spans="1:16">
      <c r="A24">
        <v>2.3E-2</v>
      </c>
      <c r="B24">
        <f t="shared" si="2"/>
        <v>175.023</v>
      </c>
      <c r="C24" s="24" t="str">
        <f>Exercises!A24</f>
        <v>Leg-cross hamstring stretch</v>
      </c>
      <c r="D24" s="24" t="str">
        <f>Exercises!B24</f>
        <v>M0011</v>
      </c>
      <c r="E24" s="23">
        <f t="shared" si="0"/>
        <v>175</v>
      </c>
      <c r="F24">
        <v>100</v>
      </c>
      <c r="I24">
        <f>VLOOKUP(H$2,Exertion!$A$2:$F$8,Exercises!C24+1,FALSE)</f>
        <v>10</v>
      </c>
      <c r="J24">
        <f>VLOOKUP(H$2,Technicality!A$2:F$8,Exercises!D24+1,FALSE)</f>
        <v>10</v>
      </c>
      <c r="K24">
        <f>VLOOKUP(H$2,Flexibility!A$2:F$8,Exercises!E24+1,FALSE)</f>
        <v>25</v>
      </c>
      <c r="L24">
        <f>VLOOKUP(H$2,Balance!A$2:F$8,Exercises!F24+1,FALSE)</f>
        <v>25</v>
      </c>
      <c r="M24">
        <f>VLOOKUP(H$2,Strength!A$2:F$8,Exercises!G24+1,FALSE)</f>
        <v>5</v>
      </c>
      <c r="O24" s="20"/>
    </row>
    <row r="25" spans="1:16">
      <c r="A25">
        <v>2.4E-2</v>
      </c>
      <c r="B25">
        <f t="shared" si="2"/>
        <v>155.024</v>
      </c>
      <c r="C25" s="24" t="str">
        <f>Exercises!A25</f>
        <v>One-leg roundhouse?</v>
      </c>
      <c r="D25" s="24" t="str">
        <f>Exercises!B25</f>
        <v>J0002</v>
      </c>
      <c r="E25" s="23">
        <f t="shared" si="0"/>
        <v>155</v>
      </c>
      <c r="F25">
        <v>100</v>
      </c>
      <c r="I25">
        <f>VLOOKUP(H$2,Exertion!$A$2:$F$8,Exercises!C25+1,FALSE)</f>
        <v>5</v>
      </c>
      <c r="J25">
        <f>VLOOKUP(H$2,Technicality!A$2:F$8,Exercises!D25+1,FALSE)</f>
        <v>5</v>
      </c>
      <c r="K25">
        <f>VLOOKUP(H$2,Flexibility!A$2:F$8,Exercises!E25+1,FALSE)</f>
        <v>20</v>
      </c>
      <c r="L25">
        <f>VLOOKUP(H$2,Balance!A$2:F$8,Exercises!F25+1,FALSE)</f>
        <v>15</v>
      </c>
      <c r="M25">
        <f>VLOOKUP(H$2,Strength!A$2:F$8,Exercises!G25+1,FALSE)</f>
        <v>10</v>
      </c>
    </row>
    <row r="26" spans="1:16">
      <c r="A26">
        <v>2.5000000000000001E-2</v>
      </c>
      <c r="B26">
        <f t="shared" si="2"/>
        <v>160.02500000000001</v>
      </c>
      <c r="C26" s="24" t="str">
        <f>Exercises!A26</f>
        <v>Standing Wrist Stretches</v>
      </c>
      <c r="D26" s="24" t="str">
        <f>Exercises!B26</f>
        <v>M0012</v>
      </c>
      <c r="E26" s="23">
        <f t="shared" si="0"/>
        <v>160</v>
      </c>
      <c r="F26">
        <v>100</v>
      </c>
      <c r="I26">
        <f>VLOOKUP(H$2,Exertion!$A$2:$F$8,Exercises!C26+1,FALSE)</f>
        <v>20</v>
      </c>
      <c r="J26">
        <f>VLOOKUP(H$2,Technicality!A$2:F$8,Exercises!D26+1,FALSE)</f>
        <v>5</v>
      </c>
      <c r="K26">
        <f>VLOOKUP(H$2,Flexibility!A$2:F$8,Exercises!E26+1,FALSE)</f>
        <v>25</v>
      </c>
      <c r="L26">
        <f>VLOOKUP(H$2,Balance!A$2:F$8,Exercises!F26+1,FALSE)</f>
        <v>5</v>
      </c>
      <c r="M26">
        <f>VLOOKUP(H$2,Strength!A$2:F$8,Exercises!G26+1,FALSE)</f>
        <v>5</v>
      </c>
    </row>
    <row r="27" spans="1:16">
      <c r="A27">
        <v>2.5999999999999999E-2</v>
      </c>
      <c r="B27">
        <f t="shared" si="2"/>
        <v>110.026</v>
      </c>
      <c r="C27" s="24" t="str">
        <f>Exercises!A27</f>
        <v>Tai Chi Starting Form</v>
      </c>
      <c r="D27" s="24" t="str">
        <f>Exercises!B27</f>
        <v>C0001</v>
      </c>
      <c r="E27" s="23">
        <f t="shared" si="0"/>
        <v>110</v>
      </c>
      <c r="F27">
        <v>100</v>
      </c>
      <c r="I27">
        <f>VLOOKUP(H$2,Exertion!$A$2:$F$8,Exercises!C27+1,FALSE)</f>
        <v>10</v>
      </c>
      <c r="J27">
        <f>VLOOKUP(H$2,Technicality!A$2:F$8,Exercises!D27+1,FALSE)</f>
        <v>-15</v>
      </c>
      <c r="K27">
        <f>VLOOKUP(H$2,Flexibility!A$2:F$8,Exercises!E27+1,FALSE)</f>
        <v>5</v>
      </c>
      <c r="L27">
        <f>VLOOKUP(H$2,Balance!A$2:F$8,Exercises!F27+1,FALSE)</f>
        <v>5</v>
      </c>
      <c r="M27">
        <f>VLOOKUP(H$2,Strength!A$2:F$8,Exercises!G27+1,FALSE)</f>
        <v>5</v>
      </c>
    </row>
    <row r="28" spans="1:16">
      <c r="A28">
        <v>2.7E-2</v>
      </c>
      <c r="B28">
        <f t="shared" si="2"/>
        <v>115.027</v>
      </c>
      <c r="C28" s="24" t="str">
        <f>Exercises!A28</f>
        <v>Parting the Horse's Mane 1</v>
      </c>
      <c r="D28" s="24" t="str">
        <f>Exercises!B28</f>
        <v>C0002</v>
      </c>
      <c r="E28" s="23">
        <f t="shared" si="0"/>
        <v>115</v>
      </c>
      <c r="F28">
        <v>100</v>
      </c>
      <c r="I28">
        <f>VLOOKUP(H$2,Exertion!$A$2:$F$8,Exercises!C28+1,FALSE)</f>
        <v>10</v>
      </c>
      <c r="J28">
        <f>VLOOKUP(H$2,Technicality!A$2:F$8,Exercises!D28+1,FALSE)</f>
        <v>-15</v>
      </c>
      <c r="K28">
        <f>VLOOKUP(H$2,Flexibility!A$2:F$8,Exercises!E28+1,FALSE)</f>
        <v>5</v>
      </c>
      <c r="L28">
        <f>VLOOKUP(H$2,Balance!A$2:F$8,Exercises!F28+1,FALSE)</f>
        <v>10</v>
      </c>
      <c r="M28">
        <f>VLOOKUP(H$2,Strength!A$2:F$8,Exercises!G28+1,FALSE)</f>
        <v>5</v>
      </c>
    </row>
    <row r="29" spans="1:16">
      <c r="A29">
        <v>2.8000000000000001E-2</v>
      </c>
      <c r="B29">
        <f t="shared" si="2"/>
        <v>120.02800000000001</v>
      </c>
      <c r="C29" s="24" t="str">
        <f>Exercises!A29</f>
        <v>Parting the Horse's Mane 2</v>
      </c>
      <c r="D29" s="24" t="str">
        <f>Exercises!B29</f>
        <v>C0003</v>
      </c>
      <c r="E29" s="23">
        <f t="shared" si="0"/>
        <v>120</v>
      </c>
      <c r="F29">
        <v>100</v>
      </c>
      <c r="I29">
        <f>VLOOKUP(H$2,Exertion!$A$2:$F$8,Exercises!C29+1,FALSE)</f>
        <v>10</v>
      </c>
      <c r="J29">
        <f>VLOOKUP(H$2,Technicality!A$2:F$8,Exercises!D29+1,FALSE)</f>
        <v>-15</v>
      </c>
      <c r="K29">
        <f>VLOOKUP(H$2,Flexibility!A$2:F$8,Exercises!E29+1,FALSE)</f>
        <v>10</v>
      </c>
      <c r="L29">
        <f>VLOOKUP(H$2,Balance!A$2:F$8,Exercises!F29+1,FALSE)</f>
        <v>10</v>
      </c>
      <c r="M29">
        <f>VLOOKUP(H$2,Strength!A$2:F$8,Exercises!G29+1,FALSE)</f>
        <v>5</v>
      </c>
    </row>
    <row r="30" spans="1:16">
      <c r="A30">
        <v>2.9000000000000001E-2</v>
      </c>
      <c r="B30">
        <f t="shared" si="2"/>
        <v>135.029</v>
      </c>
      <c r="C30" s="24" t="str">
        <f>Exercises!A30</f>
        <v>Parting the Horse's Mane 3</v>
      </c>
      <c r="D30" s="24" t="str">
        <f>Exercises!B30</f>
        <v>C0004</v>
      </c>
      <c r="E30" s="23">
        <f t="shared" si="0"/>
        <v>135</v>
      </c>
      <c r="F30">
        <v>100</v>
      </c>
      <c r="I30">
        <f>VLOOKUP(H$2,Exertion!$A$2:$F$8,Exercises!C30+1,FALSE)</f>
        <v>10</v>
      </c>
      <c r="J30">
        <f>VLOOKUP(H$2,Technicality!A$2:F$8,Exercises!D30+1,FALSE)</f>
        <v>-15</v>
      </c>
      <c r="K30">
        <f>VLOOKUP(H$2,Flexibility!A$2:F$8,Exercises!E30+1,FALSE)</f>
        <v>10</v>
      </c>
      <c r="L30">
        <f>VLOOKUP(H$2,Balance!A$2:F$8,Exercises!F30+1,FALSE)</f>
        <v>25</v>
      </c>
      <c r="M30">
        <f>VLOOKUP(H$2,Strength!A$2:F$8,Exercises!G30+1,FALSE)</f>
        <v>5</v>
      </c>
    </row>
    <row r="31" spans="1:16">
      <c r="A31">
        <v>0.03</v>
      </c>
      <c r="B31">
        <f t="shared" si="2"/>
        <v>115.03</v>
      </c>
      <c r="C31" s="24" t="str">
        <f>Exercises!A31</f>
        <v>Stork Spreads its Wings 1</v>
      </c>
      <c r="D31" s="24" t="str">
        <f>Exercises!B31</f>
        <v>C0005</v>
      </c>
      <c r="E31" s="23">
        <f t="shared" si="0"/>
        <v>115</v>
      </c>
      <c r="F31">
        <v>100</v>
      </c>
      <c r="I31">
        <f>VLOOKUP(H$2,Exertion!$A$2:$F$8,Exercises!C31+1,FALSE)</f>
        <v>10</v>
      </c>
      <c r="J31">
        <f>VLOOKUP(H$2,Technicality!A$2:F$8,Exercises!D31+1,FALSE)</f>
        <v>-15</v>
      </c>
      <c r="K31">
        <f>VLOOKUP(H$2,Flexibility!A$2:F$8,Exercises!E31+1,FALSE)</f>
        <v>5</v>
      </c>
      <c r="L31">
        <f>VLOOKUP(H$2,Balance!A$2:F$8,Exercises!F31+1,FALSE)</f>
        <v>10</v>
      </c>
      <c r="M31">
        <f>VLOOKUP(H$2,Strength!A$2:F$8,Exercises!G31+1,FALSE)</f>
        <v>5</v>
      </c>
    </row>
    <row r="32" spans="1:16">
      <c r="A32">
        <v>3.1E-2</v>
      </c>
      <c r="B32">
        <f t="shared" si="2"/>
        <v>115.03100000000001</v>
      </c>
      <c r="C32" s="24" t="str">
        <f>Exercises!A32</f>
        <v>Stork Spreads its Wings 2</v>
      </c>
      <c r="D32" s="24" t="str">
        <f>Exercises!B32</f>
        <v>C0006</v>
      </c>
      <c r="E32" s="23">
        <f t="shared" si="0"/>
        <v>115</v>
      </c>
      <c r="F32">
        <v>100</v>
      </c>
      <c r="I32">
        <f>VLOOKUP(H$2,Exertion!$A$2:$F$8,Exercises!C32+1,FALSE)</f>
        <v>5</v>
      </c>
      <c r="J32">
        <f>VLOOKUP(H$2,Technicality!A$2:F$8,Exercises!D32+1,FALSE)</f>
        <v>-15</v>
      </c>
      <c r="K32">
        <f>VLOOKUP(H$2,Flexibility!A$2:F$8,Exercises!E32+1,FALSE)</f>
        <v>10</v>
      </c>
      <c r="L32">
        <f>VLOOKUP(H$2,Balance!A$2:F$8,Exercises!F32+1,FALSE)</f>
        <v>10</v>
      </c>
      <c r="M32">
        <f>VLOOKUP(H$2,Strength!A$2:F$8,Exercises!G32+1,FALSE)</f>
        <v>5</v>
      </c>
    </row>
    <row r="33" spans="1:13">
      <c r="A33">
        <v>3.2000000000000001E-2</v>
      </c>
      <c r="B33">
        <f t="shared" si="2"/>
        <v>115.032</v>
      </c>
      <c r="C33" s="24" t="str">
        <f>Exercises!A33</f>
        <v>Playing the Lute 1</v>
      </c>
      <c r="D33" s="24" t="str">
        <f>Exercises!B33</f>
        <v>C0007</v>
      </c>
      <c r="E33" s="23">
        <f t="shared" si="0"/>
        <v>115</v>
      </c>
      <c r="F33">
        <v>100</v>
      </c>
      <c r="I33">
        <f>VLOOKUP(H$2,Exertion!$A$2:$F$8,Exercises!C33+1,FALSE)</f>
        <v>10</v>
      </c>
      <c r="J33">
        <f>VLOOKUP(H$2,Technicality!A$2:F$8,Exercises!D33+1,FALSE)</f>
        <v>-15</v>
      </c>
      <c r="K33">
        <f>VLOOKUP(H$2,Flexibility!A$2:F$8,Exercises!E33+1,FALSE)</f>
        <v>5</v>
      </c>
      <c r="L33">
        <f>VLOOKUP(H$2,Balance!A$2:F$8,Exercises!F33+1,FALSE)</f>
        <v>10</v>
      </c>
      <c r="M33">
        <f>VLOOKUP(H$2,Strength!A$2:F$8,Exercises!G33+1,FALSE)</f>
        <v>5</v>
      </c>
    </row>
    <row r="34" spans="1:13">
      <c r="A34">
        <v>3.3000000000000002E-2</v>
      </c>
      <c r="B34">
        <f t="shared" si="2"/>
        <v>130.03299999999999</v>
      </c>
      <c r="C34" s="24" t="str">
        <f>Exercises!A34</f>
        <v>Playing the Lute 2</v>
      </c>
      <c r="D34" s="24" t="str">
        <f>Exercises!B34</f>
        <v>C0008</v>
      </c>
      <c r="E34" s="23">
        <f t="shared" ref="E34:E65" si="3">F34+I34+J34+K34+L34+M34</f>
        <v>130</v>
      </c>
      <c r="F34">
        <v>100</v>
      </c>
      <c r="I34">
        <f>VLOOKUP(H$2,Exertion!$A$2:$F$8,Exercises!C34+1,FALSE)</f>
        <v>5</v>
      </c>
      <c r="J34">
        <f>VLOOKUP(H$2,Technicality!A$2:F$8,Exercises!D34+1,FALSE)</f>
        <v>-15</v>
      </c>
      <c r="K34">
        <f>VLOOKUP(H$2,Flexibility!A$2:F$8,Exercises!E34+1,FALSE)</f>
        <v>10</v>
      </c>
      <c r="L34">
        <f>VLOOKUP(H$2,Balance!A$2:F$8,Exercises!F34+1,FALSE)</f>
        <v>25</v>
      </c>
      <c r="M34">
        <f>VLOOKUP(H$2,Strength!A$2:F$8,Exercises!G34+1,FALSE)</f>
        <v>5</v>
      </c>
    </row>
    <row r="35" spans="1:13">
      <c r="A35">
        <v>3.4000000000000002E-2</v>
      </c>
      <c r="B35">
        <f t="shared" si="2"/>
        <v>115.03400000000001</v>
      </c>
      <c r="C35" s="24" t="str">
        <f>Exercises!A35</f>
        <v>Single Whip 1</v>
      </c>
      <c r="D35" s="24" t="str">
        <f>Exercises!B35</f>
        <v>C0009</v>
      </c>
      <c r="E35" s="23">
        <f t="shared" si="3"/>
        <v>115</v>
      </c>
      <c r="F35">
        <v>100</v>
      </c>
      <c r="I35">
        <f>VLOOKUP(H$2,Exertion!$A$2:$F$8,Exercises!C35+1,FALSE)</f>
        <v>10</v>
      </c>
      <c r="J35">
        <f>VLOOKUP(H$2,Technicality!A$2:F$8,Exercises!D35+1,FALSE)</f>
        <v>-15</v>
      </c>
      <c r="K35">
        <f>VLOOKUP(H$2,Flexibility!A$2:F$8,Exercises!E35+1,FALSE)</f>
        <v>5</v>
      </c>
      <c r="L35">
        <f>VLOOKUP(H$2,Balance!A$2:F$8,Exercises!F35+1,FALSE)</f>
        <v>10</v>
      </c>
      <c r="M35">
        <f>VLOOKUP(H$2,Strength!A$2:F$8,Exercises!G35+1,FALSE)</f>
        <v>5</v>
      </c>
    </row>
    <row r="36" spans="1:13">
      <c r="A36">
        <v>3.5000000000000003E-2</v>
      </c>
      <c r="B36">
        <f t="shared" si="2"/>
        <v>120.035</v>
      </c>
      <c r="C36" s="24" t="str">
        <f>Exercises!A36</f>
        <v>Single Whip 2</v>
      </c>
      <c r="D36" s="24" t="str">
        <f>Exercises!B36</f>
        <v>C0010</v>
      </c>
      <c r="E36" s="23">
        <f t="shared" si="3"/>
        <v>120</v>
      </c>
      <c r="F36">
        <v>100</v>
      </c>
      <c r="I36">
        <f>VLOOKUP(H$2,Exertion!$A$2:$F$8,Exercises!C36+1,FALSE)</f>
        <v>10</v>
      </c>
      <c r="J36">
        <f>VLOOKUP(H$2,Technicality!A$2:F$8,Exercises!D36+1,FALSE)</f>
        <v>-15</v>
      </c>
      <c r="K36">
        <f>VLOOKUP(H$2,Flexibility!A$2:F$8,Exercises!E36+1,FALSE)</f>
        <v>10</v>
      </c>
      <c r="L36">
        <f>VLOOKUP(H$2,Balance!A$2:F$8,Exercises!F36+1,FALSE)</f>
        <v>10</v>
      </c>
      <c r="M36">
        <f>VLOOKUP(H$2,Strength!A$2:F$8,Exercises!G36+1,FALSE)</f>
        <v>5</v>
      </c>
    </row>
    <row r="37" spans="1:13">
      <c r="A37">
        <v>3.5999999999999997E-2</v>
      </c>
      <c r="B37">
        <f t="shared" si="2"/>
        <v>130.036</v>
      </c>
      <c r="C37" s="24" t="str">
        <f>Exercises!A37</f>
        <v>Single Whip 3</v>
      </c>
      <c r="D37" s="24" t="str">
        <f>Exercises!B37</f>
        <v>C0011</v>
      </c>
      <c r="E37" s="23">
        <f t="shared" si="3"/>
        <v>130</v>
      </c>
      <c r="F37">
        <v>100</v>
      </c>
      <c r="I37">
        <f>VLOOKUP(H$2,Exertion!$A$2:$F$8,Exercises!C37+1,FALSE)</f>
        <v>5</v>
      </c>
      <c r="J37">
        <f>VLOOKUP(H$2,Technicality!A$2:F$8,Exercises!D37+1,FALSE)</f>
        <v>-15</v>
      </c>
      <c r="K37">
        <f>VLOOKUP(H$2,Flexibility!A$2:F$8,Exercises!E37+1,FALSE)</f>
        <v>10</v>
      </c>
      <c r="L37">
        <f>VLOOKUP(H$2,Balance!A$2:F$8,Exercises!F37+1,FALSE)</f>
        <v>25</v>
      </c>
      <c r="M37">
        <f>VLOOKUP(H$2,Strength!A$2:F$8,Exercises!G37+1,FALSE)</f>
        <v>5</v>
      </c>
    </row>
    <row r="38" spans="1:13">
      <c r="A38">
        <v>3.6999999999999998E-2</v>
      </c>
      <c r="B38">
        <f t="shared" si="2"/>
        <v>145.03700000000001</v>
      </c>
      <c r="C38" s="24" t="str">
        <f>Exercises!A38</f>
        <v>Full and Empty</v>
      </c>
      <c r="D38" s="24" t="str">
        <f>Exercises!B38</f>
        <v>C0012</v>
      </c>
      <c r="E38" s="23">
        <f t="shared" si="3"/>
        <v>145</v>
      </c>
      <c r="F38">
        <v>100</v>
      </c>
      <c r="I38">
        <f>VLOOKUP(H$2,Exertion!$A$2:$F$8,Exercises!C38+1,FALSE)</f>
        <v>20</v>
      </c>
      <c r="J38">
        <f>VLOOKUP(H$2,Technicality!A$2:F$8,Exercises!D38+1,FALSE)</f>
        <v>10</v>
      </c>
      <c r="K38">
        <f>VLOOKUP(H$2,Flexibility!A$2:F$8,Exercises!E38+1,FALSE)</f>
        <v>5</v>
      </c>
      <c r="L38">
        <f>VLOOKUP(H$2,Balance!A$2:F$8,Exercises!F38+1,FALSE)</f>
        <v>5</v>
      </c>
      <c r="M38">
        <f>VLOOKUP(H$2,Strength!A$2:F$8,Exercises!G38+1,FALSE)</f>
        <v>5</v>
      </c>
    </row>
    <row r="39" spans="1:13">
      <c r="A39">
        <v>3.7999999999999999E-2</v>
      </c>
      <c r="B39">
        <f t="shared" si="2"/>
        <v>135.03800000000001</v>
      </c>
      <c r="C39" s="24" t="str">
        <f>Exercises!A39</f>
        <v>Horse Stance</v>
      </c>
      <c r="D39" s="24" t="str">
        <f>Exercises!B39</f>
        <v>K0001</v>
      </c>
      <c r="E39" s="23">
        <f t="shared" si="3"/>
        <v>135</v>
      </c>
      <c r="F39">
        <v>100</v>
      </c>
      <c r="I39">
        <f>VLOOKUP(H$2,Exertion!$A$2:$F$8,Exercises!C39+1,FALSE)</f>
        <v>5</v>
      </c>
      <c r="J39">
        <f>VLOOKUP(H$2,Technicality!A$2:F$8,Exercises!D39+1,FALSE)</f>
        <v>10</v>
      </c>
      <c r="K39">
        <f>VLOOKUP(H$2,Flexibility!A$2:F$8,Exercises!E39+1,FALSE)</f>
        <v>5</v>
      </c>
      <c r="L39">
        <f>VLOOKUP(H$2,Balance!A$2:F$8,Exercises!F39+1,FALSE)</f>
        <v>10</v>
      </c>
      <c r="M39">
        <f>VLOOKUP(H$2,Strength!A$2:F$8,Exercises!G39+1,FALSE)</f>
        <v>5</v>
      </c>
    </row>
    <row r="40" spans="1:13">
      <c r="A40">
        <v>3.9E-2</v>
      </c>
      <c r="B40">
        <f t="shared" si="2"/>
        <v>135.03899999999999</v>
      </c>
      <c r="C40" s="24" t="str">
        <f>Exercises!A40</f>
        <v>Forward Stance</v>
      </c>
      <c r="D40" s="24" t="str">
        <f>Exercises!B40</f>
        <v>K0002</v>
      </c>
      <c r="E40" s="23">
        <f t="shared" si="3"/>
        <v>135</v>
      </c>
      <c r="F40">
        <v>100</v>
      </c>
      <c r="I40">
        <f>VLOOKUP(H$2,Exertion!$A$2:$F$8,Exercises!C40+1,FALSE)</f>
        <v>5</v>
      </c>
      <c r="J40">
        <f>VLOOKUP(H$2,Technicality!A$2:F$8,Exercises!D40+1,FALSE)</f>
        <v>10</v>
      </c>
      <c r="K40">
        <f>VLOOKUP(H$2,Flexibility!A$2:F$8,Exercises!E40+1,FALSE)</f>
        <v>5</v>
      </c>
      <c r="L40">
        <f>VLOOKUP(H$2,Balance!A$2:F$8,Exercises!F40+1,FALSE)</f>
        <v>10</v>
      </c>
      <c r="M40">
        <f>VLOOKUP(H$2,Strength!A$2:F$8,Exercises!G40+1,FALSE)</f>
        <v>5</v>
      </c>
    </row>
    <row r="41" spans="1:13">
      <c r="A41">
        <v>0.04</v>
      </c>
      <c r="B41">
        <f t="shared" si="2"/>
        <v>140.04</v>
      </c>
      <c r="C41" s="24" t="str">
        <f>Exercises!A41</f>
        <v>Cat stance</v>
      </c>
      <c r="D41" s="24" t="str">
        <f>Exercises!B41</f>
        <v>K0003</v>
      </c>
      <c r="E41" s="23">
        <f t="shared" si="3"/>
        <v>140</v>
      </c>
      <c r="F41">
        <v>100</v>
      </c>
      <c r="I41">
        <f>VLOOKUP(H$2,Exertion!$A$2:$F$8,Exercises!C41+1,FALSE)</f>
        <v>5</v>
      </c>
      <c r="J41">
        <f>VLOOKUP(H$2,Technicality!A$2:F$8,Exercises!D41+1,FALSE)</f>
        <v>5</v>
      </c>
      <c r="K41">
        <f>VLOOKUP(H$2,Flexibility!A$2:F$8,Exercises!E41+1,FALSE)</f>
        <v>10</v>
      </c>
      <c r="L41">
        <f>VLOOKUP(H$2,Balance!A$2:F$8,Exercises!F41+1,FALSE)</f>
        <v>15</v>
      </c>
      <c r="M41">
        <f>VLOOKUP(H$2,Strength!A$2:F$8,Exercises!G41+1,FALSE)</f>
        <v>5</v>
      </c>
    </row>
    <row r="42" spans="1:13">
      <c r="A42">
        <v>4.1000000000000002E-2</v>
      </c>
      <c r="B42">
        <f t="shared" si="2"/>
        <v>135.041</v>
      </c>
      <c r="C42" s="24" t="str">
        <f>Exercises!A42</f>
        <v>Twist Stance with crouch</v>
      </c>
      <c r="D42" s="24" t="str">
        <f>Exercises!B42</f>
        <v>K0004</v>
      </c>
      <c r="E42" s="23">
        <f t="shared" si="3"/>
        <v>135</v>
      </c>
      <c r="F42">
        <v>100</v>
      </c>
      <c r="I42">
        <f>VLOOKUP(H$2,Exertion!$A$2:$F$8,Exercises!C42+1,FALSE)</f>
        <v>-5</v>
      </c>
      <c r="J42">
        <f>VLOOKUP(H$2,Technicality!A$2:F$8,Exercises!D42+1,FALSE)</f>
        <v>5</v>
      </c>
      <c r="K42">
        <f>VLOOKUP(H$2,Flexibility!A$2:F$8,Exercises!E42+1,FALSE)</f>
        <v>10</v>
      </c>
      <c r="L42">
        <f>VLOOKUP(H$2,Balance!A$2:F$8,Exercises!F42+1,FALSE)</f>
        <v>15</v>
      </c>
      <c r="M42">
        <f>VLOOKUP(H$2,Strength!A$2:F$8,Exercises!G42+1,FALSE)</f>
        <v>10</v>
      </c>
    </row>
    <row r="43" spans="1:13">
      <c r="A43">
        <v>4.2000000000000003E-2</v>
      </c>
      <c r="B43">
        <f t="shared" si="2"/>
        <v>145.042</v>
      </c>
      <c r="C43" s="24" t="str">
        <f>Exercises!A43</f>
        <v>Crane Stance</v>
      </c>
      <c r="D43" s="24" t="str">
        <f>Exercises!B43</f>
        <v>K0005</v>
      </c>
      <c r="E43" s="23">
        <f t="shared" si="3"/>
        <v>145</v>
      </c>
      <c r="F43">
        <v>100</v>
      </c>
      <c r="I43">
        <f>VLOOKUP(H$2,Exertion!$A$2:$F$8,Exercises!C43+1,FALSE)</f>
        <v>5</v>
      </c>
      <c r="J43">
        <f>VLOOKUP(H$2,Technicality!A$2:F$8,Exercises!D43+1,FALSE)</f>
        <v>5</v>
      </c>
      <c r="K43">
        <f>VLOOKUP(H$2,Flexibility!A$2:F$8,Exercises!E43+1,FALSE)</f>
        <v>10</v>
      </c>
      <c r="L43">
        <f>VLOOKUP(H$2,Balance!A$2:F$8,Exercises!F43+1,FALSE)</f>
        <v>15</v>
      </c>
      <c r="M43">
        <f>VLOOKUP(H$2,Strength!A$2:F$8,Exercises!G43+1,FALSE)</f>
        <v>10</v>
      </c>
    </row>
    <row r="44" spans="1:13">
      <c r="A44">
        <v>4.2999999999999997E-2</v>
      </c>
      <c r="B44">
        <f t="shared" si="2"/>
        <v>140.04300000000001</v>
      </c>
      <c r="C44" s="24" t="str">
        <f>Exercises!A44</f>
        <v>Squats with Arm Row</v>
      </c>
      <c r="D44" s="24" t="str">
        <f>Exercises!B44</f>
        <v>M0013</v>
      </c>
      <c r="E44" s="23">
        <f t="shared" si="3"/>
        <v>140</v>
      </c>
      <c r="F44">
        <v>100</v>
      </c>
      <c r="I44">
        <f>VLOOKUP(H$2,Exertion!$A$2:$F$8,Exercises!C44+1,FALSE)</f>
        <v>5</v>
      </c>
      <c r="J44">
        <f>VLOOKUP(H$2,Technicality!A$2:F$8,Exercises!D44+1,FALSE)</f>
        <v>10</v>
      </c>
      <c r="K44">
        <f>VLOOKUP(H$2,Flexibility!A$2:F$8,Exercises!E44+1,FALSE)</f>
        <v>5</v>
      </c>
      <c r="L44">
        <f>VLOOKUP(H$2,Balance!A$2:F$8,Exercises!F44+1,FALSE)</f>
        <v>10</v>
      </c>
      <c r="M44">
        <f>VLOOKUP(H$2,Strength!A$2:F$8,Exercises!G44+1,FALSE)</f>
        <v>10</v>
      </c>
    </row>
    <row r="45" spans="1:13">
      <c r="A45">
        <v>4.3999999999999997E-2</v>
      </c>
      <c r="B45">
        <f t="shared" si="2"/>
        <v>130.04400000000001</v>
      </c>
      <c r="C45" s="24" t="str">
        <f>Exercises!A45</f>
        <v>One-leg heal raises</v>
      </c>
      <c r="D45" s="24" t="str">
        <f>Exercises!B45</f>
        <v>M0015</v>
      </c>
      <c r="E45" s="23">
        <f t="shared" si="3"/>
        <v>130</v>
      </c>
      <c r="F45">
        <v>100</v>
      </c>
      <c r="I45">
        <f>VLOOKUP(H$2,Exertion!$A$2:$F$8,Exercises!C45+1,FALSE)</f>
        <v>10</v>
      </c>
      <c r="J45">
        <f>VLOOKUP(H$2,Technicality!A$2:F$8,Exercises!D45+1,FALSE)</f>
        <v>-15</v>
      </c>
      <c r="K45">
        <f>VLOOKUP(H$2,Flexibility!A$2:F$8,Exercises!E45+1,FALSE)</f>
        <v>10</v>
      </c>
      <c r="L45">
        <f>VLOOKUP(H$2,Balance!A$2:F$8,Exercises!F45+1,FALSE)</f>
        <v>15</v>
      </c>
      <c r="M45">
        <f>VLOOKUP(H$2,Strength!A$2:F$8,Exercises!G45+1,FALSE)</f>
        <v>10</v>
      </c>
    </row>
    <row r="46" spans="1:13">
      <c r="A46">
        <v>4.4999999999999998E-2</v>
      </c>
      <c r="B46">
        <f t="shared" si="2"/>
        <v>135.04499999999999</v>
      </c>
      <c r="C46" s="24" t="str">
        <f>Exercises!A46</f>
        <v>Circling Hands</v>
      </c>
      <c r="D46" s="24" t="str">
        <f>Exercises!B46</f>
        <v>C0013</v>
      </c>
      <c r="E46" s="23">
        <f t="shared" si="3"/>
        <v>135</v>
      </c>
      <c r="F46">
        <v>100</v>
      </c>
      <c r="I46">
        <f>VLOOKUP(H$2,Exertion!$A$2:$F$8,Exercises!C46+1,FALSE)</f>
        <v>10</v>
      </c>
      <c r="J46">
        <f>VLOOKUP(H$2,Technicality!A$2:F$8,Exercises!D46+1,FALSE)</f>
        <v>10</v>
      </c>
      <c r="K46">
        <f>VLOOKUP(H$2,Flexibility!A$2:F$8,Exercises!E46+1,FALSE)</f>
        <v>5</v>
      </c>
      <c r="L46">
        <f>VLOOKUP(H$2,Balance!A$2:F$8,Exercises!F46+1,FALSE)</f>
        <v>5</v>
      </c>
      <c r="M46">
        <f>VLOOKUP(H$2,Strength!A$2:F$8,Exercises!G46+1,FALSE)</f>
        <v>5</v>
      </c>
    </row>
    <row r="47" spans="1:13">
      <c r="A47">
        <v>4.5999999999999999E-2</v>
      </c>
      <c r="B47">
        <f t="shared" si="2"/>
        <v>125.04600000000001</v>
      </c>
      <c r="C47" s="24" t="str">
        <f>Exercises!A47</f>
        <v>Chair pose twists</v>
      </c>
      <c r="D47" s="24" t="str">
        <f>Exercises!B47</f>
        <v>Y0006</v>
      </c>
      <c r="E47" s="23">
        <f t="shared" si="3"/>
        <v>125</v>
      </c>
      <c r="F47">
        <v>100</v>
      </c>
      <c r="I47">
        <f>VLOOKUP(H$2,Exertion!$A$2:$F$8,Exercises!C47+1,FALSE)</f>
        <v>-5</v>
      </c>
      <c r="J47">
        <f>VLOOKUP(H$2,Technicality!A$2:F$8,Exercises!D47+1,FALSE)</f>
        <v>-15</v>
      </c>
      <c r="K47">
        <f>VLOOKUP(H$2,Flexibility!A$2:F$8,Exercises!E47+1,FALSE)</f>
        <v>20</v>
      </c>
      <c r="L47">
        <f>VLOOKUP(H$2,Balance!A$2:F$8,Exercises!F47+1,FALSE)</f>
        <v>15</v>
      </c>
      <c r="M47">
        <f>VLOOKUP(H$2,Strength!A$2:F$8,Exercises!G47+1,FALSE)</f>
        <v>10</v>
      </c>
    </row>
    <row r="48" spans="1:13">
      <c r="A48">
        <v>4.7E-2</v>
      </c>
      <c r="B48">
        <f t="shared" si="2"/>
        <v>130.047</v>
      </c>
      <c r="C48" s="24" t="str">
        <f>Exercises!A48</f>
        <v>Warrior One Twist</v>
      </c>
      <c r="D48" s="24" t="str">
        <f>Exercises!B48</f>
        <v>Y0007</v>
      </c>
      <c r="E48" s="23">
        <f t="shared" si="3"/>
        <v>130</v>
      </c>
      <c r="F48">
        <v>100</v>
      </c>
      <c r="I48">
        <f>VLOOKUP(H$2,Exertion!$A$2:$F$8,Exercises!C48+1,FALSE)</f>
        <v>-5</v>
      </c>
      <c r="J48">
        <f>VLOOKUP(H$2,Technicality!A$2:F$8,Exercises!D48+1,FALSE)</f>
        <v>-15</v>
      </c>
      <c r="K48">
        <f>VLOOKUP(H$2,Flexibility!A$2:F$8,Exercises!E48+1,FALSE)</f>
        <v>25</v>
      </c>
      <c r="L48">
        <f>VLOOKUP(H$2,Balance!A$2:F$8,Exercises!F48+1,FALSE)</f>
        <v>15</v>
      </c>
      <c r="M48">
        <f>VLOOKUP(H$2,Strength!A$2:F$8,Exercises!G48+1,FALSE)</f>
        <v>10</v>
      </c>
    </row>
    <row r="49" spans="1:13">
      <c r="A49">
        <v>4.8000000000000001E-2</v>
      </c>
      <c r="B49">
        <f t="shared" si="2"/>
        <v>155.048</v>
      </c>
      <c r="C49" s="24" t="str">
        <f>Exercises!A49</f>
        <v>Twisting Triangle</v>
      </c>
      <c r="D49" s="24" t="str">
        <f>Exercises!B49</f>
        <v>Y0008</v>
      </c>
      <c r="E49" s="23">
        <f t="shared" si="3"/>
        <v>155</v>
      </c>
      <c r="F49">
        <v>100</v>
      </c>
      <c r="I49">
        <f>VLOOKUP(H$2,Exertion!$A$2:$F$8,Exercises!C49+1,FALSE)</f>
        <v>5</v>
      </c>
      <c r="J49">
        <f>VLOOKUP(H$2,Technicality!A$2:F$8,Exercises!D49+1,FALSE)</f>
        <v>5</v>
      </c>
      <c r="K49">
        <f>VLOOKUP(H$2,Flexibility!A$2:F$8,Exercises!E49+1,FALSE)</f>
        <v>20</v>
      </c>
      <c r="L49">
        <f>VLOOKUP(H$2,Balance!A$2:F$8,Exercises!F49+1,FALSE)</f>
        <v>15</v>
      </c>
      <c r="M49">
        <f>VLOOKUP(H$2,Strength!A$2:F$8,Exercises!G49+1,FALSE)</f>
        <v>10</v>
      </c>
    </row>
    <row r="50" spans="1:13">
      <c r="A50">
        <v>4.9000000000000002E-2</v>
      </c>
      <c r="B50">
        <f t="shared" si="2"/>
        <v>185.04900000000001</v>
      </c>
      <c r="C50" s="24" t="str">
        <f>Exercises!A50</f>
        <v>Half Moon</v>
      </c>
      <c r="D50" s="24" t="str">
        <f>Exercises!B50</f>
        <v>Y0009</v>
      </c>
      <c r="E50" s="23">
        <f t="shared" si="3"/>
        <v>185</v>
      </c>
      <c r="F50">
        <v>100</v>
      </c>
      <c r="I50">
        <f>VLOOKUP(H$2,Exertion!$A$2:$F$8,Exercises!C50+1,FALSE)</f>
        <v>20</v>
      </c>
      <c r="J50">
        <f>VLOOKUP(H$2,Technicality!A$2:F$8,Exercises!D50+1,FALSE)</f>
        <v>10</v>
      </c>
      <c r="K50">
        <f>VLOOKUP(H$2,Flexibility!A$2:F$8,Exercises!E50+1,FALSE)</f>
        <v>20</v>
      </c>
      <c r="L50">
        <f>VLOOKUP(H$2,Balance!A$2:F$8,Exercises!F50+1,FALSE)</f>
        <v>25</v>
      </c>
      <c r="M50">
        <f>VLOOKUP(H$2,Strength!A$2:F$8,Exercises!G50+1,FALSE)</f>
        <v>10</v>
      </c>
    </row>
    <row r="51" spans="1:13">
      <c r="A51">
        <v>0.05</v>
      </c>
      <c r="B51">
        <f t="shared" si="2"/>
        <v>140.05000000000001</v>
      </c>
      <c r="C51" s="24" t="str">
        <f>Exercises!A51</f>
        <v>Balance Shift</v>
      </c>
      <c r="D51" s="24" t="str">
        <f>Exercises!B51</f>
        <v>M0016</v>
      </c>
      <c r="E51" s="23">
        <f t="shared" si="3"/>
        <v>140</v>
      </c>
      <c r="F51">
        <v>100</v>
      </c>
      <c r="I51">
        <f>VLOOKUP(H$2,Exertion!$A$2:$F$8,Exercises!C51+1,FALSE)</f>
        <v>10</v>
      </c>
      <c r="J51">
        <f>VLOOKUP(H$2,Technicality!A$2:F$8,Exercises!D51+1,FALSE)</f>
        <v>10</v>
      </c>
      <c r="K51">
        <f>VLOOKUP(H$2,Flexibility!A$2:F$8,Exercises!E51+1,FALSE)</f>
        <v>5</v>
      </c>
      <c r="L51">
        <f>VLOOKUP(H$2,Balance!A$2:F$8,Exercises!F51+1,FALSE)</f>
        <v>10</v>
      </c>
      <c r="M51">
        <f>VLOOKUP(H$2,Strength!A$2:F$8,Exercises!G51+1,FALSE)</f>
        <v>5</v>
      </c>
    </row>
    <row r="52" spans="1:13">
      <c r="A52">
        <v>5.0999999999999997E-2</v>
      </c>
      <c r="B52">
        <f t="shared" si="2"/>
        <v>175.05099999999999</v>
      </c>
      <c r="C52" s="24" t="str">
        <f>Exercises!A52</f>
        <v>Heal Raises</v>
      </c>
      <c r="D52" s="24" t="str">
        <f>Exercises!B52</f>
        <v>M0017</v>
      </c>
      <c r="E52" s="23">
        <f t="shared" si="3"/>
        <v>175</v>
      </c>
      <c r="F52">
        <v>100</v>
      </c>
      <c r="I52">
        <f>VLOOKUP(H$2,Exertion!$A$2:$F$8,Exercises!C52+1,FALSE)</f>
        <v>20</v>
      </c>
      <c r="J52">
        <f>VLOOKUP(H$2,Technicality!A$2:F$8,Exercises!D52+1,FALSE)</f>
        <v>10</v>
      </c>
      <c r="K52">
        <f>VLOOKUP(H$2,Flexibility!A$2:F$8,Exercises!E52+1,FALSE)</f>
        <v>10</v>
      </c>
      <c r="L52">
        <f>VLOOKUP(H$2,Balance!A$2:F$8,Exercises!F52+1,FALSE)</f>
        <v>25</v>
      </c>
      <c r="M52">
        <f>VLOOKUP(H$2,Strength!A$2:F$8,Exercises!G52+1,FALSE)</f>
        <v>10</v>
      </c>
    </row>
    <row r="53" spans="1:13">
      <c r="A53">
        <v>5.1999999999999998E-2</v>
      </c>
      <c r="B53">
        <f t="shared" si="2"/>
        <v>180.05199999999999</v>
      </c>
      <c r="C53" s="24" t="str">
        <f>Exercises!A53</f>
        <v>Balance Back Twist</v>
      </c>
      <c r="D53" s="24" t="str">
        <f>Exercises!B53</f>
        <v>M0018</v>
      </c>
      <c r="E53" s="23">
        <f t="shared" si="3"/>
        <v>180</v>
      </c>
      <c r="F53">
        <v>100</v>
      </c>
      <c r="I53">
        <f>VLOOKUP(H$2,Exertion!$A$2:$F$8,Exercises!C53+1,FALSE)</f>
        <v>20</v>
      </c>
      <c r="J53">
        <f>VLOOKUP(H$2,Technicality!A$2:F$8,Exercises!D53+1,FALSE)</f>
        <v>10</v>
      </c>
      <c r="K53">
        <f>VLOOKUP(H$2,Flexibility!A$2:F$8,Exercises!E53+1,FALSE)</f>
        <v>20</v>
      </c>
      <c r="L53">
        <f>VLOOKUP(H$2,Balance!A$2:F$8,Exercises!F53+1,FALSE)</f>
        <v>25</v>
      </c>
      <c r="M53">
        <f>VLOOKUP(H$2,Strength!A$2:F$8,Exercises!G53+1,FALSE)</f>
        <v>5</v>
      </c>
    </row>
    <row r="54" spans="1:13">
      <c r="A54">
        <v>5.2999999999999999E-2</v>
      </c>
      <c r="B54">
        <f t="shared" si="2"/>
        <v>150.053</v>
      </c>
      <c r="C54" s="24" t="str">
        <f>Exercises!A54</f>
        <v>Balance Spins</v>
      </c>
      <c r="D54" s="24" t="str">
        <f>Exercises!B54</f>
        <v>M0019</v>
      </c>
      <c r="E54" s="23">
        <f t="shared" si="3"/>
        <v>150</v>
      </c>
      <c r="F54">
        <v>100</v>
      </c>
      <c r="I54">
        <f>VLOOKUP(H$2,Exertion!$A$2:$F$8,Exercises!C54+1,FALSE)</f>
        <v>20</v>
      </c>
      <c r="J54">
        <f>VLOOKUP(H$2,Technicality!A$2:F$8,Exercises!D54+1,FALSE)</f>
        <v>5</v>
      </c>
      <c r="K54">
        <f>VLOOKUP(H$2,Flexibility!A$2:F$8,Exercises!E54+1,FALSE)</f>
        <v>5</v>
      </c>
      <c r="L54">
        <f>VLOOKUP(H$2,Balance!A$2:F$8,Exercises!F54+1,FALSE)</f>
        <v>15</v>
      </c>
      <c r="M54">
        <f>VLOOKUP(H$2,Strength!A$2:F$8,Exercises!G54+1,FALSE)</f>
        <v>5</v>
      </c>
    </row>
    <row r="55" spans="1:13">
      <c r="A55">
        <v>5.3999999999999999E-2</v>
      </c>
      <c r="B55">
        <f t="shared" si="2"/>
        <v>120.054</v>
      </c>
      <c r="C55" s="24" t="str">
        <f>Exercises!A55</f>
        <v>Osoto Gari Sweep</v>
      </c>
      <c r="D55" s="24" t="str">
        <f>Exercises!B55</f>
        <v>J0003</v>
      </c>
      <c r="E55" s="23">
        <f t="shared" si="3"/>
        <v>120</v>
      </c>
      <c r="F55">
        <v>100</v>
      </c>
      <c r="I55">
        <f>VLOOKUP(H$2,Exertion!$A$2:$F$8,Exercises!C55+1,FALSE)</f>
        <v>5</v>
      </c>
      <c r="J55">
        <f>VLOOKUP(H$2,Technicality!A$2:F$8,Exercises!D55+1,FALSE)</f>
        <v>-15</v>
      </c>
      <c r="K55">
        <f>VLOOKUP(H$2,Flexibility!A$2:F$8,Exercises!E55+1,FALSE)</f>
        <v>10</v>
      </c>
      <c r="L55">
        <f>VLOOKUP(H$2,Balance!A$2:F$8,Exercises!F55+1,FALSE)</f>
        <v>15</v>
      </c>
      <c r="M55">
        <f>VLOOKUP(H$2,Strength!A$2:F$8,Exercises!G55+1,FALSE)</f>
        <v>5</v>
      </c>
    </row>
    <row r="56" spans="1:13">
      <c r="A56">
        <v>5.5E-2</v>
      </c>
      <c r="B56">
        <f t="shared" si="2"/>
        <v>150.05500000000001</v>
      </c>
      <c r="C56" s="24" t="str">
        <f>Exercises!A56</f>
        <v>Half Lunge</v>
      </c>
      <c r="D56" s="24" t="str">
        <f>Exercises!B56</f>
        <v>M0020</v>
      </c>
      <c r="E56" s="23">
        <f t="shared" si="3"/>
        <v>150</v>
      </c>
      <c r="F56">
        <v>100</v>
      </c>
      <c r="I56">
        <f>VLOOKUP(H$2,Exertion!$A$2:$F$8,Exercises!C56+1,FALSE)</f>
        <v>5</v>
      </c>
      <c r="J56">
        <f>VLOOKUP(H$2,Technicality!A$2:F$8,Exercises!D56+1,FALSE)</f>
        <v>10</v>
      </c>
      <c r="K56">
        <f>VLOOKUP(H$2,Flexibility!A$2:F$8,Exercises!E56+1,FALSE)</f>
        <v>5</v>
      </c>
      <c r="L56">
        <f>VLOOKUP(H$2,Balance!A$2:F$8,Exercises!F56+1,FALSE)</f>
        <v>25</v>
      </c>
      <c r="M56">
        <f>VLOOKUP(H$2,Strength!A$2:F$8,Exercises!G56+1,FALSE)</f>
        <v>5</v>
      </c>
    </row>
    <row r="57" spans="1:13">
      <c r="A57">
        <v>5.6000000000000001E-2</v>
      </c>
      <c r="B57">
        <f t="shared" si="2"/>
        <v>145.05600000000001</v>
      </c>
      <c r="C57" s="24" t="str">
        <f>Exercises!A57</f>
        <v>Balance Pose Open Breath</v>
      </c>
      <c r="D57" s="24" t="str">
        <f>Exercises!B57</f>
        <v>M0021</v>
      </c>
      <c r="E57" s="23">
        <f t="shared" si="3"/>
        <v>145</v>
      </c>
      <c r="F57">
        <v>100</v>
      </c>
      <c r="I57">
        <f>VLOOKUP(H$2,Exertion!$A$2:$F$8,Exercises!C57+1,FALSE)</f>
        <v>20</v>
      </c>
      <c r="J57">
        <f>VLOOKUP(H$2,Technicality!A$2:F$8,Exercises!D57+1,FALSE)</f>
        <v>10</v>
      </c>
      <c r="K57">
        <f>VLOOKUP(H$2,Flexibility!A$2:F$8,Exercises!E57+1,FALSE)</f>
        <v>5</v>
      </c>
      <c r="L57">
        <f>VLOOKUP(H$2,Balance!A$2:F$8,Exercises!F57+1,FALSE)</f>
        <v>5</v>
      </c>
      <c r="M57">
        <f>VLOOKUP(H$2,Strength!A$2:F$8,Exercises!G57+1,FALSE)</f>
        <v>5</v>
      </c>
    </row>
    <row r="58" spans="1:13">
      <c r="A58">
        <v>5.7000000000000002E-2</v>
      </c>
      <c r="B58">
        <f t="shared" si="2"/>
        <v>135.05699999999999</v>
      </c>
      <c r="C58" s="24" t="str">
        <f>Exercises!A58</f>
        <v>Burpees!</v>
      </c>
      <c r="D58" s="24" t="str">
        <f>Exercises!B58</f>
        <v>T0007</v>
      </c>
      <c r="E58" s="23">
        <f t="shared" si="3"/>
        <v>135</v>
      </c>
      <c r="F58">
        <v>100</v>
      </c>
      <c r="I58">
        <f>VLOOKUP(H$2,Exertion!$A$2:$F$8,Exercises!C58+1,FALSE)</f>
        <v>-15</v>
      </c>
      <c r="J58">
        <f>VLOOKUP(H$2,Technicality!A$2:F$8,Exercises!D58+1,FALSE)</f>
        <v>10</v>
      </c>
      <c r="K58">
        <f>VLOOKUP(H$2,Flexibility!A$2:F$8,Exercises!E58+1,FALSE)</f>
        <v>5</v>
      </c>
      <c r="L58">
        <f>VLOOKUP(H$2,Balance!A$2:F$8,Exercises!F58+1,FALSE)</f>
        <v>25</v>
      </c>
      <c r="M58">
        <f>VLOOKUP(H$2,Strength!A$2:F$8,Exercises!G58+1,FALSE)</f>
        <v>10</v>
      </c>
    </row>
    <row r="59" spans="1:13">
      <c r="A59">
        <v>5.8000000000000003E-2</v>
      </c>
      <c r="B59">
        <f t="shared" si="2"/>
        <v>145.05799999999999</v>
      </c>
      <c r="C59" s="24" t="str">
        <f>Exercises!A59</f>
        <v>Jumps! Side-to-side</v>
      </c>
      <c r="D59" s="24" t="str">
        <f>Exercises!B59</f>
        <v>T0008</v>
      </c>
      <c r="E59" s="23">
        <f t="shared" si="3"/>
        <v>145</v>
      </c>
      <c r="F59">
        <v>100</v>
      </c>
      <c r="I59">
        <f>VLOOKUP(H$2,Exertion!$A$2:$F$8,Exercises!C59+1,FALSE)</f>
        <v>-5</v>
      </c>
      <c r="J59">
        <f>VLOOKUP(H$2,Technicality!A$2:F$8,Exercises!D59+1,FALSE)</f>
        <v>10</v>
      </c>
      <c r="K59">
        <f>VLOOKUP(H$2,Flexibility!A$2:F$8,Exercises!E59+1,FALSE)</f>
        <v>5</v>
      </c>
      <c r="L59">
        <f>VLOOKUP(H$2,Balance!A$2:F$8,Exercises!F59+1,FALSE)</f>
        <v>25</v>
      </c>
      <c r="M59">
        <f>VLOOKUP(H$2,Strength!A$2:F$8,Exercises!G59+1,FALSE)</f>
        <v>10</v>
      </c>
    </row>
    <row r="60" spans="1:13">
      <c r="A60">
        <v>5.8999999999999997E-2</v>
      </c>
      <c r="B60">
        <f t="shared" si="2"/>
        <v>145.059</v>
      </c>
      <c r="C60" s="24" t="str">
        <f>Exercises!A60</f>
        <v>Jumps! Forward-and-Back</v>
      </c>
      <c r="D60" s="24" t="str">
        <f>Exercises!B60</f>
        <v>T0009</v>
      </c>
      <c r="E60" s="23">
        <f t="shared" si="3"/>
        <v>145</v>
      </c>
      <c r="F60">
        <v>100</v>
      </c>
      <c r="I60">
        <f>VLOOKUP(H$2,Exertion!$A$2:$F$8,Exercises!C60+1,FALSE)</f>
        <v>-5</v>
      </c>
      <c r="J60">
        <f>VLOOKUP(H$2,Technicality!A$2:F$8,Exercises!D60+1,FALSE)</f>
        <v>10</v>
      </c>
      <c r="K60">
        <f>VLOOKUP(H$2,Flexibility!A$2:F$8,Exercises!E60+1,FALSE)</f>
        <v>5</v>
      </c>
      <c r="L60">
        <f>VLOOKUP(H$2,Balance!A$2:F$8,Exercises!F60+1,FALSE)</f>
        <v>25</v>
      </c>
      <c r="M60">
        <f>VLOOKUP(H$2,Strength!A$2:F$8,Exercises!G60+1,FALSE)</f>
        <v>10</v>
      </c>
    </row>
    <row r="61" spans="1:13">
      <c r="A61">
        <v>0.06</v>
      </c>
      <c r="B61">
        <f t="shared" si="2"/>
        <v>125.06</v>
      </c>
      <c r="C61" s="24" t="str">
        <f>Exercises!A61</f>
        <v>Pushups</v>
      </c>
      <c r="D61" s="24" t="str">
        <f>Exercises!B61</f>
        <v>T0010</v>
      </c>
      <c r="E61" s="23">
        <f t="shared" si="3"/>
        <v>125</v>
      </c>
      <c r="F61">
        <v>100</v>
      </c>
      <c r="I61">
        <f>VLOOKUP(H$2,Exertion!$A$2:$F$8,Exercises!C61+1,FALSE)</f>
        <v>-5</v>
      </c>
      <c r="J61">
        <f>VLOOKUP(H$2,Technicality!A$2:F$8,Exercises!D61+1,FALSE)</f>
        <v>10</v>
      </c>
      <c r="K61">
        <f>VLOOKUP(H$2,Flexibility!A$2:F$8,Exercises!E61+1,FALSE)</f>
        <v>5</v>
      </c>
      <c r="L61">
        <f>VLOOKUP(H$2,Balance!A$2:F$8,Exercises!F61+1,FALSE)</f>
        <v>5</v>
      </c>
      <c r="M61">
        <f>VLOOKUP(H$2,Strength!A$2:F$8,Exercises!G61+1,FALSE)</f>
        <v>10</v>
      </c>
    </row>
    <row r="62" spans="1:13">
      <c r="A62">
        <v>6.0999999999999999E-2</v>
      </c>
      <c r="B62">
        <f t="shared" si="2"/>
        <v>165.06100000000001</v>
      </c>
      <c r="C62" s="24" t="str">
        <f>Exercises!A62</f>
        <v>Basic Judo Pose</v>
      </c>
      <c r="D62" s="24" t="str">
        <f>Exercises!B62</f>
        <v>J0004</v>
      </c>
      <c r="E62" s="23">
        <f t="shared" si="3"/>
        <v>165</v>
      </c>
      <c r="F62">
        <v>100</v>
      </c>
      <c r="I62">
        <f>VLOOKUP(H$2,Exertion!$A$2:$F$8,Exercises!C62+1,FALSE)</f>
        <v>20</v>
      </c>
      <c r="J62">
        <f>VLOOKUP(H$2,Technicality!A$2:F$8,Exercises!D62+1,FALSE)</f>
        <v>10</v>
      </c>
      <c r="K62">
        <f>VLOOKUP(H$2,Flexibility!A$2:F$8,Exercises!E62+1,FALSE)</f>
        <v>5</v>
      </c>
      <c r="L62">
        <f>VLOOKUP(H$2,Balance!A$2:F$8,Exercises!F62+1,FALSE)</f>
        <v>25</v>
      </c>
      <c r="M62">
        <f>VLOOKUP(H$2,Strength!A$2:F$8,Exercises!G62+1,FALSE)</f>
        <v>5</v>
      </c>
    </row>
    <row r="63" spans="1:13">
      <c r="A63">
        <v>6.2E-2</v>
      </c>
      <c r="B63">
        <f t="shared" si="2"/>
        <v>145.06200000000001</v>
      </c>
      <c r="C63" s="24" t="str">
        <f>Exercises!A63</f>
        <v>Side Leg lean-bend</v>
      </c>
      <c r="D63" s="24" t="str">
        <f>Exercises!B63</f>
        <v>M0022</v>
      </c>
      <c r="E63" s="23">
        <f t="shared" si="3"/>
        <v>145</v>
      </c>
      <c r="F63">
        <v>100</v>
      </c>
      <c r="I63">
        <f>VLOOKUP(H$2,Exertion!$A$2:$F$8,Exercises!C63+1,FALSE)</f>
        <v>10</v>
      </c>
      <c r="J63">
        <f>VLOOKUP(H$2,Technicality!A$2:F$8,Exercises!D63+1,FALSE)</f>
        <v>10</v>
      </c>
      <c r="K63">
        <f>VLOOKUP(H$2,Flexibility!A$2:F$8,Exercises!E63+1,FALSE)</f>
        <v>5</v>
      </c>
      <c r="L63">
        <f>VLOOKUP(H$2,Balance!A$2:F$8,Exercises!F63+1,FALSE)</f>
        <v>10</v>
      </c>
      <c r="M63">
        <f>VLOOKUP(H$2,Strength!A$2:F$8,Exercises!G63+1,FALSE)</f>
        <v>10</v>
      </c>
    </row>
    <row r="64" spans="1:13">
      <c r="A64">
        <v>6.3E-2</v>
      </c>
      <c r="B64">
        <f t="shared" si="2"/>
        <v>145.06299999999999</v>
      </c>
      <c r="C64" s="24" t="str">
        <f>Exercises!A64</f>
        <v>Balance Pose Meditation</v>
      </c>
      <c r="D64" s="24" t="str">
        <f>Exercises!B64</f>
        <v>M0023</v>
      </c>
      <c r="E64" s="23">
        <f t="shared" si="3"/>
        <v>145</v>
      </c>
      <c r="F64">
        <v>100</v>
      </c>
      <c r="I64">
        <f>VLOOKUP(H$2,Exertion!$A$2:$F$8,Exercises!C64+1,FALSE)</f>
        <v>20</v>
      </c>
      <c r="J64">
        <f>VLOOKUP(H$2,Technicality!A$2:F$8,Exercises!D64+1,FALSE)</f>
        <v>10</v>
      </c>
      <c r="K64">
        <f>VLOOKUP(H$2,Flexibility!A$2:F$8,Exercises!E64+1,FALSE)</f>
        <v>5</v>
      </c>
      <c r="L64">
        <f>VLOOKUP(H$2,Balance!A$2:F$8,Exercises!F64+1,FALSE)</f>
        <v>5</v>
      </c>
      <c r="M64">
        <f>VLOOKUP(H$2,Strength!A$2:F$8,Exercises!G64+1,FALSE)</f>
        <v>5</v>
      </c>
    </row>
    <row r="65" spans="1:13">
      <c r="A65">
        <v>6.4000000000000001E-2</v>
      </c>
      <c r="B65">
        <f t="shared" si="2"/>
        <v>150.06399999999999</v>
      </c>
      <c r="C65" s="24" t="str">
        <f>Exercises!A65</f>
        <v>Balance Pose Row</v>
      </c>
      <c r="D65" s="24" t="str">
        <f>Exercises!B65</f>
        <v>M0024</v>
      </c>
      <c r="E65" s="23">
        <f t="shared" si="3"/>
        <v>150</v>
      </c>
      <c r="F65">
        <v>100</v>
      </c>
      <c r="I65">
        <f>VLOOKUP(H$2,Exertion!$A$2:$F$8,Exercises!C65+1,FALSE)</f>
        <v>20</v>
      </c>
      <c r="J65">
        <f>VLOOKUP(H$2,Technicality!A$2:F$8,Exercises!D65+1,FALSE)</f>
        <v>10</v>
      </c>
      <c r="K65">
        <f>VLOOKUP(H$2,Flexibility!A$2:F$8,Exercises!E65+1,FALSE)</f>
        <v>5</v>
      </c>
      <c r="L65">
        <f>VLOOKUP(H$2,Balance!A$2:F$8,Exercises!F65+1,FALSE)</f>
        <v>5</v>
      </c>
      <c r="M65">
        <f>VLOOKUP(H$2,Strength!A$2:F$8,Exercises!G65+1,FALSE)</f>
        <v>10</v>
      </c>
    </row>
    <row r="66" spans="1:13">
      <c r="A66">
        <v>6.5000000000000002E-2</v>
      </c>
      <c r="B66">
        <f t="shared" si="2"/>
        <v>125.065</v>
      </c>
      <c r="C66" s="24" t="str">
        <f>Exercises!A66</f>
        <v>Plank</v>
      </c>
      <c r="D66" s="24" t="str">
        <f>Exercises!B66</f>
        <v>T0011</v>
      </c>
      <c r="E66" s="23">
        <f t="shared" ref="E66:E97" si="4">F66+I66+J66+K66+L66+M66</f>
        <v>125</v>
      </c>
      <c r="F66">
        <v>100</v>
      </c>
      <c r="I66">
        <f>VLOOKUP(H$2,Exertion!$A$2:$F$8,Exercises!C66+1,FALSE)</f>
        <v>-5</v>
      </c>
      <c r="J66">
        <f>VLOOKUP(H$2,Technicality!A$2:F$8,Exercises!D66+1,FALSE)</f>
        <v>10</v>
      </c>
      <c r="K66">
        <f>VLOOKUP(H$2,Flexibility!A$2:F$8,Exercises!E66+1,FALSE)</f>
        <v>5</v>
      </c>
      <c r="L66">
        <f>VLOOKUP(H$2,Balance!A$2:F$8,Exercises!F66+1,FALSE)</f>
        <v>5</v>
      </c>
      <c r="M66">
        <f>VLOOKUP(H$2,Strength!A$2:F$8,Exercises!G66+1,FALSE)</f>
        <v>10</v>
      </c>
    </row>
    <row r="67" spans="1:13">
      <c r="A67">
        <v>6.6000000000000003E-2</v>
      </c>
      <c r="B67">
        <f t="shared" ref="B67:B115" si="5">E67+A67</f>
        <v>125.066</v>
      </c>
      <c r="C67" s="24" t="str">
        <f>Exercises!A67</f>
        <v>Full Squats</v>
      </c>
      <c r="D67" s="24" t="str">
        <f>Exercises!B67</f>
        <v>M0025</v>
      </c>
      <c r="E67" s="23">
        <f t="shared" si="4"/>
        <v>125</v>
      </c>
      <c r="F67">
        <v>100</v>
      </c>
      <c r="I67">
        <f>VLOOKUP(H$2,Exertion!$A$2:$F$8,Exercises!C67+1,FALSE)</f>
        <v>-5</v>
      </c>
      <c r="J67">
        <f>VLOOKUP(H$2,Technicality!A$2:F$8,Exercises!D67+1,FALSE)</f>
        <v>-15</v>
      </c>
      <c r="K67">
        <f>VLOOKUP(H$2,Flexibility!A$2:F$8,Exercises!E67+1,FALSE)</f>
        <v>10</v>
      </c>
      <c r="L67">
        <f>VLOOKUP(H$2,Balance!A$2:F$8,Exercises!F67+1,FALSE)</f>
        <v>25</v>
      </c>
      <c r="M67">
        <f>VLOOKUP(H$2,Strength!A$2:F$8,Exercises!G67+1,FALSE)</f>
        <v>10</v>
      </c>
    </row>
    <row r="68" spans="1:13">
      <c r="A68">
        <v>6.7000000000000004E-2</v>
      </c>
      <c r="B68">
        <f t="shared" si="5"/>
        <v>145.06700000000001</v>
      </c>
      <c r="C68" s="24" t="str">
        <f>Exercises!A68</f>
        <v>Full Squats on Toes, Chair assist</v>
      </c>
      <c r="D68" s="24" t="str">
        <f>Exercises!B68</f>
        <v>M0026</v>
      </c>
      <c r="E68" s="23">
        <f t="shared" si="4"/>
        <v>145</v>
      </c>
      <c r="F68">
        <v>100</v>
      </c>
      <c r="I68">
        <f>VLOOKUP(H$2,Exertion!$A$2:$F$8,Exercises!C68+1,FALSE)</f>
        <v>5</v>
      </c>
      <c r="J68">
        <f>VLOOKUP(H$2,Technicality!A$2:F$8,Exercises!D68+1,FALSE)</f>
        <v>10</v>
      </c>
      <c r="K68">
        <f>VLOOKUP(H$2,Flexibility!A$2:F$8,Exercises!E68+1,FALSE)</f>
        <v>10</v>
      </c>
      <c r="L68">
        <f>VLOOKUP(H$2,Balance!A$2:F$8,Exercises!F68+1,FALSE)</f>
        <v>10</v>
      </c>
      <c r="M68">
        <f>VLOOKUP(H$2,Strength!A$2:F$8,Exercises!G68+1,FALSE)</f>
        <v>10</v>
      </c>
    </row>
    <row r="69" spans="1:13">
      <c r="A69">
        <v>6.8000000000000005E-2</v>
      </c>
      <c r="B69">
        <f t="shared" si="5"/>
        <v>140.06800000000001</v>
      </c>
      <c r="C69" s="24" t="str">
        <f>Exercises!A69</f>
        <v>Squats, Chair assist</v>
      </c>
      <c r="D69" s="24" t="str">
        <f>Exercises!B69</f>
        <v>M0027</v>
      </c>
      <c r="E69" s="23">
        <f t="shared" si="4"/>
        <v>140</v>
      </c>
      <c r="F69">
        <v>100</v>
      </c>
      <c r="I69">
        <f>VLOOKUP(H$2,Exertion!$A$2:$F$8,Exercises!C69+1,FALSE)</f>
        <v>5</v>
      </c>
      <c r="J69">
        <f>VLOOKUP(H$2,Technicality!A$2:F$8,Exercises!D69+1,FALSE)</f>
        <v>10</v>
      </c>
      <c r="K69">
        <f>VLOOKUP(H$2,Flexibility!A$2:F$8,Exercises!E69+1,FALSE)</f>
        <v>5</v>
      </c>
      <c r="L69">
        <f>VLOOKUP(H$2,Balance!A$2:F$8,Exercises!F69+1,FALSE)</f>
        <v>10</v>
      </c>
      <c r="M69">
        <f>VLOOKUP(H$2,Strength!A$2:F$8,Exercises!G69+1,FALSE)</f>
        <v>10</v>
      </c>
    </row>
    <row r="70" spans="1:13">
      <c r="A70">
        <v>6.9000000000000006E-2</v>
      </c>
      <c r="B70">
        <f t="shared" si="5"/>
        <v>110.069</v>
      </c>
      <c r="C70" s="24" t="str">
        <f>Exercises!A70</f>
        <v>Full Squats on Toes</v>
      </c>
      <c r="D70" s="24" t="str">
        <f>Exercises!B70</f>
        <v>M0028</v>
      </c>
      <c r="E70" s="23">
        <f t="shared" si="4"/>
        <v>110</v>
      </c>
      <c r="F70">
        <v>100</v>
      </c>
      <c r="I70">
        <f>VLOOKUP(H$2,Exertion!$A$2:$F$8,Exercises!C70+1,FALSE)</f>
        <v>-5</v>
      </c>
      <c r="J70">
        <f>VLOOKUP(H$2,Technicality!A$2:F$8,Exercises!D70+1,FALSE)</f>
        <v>-20</v>
      </c>
      <c r="K70">
        <f>VLOOKUP(H$2,Flexibility!A$2:F$8,Exercises!E70+1,FALSE)</f>
        <v>10</v>
      </c>
      <c r="L70">
        <f>VLOOKUP(H$2,Balance!A$2:F$8,Exercises!F70+1,FALSE)</f>
        <v>15</v>
      </c>
      <c r="M70">
        <f>VLOOKUP(H$2,Strength!A$2:F$8,Exercises!G70+1,FALSE)</f>
        <v>10</v>
      </c>
    </row>
    <row r="71" spans="1:13">
      <c r="A71">
        <v>7.0000000000000007E-2</v>
      </c>
      <c r="B71">
        <f t="shared" si="5"/>
        <v>150.07</v>
      </c>
      <c r="C71" s="24" t="str">
        <f>Exercises!A71</f>
        <v>Heal Raises, Chair Assist</v>
      </c>
      <c r="D71" s="24" t="str">
        <f>Exercises!B71</f>
        <v>M0029</v>
      </c>
      <c r="E71" s="23">
        <f t="shared" si="4"/>
        <v>150</v>
      </c>
      <c r="F71">
        <v>100</v>
      </c>
      <c r="I71">
        <f>VLOOKUP(H$2,Exertion!$A$2:$F$8,Exercises!C71+1,FALSE)</f>
        <v>10</v>
      </c>
      <c r="J71">
        <f>VLOOKUP(H$2,Technicality!A$2:F$8,Exercises!D71+1,FALSE)</f>
        <v>10</v>
      </c>
      <c r="K71">
        <f>VLOOKUP(H$2,Flexibility!A$2:F$8,Exercises!E71+1,FALSE)</f>
        <v>10</v>
      </c>
      <c r="L71">
        <f>VLOOKUP(H$2,Balance!A$2:F$8,Exercises!F71+1,FALSE)</f>
        <v>10</v>
      </c>
      <c r="M71">
        <f>VLOOKUP(H$2,Strength!A$2:F$8,Exercises!G71+1,FALSE)</f>
        <v>10</v>
      </c>
    </row>
    <row r="72" spans="1:13">
      <c r="A72">
        <v>7.0999999999999994E-2</v>
      </c>
      <c r="B72">
        <f t="shared" si="5"/>
        <v>145.071</v>
      </c>
      <c r="C72" s="24" t="str">
        <f>Exercises!A72</f>
        <v>One-leg heal Raises, Chair assist</v>
      </c>
      <c r="D72" s="24" t="str">
        <f>Exercises!B72</f>
        <v>M0030</v>
      </c>
      <c r="E72" s="23">
        <f t="shared" si="4"/>
        <v>145</v>
      </c>
      <c r="F72">
        <v>100</v>
      </c>
      <c r="I72">
        <f>VLOOKUP(H$2,Exertion!$A$2:$F$8,Exercises!C72+1,FALSE)</f>
        <v>5</v>
      </c>
      <c r="J72">
        <f>VLOOKUP(H$2,Technicality!A$2:F$8,Exercises!D72+1,FALSE)</f>
        <v>10</v>
      </c>
      <c r="K72">
        <f>VLOOKUP(H$2,Flexibility!A$2:F$8,Exercises!E72+1,FALSE)</f>
        <v>10</v>
      </c>
      <c r="L72">
        <f>VLOOKUP(H$2,Balance!A$2:F$8,Exercises!F72+1,FALSE)</f>
        <v>10</v>
      </c>
      <c r="M72">
        <f>VLOOKUP(H$2,Strength!A$2:F$8,Exercises!G72+1,FALSE)</f>
        <v>10</v>
      </c>
    </row>
    <row r="73" spans="1:13">
      <c r="A73">
        <v>7.1999999999999995E-2</v>
      </c>
      <c r="B73">
        <f t="shared" si="5"/>
        <v>160.072</v>
      </c>
      <c r="C73" s="24" t="str">
        <f>Exercises!A73</f>
        <v>Knee Hug</v>
      </c>
      <c r="D73" s="24" t="str">
        <f>Exercises!B73</f>
        <v>M0031</v>
      </c>
      <c r="E73" s="23">
        <f t="shared" si="4"/>
        <v>160</v>
      </c>
      <c r="F73">
        <v>100</v>
      </c>
      <c r="I73">
        <f>VLOOKUP(H$2,Exertion!$A$2:$F$8,Exercises!C73+1,FALSE)</f>
        <v>10</v>
      </c>
      <c r="J73">
        <f>VLOOKUP(H$2,Technicality!A$2:F$8,Exercises!D73+1,FALSE)</f>
        <v>10</v>
      </c>
      <c r="K73">
        <f>VLOOKUP(H$2,Flexibility!A$2:F$8,Exercises!E73+1,FALSE)</f>
        <v>20</v>
      </c>
      <c r="L73">
        <f>VLOOKUP(H$2,Balance!A$2:F$8,Exercises!F73+1,FALSE)</f>
        <v>15</v>
      </c>
      <c r="M73">
        <f>VLOOKUP(H$2,Strength!A$2:F$8,Exercises!G73+1,FALSE)</f>
        <v>5</v>
      </c>
    </row>
    <row r="74" spans="1:13">
      <c r="A74">
        <v>7.2999999999999995E-2</v>
      </c>
      <c r="B74">
        <f t="shared" si="5"/>
        <v>160.07300000000001</v>
      </c>
      <c r="C74" s="24" t="str">
        <f>Exercises!A74</f>
        <v>Alternating ankle grabs</v>
      </c>
      <c r="D74" s="24" t="str">
        <f>Exercises!B74</f>
        <v>M0032</v>
      </c>
      <c r="E74" s="23">
        <f t="shared" si="4"/>
        <v>160</v>
      </c>
      <c r="F74">
        <v>100</v>
      </c>
      <c r="I74">
        <f>VLOOKUP(H$2,Exertion!$A$2:$F$8,Exercises!C74+1,FALSE)</f>
        <v>10</v>
      </c>
      <c r="J74">
        <f>VLOOKUP(H$2,Technicality!A$2:F$8,Exercises!D74+1,FALSE)</f>
        <v>10</v>
      </c>
      <c r="K74">
        <f>VLOOKUP(H$2,Flexibility!A$2:F$8,Exercises!E74+1,FALSE)</f>
        <v>20</v>
      </c>
      <c r="L74">
        <f>VLOOKUP(H$2,Balance!A$2:F$8,Exercises!F74+1,FALSE)</f>
        <v>15</v>
      </c>
      <c r="M74">
        <f>VLOOKUP(H$2,Strength!A$2:F$8,Exercises!G74+1,FALSE)</f>
        <v>5</v>
      </c>
    </row>
    <row r="75" spans="1:13">
      <c r="A75">
        <v>7.3999999999999996E-2</v>
      </c>
      <c r="B75">
        <f t="shared" si="5"/>
        <v>175.07400000000001</v>
      </c>
      <c r="C75" s="24" t="str">
        <f>Exercises!A75</f>
        <v>Hamstretch Flow</v>
      </c>
      <c r="D75" s="24" t="str">
        <f>Exercises!B75</f>
        <v>M0033</v>
      </c>
      <c r="E75" s="23">
        <f t="shared" si="4"/>
        <v>175</v>
      </c>
      <c r="F75">
        <v>100</v>
      </c>
      <c r="I75">
        <f>VLOOKUP(H$2,Exertion!$A$2:$F$8,Exercises!C75+1,FALSE)</f>
        <v>10</v>
      </c>
      <c r="J75">
        <f>VLOOKUP(H$2,Technicality!A$2:F$8,Exercises!D75+1,FALSE)</f>
        <v>10</v>
      </c>
      <c r="K75">
        <f>VLOOKUP(H$2,Flexibility!A$2:F$8,Exercises!E75+1,FALSE)</f>
        <v>25</v>
      </c>
      <c r="L75">
        <f>VLOOKUP(H$2,Balance!A$2:F$8,Exercises!F75+1,FALSE)</f>
        <v>25</v>
      </c>
      <c r="M75">
        <f>VLOOKUP(H$2,Strength!A$2:F$8,Exercises!G75+1,FALSE)</f>
        <v>5</v>
      </c>
    </row>
    <row r="76" spans="1:13">
      <c r="A76">
        <v>7.4999999999999997E-2</v>
      </c>
      <c r="B76">
        <f t="shared" si="5"/>
        <v>120.075</v>
      </c>
      <c r="C76" s="24" t="str">
        <f>Exercises!A76</f>
        <v>Flashdance!</v>
      </c>
      <c r="D76" s="24" t="str">
        <f>Exercises!B76</f>
        <v>M0034</v>
      </c>
      <c r="E76" s="23">
        <f t="shared" si="4"/>
        <v>120</v>
      </c>
      <c r="F76">
        <v>100</v>
      </c>
      <c r="I76">
        <f>VLOOKUP(H$2,Exertion!$A$2:$F$8,Exercises!C76+1,FALSE)</f>
        <v>-5</v>
      </c>
      <c r="J76">
        <f>VLOOKUP(H$2,Technicality!A$2:F$8,Exercises!D76+1,FALSE)</f>
        <v>-15</v>
      </c>
      <c r="K76">
        <f>VLOOKUP(H$2,Flexibility!A$2:F$8,Exercises!E76+1,FALSE)</f>
        <v>5</v>
      </c>
      <c r="L76">
        <f>VLOOKUP(H$2,Balance!A$2:F$8,Exercises!F76+1,FALSE)</f>
        <v>25</v>
      </c>
      <c r="M76">
        <f>VLOOKUP(H$2,Strength!A$2:F$8,Exercises!G76+1,FALSE)</f>
        <v>10</v>
      </c>
    </row>
    <row r="77" spans="1:13">
      <c r="A77">
        <v>7.5999999999999998E-2</v>
      </c>
      <c r="B77">
        <f t="shared" si="5"/>
        <v>170.07599999999999</v>
      </c>
      <c r="C77" s="24" t="str">
        <f>Exercises!A77</f>
        <v>Tow Raises</v>
      </c>
      <c r="D77" s="24" t="str">
        <f>Exercises!B77</f>
        <v>M0035</v>
      </c>
      <c r="E77" s="23">
        <f t="shared" si="4"/>
        <v>170</v>
      </c>
      <c r="F77">
        <v>100</v>
      </c>
      <c r="I77">
        <f>VLOOKUP(H$2,Exertion!$A$2:$F$8,Exercises!C77+1,FALSE)</f>
        <v>20</v>
      </c>
      <c r="J77">
        <f>VLOOKUP(H$2,Technicality!A$2:F$8,Exercises!D77+1,FALSE)</f>
        <v>10</v>
      </c>
      <c r="K77">
        <f>VLOOKUP(H$2,Flexibility!A$2:F$8,Exercises!E77+1,FALSE)</f>
        <v>5</v>
      </c>
      <c r="L77">
        <f>VLOOKUP(H$2,Balance!A$2:F$8,Exercises!F77+1,FALSE)</f>
        <v>25</v>
      </c>
      <c r="M77">
        <f>VLOOKUP(H$2,Strength!A$2:F$8,Exercises!G77+1,FALSE)</f>
        <v>10</v>
      </c>
    </row>
    <row r="78" spans="1:13">
      <c r="A78">
        <v>7.6999999999999999E-2</v>
      </c>
      <c r="B78">
        <f t="shared" si="5"/>
        <v>115.077</v>
      </c>
      <c r="C78" s="24" t="str">
        <f>Exercises!A78</f>
        <v>Jump Between Legs</v>
      </c>
      <c r="D78" s="24" t="str">
        <f>Exercises!B78</f>
        <v>M0036</v>
      </c>
      <c r="E78" s="23">
        <f t="shared" si="4"/>
        <v>115</v>
      </c>
      <c r="F78">
        <v>100</v>
      </c>
      <c r="I78">
        <f>VLOOKUP(H$2,Exertion!$A$2:$F$8,Exercises!C78+1,FALSE)</f>
        <v>3</v>
      </c>
      <c r="J78">
        <f>VLOOKUP(H$2,Technicality!A$2:F$8,Exercises!D78+1,FALSE)</f>
        <v>3</v>
      </c>
      <c r="K78">
        <f>VLOOKUP(H$2,Flexibility!A$2:F$8,Exercises!E78+1,FALSE)</f>
        <v>3</v>
      </c>
      <c r="L78">
        <f>VLOOKUP(H$2,Balance!A$2:F$8,Exercises!F78+1,FALSE)</f>
        <v>3</v>
      </c>
      <c r="M78">
        <f>VLOOKUP(H$2,Strength!A$2:F$8,Exercises!G78+1,FALSE)</f>
        <v>3</v>
      </c>
    </row>
    <row r="79" spans="1:13">
      <c r="A79">
        <v>7.8E-2</v>
      </c>
      <c r="B79">
        <f t="shared" si="5"/>
        <v>115.078</v>
      </c>
      <c r="C79" s="24" t="str">
        <f>Exercises!A79</f>
        <v>Knee-Down Pushups</v>
      </c>
      <c r="D79" s="24">
        <f>Exercises!B79</f>
        <v>0</v>
      </c>
      <c r="E79" s="23">
        <f t="shared" si="4"/>
        <v>115</v>
      </c>
      <c r="F79">
        <v>100</v>
      </c>
      <c r="I79">
        <f>VLOOKUP(H$2,Exertion!$A$2:$F$8,Exercises!C79+1,FALSE)</f>
        <v>3</v>
      </c>
      <c r="J79">
        <f>VLOOKUP(H$2,Technicality!A$2:F$8,Exercises!D79+1,FALSE)</f>
        <v>3</v>
      </c>
      <c r="K79">
        <f>VLOOKUP(H$2,Flexibility!A$2:F$8,Exercises!E79+1,FALSE)</f>
        <v>3</v>
      </c>
      <c r="L79">
        <f>VLOOKUP(H$2,Balance!A$2:F$8,Exercises!F79+1,FALSE)</f>
        <v>3</v>
      </c>
      <c r="M79">
        <f>VLOOKUP(H$2,Strength!A$2:F$8,Exercises!G79+1,FALSE)</f>
        <v>3</v>
      </c>
    </row>
    <row r="80" spans="1:13">
      <c r="A80">
        <v>7.9000000000000001E-2</v>
      </c>
      <c r="B80">
        <f t="shared" si="5"/>
        <v>115.07899999999999</v>
      </c>
      <c r="C80" s="24" t="str">
        <f>Exercises!A80</f>
        <v>Plank Knee to Elbow</v>
      </c>
      <c r="D80" s="24" t="str">
        <f>Exercises!B80</f>
        <v>Y0010</v>
      </c>
      <c r="E80" s="23">
        <f t="shared" si="4"/>
        <v>115</v>
      </c>
      <c r="F80">
        <v>100</v>
      </c>
      <c r="I80">
        <f>VLOOKUP(H$2,Exertion!$A$2:$F$8,Exercises!C80+1,FALSE)</f>
        <v>3</v>
      </c>
      <c r="J80">
        <f>VLOOKUP(H$2,Technicality!A$2:F$8,Exercises!D80+1,FALSE)</f>
        <v>3</v>
      </c>
      <c r="K80">
        <f>VLOOKUP(H$2,Flexibility!A$2:F$8,Exercises!E80+1,FALSE)</f>
        <v>3</v>
      </c>
      <c r="L80">
        <f>VLOOKUP(H$2,Balance!A$2:F$8,Exercises!F80+1,FALSE)</f>
        <v>3</v>
      </c>
      <c r="M80">
        <f>VLOOKUP(H$2,Strength!A$2:F$8,Exercises!G80+1,FALSE)</f>
        <v>3</v>
      </c>
    </row>
    <row r="81" spans="1:13">
      <c r="A81">
        <v>0.08</v>
      </c>
      <c r="B81">
        <f t="shared" si="5"/>
        <v>115.08</v>
      </c>
      <c r="C81" s="24" t="str">
        <f>Exercises!A81</f>
        <v>Downward Dog</v>
      </c>
      <c r="D81" s="24">
        <f>Exercises!B81</f>
        <v>0</v>
      </c>
      <c r="E81" s="23">
        <f t="shared" si="4"/>
        <v>115</v>
      </c>
      <c r="F81">
        <v>100</v>
      </c>
      <c r="I81">
        <f>VLOOKUP(H$2,Exertion!$A$2:$F$8,Exercises!C81+1,FALSE)</f>
        <v>3</v>
      </c>
      <c r="J81">
        <f>VLOOKUP(H$2,Technicality!A$2:F$8,Exercises!D81+1,FALSE)</f>
        <v>3</v>
      </c>
      <c r="K81">
        <f>VLOOKUP(H$2,Flexibility!A$2:F$8,Exercises!E81+1,FALSE)</f>
        <v>3</v>
      </c>
      <c r="L81">
        <f>VLOOKUP(H$2,Balance!A$2:F$8,Exercises!F81+1,FALSE)</f>
        <v>3</v>
      </c>
      <c r="M81">
        <f>VLOOKUP(H$2,Strength!A$2:F$8,Exercises!G81+1,FALSE)</f>
        <v>3</v>
      </c>
    </row>
    <row r="82" spans="1:13">
      <c r="A82">
        <v>8.1000000000000003E-2</v>
      </c>
      <c r="B82">
        <f t="shared" si="5"/>
        <v>115.081</v>
      </c>
      <c r="C82" s="24">
        <f>Exercises!A82</f>
        <v>0</v>
      </c>
      <c r="E82" s="23">
        <f t="shared" si="4"/>
        <v>115</v>
      </c>
      <c r="F82">
        <v>100</v>
      </c>
      <c r="I82">
        <f>VLOOKUP(H$2,Exertion!$A$2:$F$8,Exercises!C82+1,FALSE)</f>
        <v>3</v>
      </c>
      <c r="J82">
        <f>VLOOKUP(H$2,Technicality!A$2:F$8,Exercises!D82+1,FALSE)</f>
        <v>3</v>
      </c>
      <c r="K82">
        <f>VLOOKUP(H$2,Flexibility!A$2:F$8,Exercises!E82+1,FALSE)</f>
        <v>3</v>
      </c>
      <c r="L82">
        <f>VLOOKUP(H$2,Balance!A$2:F$8,Exercises!F82+1,FALSE)</f>
        <v>3</v>
      </c>
      <c r="M82">
        <f>VLOOKUP(H$2,Strength!A$2:F$8,Exercises!G82+1,FALSE)</f>
        <v>3</v>
      </c>
    </row>
    <row r="83" spans="1:13">
      <c r="A83">
        <v>8.2000000000000003E-2</v>
      </c>
      <c r="B83">
        <f t="shared" si="5"/>
        <v>115.08199999999999</v>
      </c>
      <c r="C83" s="24">
        <f>Exercises!A83</f>
        <v>0</v>
      </c>
      <c r="E83" s="23">
        <f t="shared" si="4"/>
        <v>115</v>
      </c>
      <c r="F83">
        <v>100</v>
      </c>
      <c r="I83">
        <f>VLOOKUP(H$2,Exertion!$A$2:$F$8,Exercises!C83+1,FALSE)</f>
        <v>3</v>
      </c>
      <c r="J83">
        <f>VLOOKUP(H$2,Technicality!A$2:F$8,Exercises!D83+1,FALSE)</f>
        <v>3</v>
      </c>
      <c r="K83">
        <f>VLOOKUP(H$2,Flexibility!A$2:F$8,Exercises!E83+1,FALSE)</f>
        <v>3</v>
      </c>
      <c r="L83">
        <f>VLOOKUP(H$2,Balance!A$2:F$8,Exercises!F83+1,FALSE)</f>
        <v>3</v>
      </c>
      <c r="M83">
        <f>VLOOKUP(H$2,Strength!A$2:F$8,Exercises!G83+1,FALSE)</f>
        <v>3</v>
      </c>
    </row>
    <row r="84" spans="1:13">
      <c r="A84">
        <v>8.3000000000000004E-2</v>
      </c>
      <c r="B84">
        <f t="shared" si="5"/>
        <v>115.083</v>
      </c>
      <c r="C84" s="24">
        <f>Exercises!A84</f>
        <v>0</v>
      </c>
      <c r="E84" s="23">
        <f t="shared" si="4"/>
        <v>115</v>
      </c>
      <c r="F84">
        <v>100</v>
      </c>
      <c r="I84">
        <f>VLOOKUP(H$2,Exertion!$A$2:$F$8,Exercises!C84+1,FALSE)</f>
        <v>3</v>
      </c>
      <c r="J84">
        <f>VLOOKUP(H$2,Technicality!A$2:F$8,Exercises!D84+1,FALSE)</f>
        <v>3</v>
      </c>
      <c r="K84">
        <f>VLOOKUP(H$2,Flexibility!A$2:F$8,Exercises!E84+1,FALSE)</f>
        <v>3</v>
      </c>
      <c r="L84">
        <f>VLOOKUP(H$2,Balance!A$2:F$8,Exercises!F84+1,FALSE)</f>
        <v>3</v>
      </c>
      <c r="M84">
        <f>VLOOKUP(H$2,Strength!A$2:F$8,Exercises!G84+1,FALSE)</f>
        <v>3</v>
      </c>
    </row>
    <row r="85" spans="1:13">
      <c r="A85">
        <v>8.4000000000000005E-2</v>
      </c>
      <c r="B85">
        <f t="shared" si="5"/>
        <v>115.084</v>
      </c>
      <c r="C85" s="24">
        <f>Exercises!A85</f>
        <v>0</v>
      </c>
      <c r="E85" s="23">
        <f t="shared" si="4"/>
        <v>115</v>
      </c>
      <c r="F85">
        <v>100</v>
      </c>
      <c r="I85">
        <f>VLOOKUP(H$2,Exertion!$A$2:$F$8,Exercises!C85+1,FALSE)</f>
        <v>3</v>
      </c>
      <c r="J85">
        <f>VLOOKUP(H$2,Technicality!A$2:F$8,Exercises!D85+1,FALSE)</f>
        <v>3</v>
      </c>
      <c r="K85">
        <f>VLOOKUP(H$2,Flexibility!A$2:F$8,Exercises!E85+1,FALSE)</f>
        <v>3</v>
      </c>
      <c r="L85">
        <f>VLOOKUP(H$2,Balance!A$2:F$8,Exercises!F85+1,FALSE)</f>
        <v>3</v>
      </c>
      <c r="M85">
        <f>VLOOKUP(H$2,Strength!A$2:F$8,Exercises!G85+1,FALSE)</f>
        <v>3</v>
      </c>
    </row>
    <row r="86" spans="1:13">
      <c r="A86">
        <v>8.5000000000000006E-2</v>
      </c>
      <c r="B86">
        <f t="shared" si="5"/>
        <v>115.08499999999999</v>
      </c>
      <c r="C86" s="24">
        <f>Exercises!A86</f>
        <v>0</v>
      </c>
      <c r="E86" s="23">
        <f t="shared" si="4"/>
        <v>115</v>
      </c>
      <c r="F86">
        <v>100</v>
      </c>
      <c r="I86">
        <f>VLOOKUP(H$2,Exertion!$A$2:$F$8,Exercises!C86+1,FALSE)</f>
        <v>3</v>
      </c>
      <c r="J86">
        <f>VLOOKUP(H$2,Technicality!A$2:F$8,Exercises!D86+1,FALSE)</f>
        <v>3</v>
      </c>
      <c r="K86">
        <f>VLOOKUP(H$2,Flexibility!A$2:F$8,Exercises!E86+1,FALSE)</f>
        <v>3</v>
      </c>
      <c r="L86">
        <f>VLOOKUP(H$2,Balance!A$2:F$8,Exercises!F86+1,FALSE)</f>
        <v>3</v>
      </c>
      <c r="M86">
        <f>VLOOKUP(H$2,Strength!A$2:F$8,Exercises!G86+1,FALSE)</f>
        <v>3</v>
      </c>
    </row>
    <row r="87" spans="1:13">
      <c r="A87">
        <v>8.5999999999999993E-2</v>
      </c>
      <c r="B87">
        <f t="shared" si="5"/>
        <v>115.086</v>
      </c>
      <c r="C87" s="24">
        <f>Exercises!A87</f>
        <v>0</v>
      </c>
      <c r="E87" s="23">
        <f t="shared" si="4"/>
        <v>115</v>
      </c>
      <c r="F87">
        <v>100</v>
      </c>
      <c r="I87">
        <f>VLOOKUP(H$2,Exertion!$A$2:$F$8,Exercises!C87+1,FALSE)</f>
        <v>3</v>
      </c>
      <c r="J87">
        <f>VLOOKUP(H$2,Technicality!A$2:F$8,Exercises!D87+1,FALSE)</f>
        <v>3</v>
      </c>
      <c r="K87">
        <f>VLOOKUP(H$2,Flexibility!A$2:F$8,Exercises!E87+1,FALSE)</f>
        <v>3</v>
      </c>
      <c r="L87">
        <f>VLOOKUP(H$2,Balance!A$2:F$8,Exercises!F87+1,FALSE)</f>
        <v>3</v>
      </c>
      <c r="M87">
        <f>VLOOKUP(H$2,Strength!A$2:F$8,Exercises!G87+1,FALSE)</f>
        <v>3</v>
      </c>
    </row>
    <row r="88" spans="1:13">
      <c r="A88">
        <v>8.6999999999999994E-2</v>
      </c>
      <c r="B88">
        <f t="shared" si="5"/>
        <v>115.087</v>
      </c>
      <c r="C88" s="24">
        <f>Exercises!A88</f>
        <v>0</v>
      </c>
      <c r="E88" s="23">
        <f t="shared" si="4"/>
        <v>115</v>
      </c>
      <c r="F88">
        <v>100</v>
      </c>
      <c r="I88">
        <f>VLOOKUP(H$2,Exertion!$A$2:$F$8,Exercises!C88+1,FALSE)</f>
        <v>3</v>
      </c>
      <c r="J88">
        <f>VLOOKUP(H$2,Technicality!A$2:F$8,Exercises!D88+1,FALSE)</f>
        <v>3</v>
      </c>
      <c r="K88">
        <f>VLOOKUP(H$2,Flexibility!A$2:F$8,Exercises!E88+1,FALSE)</f>
        <v>3</v>
      </c>
      <c r="L88">
        <f>VLOOKUP(H$2,Balance!A$2:F$8,Exercises!F88+1,FALSE)</f>
        <v>3</v>
      </c>
      <c r="M88">
        <f>VLOOKUP(H$2,Strength!A$2:F$8,Exercises!G88+1,FALSE)</f>
        <v>3</v>
      </c>
    </row>
    <row r="89" spans="1:13">
      <c r="A89">
        <v>8.7999999999999995E-2</v>
      </c>
      <c r="B89">
        <f t="shared" si="5"/>
        <v>115.08799999999999</v>
      </c>
      <c r="C89" s="24">
        <f>Exercises!A89</f>
        <v>0</v>
      </c>
      <c r="E89" s="23">
        <f t="shared" si="4"/>
        <v>115</v>
      </c>
      <c r="F89">
        <v>100</v>
      </c>
      <c r="I89">
        <f>VLOOKUP(H$2,Exertion!$A$2:$F$8,Exercises!C89+1,FALSE)</f>
        <v>3</v>
      </c>
      <c r="J89">
        <f>VLOOKUP(H$2,Technicality!A$2:F$8,Exercises!D89+1,FALSE)</f>
        <v>3</v>
      </c>
      <c r="K89">
        <f>VLOOKUP(H$2,Flexibility!A$2:F$8,Exercises!E89+1,FALSE)</f>
        <v>3</v>
      </c>
      <c r="L89">
        <f>VLOOKUP(H$2,Balance!A$2:F$8,Exercises!F89+1,FALSE)</f>
        <v>3</v>
      </c>
      <c r="M89">
        <f>VLOOKUP(H$2,Strength!A$2:F$8,Exercises!G89+1,FALSE)</f>
        <v>3</v>
      </c>
    </row>
    <row r="90" spans="1:13">
      <c r="A90">
        <v>8.8999999999999996E-2</v>
      </c>
      <c r="B90">
        <f t="shared" si="5"/>
        <v>115.089</v>
      </c>
      <c r="C90" s="24">
        <f>Exercises!A90</f>
        <v>0</v>
      </c>
      <c r="E90" s="23">
        <f t="shared" si="4"/>
        <v>115</v>
      </c>
      <c r="F90">
        <v>100</v>
      </c>
      <c r="I90">
        <f>VLOOKUP(H$2,Exertion!$A$2:$F$8,Exercises!C90+1,FALSE)</f>
        <v>3</v>
      </c>
      <c r="J90">
        <f>VLOOKUP(H$2,Technicality!A$2:F$8,Exercises!D90+1,FALSE)</f>
        <v>3</v>
      </c>
      <c r="K90">
        <f>VLOOKUP(H$2,Flexibility!A$2:F$8,Exercises!E90+1,FALSE)</f>
        <v>3</v>
      </c>
      <c r="L90">
        <f>VLOOKUP(H$2,Balance!A$2:F$8,Exercises!F90+1,FALSE)</f>
        <v>3</v>
      </c>
      <c r="M90">
        <f>VLOOKUP(H$2,Strength!A$2:F$8,Exercises!G90+1,FALSE)</f>
        <v>3</v>
      </c>
    </row>
    <row r="91" spans="1:13">
      <c r="A91">
        <v>0.09</v>
      </c>
      <c r="B91">
        <f t="shared" si="5"/>
        <v>115.09</v>
      </c>
      <c r="C91" s="24">
        <f>Exercises!A91</f>
        <v>0</v>
      </c>
      <c r="E91" s="23">
        <f t="shared" si="4"/>
        <v>115</v>
      </c>
      <c r="F91">
        <v>100</v>
      </c>
      <c r="I91">
        <f>VLOOKUP(H$2,Exertion!$A$2:$F$8,Exercises!C91+1,FALSE)</f>
        <v>3</v>
      </c>
      <c r="J91">
        <f>VLOOKUP(H$2,Technicality!A$2:F$8,Exercises!D91+1,FALSE)</f>
        <v>3</v>
      </c>
      <c r="K91">
        <f>VLOOKUP(H$2,Flexibility!A$2:F$8,Exercises!E91+1,FALSE)</f>
        <v>3</v>
      </c>
      <c r="L91">
        <f>VLOOKUP(H$2,Balance!A$2:F$8,Exercises!F91+1,FALSE)</f>
        <v>3</v>
      </c>
      <c r="M91">
        <f>VLOOKUP(H$2,Strength!A$2:F$8,Exercises!G91+1,FALSE)</f>
        <v>3</v>
      </c>
    </row>
    <row r="92" spans="1:13">
      <c r="A92">
        <v>9.0999999999999998E-2</v>
      </c>
      <c r="B92">
        <f t="shared" si="5"/>
        <v>115.09099999999999</v>
      </c>
      <c r="C92" s="24">
        <f>Exercises!A92</f>
        <v>0</v>
      </c>
      <c r="E92" s="23">
        <f t="shared" si="4"/>
        <v>115</v>
      </c>
      <c r="F92">
        <v>100</v>
      </c>
      <c r="I92">
        <f>VLOOKUP(H$2,Exertion!$A$2:$F$8,Exercises!C92+1,FALSE)</f>
        <v>3</v>
      </c>
      <c r="J92">
        <f>VLOOKUP(H$2,Technicality!A$2:F$8,Exercises!D92+1,FALSE)</f>
        <v>3</v>
      </c>
      <c r="K92">
        <f>VLOOKUP(H$2,Flexibility!A$2:F$8,Exercises!E92+1,FALSE)</f>
        <v>3</v>
      </c>
      <c r="L92">
        <f>VLOOKUP(H$2,Balance!A$2:F$8,Exercises!F92+1,FALSE)</f>
        <v>3</v>
      </c>
      <c r="M92">
        <f>VLOOKUP(H$2,Strength!A$2:F$8,Exercises!G92+1,FALSE)</f>
        <v>3</v>
      </c>
    </row>
    <row r="93" spans="1:13">
      <c r="A93">
        <v>9.1999999999999998E-2</v>
      </c>
      <c r="B93">
        <f t="shared" si="5"/>
        <v>115.092</v>
      </c>
      <c r="C93" s="24">
        <f>Exercises!A93</f>
        <v>0</v>
      </c>
      <c r="E93" s="23">
        <f t="shared" si="4"/>
        <v>115</v>
      </c>
      <c r="F93">
        <v>100</v>
      </c>
      <c r="I93">
        <f>VLOOKUP(H$2,Exertion!$A$2:$F$8,Exercises!C93+1,FALSE)</f>
        <v>3</v>
      </c>
      <c r="J93">
        <f>VLOOKUP(H$2,Technicality!A$2:F$8,Exercises!D93+1,FALSE)</f>
        <v>3</v>
      </c>
      <c r="K93">
        <f>VLOOKUP(H$2,Flexibility!A$2:F$8,Exercises!E93+1,FALSE)</f>
        <v>3</v>
      </c>
      <c r="L93">
        <f>VLOOKUP(H$2,Balance!A$2:F$8,Exercises!F93+1,FALSE)</f>
        <v>3</v>
      </c>
      <c r="M93">
        <f>VLOOKUP(H$2,Strength!A$2:F$8,Exercises!G93+1,FALSE)</f>
        <v>3</v>
      </c>
    </row>
    <row r="94" spans="1:13">
      <c r="A94">
        <v>9.2999999999999999E-2</v>
      </c>
      <c r="B94">
        <f t="shared" si="5"/>
        <v>115.093</v>
      </c>
      <c r="C94" s="24">
        <f>Exercises!A94</f>
        <v>0</v>
      </c>
      <c r="E94" s="23">
        <f t="shared" si="4"/>
        <v>115</v>
      </c>
      <c r="F94">
        <v>100</v>
      </c>
      <c r="I94">
        <f>VLOOKUP(H$2,Exertion!$A$2:$F$8,Exercises!C94+1,FALSE)</f>
        <v>3</v>
      </c>
      <c r="J94">
        <f>VLOOKUP(H$2,Technicality!A$2:F$8,Exercises!D94+1,FALSE)</f>
        <v>3</v>
      </c>
      <c r="K94">
        <f>VLOOKUP(H$2,Flexibility!A$2:F$8,Exercises!E94+1,FALSE)</f>
        <v>3</v>
      </c>
      <c r="L94">
        <f>VLOOKUP(H$2,Balance!A$2:F$8,Exercises!F94+1,FALSE)</f>
        <v>3</v>
      </c>
      <c r="M94">
        <f>VLOOKUP(H$2,Strength!A$2:F$8,Exercises!G94+1,FALSE)</f>
        <v>3</v>
      </c>
    </row>
    <row r="95" spans="1:13">
      <c r="A95">
        <v>9.4E-2</v>
      </c>
      <c r="B95">
        <f t="shared" si="5"/>
        <v>115.09399999999999</v>
      </c>
      <c r="C95" s="24">
        <f>Exercises!A95</f>
        <v>0</v>
      </c>
      <c r="E95" s="23">
        <f t="shared" si="4"/>
        <v>115</v>
      </c>
      <c r="F95">
        <v>100</v>
      </c>
      <c r="I95">
        <f>VLOOKUP(H$2,Exertion!$A$2:$F$8,Exercises!C95+1,FALSE)</f>
        <v>3</v>
      </c>
      <c r="J95">
        <f>VLOOKUP(H$2,Technicality!A$2:F$8,Exercises!D95+1,FALSE)</f>
        <v>3</v>
      </c>
      <c r="K95">
        <f>VLOOKUP(H$2,Flexibility!A$2:F$8,Exercises!E95+1,FALSE)</f>
        <v>3</v>
      </c>
      <c r="L95">
        <f>VLOOKUP(H$2,Balance!A$2:F$8,Exercises!F95+1,FALSE)</f>
        <v>3</v>
      </c>
      <c r="M95">
        <f>VLOOKUP(H$2,Strength!A$2:F$8,Exercises!G95+1,FALSE)</f>
        <v>3</v>
      </c>
    </row>
    <row r="96" spans="1:13">
      <c r="A96">
        <v>9.5000000000000001E-2</v>
      </c>
      <c r="B96">
        <f t="shared" si="5"/>
        <v>115.095</v>
      </c>
      <c r="C96" s="24">
        <f>Exercises!A96</f>
        <v>0</v>
      </c>
      <c r="E96" s="23">
        <f t="shared" si="4"/>
        <v>115</v>
      </c>
      <c r="F96">
        <v>100</v>
      </c>
      <c r="I96">
        <f>VLOOKUP(H$2,Exertion!$A$2:$F$8,Exercises!C96+1,FALSE)</f>
        <v>3</v>
      </c>
      <c r="J96">
        <f>VLOOKUP(H$2,Technicality!A$2:F$8,Exercises!D96+1,FALSE)</f>
        <v>3</v>
      </c>
      <c r="K96">
        <f>VLOOKUP(H$2,Flexibility!A$2:F$8,Exercises!E96+1,FALSE)</f>
        <v>3</v>
      </c>
      <c r="L96">
        <f>VLOOKUP(H$2,Balance!A$2:F$8,Exercises!F96+1,FALSE)</f>
        <v>3</v>
      </c>
      <c r="M96">
        <f>VLOOKUP(H$2,Strength!A$2:F$8,Exercises!G96+1,FALSE)</f>
        <v>3</v>
      </c>
    </row>
    <row r="97" spans="1:13">
      <c r="A97">
        <v>9.6000000000000002E-2</v>
      </c>
      <c r="B97">
        <f t="shared" si="5"/>
        <v>115.096</v>
      </c>
      <c r="C97" s="24">
        <f>Exercises!A97</f>
        <v>0</v>
      </c>
      <c r="E97" s="23">
        <f t="shared" si="4"/>
        <v>115</v>
      </c>
      <c r="F97">
        <v>100</v>
      </c>
      <c r="I97">
        <f>VLOOKUP(H$2,Exertion!$A$2:$F$8,Exercises!C97+1,FALSE)</f>
        <v>3</v>
      </c>
      <c r="J97">
        <f>VLOOKUP(H$2,Technicality!A$2:F$8,Exercises!D97+1,FALSE)</f>
        <v>3</v>
      </c>
      <c r="K97">
        <f>VLOOKUP(H$2,Flexibility!A$2:F$8,Exercises!E97+1,FALSE)</f>
        <v>3</v>
      </c>
      <c r="L97">
        <f>VLOOKUP(H$2,Balance!A$2:F$8,Exercises!F97+1,FALSE)</f>
        <v>3</v>
      </c>
      <c r="M97">
        <f>VLOOKUP(H$2,Strength!A$2:F$8,Exercises!G97+1,FALSE)</f>
        <v>3</v>
      </c>
    </row>
    <row r="98" spans="1:13">
      <c r="A98">
        <v>9.7000000000000003E-2</v>
      </c>
      <c r="B98">
        <f t="shared" si="5"/>
        <v>115.09699999999999</v>
      </c>
      <c r="C98" s="24">
        <f>Exercises!A98</f>
        <v>0</v>
      </c>
      <c r="E98" s="23">
        <f t="shared" ref="E98:E115" si="6">F98+I98+J98+K98+L98+M98</f>
        <v>115</v>
      </c>
      <c r="F98">
        <v>100</v>
      </c>
      <c r="I98">
        <f>VLOOKUP(H$2,Exertion!$A$2:$F$8,Exercises!C98+1,FALSE)</f>
        <v>3</v>
      </c>
      <c r="J98">
        <f>VLOOKUP(H$2,Technicality!A$2:F$8,Exercises!D98+1,FALSE)</f>
        <v>3</v>
      </c>
      <c r="K98">
        <f>VLOOKUP(H$2,Flexibility!A$2:F$8,Exercises!E98+1,FALSE)</f>
        <v>3</v>
      </c>
      <c r="L98">
        <f>VLOOKUP(H$2,Balance!A$2:F$8,Exercises!F98+1,FALSE)</f>
        <v>3</v>
      </c>
      <c r="M98">
        <f>VLOOKUP(H$2,Strength!A$2:F$8,Exercises!G98+1,FALSE)</f>
        <v>3</v>
      </c>
    </row>
    <row r="99" spans="1:13">
      <c r="A99">
        <v>9.8000000000000004E-2</v>
      </c>
      <c r="B99">
        <f t="shared" si="5"/>
        <v>115.098</v>
      </c>
      <c r="C99" s="24">
        <f>Exercises!A99</f>
        <v>0</v>
      </c>
      <c r="E99" s="23">
        <f t="shared" si="6"/>
        <v>115</v>
      </c>
      <c r="F99">
        <v>100</v>
      </c>
      <c r="I99">
        <f>VLOOKUP(H$2,Exertion!$A$2:$F$8,Exercises!C99+1,FALSE)</f>
        <v>3</v>
      </c>
      <c r="J99">
        <f>VLOOKUP(H$2,Technicality!A$2:F$8,Exercises!D99+1,FALSE)</f>
        <v>3</v>
      </c>
      <c r="K99">
        <f>VLOOKUP(H$2,Flexibility!A$2:F$8,Exercises!E99+1,FALSE)</f>
        <v>3</v>
      </c>
      <c r="L99">
        <f>VLOOKUP(H$2,Balance!A$2:F$8,Exercises!F99+1,FALSE)</f>
        <v>3</v>
      </c>
      <c r="M99">
        <f>VLOOKUP(H$2,Strength!A$2:F$8,Exercises!G99+1,FALSE)</f>
        <v>3</v>
      </c>
    </row>
    <row r="100" spans="1:13">
      <c r="A100">
        <v>9.9000000000000005E-2</v>
      </c>
      <c r="B100">
        <f t="shared" si="5"/>
        <v>115.099</v>
      </c>
      <c r="C100" s="24">
        <f>Exercises!A100</f>
        <v>0</v>
      </c>
      <c r="E100" s="23">
        <f t="shared" si="6"/>
        <v>115</v>
      </c>
      <c r="F100">
        <v>100</v>
      </c>
      <c r="I100">
        <f>VLOOKUP(H$2,Exertion!$A$2:$F$8,Exercises!C100+1,FALSE)</f>
        <v>3</v>
      </c>
      <c r="J100">
        <f>VLOOKUP(H$2,Technicality!A$2:F$8,Exercises!D100+1,FALSE)</f>
        <v>3</v>
      </c>
      <c r="K100">
        <f>VLOOKUP(H$2,Flexibility!A$2:F$8,Exercises!E100+1,FALSE)</f>
        <v>3</v>
      </c>
      <c r="L100">
        <f>VLOOKUP(H$2,Balance!A$2:F$8,Exercises!F100+1,FALSE)</f>
        <v>3</v>
      </c>
      <c r="M100">
        <f>VLOOKUP(H$2,Strength!A$2:F$8,Exercises!G100+1,FALSE)</f>
        <v>3</v>
      </c>
    </row>
    <row r="101" spans="1:13">
      <c r="A101">
        <v>0.1</v>
      </c>
      <c r="B101">
        <f t="shared" si="5"/>
        <v>115.1</v>
      </c>
      <c r="C101" s="24">
        <f>Exercises!A101</f>
        <v>0</v>
      </c>
      <c r="E101" s="23">
        <f t="shared" si="6"/>
        <v>115</v>
      </c>
      <c r="F101">
        <v>100</v>
      </c>
      <c r="I101">
        <f>VLOOKUP(H$2,Exertion!$A$2:$F$8,Exercises!C101+1,FALSE)</f>
        <v>3</v>
      </c>
      <c r="J101">
        <f>VLOOKUP(H$2,Technicality!A$2:F$8,Exercises!D101+1,FALSE)</f>
        <v>3</v>
      </c>
      <c r="K101">
        <f>VLOOKUP(H$2,Flexibility!A$2:F$8,Exercises!E101+1,FALSE)</f>
        <v>3</v>
      </c>
      <c r="L101">
        <f>VLOOKUP(H$2,Balance!A$2:F$8,Exercises!F101+1,FALSE)</f>
        <v>3</v>
      </c>
      <c r="M101">
        <f>VLOOKUP(H$2,Strength!A$2:F$8,Exercises!G101+1,FALSE)</f>
        <v>3</v>
      </c>
    </row>
    <row r="102" spans="1:13">
      <c r="A102">
        <v>0.10100000000000001</v>
      </c>
      <c r="B102">
        <f t="shared" si="5"/>
        <v>115.101</v>
      </c>
      <c r="C102" s="24">
        <f>Exercises!A102</f>
        <v>0</v>
      </c>
      <c r="E102" s="23">
        <f t="shared" si="6"/>
        <v>115</v>
      </c>
      <c r="F102">
        <v>100</v>
      </c>
      <c r="I102">
        <f>VLOOKUP(H$2,Exertion!$A$2:$F$8,Exercises!C102+1,FALSE)</f>
        <v>3</v>
      </c>
      <c r="J102">
        <f>VLOOKUP(H$2,Technicality!A$2:F$8,Exercises!D102+1,FALSE)</f>
        <v>3</v>
      </c>
      <c r="K102">
        <f>VLOOKUP(H$2,Flexibility!A$2:F$8,Exercises!E102+1,FALSE)</f>
        <v>3</v>
      </c>
      <c r="L102">
        <f>VLOOKUP(H$2,Balance!A$2:F$8,Exercises!F102+1,FALSE)</f>
        <v>3</v>
      </c>
      <c r="M102">
        <f>VLOOKUP(H$2,Strength!A$2:F$8,Exercises!G102+1,FALSE)</f>
        <v>3</v>
      </c>
    </row>
    <row r="103" spans="1:13">
      <c r="A103">
        <v>0.10199999999999999</v>
      </c>
      <c r="B103">
        <f t="shared" si="5"/>
        <v>115.102</v>
      </c>
      <c r="C103" s="24">
        <f>Exercises!A103</f>
        <v>0</v>
      </c>
      <c r="E103" s="23">
        <f t="shared" si="6"/>
        <v>115</v>
      </c>
      <c r="F103">
        <v>100</v>
      </c>
      <c r="I103">
        <f>VLOOKUP(H$2,Exertion!$A$2:$F$8,Exercises!C103+1,FALSE)</f>
        <v>3</v>
      </c>
      <c r="J103">
        <f>VLOOKUP(H$2,Technicality!A$2:F$8,Exercises!D103+1,FALSE)</f>
        <v>3</v>
      </c>
      <c r="K103">
        <f>VLOOKUP(H$2,Flexibility!A$2:F$8,Exercises!E103+1,FALSE)</f>
        <v>3</v>
      </c>
      <c r="L103">
        <f>VLOOKUP(H$2,Balance!A$2:F$8,Exercises!F103+1,FALSE)</f>
        <v>3</v>
      </c>
      <c r="M103">
        <f>VLOOKUP(H$2,Strength!A$2:F$8,Exercises!G103+1,FALSE)</f>
        <v>3</v>
      </c>
    </row>
    <row r="104" spans="1:13">
      <c r="A104">
        <v>0.10299999999999999</v>
      </c>
      <c r="B104">
        <f t="shared" si="5"/>
        <v>115.10299999999999</v>
      </c>
      <c r="C104" s="24">
        <f>Exercises!A104</f>
        <v>0</v>
      </c>
      <c r="E104" s="23">
        <f t="shared" si="6"/>
        <v>115</v>
      </c>
      <c r="F104">
        <v>100</v>
      </c>
      <c r="I104">
        <f>VLOOKUP(H$2,Exertion!$A$2:$F$8,Exercises!C104+1,FALSE)</f>
        <v>3</v>
      </c>
      <c r="J104">
        <f>VLOOKUP(H$2,Technicality!A$2:F$8,Exercises!D104+1,FALSE)</f>
        <v>3</v>
      </c>
      <c r="K104">
        <f>VLOOKUP(H$2,Flexibility!A$2:F$8,Exercises!E104+1,FALSE)</f>
        <v>3</v>
      </c>
      <c r="L104">
        <f>VLOOKUP(H$2,Balance!A$2:F$8,Exercises!F104+1,FALSE)</f>
        <v>3</v>
      </c>
      <c r="M104">
        <f>VLOOKUP(H$2,Strength!A$2:F$8,Exercises!G104+1,FALSE)</f>
        <v>3</v>
      </c>
    </row>
    <row r="105" spans="1:13">
      <c r="A105">
        <v>0.104</v>
      </c>
      <c r="B105">
        <f t="shared" si="5"/>
        <v>115.104</v>
      </c>
      <c r="C105" s="24">
        <f>Exercises!A105</f>
        <v>0</v>
      </c>
      <c r="E105" s="23">
        <f t="shared" si="6"/>
        <v>115</v>
      </c>
      <c r="F105">
        <v>100</v>
      </c>
      <c r="I105">
        <f>VLOOKUP(H$2,Exertion!$A$2:$F$8,Exercises!C105+1,FALSE)</f>
        <v>3</v>
      </c>
      <c r="J105">
        <f>VLOOKUP(H$2,Technicality!A$2:F$8,Exercises!D105+1,FALSE)</f>
        <v>3</v>
      </c>
      <c r="K105">
        <f>VLOOKUP(H$2,Flexibility!A$2:F$8,Exercises!E105+1,FALSE)</f>
        <v>3</v>
      </c>
      <c r="L105">
        <f>VLOOKUP(H$2,Balance!A$2:F$8,Exercises!F105+1,FALSE)</f>
        <v>3</v>
      </c>
      <c r="M105">
        <f>VLOOKUP(H$2,Strength!A$2:F$8,Exercises!G105+1,FALSE)</f>
        <v>3</v>
      </c>
    </row>
    <row r="106" spans="1:13">
      <c r="A106">
        <v>0.105</v>
      </c>
      <c r="B106">
        <f t="shared" si="5"/>
        <v>115.105</v>
      </c>
      <c r="C106" s="24">
        <f>Exercises!A106</f>
        <v>0</v>
      </c>
      <c r="E106" s="23">
        <f t="shared" si="6"/>
        <v>115</v>
      </c>
      <c r="F106">
        <v>100</v>
      </c>
      <c r="I106">
        <f>VLOOKUP(H$2,Exertion!$A$2:$F$8,Exercises!C106+1,FALSE)</f>
        <v>3</v>
      </c>
      <c r="J106">
        <f>VLOOKUP(H$2,Technicality!A$2:F$8,Exercises!D106+1,FALSE)</f>
        <v>3</v>
      </c>
      <c r="K106">
        <f>VLOOKUP(H$2,Flexibility!A$2:F$8,Exercises!E106+1,FALSE)</f>
        <v>3</v>
      </c>
      <c r="L106">
        <f>VLOOKUP(H$2,Balance!A$2:F$8,Exercises!F106+1,FALSE)</f>
        <v>3</v>
      </c>
      <c r="M106">
        <f>VLOOKUP(H$2,Strength!A$2:F$8,Exercises!G106+1,FALSE)</f>
        <v>3</v>
      </c>
    </row>
    <row r="107" spans="1:13">
      <c r="A107">
        <v>0.106</v>
      </c>
      <c r="B107">
        <f t="shared" si="5"/>
        <v>115.10599999999999</v>
      </c>
      <c r="C107" s="24">
        <f>Exercises!A107</f>
        <v>0</v>
      </c>
      <c r="E107" s="23">
        <f t="shared" si="6"/>
        <v>115</v>
      </c>
      <c r="F107">
        <v>100</v>
      </c>
      <c r="I107">
        <f>VLOOKUP(H$2,Exertion!$A$2:$F$8,Exercises!C107+1,FALSE)</f>
        <v>3</v>
      </c>
      <c r="J107">
        <f>VLOOKUP(H$2,Technicality!A$2:F$8,Exercises!D107+1,FALSE)</f>
        <v>3</v>
      </c>
      <c r="K107">
        <f>VLOOKUP(H$2,Flexibility!A$2:F$8,Exercises!E107+1,FALSE)</f>
        <v>3</v>
      </c>
      <c r="L107">
        <f>VLOOKUP(H$2,Balance!A$2:F$8,Exercises!F107+1,FALSE)</f>
        <v>3</v>
      </c>
      <c r="M107">
        <f>VLOOKUP(H$2,Strength!A$2:F$8,Exercises!G107+1,FALSE)</f>
        <v>3</v>
      </c>
    </row>
    <row r="108" spans="1:13">
      <c r="A108">
        <v>0.107</v>
      </c>
      <c r="B108">
        <f t="shared" si="5"/>
        <v>115.107</v>
      </c>
      <c r="C108" s="24">
        <f>Exercises!A108</f>
        <v>0</v>
      </c>
      <c r="E108" s="23">
        <f t="shared" si="6"/>
        <v>115</v>
      </c>
      <c r="F108">
        <v>100</v>
      </c>
      <c r="I108">
        <f>VLOOKUP(H$2,Exertion!$A$2:$F$8,Exercises!C108+1,FALSE)</f>
        <v>3</v>
      </c>
      <c r="J108">
        <f>VLOOKUP(H$2,Technicality!A$2:F$8,Exercises!D108+1,FALSE)</f>
        <v>3</v>
      </c>
      <c r="K108">
        <f>VLOOKUP(H$2,Flexibility!A$2:F$8,Exercises!E108+1,FALSE)</f>
        <v>3</v>
      </c>
      <c r="L108">
        <f>VLOOKUP(H$2,Balance!A$2:F$8,Exercises!F108+1,FALSE)</f>
        <v>3</v>
      </c>
      <c r="M108">
        <f>VLOOKUP(H$2,Strength!A$2:F$8,Exercises!G108+1,FALSE)</f>
        <v>3</v>
      </c>
    </row>
    <row r="109" spans="1:13">
      <c r="A109">
        <v>0.108</v>
      </c>
      <c r="B109">
        <f t="shared" si="5"/>
        <v>115.108</v>
      </c>
      <c r="C109" s="24">
        <f>Exercises!A109</f>
        <v>0</v>
      </c>
      <c r="E109" s="23">
        <f t="shared" si="6"/>
        <v>115</v>
      </c>
      <c r="F109">
        <v>100</v>
      </c>
      <c r="I109">
        <f>VLOOKUP(H$2,Exertion!$A$2:$F$8,Exercises!C109+1,FALSE)</f>
        <v>3</v>
      </c>
      <c r="J109">
        <f>VLOOKUP(H$2,Technicality!A$2:F$8,Exercises!D109+1,FALSE)</f>
        <v>3</v>
      </c>
      <c r="K109">
        <f>VLOOKUP(H$2,Flexibility!A$2:F$8,Exercises!E109+1,FALSE)</f>
        <v>3</v>
      </c>
      <c r="L109">
        <f>VLOOKUP(H$2,Balance!A$2:F$8,Exercises!F109+1,FALSE)</f>
        <v>3</v>
      </c>
      <c r="M109">
        <f>VLOOKUP(H$2,Strength!A$2:F$8,Exercises!G109+1,FALSE)</f>
        <v>3</v>
      </c>
    </row>
    <row r="110" spans="1:13">
      <c r="A110">
        <v>0.109</v>
      </c>
      <c r="B110">
        <f t="shared" si="5"/>
        <v>115.10899999999999</v>
      </c>
      <c r="C110" s="24">
        <f>Exercises!A110</f>
        <v>0</v>
      </c>
      <c r="E110" s="23">
        <f t="shared" si="6"/>
        <v>115</v>
      </c>
      <c r="F110">
        <v>100</v>
      </c>
      <c r="I110">
        <f>VLOOKUP(H$2,Exertion!$A$2:$F$8,Exercises!C110+1,FALSE)</f>
        <v>3</v>
      </c>
      <c r="J110">
        <f>VLOOKUP(H$2,Technicality!A$2:F$8,Exercises!D110+1,FALSE)</f>
        <v>3</v>
      </c>
      <c r="K110">
        <f>VLOOKUP(H$2,Flexibility!A$2:F$8,Exercises!E110+1,FALSE)</f>
        <v>3</v>
      </c>
      <c r="L110">
        <f>VLOOKUP(H$2,Balance!A$2:F$8,Exercises!F110+1,FALSE)</f>
        <v>3</v>
      </c>
      <c r="M110">
        <f>VLOOKUP(H$2,Strength!A$2:F$8,Exercises!G110+1,FALSE)</f>
        <v>3</v>
      </c>
    </row>
    <row r="111" spans="1:13">
      <c r="A111">
        <v>0.11</v>
      </c>
      <c r="B111">
        <f t="shared" si="5"/>
        <v>115.11</v>
      </c>
      <c r="C111" s="24">
        <f>Exercises!A111</f>
        <v>0</v>
      </c>
      <c r="E111" s="23">
        <f t="shared" si="6"/>
        <v>115</v>
      </c>
      <c r="F111">
        <v>100</v>
      </c>
      <c r="I111">
        <f>VLOOKUP(H$2,Exertion!$A$2:$F$8,Exercises!C111+1,FALSE)</f>
        <v>3</v>
      </c>
      <c r="J111">
        <f>VLOOKUP(H$2,Technicality!A$2:F$8,Exercises!D111+1,FALSE)</f>
        <v>3</v>
      </c>
      <c r="K111">
        <f>VLOOKUP(H$2,Flexibility!A$2:F$8,Exercises!E111+1,FALSE)</f>
        <v>3</v>
      </c>
      <c r="L111">
        <f>VLOOKUP(H$2,Balance!A$2:F$8,Exercises!F111+1,FALSE)</f>
        <v>3</v>
      </c>
      <c r="M111">
        <f>VLOOKUP(H$2,Strength!A$2:F$8,Exercises!G111+1,FALSE)</f>
        <v>3</v>
      </c>
    </row>
    <row r="112" spans="1:13">
      <c r="A112">
        <v>0.111</v>
      </c>
      <c r="B112">
        <f t="shared" si="5"/>
        <v>115.111</v>
      </c>
      <c r="C112" s="24">
        <f>Exercises!A112</f>
        <v>0</v>
      </c>
      <c r="E112" s="23">
        <f t="shared" si="6"/>
        <v>115</v>
      </c>
      <c r="F112">
        <v>100</v>
      </c>
      <c r="I112">
        <f>VLOOKUP(H$2,Exertion!$A$2:$F$8,Exercises!C112+1,FALSE)</f>
        <v>3</v>
      </c>
      <c r="J112">
        <f>VLOOKUP(H$2,Technicality!A$2:F$8,Exercises!D112+1,FALSE)</f>
        <v>3</v>
      </c>
      <c r="K112">
        <f>VLOOKUP(H$2,Flexibility!A$2:F$8,Exercises!E112+1,FALSE)</f>
        <v>3</v>
      </c>
      <c r="L112">
        <f>VLOOKUP(H$2,Balance!A$2:F$8,Exercises!F112+1,FALSE)</f>
        <v>3</v>
      </c>
      <c r="M112">
        <f>VLOOKUP(H$2,Strength!A$2:F$8,Exercises!G112+1,FALSE)</f>
        <v>3</v>
      </c>
    </row>
    <row r="113" spans="1:13">
      <c r="A113">
        <v>0.112</v>
      </c>
      <c r="B113">
        <f t="shared" si="5"/>
        <v>115.11199999999999</v>
      </c>
      <c r="C113" s="24">
        <f>Exercises!A113</f>
        <v>0</v>
      </c>
      <c r="E113" s="23">
        <f t="shared" si="6"/>
        <v>115</v>
      </c>
      <c r="F113">
        <v>100</v>
      </c>
      <c r="I113">
        <f>VLOOKUP(H$2,Exertion!$A$2:$F$8,Exercises!C113+1,FALSE)</f>
        <v>3</v>
      </c>
      <c r="J113">
        <f>VLOOKUP(H$2,Technicality!A$2:F$8,Exercises!D113+1,FALSE)</f>
        <v>3</v>
      </c>
      <c r="K113">
        <f>VLOOKUP(H$2,Flexibility!A$2:F$8,Exercises!E113+1,FALSE)</f>
        <v>3</v>
      </c>
      <c r="L113">
        <f>VLOOKUP(H$2,Balance!A$2:F$8,Exercises!F113+1,FALSE)</f>
        <v>3</v>
      </c>
      <c r="M113">
        <f>VLOOKUP(H$2,Strength!A$2:F$8,Exercises!G113+1,FALSE)</f>
        <v>3</v>
      </c>
    </row>
    <row r="114" spans="1:13">
      <c r="A114">
        <v>0.113</v>
      </c>
      <c r="B114">
        <f t="shared" si="5"/>
        <v>115.113</v>
      </c>
      <c r="C114" s="24">
        <f>Exercises!A114</f>
        <v>0</v>
      </c>
      <c r="E114" s="23">
        <f t="shared" si="6"/>
        <v>115</v>
      </c>
      <c r="F114">
        <v>100</v>
      </c>
      <c r="I114">
        <f>VLOOKUP(H$2,Exertion!$A$2:$F$8,Exercises!C114+1,FALSE)</f>
        <v>3</v>
      </c>
      <c r="J114">
        <f>VLOOKUP(H$2,Technicality!A$2:F$8,Exercises!D114+1,FALSE)</f>
        <v>3</v>
      </c>
      <c r="K114">
        <f>VLOOKUP(H$2,Flexibility!A$2:F$8,Exercises!E114+1,FALSE)</f>
        <v>3</v>
      </c>
      <c r="L114">
        <f>VLOOKUP(H$2,Balance!A$2:F$8,Exercises!F114+1,FALSE)</f>
        <v>3</v>
      </c>
      <c r="M114">
        <f>VLOOKUP(H$2,Strength!A$2:F$8,Exercises!G114+1,FALSE)</f>
        <v>3</v>
      </c>
    </row>
    <row r="115" spans="1:13">
      <c r="A115">
        <v>0.114</v>
      </c>
      <c r="B115">
        <f t="shared" si="5"/>
        <v>115.114</v>
      </c>
      <c r="C115" s="24">
        <f>Exercises!A115</f>
        <v>0</v>
      </c>
      <c r="E115" s="23">
        <f t="shared" si="6"/>
        <v>115</v>
      </c>
      <c r="F115">
        <v>100</v>
      </c>
      <c r="I115">
        <f>VLOOKUP(H$2,Exertion!$A$2:$F$8,Exercises!C115+1,FALSE)</f>
        <v>3</v>
      </c>
      <c r="J115">
        <f>VLOOKUP(H$2,Technicality!A$2:F$8,Exercises!D115+1,FALSE)</f>
        <v>3</v>
      </c>
      <c r="K115">
        <f>VLOOKUP(H$2,Flexibility!A$2:F$8,Exercises!E115+1,FALSE)</f>
        <v>3</v>
      </c>
      <c r="L115">
        <f>VLOOKUP(H$2,Balance!A$2:F$8,Exercises!F115+1,FALSE)</f>
        <v>3</v>
      </c>
      <c r="M115">
        <f>VLOOKUP(H$2,Strength!A$2:F$8,Exercises!G115+1,FALSE)</f>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I1" workbookViewId="0">
      <selection activeCell="Q10" sqref="Q10"/>
    </sheetView>
  </sheetViews>
  <sheetFormatPr baseColWidth="10" defaultColWidth="22" defaultRowHeight="63" customHeight="1" x14ac:dyDescent="0"/>
  <cols>
    <col min="1" max="3" width="22" style="16"/>
    <col min="5" max="18" width="22" style="16"/>
    <col min="20" max="20" width="28.1640625" style="16" customWidth="1"/>
    <col min="21" max="16384" width="22" style="16"/>
  </cols>
  <sheetData>
    <row r="1" spans="1:20" s="18" customFormat="1" ht="15">
      <c r="A1" s="18" t="s">
        <v>288</v>
      </c>
      <c r="B1" s="18" t="s">
        <v>317</v>
      </c>
      <c r="C1" s="18" t="s">
        <v>315</v>
      </c>
      <c r="D1" s="18" t="s">
        <v>318</v>
      </c>
      <c r="E1" s="18" t="s">
        <v>320</v>
      </c>
      <c r="F1" s="18" t="s">
        <v>319</v>
      </c>
      <c r="G1" s="18" t="s">
        <v>316</v>
      </c>
      <c r="H1" s="18" t="s">
        <v>308</v>
      </c>
      <c r="I1" s="18" t="s">
        <v>305</v>
      </c>
      <c r="J1" s="18" t="s">
        <v>306</v>
      </c>
      <c r="K1" s="18" t="s">
        <v>307</v>
      </c>
      <c r="L1" s="17" t="s">
        <v>295</v>
      </c>
      <c r="M1" s="17" t="s">
        <v>289</v>
      </c>
      <c r="N1" s="17" t="s">
        <v>290</v>
      </c>
      <c r="O1" s="17" t="s">
        <v>291</v>
      </c>
      <c r="P1" s="17" t="s">
        <v>292</v>
      </c>
      <c r="Q1" s="17" t="s">
        <v>293</v>
      </c>
      <c r="R1" s="17" t="s">
        <v>294</v>
      </c>
      <c r="S1" s="20"/>
      <c r="T1" s="18" t="s">
        <v>296</v>
      </c>
    </row>
    <row r="2" spans="1:20" ht="23">
      <c r="A2" s="16">
        <v>8</v>
      </c>
      <c r="B2" s="16">
        <f t="shared" ref="B2:B8" si="0">IF(C2&lt;101, 1, IF(C2&lt;201, 2, IF(C2&lt;251, 3, IF(C2&lt;301, 4, IF(C2&lt;351, 5,IF(C2&lt;501,6,7))))))</f>
        <v>1</v>
      </c>
      <c r="C2" s="16">
        <f t="shared" ref="C2:C18" si="1">IF(H2&lt;0,0,H2)</f>
        <v>0</v>
      </c>
      <c r="D2">
        <f>IF(G2=1, B2+1, B2)</f>
        <v>2</v>
      </c>
      <c r="E2" s="16">
        <f>IF(F2=1,1.1,IF(F2=2,1.2,IF(F2=3,1.3,IF(F2=4,1.4,IF(F2=5,1.5)))))</f>
        <v>1.1000000000000001</v>
      </c>
      <c r="F2" s="16">
        <v>1</v>
      </c>
      <c r="G2" s="16">
        <v>1</v>
      </c>
      <c r="H2" s="16">
        <f>E2*((I2*1.75)+(J2*1.5)+(K2*1.25)-(L2*0.075))</f>
        <v>-66</v>
      </c>
      <c r="I2" s="16">
        <f t="shared" ref="I2:I18" si="2">M2*N2</f>
        <v>0</v>
      </c>
      <c r="J2" s="16">
        <f t="shared" ref="J2:J18" si="3">O2*P2</f>
        <v>0</v>
      </c>
      <c r="K2" s="16">
        <f t="shared" ref="K2:K18" si="4">Q2*R2</f>
        <v>0</v>
      </c>
      <c r="L2" s="19">
        <v>800</v>
      </c>
      <c r="M2" s="19">
        <v>0</v>
      </c>
      <c r="N2" s="19">
        <v>0</v>
      </c>
      <c r="O2" s="19">
        <v>0</v>
      </c>
      <c r="P2" s="19">
        <v>0</v>
      </c>
      <c r="Q2" s="19">
        <v>0</v>
      </c>
      <c r="R2" s="19">
        <v>0</v>
      </c>
      <c r="T2" s="19"/>
    </row>
    <row r="3" spans="1:20" ht="23">
      <c r="A3" s="16">
        <v>4</v>
      </c>
      <c r="B3" s="16">
        <f t="shared" si="0"/>
        <v>1</v>
      </c>
      <c r="C3" s="16">
        <f t="shared" si="1"/>
        <v>36</v>
      </c>
      <c r="D3">
        <f t="shared" ref="D3:D18" si="5">IF(G3=1, B3+1, B3)</f>
        <v>1</v>
      </c>
      <c r="E3" s="16">
        <f t="shared" ref="E3:E18" si="6">IF(F3=1,1.1,IF(F3=2,1.2,IF(F3=3,1.3,IF(F3=4,1.4,IF(F3=5,1.5)))))</f>
        <v>1.2</v>
      </c>
      <c r="F3" s="16">
        <v>2</v>
      </c>
      <c r="G3" s="16">
        <v>0</v>
      </c>
      <c r="H3" s="16">
        <f t="shared" ref="H3:H18" si="7">E3*((I3*1.75)+(J3*1.5)+(K3*1.25)-(L3*0.075))</f>
        <v>36</v>
      </c>
      <c r="I3" s="16">
        <f t="shared" si="2"/>
        <v>0</v>
      </c>
      <c r="J3" s="16">
        <f t="shared" si="3"/>
        <v>0</v>
      </c>
      <c r="K3" s="16">
        <f t="shared" si="4"/>
        <v>60</v>
      </c>
      <c r="L3" s="19">
        <v>600</v>
      </c>
      <c r="M3" s="19">
        <v>0</v>
      </c>
      <c r="N3" s="19">
        <v>0</v>
      </c>
      <c r="O3" s="19">
        <v>0</v>
      </c>
      <c r="P3" s="19">
        <v>0</v>
      </c>
      <c r="Q3" s="19">
        <v>3</v>
      </c>
      <c r="R3" s="19">
        <v>20</v>
      </c>
      <c r="T3" s="19"/>
    </row>
    <row r="4" spans="1:20" ht="15">
      <c r="A4" s="16">
        <v>18</v>
      </c>
      <c r="B4" s="16">
        <f t="shared" si="0"/>
        <v>1</v>
      </c>
      <c r="C4" s="16">
        <f t="shared" si="1"/>
        <v>97.5</v>
      </c>
      <c r="D4">
        <f t="shared" si="5"/>
        <v>2</v>
      </c>
      <c r="E4" s="16">
        <f t="shared" si="6"/>
        <v>1.3</v>
      </c>
      <c r="F4" s="16">
        <v>3</v>
      </c>
      <c r="G4" s="16">
        <v>1</v>
      </c>
      <c r="H4" s="16">
        <f t="shared" si="7"/>
        <v>97.5</v>
      </c>
      <c r="I4" s="16">
        <f t="shared" si="2"/>
        <v>0</v>
      </c>
      <c r="J4" s="16">
        <f t="shared" si="3"/>
        <v>0</v>
      </c>
      <c r="K4" s="16">
        <f t="shared" si="4"/>
        <v>120</v>
      </c>
      <c r="L4" s="16">
        <v>1000</v>
      </c>
      <c r="M4" s="16">
        <v>0</v>
      </c>
      <c r="N4" s="16">
        <v>0</v>
      </c>
      <c r="O4" s="16">
        <v>0</v>
      </c>
      <c r="P4" s="16">
        <v>0</v>
      </c>
      <c r="Q4" s="16">
        <v>2</v>
      </c>
      <c r="R4" s="16">
        <v>60</v>
      </c>
    </row>
    <row r="5" spans="1:20" ht="23">
      <c r="A5" s="16">
        <v>7</v>
      </c>
      <c r="B5" s="16">
        <f t="shared" si="0"/>
        <v>3</v>
      </c>
      <c r="C5" s="16">
        <f t="shared" si="1"/>
        <v>224.12500000000003</v>
      </c>
      <c r="D5">
        <f t="shared" si="5"/>
        <v>3</v>
      </c>
      <c r="E5" s="16">
        <f t="shared" si="6"/>
        <v>1.1000000000000001</v>
      </c>
      <c r="F5" s="16">
        <v>1</v>
      </c>
      <c r="G5" s="16">
        <v>0</v>
      </c>
      <c r="H5" s="16">
        <f t="shared" si="7"/>
        <v>224.12500000000003</v>
      </c>
      <c r="I5" s="16">
        <f t="shared" si="2"/>
        <v>60</v>
      </c>
      <c r="J5" s="16">
        <f t="shared" si="3"/>
        <v>60</v>
      </c>
      <c r="K5" s="16">
        <f t="shared" si="4"/>
        <v>40</v>
      </c>
      <c r="L5" s="19">
        <v>550</v>
      </c>
      <c r="M5" s="19">
        <v>3</v>
      </c>
      <c r="N5" s="19">
        <v>20</v>
      </c>
      <c r="O5" s="19">
        <v>2</v>
      </c>
      <c r="P5" s="19">
        <v>30</v>
      </c>
      <c r="Q5" s="19">
        <v>2</v>
      </c>
      <c r="R5" s="19">
        <v>20</v>
      </c>
      <c r="T5" s="19"/>
    </row>
    <row r="6" spans="1:20" ht="23">
      <c r="A6" s="16">
        <v>9</v>
      </c>
      <c r="B6" s="16">
        <f t="shared" si="0"/>
        <v>4</v>
      </c>
      <c r="C6" s="16">
        <f t="shared" si="1"/>
        <v>287.625</v>
      </c>
      <c r="D6">
        <f t="shared" si="5"/>
        <v>5</v>
      </c>
      <c r="E6" s="16">
        <f t="shared" si="6"/>
        <v>1.3</v>
      </c>
      <c r="F6" s="16">
        <v>3</v>
      </c>
      <c r="G6" s="16">
        <v>1</v>
      </c>
      <c r="H6" s="16">
        <f t="shared" si="7"/>
        <v>287.625</v>
      </c>
      <c r="I6" s="16">
        <f t="shared" si="2"/>
        <v>0</v>
      </c>
      <c r="J6" s="16">
        <f t="shared" si="3"/>
        <v>80</v>
      </c>
      <c r="K6" s="16">
        <f t="shared" si="4"/>
        <v>120</v>
      </c>
      <c r="L6" s="19">
        <v>650</v>
      </c>
      <c r="M6" s="19">
        <v>0</v>
      </c>
      <c r="N6" s="19">
        <v>0</v>
      </c>
      <c r="O6" s="19">
        <v>2</v>
      </c>
      <c r="P6" s="19">
        <v>40</v>
      </c>
      <c r="Q6" s="19">
        <v>4</v>
      </c>
      <c r="R6" s="19">
        <v>30</v>
      </c>
      <c r="T6" s="19"/>
    </row>
    <row r="7" spans="1:20" ht="15">
      <c r="A7" s="16">
        <v>13</v>
      </c>
      <c r="B7" s="16">
        <f t="shared" si="0"/>
        <v>6</v>
      </c>
      <c r="C7" s="16">
        <f t="shared" si="1"/>
        <v>399</v>
      </c>
      <c r="D7">
        <f t="shared" si="5"/>
        <v>6</v>
      </c>
      <c r="E7" s="16">
        <f t="shared" si="6"/>
        <v>1.4</v>
      </c>
      <c r="F7" s="16">
        <v>4</v>
      </c>
      <c r="G7" s="16">
        <v>0</v>
      </c>
      <c r="H7" s="16">
        <f t="shared" si="7"/>
        <v>399</v>
      </c>
      <c r="I7" s="16">
        <f t="shared" si="2"/>
        <v>60</v>
      </c>
      <c r="J7" s="16">
        <f t="shared" si="3"/>
        <v>150</v>
      </c>
      <c r="K7" s="16">
        <f t="shared" si="4"/>
        <v>30</v>
      </c>
      <c r="L7" s="16">
        <v>1100</v>
      </c>
      <c r="M7" s="16">
        <v>2</v>
      </c>
      <c r="N7" s="16">
        <v>30</v>
      </c>
      <c r="O7" s="16">
        <v>3</v>
      </c>
      <c r="P7" s="16">
        <v>50</v>
      </c>
      <c r="Q7" s="16">
        <v>1</v>
      </c>
      <c r="R7" s="16">
        <v>30</v>
      </c>
    </row>
    <row r="8" spans="1:20" ht="15">
      <c r="A8" s="16">
        <v>16</v>
      </c>
      <c r="B8" s="16">
        <f t="shared" si="0"/>
        <v>5</v>
      </c>
      <c r="C8" s="16">
        <f t="shared" si="1"/>
        <v>334.125</v>
      </c>
      <c r="D8">
        <f t="shared" si="5"/>
        <v>6</v>
      </c>
      <c r="E8" s="16">
        <f t="shared" si="6"/>
        <v>1.1000000000000001</v>
      </c>
      <c r="F8" s="16">
        <v>1</v>
      </c>
      <c r="G8" s="16">
        <v>1</v>
      </c>
      <c r="H8" s="16">
        <f t="shared" si="7"/>
        <v>334.125</v>
      </c>
      <c r="I8" s="16">
        <f t="shared" si="2"/>
        <v>0</v>
      </c>
      <c r="J8" s="16">
        <f t="shared" si="3"/>
        <v>90</v>
      </c>
      <c r="K8" s="16">
        <f t="shared" si="4"/>
        <v>180</v>
      </c>
      <c r="L8" s="16">
        <v>750</v>
      </c>
      <c r="M8" s="16">
        <v>0</v>
      </c>
      <c r="N8" s="16">
        <v>0</v>
      </c>
      <c r="O8" s="16">
        <v>3</v>
      </c>
      <c r="P8" s="16">
        <v>30</v>
      </c>
      <c r="Q8" s="16">
        <v>3</v>
      </c>
      <c r="R8" s="16">
        <v>60</v>
      </c>
    </row>
    <row r="9" spans="1:20" s="29" customFormat="1" ht="23">
      <c r="A9" s="29">
        <v>2</v>
      </c>
      <c r="B9" s="29">
        <f>IF(C9&lt;101, 1, IF(C9&lt;201, 2, IF(C9&lt;251, 3, IF(C9&lt;301, 4, IF(C9&lt;351, 5,IF(C9&lt;501,6,7))))))</f>
        <v>2</v>
      </c>
      <c r="C9" s="29">
        <f t="shared" si="1"/>
        <v>196.62500000000003</v>
      </c>
      <c r="D9" s="30">
        <f t="shared" si="5"/>
        <v>3</v>
      </c>
      <c r="E9" s="29">
        <f t="shared" si="6"/>
        <v>1.1000000000000001</v>
      </c>
      <c r="F9" s="29">
        <v>1</v>
      </c>
      <c r="G9" s="29">
        <v>1</v>
      </c>
      <c r="H9" s="29">
        <f t="shared" si="7"/>
        <v>196.62500000000003</v>
      </c>
      <c r="I9" s="29">
        <f t="shared" si="2"/>
        <v>60</v>
      </c>
      <c r="J9" s="29">
        <f t="shared" si="3"/>
        <v>60</v>
      </c>
      <c r="K9" s="29">
        <f t="shared" si="4"/>
        <v>20</v>
      </c>
      <c r="L9" s="31">
        <v>550</v>
      </c>
      <c r="M9" s="31">
        <v>3</v>
      </c>
      <c r="N9" s="31">
        <v>20</v>
      </c>
      <c r="O9" s="31">
        <v>2</v>
      </c>
      <c r="P9" s="31">
        <v>30</v>
      </c>
      <c r="Q9" s="31">
        <v>1</v>
      </c>
      <c r="R9" s="31">
        <v>20</v>
      </c>
      <c r="S9" s="30"/>
      <c r="T9" s="31"/>
    </row>
    <row r="10" spans="1:20" ht="15">
      <c r="A10" s="16">
        <v>12</v>
      </c>
      <c r="B10" s="16">
        <f t="shared" ref="B10:B18" si="8">IF(C10&lt;101, 1, IF(C10&lt;201, 2, IF(C10&lt;251, 3, IF(C10&lt;301, 4, IF(C10&lt;351, 5,IF(C10&lt;501,6,7))))))</f>
        <v>6</v>
      </c>
      <c r="C10" s="16">
        <f t="shared" si="1"/>
        <v>387</v>
      </c>
      <c r="D10">
        <f t="shared" si="5"/>
        <v>7</v>
      </c>
      <c r="E10" s="16">
        <f t="shared" si="6"/>
        <v>1.2</v>
      </c>
      <c r="F10" s="16">
        <v>2</v>
      </c>
      <c r="G10" s="16">
        <v>1</v>
      </c>
      <c r="H10" s="16">
        <f t="shared" si="7"/>
        <v>387</v>
      </c>
      <c r="I10" s="16">
        <f t="shared" si="2"/>
        <v>40</v>
      </c>
      <c r="J10" s="16">
        <f t="shared" si="3"/>
        <v>120</v>
      </c>
      <c r="K10" s="16">
        <f t="shared" si="4"/>
        <v>100</v>
      </c>
      <c r="L10" s="16">
        <v>700</v>
      </c>
      <c r="M10" s="16">
        <v>2</v>
      </c>
      <c r="N10" s="16">
        <v>20</v>
      </c>
      <c r="O10" s="16">
        <v>2</v>
      </c>
      <c r="P10" s="16">
        <v>60</v>
      </c>
      <c r="Q10" s="16">
        <v>2</v>
      </c>
      <c r="R10" s="16">
        <v>50</v>
      </c>
    </row>
    <row r="11" spans="1:20" ht="15">
      <c r="A11" s="16">
        <v>15</v>
      </c>
      <c r="B11" s="16">
        <f t="shared" si="8"/>
        <v>6</v>
      </c>
      <c r="C11" s="16">
        <f t="shared" si="1"/>
        <v>476.125</v>
      </c>
      <c r="D11">
        <f t="shared" si="5"/>
        <v>6</v>
      </c>
      <c r="E11" s="16">
        <f t="shared" si="6"/>
        <v>1.3</v>
      </c>
      <c r="F11" s="16">
        <v>3</v>
      </c>
      <c r="G11" s="16">
        <v>0</v>
      </c>
      <c r="H11" s="16">
        <f t="shared" si="7"/>
        <v>476.125</v>
      </c>
      <c r="I11" s="16">
        <f t="shared" si="2"/>
        <v>0</v>
      </c>
      <c r="J11" s="16">
        <f t="shared" si="3"/>
        <v>120</v>
      </c>
      <c r="K11" s="16">
        <f t="shared" si="4"/>
        <v>200</v>
      </c>
      <c r="L11" s="16">
        <v>850</v>
      </c>
      <c r="M11" s="16">
        <v>0</v>
      </c>
      <c r="N11" s="16">
        <v>0</v>
      </c>
      <c r="O11" s="16">
        <v>2</v>
      </c>
      <c r="P11" s="16">
        <v>60</v>
      </c>
      <c r="Q11" s="16">
        <v>5</v>
      </c>
      <c r="R11" s="16">
        <v>40</v>
      </c>
    </row>
    <row r="12" spans="1:20" ht="23">
      <c r="A12" s="16">
        <v>10</v>
      </c>
      <c r="B12" s="16">
        <f t="shared" si="8"/>
        <v>7</v>
      </c>
      <c r="C12" s="16">
        <f t="shared" si="1"/>
        <v>523.25</v>
      </c>
      <c r="D12">
        <f t="shared" si="5"/>
        <v>7</v>
      </c>
      <c r="E12" s="16">
        <f t="shared" si="6"/>
        <v>1.3</v>
      </c>
      <c r="F12" s="16">
        <v>3</v>
      </c>
      <c r="G12" s="16">
        <v>0</v>
      </c>
      <c r="H12" s="16">
        <f t="shared" si="7"/>
        <v>523.25</v>
      </c>
      <c r="I12" s="16">
        <f t="shared" si="2"/>
        <v>80</v>
      </c>
      <c r="J12" s="16">
        <f t="shared" si="3"/>
        <v>120</v>
      </c>
      <c r="K12" s="16">
        <f t="shared" si="4"/>
        <v>90</v>
      </c>
      <c r="L12" s="19">
        <v>400</v>
      </c>
      <c r="M12" s="16">
        <v>2</v>
      </c>
      <c r="N12" s="19">
        <v>40</v>
      </c>
      <c r="O12" s="19">
        <v>2</v>
      </c>
      <c r="P12" s="19">
        <v>60</v>
      </c>
      <c r="Q12" s="19">
        <v>3</v>
      </c>
      <c r="R12" s="19">
        <v>30</v>
      </c>
      <c r="T12" s="19"/>
    </row>
    <row r="13" spans="1:20" ht="23">
      <c r="A13" s="16">
        <v>3</v>
      </c>
      <c r="B13" s="16">
        <f t="shared" si="8"/>
        <v>7</v>
      </c>
      <c r="C13" s="16">
        <f t="shared" si="1"/>
        <v>650.625</v>
      </c>
      <c r="D13">
        <f t="shared" si="5"/>
        <v>7</v>
      </c>
      <c r="E13" s="16">
        <f t="shared" si="6"/>
        <v>1.5</v>
      </c>
      <c r="F13" s="16">
        <v>5</v>
      </c>
      <c r="G13" s="16">
        <v>0</v>
      </c>
      <c r="H13" s="16">
        <f t="shared" si="7"/>
        <v>650.625</v>
      </c>
      <c r="I13" s="16">
        <f t="shared" si="2"/>
        <v>80</v>
      </c>
      <c r="J13" s="16">
        <f t="shared" si="3"/>
        <v>180</v>
      </c>
      <c r="K13" s="16">
        <f t="shared" si="4"/>
        <v>40</v>
      </c>
      <c r="L13" s="19">
        <v>350</v>
      </c>
      <c r="M13" s="19">
        <v>2</v>
      </c>
      <c r="N13" s="19">
        <v>40</v>
      </c>
      <c r="O13" s="19">
        <v>3</v>
      </c>
      <c r="P13" s="19">
        <v>60</v>
      </c>
      <c r="Q13" s="19">
        <v>2</v>
      </c>
      <c r="R13" s="19">
        <v>20</v>
      </c>
      <c r="T13" s="19"/>
    </row>
    <row r="14" spans="1:20" ht="15">
      <c r="A14" s="16">
        <v>14</v>
      </c>
      <c r="B14" s="16">
        <f t="shared" si="8"/>
        <v>7</v>
      </c>
      <c r="C14" s="16">
        <f t="shared" si="1"/>
        <v>548.625</v>
      </c>
      <c r="D14">
        <f t="shared" si="5"/>
        <v>7</v>
      </c>
      <c r="E14" s="16">
        <f t="shared" si="6"/>
        <v>1.1000000000000001</v>
      </c>
      <c r="F14" s="16">
        <v>1</v>
      </c>
      <c r="G14" s="16">
        <v>0</v>
      </c>
      <c r="H14" s="16">
        <f t="shared" si="7"/>
        <v>548.625</v>
      </c>
      <c r="I14" s="16">
        <f t="shared" si="2"/>
        <v>0</v>
      </c>
      <c r="J14" s="16">
        <f t="shared" si="3"/>
        <v>160</v>
      </c>
      <c r="K14" s="16">
        <f t="shared" si="4"/>
        <v>240</v>
      </c>
      <c r="L14" s="16">
        <v>550</v>
      </c>
      <c r="M14" s="16">
        <v>0</v>
      </c>
      <c r="N14" s="16">
        <v>0</v>
      </c>
      <c r="O14" s="16">
        <v>4</v>
      </c>
      <c r="P14" s="16">
        <v>40</v>
      </c>
      <c r="Q14" s="16">
        <v>4</v>
      </c>
      <c r="R14" s="16">
        <v>60</v>
      </c>
    </row>
    <row r="15" spans="1:20" ht="15">
      <c r="A15" s="16">
        <v>17</v>
      </c>
      <c r="B15" s="16">
        <f t="shared" si="8"/>
        <v>7</v>
      </c>
      <c r="C15" s="16">
        <f t="shared" si="1"/>
        <v>680.875</v>
      </c>
      <c r="D15">
        <f t="shared" si="5"/>
        <v>8</v>
      </c>
      <c r="E15" s="16">
        <f t="shared" si="6"/>
        <v>1.3</v>
      </c>
      <c r="F15" s="16">
        <v>3</v>
      </c>
      <c r="G15" s="16">
        <v>1</v>
      </c>
      <c r="H15" s="16">
        <f t="shared" si="7"/>
        <v>680.875</v>
      </c>
      <c r="I15" s="16">
        <f t="shared" si="2"/>
        <v>120</v>
      </c>
      <c r="J15" s="16">
        <f t="shared" si="3"/>
        <v>240</v>
      </c>
      <c r="K15" s="16">
        <f t="shared" si="4"/>
        <v>20</v>
      </c>
      <c r="L15" s="16">
        <v>950</v>
      </c>
      <c r="M15" s="16">
        <v>3</v>
      </c>
      <c r="N15" s="16">
        <v>40</v>
      </c>
      <c r="O15" s="16">
        <v>4</v>
      </c>
      <c r="P15" s="16">
        <v>60</v>
      </c>
      <c r="Q15" s="16">
        <v>1</v>
      </c>
      <c r="R15" s="16">
        <v>20</v>
      </c>
    </row>
    <row r="16" spans="1:20" ht="23">
      <c r="A16" s="16">
        <v>5</v>
      </c>
      <c r="B16" s="16">
        <f t="shared" si="8"/>
        <v>7</v>
      </c>
      <c r="C16" s="16">
        <f t="shared" si="1"/>
        <v>630</v>
      </c>
      <c r="D16">
        <f t="shared" si="5"/>
        <v>7</v>
      </c>
      <c r="E16" s="16">
        <f t="shared" si="6"/>
        <v>1.2</v>
      </c>
      <c r="F16" s="16">
        <v>2</v>
      </c>
      <c r="G16" s="16">
        <v>0</v>
      </c>
      <c r="H16" s="16">
        <f t="shared" si="7"/>
        <v>630</v>
      </c>
      <c r="I16" s="16">
        <f t="shared" si="2"/>
        <v>30</v>
      </c>
      <c r="J16" s="16">
        <f t="shared" si="3"/>
        <v>240</v>
      </c>
      <c r="K16" s="16">
        <f t="shared" si="4"/>
        <v>120</v>
      </c>
      <c r="L16" s="19">
        <v>500</v>
      </c>
      <c r="M16" s="19">
        <v>1</v>
      </c>
      <c r="N16" s="19">
        <v>30</v>
      </c>
      <c r="O16" s="19">
        <v>4</v>
      </c>
      <c r="P16" s="19">
        <v>60</v>
      </c>
      <c r="Q16" s="19">
        <v>3</v>
      </c>
      <c r="R16" s="19">
        <v>40</v>
      </c>
      <c r="T16" s="19"/>
    </row>
    <row r="17" spans="1:20" ht="23">
      <c r="A17" s="16">
        <v>11</v>
      </c>
      <c r="B17" s="16">
        <f t="shared" si="8"/>
        <v>7</v>
      </c>
      <c r="C17" s="16">
        <f t="shared" si="1"/>
        <v>724.8</v>
      </c>
      <c r="D17">
        <f t="shared" si="5"/>
        <v>8</v>
      </c>
      <c r="E17" s="16">
        <f t="shared" si="6"/>
        <v>1.2</v>
      </c>
      <c r="F17" s="16">
        <v>2</v>
      </c>
      <c r="G17" s="16">
        <v>1</v>
      </c>
      <c r="H17" s="16">
        <f t="shared" si="7"/>
        <v>724.8</v>
      </c>
      <c r="I17" s="16">
        <f t="shared" si="2"/>
        <v>40</v>
      </c>
      <c r="J17" s="16">
        <f t="shared" si="3"/>
        <v>300</v>
      </c>
      <c r="K17" s="16">
        <f t="shared" si="4"/>
        <v>120</v>
      </c>
      <c r="L17" s="19">
        <v>880</v>
      </c>
      <c r="M17" s="16">
        <v>1</v>
      </c>
      <c r="N17" s="19">
        <v>40</v>
      </c>
      <c r="O17" s="19">
        <v>5</v>
      </c>
      <c r="P17" s="19">
        <v>60</v>
      </c>
      <c r="Q17" s="19">
        <v>1</v>
      </c>
      <c r="R17" s="19">
        <v>120</v>
      </c>
      <c r="T17" s="19"/>
    </row>
    <row r="18" spans="1:20" ht="23">
      <c r="A18" s="16">
        <v>6</v>
      </c>
      <c r="B18" s="16">
        <f t="shared" si="8"/>
        <v>7</v>
      </c>
      <c r="C18" s="16">
        <f t="shared" si="1"/>
        <v>747</v>
      </c>
      <c r="D18">
        <f t="shared" si="5"/>
        <v>7</v>
      </c>
      <c r="E18" s="16">
        <f t="shared" si="6"/>
        <v>1.2</v>
      </c>
      <c r="F18" s="16">
        <v>2</v>
      </c>
      <c r="G18" s="16">
        <v>0</v>
      </c>
      <c r="H18" s="16">
        <f t="shared" si="7"/>
        <v>747</v>
      </c>
      <c r="I18" s="16">
        <f t="shared" si="2"/>
        <v>120</v>
      </c>
      <c r="J18" s="16">
        <f t="shared" si="3"/>
        <v>60</v>
      </c>
      <c r="K18" s="16">
        <f t="shared" si="4"/>
        <v>300</v>
      </c>
      <c r="L18" s="19">
        <v>700</v>
      </c>
      <c r="M18" s="19">
        <v>2</v>
      </c>
      <c r="N18" s="19">
        <v>60</v>
      </c>
      <c r="O18" s="19">
        <v>2</v>
      </c>
      <c r="P18" s="19">
        <v>30</v>
      </c>
      <c r="Q18" s="19">
        <v>5</v>
      </c>
      <c r="R18" s="19">
        <v>60</v>
      </c>
      <c r="T18" s="19"/>
    </row>
  </sheetData>
  <sortState ref="A2:S18">
    <sortCondition ref="C2:C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workbookViewId="0">
      <pane ySplit="1" topLeftCell="A2" activePane="bottomLeft" state="frozen"/>
      <selection pane="bottomLeft" activeCell="F4" sqref="F4"/>
    </sheetView>
  </sheetViews>
  <sheetFormatPr baseColWidth="10" defaultRowHeight="15" x14ac:dyDescent="0"/>
  <cols>
    <col min="1" max="1" width="28.83203125" style="9" customWidth="1"/>
    <col min="2" max="2" width="10.83203125" style="9"/>
    <col min="3" max="4" width="13.6640625" style="9" customWidth="1"/>
    <col min="5" max="7" width="10.83203125" style="9"/>
    <col min="8" max="8" width="20.5" style="9" customWidth="1"/>
    <col min="9" max="9" width="46.5" style="10" customWidth="1"/>
    <col min="10" max="10" width="18.1640625" style="9" customWidth="1"/>
    <col min="11" max="11" width="17.1640625" style="9" customWidth="1"/>
    <col min="12" max="15" width="22.6640625" style="9" customWidth="1"/>
    <col min="16" max="16" width="10.83203125" style="9"/>
    <col min="17" max="17" width="16.6640625" style="9" customWidth="1"/>
    <col min="18" max="18" width="10.83203125" style="9"/>
    <col min="20" max="16384" width="10.83203125" style="9"/>
  </cols>
  <sheetData>
    <row r="1" spans="1:19" s="7" customFormat="1">
      <c r="A1" s="7" t="s">
        <v>6</v>
      </c>
      <c r="B1" s="7" t="s">
        <v>7</v>
      </c>
      <c r="C1" s="7" t="s">
        <v>10</v>
      </c>
      <c r="D1" s="7" t="s">
        <v>11</v>
      </c>
      <c r="E1" s="7" t="s">
        <v>12</v>
      </c>
      <c r="F1" s="7" t="s">
        <v>13</v>
      </c>
      <c r="G1" s="7" t="s">
        <v>14</v>
      </c>
      <c r="H1" s="7" t="s">
        <v>8</v>
      </c>
      <c r="I1" s="8" t="s">
        <v>9</v>
      </c>
      <c r="J1" s="7" t="s">
        <v>15</v>
      </c>
      <c r="K1" s="7" t="s">
        <v>16</v>
      </c>
      <c r="L1" s="7" t="s">
        <v>17</v>
      </c>
      <c r="M1" s="7" t="s">
        <v>18</v>
      </c>
      <c r="N1" s="7" t="s">
        <v>19</v>
      </c>
      <c r="O1" s="7" t="s">
        <v>20</v>
      </c>
      <c r="Q1" s="7" t="s">
        <v>21</v>
      </c>
      <c r="R1" s="7" t="s">
        <v>22</v>
      </c>
    </row>
    <row r="2" spans="1:19" ht="75">
      <c r="A2" s="9" t="s">
        <v>23</v>
      </c>
      <c r="B2" s="9" t="s">
        <v>24</v>
      </c>
      <c r="C2" s="9">
        <v>3</v>
      </c>
      <c r="D2" s="9">
        <v>3</v>
      </c>
      <c r="E2" s="9">
        <v>1</v>
      </c>
      <c r="F2" s="9">
        <v>3</v>
      </c>
      <c r="G2" s="9">
        <v>3</v>
      </c>
      <c r="H2" s="9" t="s">
        <v>25</v>
      </c>
      <c r="I2" s="10" t="s">
        <v>26</v>
      </c>
      <c r="J2" s="9" t="s">
        <v>27</v>
      </c>
      <c r="K2" s="9" t="s">
        <v>28</v>
      </c>
      <c r="L2" s="9" t="s">
        <v>29</v>
      </c>
      <c r="M2" s="9" t="s">
        <v>30</v>
      </c>
      <c r="N2" s="9" t="s">
        <v>31</v>
      </c>
      <c r="Q2" s="9" t="s">
        <v>32</v>
      </c>
      <c r="S2" s="9"/>
    </row>
    <row r="3" spans="1:19" ht="60">
      <c r="A3" s="9" t="s">
        <v>33</v>
      </c>
      <c r="B3" s="9" t="s">
        <v>34</v>
      </c>
      <c r="C3" s="9">
        <v>1</v>
      </c>
      <c r="D3" s="9">
        <v>2</v>
      </c>
      <c r="E3" s="9">
        <v>2</v>
      </c>
      <c r="F3" s="9">
        <v>4</v>
      </c>
      <c r="G3" s="9">
        <v>0</v>
      </c>
      <c r="H3" s="9" t="s">
        <v>35</v>
      </c>
      <c r="I3" s="10" t="s">
        <v>36</v>
      </c>
      <c r="L3" s="9" t="s">
        <v>29</v>
      </c>
      <c r="M3" s="9" t="s">
        <v>37</v>
      </c>
      <c r="Q3" s="9" t="s">
        <v>38</v>
      </c>
      <c r="S3" s="9"/>
    </row>
    <row r="4" spans="1:19" ht="75">
      <c r="A4" s="9" t="s">
        <v>39</v>
      </c>
      <c r="B4" s="9" t="s">
        <v>40</v>
      </c>
      <c r="C4" s="9">
        <v>1</v>
      </c>
      <c r="D4" s="9">
        <v>1</v>
      </c>
      <c r="E4" s="9">
        <v>3</v>
      </c>
      <c r="F4" s="9">
        <v>1</v>
      </c>
      <c r="G4" s="9">
        <v>1</v>
      </c>
      <c r="H4" s="9" t="s">
        <v>35</v>
      </c>
      <c r="I4" s="10" t="s">
        <v>41</v>
      </c>
      <c r="K4" s="9" t="s">
        <v>42</v>
      </c>
      <c r="L4" s="9" t="s">
        <v>29</v>
      </c>
      <c r="Q4" s="9" t="s">
        <v>38</v>
      </c>
      <c r="S4" s="9"/>
    </row>
    <row r="5" spans="1:19" ht="75">
      <c r="A5" s="9" t="s">
        <v>43</v>
      </c>
      <c r="B5" s="9" t="s">
        <v>44</v>
      </c>
      <c r="C5" s="9">
        <v>2</v>
      </c>
      <c r="D5" s="9">
        <v>2</v>
      </c>
      <c r="E5" s="9">
        <v>1</v>
      </c>
      <c r="F5" s="9">
        <v>1</v>
      </c>
      <c r="G5" s="9">
        <v>2</v>
      </c>
      <c r="H5" s="9" t="s">
        <v>35</v>
      </c>
      <c r="I5" s="10" t="s">
        <v>45</v>
      </c>
      <c r="L5" s="9" t="s">
        <v>30</v>
      </c>
      <c r="M5" s="9" t="s">
        <v>29</v>
      </c>
      <c r="Q5" s="9" t="s">
        <v>38</v>
      </c>
      <c r="S5" s="9"/>
    </row>
    <row r="6" spans="1:19" ht="60">
      <c r="A6" s="9" t="s">
        <v>46</v>
      </c>
      <c r="B6" s="9" t="s">
        <v>47</v>
      </c>
      <c r="C6" s="9">
        <v>3</v>
      </c>
      <c r="D6" s="9">
        <v>2</v>
      </c>
      <c r="E6" s="9">
        <v>1</v>
      </c>
      <c r="F6" s="9">
        <v>2</v>
      </c>
      <c r="G6" s="9">
        <v>3</v>
      </c>
      <c r="H6" s="9" t="s">
        <v>48</v>
      </c>
      <c r="I6" s="10" t="s">
        <v>49</v>
      </c>
      <c r="L6" s="9" t="s">
        <v>29</v>
      </c>
      <c r="M6" s="9" t="s">
        <v>30</v>
      </c>
      <c r="Q6" s="9" t="s">
        <v>38</v>
      </c>
      <c r="S6" s="9"/>
    </row>
    <row r="7" spans="1:19" ht="90">
      <c r="A7" s="9" t="s">
        <v>50</v>
      </c>
      <c r="B7" s="9" t="s">
        <v>51</v>
      </c>
      <c r="C7" s="9">
        <v>4</v>
      </c>
      <c r="D7" s="9">
        <v>3</v>
      </c>
      <c r="E7" s="9">
        <v>2</v>
      </c>
      <c r="F7" s="9">
        <v>4</v>
      </c>
      <c r="G7" s="9">
        <v>3</v>
      </c>
      <c r="H7" s="9" t="s">
        <v>25</v>
      </c>
      <c r="I7" s="10" t="s">
        <v>52</v>
      </c>
      <c r="L7" s="9" t="s">
        <v>29</v>
      </c>
      <c r="M7" s="9" t="s">
        <v>30</v>
      </c>
      <c r="N7" s="9" t="s">
        <v>31</v>
      </c>
      <c r="Q7" s="9" t="s">
        <v>38</v>
      </c>
      <c r="S7" s="9"/>
    </row>
    <row r="8" spans="1:19" ht="90">
      <c r="A8" s="9" t="s">
        <v>53</v>
      </c>
      <c r="B8" s="9" t="s">
        <v>54</v>
      </c>
      <c r="C8" s="9">
        <v>2</v>
      </c>
      <c r="D8" s="9">
        <v>2</v>
      </c>
      <c r="E8" s="9">
        <v>4</v>
      </c>
      <c r="F8" s="9">
        <v>2</v>
      </c>
      <c r="G8" s="9">
        <v>1</v>
      </c>
      <c r="H8" s="9" t="s">
        <v>35</v>
      </c>
      <c r="I8" s="10" t="s">
        <v>55</v>
      </c>
      <c r="K8" s="9" t="s">
        <v>28</v>
      </c>
      <c r="L8" s="9" t="s">
        <v>29</v>
      </c>
      <c r="O8" s="9" t="s">
        <v>56</v>
      </c>
      <c r="Q8" s="9" t="s">
        <v>38</v>
      </c>
      <c r="S8" s="9"/>
    </row>
    <row r="9" spans="1:19" ht="75">
      <c r="A9" s="9" t="s">
        <v>57</v>
      </c>
      <c r="B9" s="9" t="s">
        <v>58</v>
      </c>
      <c r="C9" s="9">
        <v>3</v>
      </c>
      <c r="D9" s="9">
        <v>3</v>
      </c>
      <c r="E9" s="9">
        <v>1</v>
      </c>
      <c r="F9" s="9">
        <v>3</v>
      </c>
      <c r="G9" s="9">
        <v>1</v>
      </c>
      <c r="H9" s="9" t="s">
        <v>59</v>
      </c>
      <c r="I9" s="10" t="s">
        <v>60</v>
      </c>
      <c r="L9" s="9" t="s">
        <v>29</v>
      </c>
      <c r="Q9" s="9" t="s">
        <v>61</v>
      </c>
      <c r="S9" s="9"/>
    </row>
    <row r="10" spans="1:19" ht="75">
      <c r="A10" s="9" t="s">
        <v>62</v>
      </c>
      <c r="B10" s="9" t="s">
        <v>35</v>
      </c>
      <c r="C10" s="9">
        <v>1</v>
      </c>
      <c r="D10" s="9">
        <v>1</v>
      </c>
      <c r="E10" s="9">
        <v>1</v>
      </c>
      <c r="F10" s="9">
        <v>2</v>
      </c>
      <c r="G10" s="9">
        <v>1</v>
      </c>
      <c r="I10" s="10" t="s">
        <v>63</v>
      </c>
      <c r="Q10" s="9" t="s">
        <v>38</v>
      </c>
      <c r="S10" s="9"/>
    </row>
    <row r="11" spans="1:19" ht="90">
      <c r="A11" s="9" t="s">
        <v>64</v>
      </c>
      <c r="B11" s="9" t="s">
        <v>48</v>
      </c>
      <c r="C11" s="9">
        <v>2</v>
      </c>
      <c r="D11" s="9">
        <v>2</v>
      </c>
      <c r="E11" s="9">
        <v>1</v>
      </c>
      <c r="F11" s="9">
        <v>2</v>
      </c>
      <c r="G11" s="9">
        <v>2</v>
      </c>
      <c r="H11" s="9" t="s">
        <v>65</v>
      </c>
      <c r="I11" s="10" t="s">
        <v>66</v>
      </c>
      <c r="L11" s="9" t="s">
        <v>29</v>
      </c>
      <c r="Q11" s="9" t="s">
        <v>67</v>
      </c>
      <c r="S11" s="9"/>
    </row>
    <row r="12" spans="1:19" ht="30">
      <c r="A12" s="9" t="s">
        <v>68</v>
      </c>
      <c r="B12" s="9" t="s">
        <v>25</v>
      </c>
      <c r="C12" s="9">
        <v>4</v>
      </c>
      <c r="D12" s="9">
        <v>3</v>
      </c>
      <c r="E12" s="9">
        <v>1</v>
      </c>
      <c r="F12" s="9">
        <v>2</v>
      </c>
      <c r="G12" s="9">
        <v>3</v>
      </c>
      <c r="H12" s="9" t="s">
        <v>69</v>
      </c>
      <c r="I12" s="10" t="s">
        <v>70</v>
      </c>
      <c r="L12" s="9" t="s">
        <v>29</v>
      </c>
      <c r="Q12" s="9" t="s">
        <v>67</v>
      </c>
      <c r="S12" s="9"/>
    </row>
    <row r="13" spans="1:19" ht="45">
      <c r="A13" s="9" t="s">
        <v>71</v>
      </c>
      <c r="B13" s="9" t="s">
        <v>65</v>
      </c>
      <c r="C13" s="9">
        <v>2</v>
      </c>
      <c r="D13" s="9">
        <v>2</v>
      </c>
      <c r="E13" s="9">
        <v>1</v>
      </c>
      <c r="F13" s="9">
        <v>1</v>
      </c>
      <c r="G13" s="9">
        <v>2</v>
      </c>
      <c r="H13" s="9" t="s">
        <v>35</v>
      </c>
      <c r="I13" s="10" t="s">
        <v>72</v>
      </c>
      <c r="L13" s="9" t="s">
        <v>29</v>
      </c>
      <c r="Q13" s="9" t="s">
        <v>67</v>
      </c>
      <c r="S13" s="9"/>
    </row>
    <row r="14" spans="1:19" ht="105">
      <c r="A14" s="9" t="s">
        <v>73</v>
      </c>
      <c r="B14" s="9" t="s">
        <v>74</v>
      </c>
      <c r="C14" s="9">
        <v>3</v>
      </c>
      <c r="D14" s="9">
        <v>3</v>
      </c>
      <c r="E14" s="9">
        <v>3</v>
      </c>
      <c r="F14" s="9">
        <v>4</v>
      </c>
      <c r="G14" s="9">
        <v>2</v>
      </c>
      <c r="H14" s="9" t="s">
        <v>75</v>
      </c>
      <c r="I14" s="10" t="s">
        <v>76</v>
      </c>
      <c r="L14" s="9" t="s">
        <v>77</v>
      </c>
      <c r="M14" s="9" t="s">
        <v>78</v>
      </c>
      <c r="Q14" s="9" t="s">
        <v>67</v>
      </c>
      <c r="S14" s="9"/>
    </row>
    <row r="15" spans="1:19" ht="45">
      <c r="A15" s="9" t="s">
        <v>79</v>
      </c>
      <c r="B15" s="9" t="s">
        <v>75</v>
      </c>
      <c r="C15" s="9">
        <v>2</v>
      </c>
      <c r="D15" s="9">
        <v>1</v>
      </c>
      <c r="E15" s="9">
        <v>1</v>
      </c>
      <c r="F15" s="9">
        <v>3</v>
      </c>
      <c r="G15" s="9">
        <v>1</v>
      </c>
      <c r="H15" s="9" t="s">
        <v>35</v>
      </c>
      <c r="I15" s="10" t="s">
        <v>80</v>
      </c>
      <c r="Q15" s="9" t="s">
        <v>81</v>
      </c>
      <c r="S15" s="9"/>
    </row>
    <row r="16" spans="1:19" ht="45">
      <c r="A16" s="9" t="s">
        <v>82</v>
      </c>
      <c r="B16" s="9" t="s">
        <v>83</v>
      </c>
      <c r="C16" s="9">
        <v>3</v>
      </c>
      <c r="D16" s="9">
        <v>3</v>
      </c>
      <c r="E16" s="9">
        <v>3</v>
      </c>
      <c r="F16" s="9">
        <v>3</v>
      </c>
      <c r="G16" s="9">
        <v>2</v>
      </c>
      <c r="H16" s="9" t="s">
        <v>74</v>
      </c>
      <c r="I16" s="10" t="s">
        <v>84</v>
      </c>
      <c r="J16" s="9" t="s">
        <v>27</v>
      </c>
      <c r="L16" s="9" t="s">
        <v>85</v>
      </c>
      <c r="M16" s="9" t="s">
        <v>78</v>
      </c>
      <c r="Q16" s="9" t="s">
        <v>32</v>
      </c>
      <c r="S16" s="9"/>
    </row>
    <row r="17" spans="1:19" ht="30">
      <c r="A17" s="9" t="s">
        <v>86</v>
      </c>
      <c r="B17" s="9" t="s">
        <v>87</v>
      </c>
      <c r="C17" s="9">
        <v>4</v>
      </c>
      <c r="D17" s="9">
        <v>3</v>
      </c>
      <c r="E17" s="9">
        <v>3</v>
      </c>
      <c r="F17" s="9">
        <v>3</v>
      </c>
      <c r="G17" s="9">
        <v>2</v>
      </c>
      <c r="H17" s="9" t="s">
        <v>74</v>
      </c>
      <c r="I17" s="10" t="s">
        <v>88</v>
      </c>
      <c r="L17" s="9" t="s">
        <v>85</v>
      </c>
      <c r="M17" s="9" t="s">
        <v>78</v>
      </c>
      <c r="Q17" s="9" t="s">
        <v>32</v>
      </c>
      <c r="S17" s="9"/>
    </row>
    <row r="18" spans="1:19" ht="105">
      <c r="A18" s="9" t="s">
        <v>89</v>
      </c>
      <c r="B18" s="9" t="s">
        <v>90</v>
      </c>
      <c r="C18" s="9">
        <v>3</v>
      </c>
      <c r="D18" s="9">
        <v>4</v>
      </c>
      <c r="E18" s="9">
        <v>4</v>
      </c>
      <c r="F18" s="9">
        <v>4</v>
      </c>
      <c r="G18" s="9">
        <v>3</v>
      </c>
      <c r="H18" s="9" t="s">
        <v>24</v>
      </c>
      <c r="I18" s="10" t="s">
        <v>91</v>
      </c>
      <c r="L18" s="9" t="s">
        <v>85</v>
      </c>
      <c r="M18" s="9" t="s">
        <v>78</v>
      </c>
      <c r="O18" s="9" t="s">
        <v>92</v>
      </c>
      <c r="Q18" s="9" t="s">
        <v>32</v>
      </c>
      <c r="S18" s="9"/>
    </row>
    <row r="19" spans="1:19" ht="60">
      <c r="A19" s="9" t="s">
        <v>93</v>
      </c>
      <c r="B19" s="9" t="s">
        <v>94</v>
      </c>
      <c r="C19" s="9">
        <v>2</v>
      </c>
      <c r="D19" s="9">
        <v>2</v>
      </c>
      <c r="E19" s="9">
        <v>4</v>
      </c>
      <c r="F19" s="9">
        <v>3</v>
      </c>
      <c r="G19" s="9">
        <v>2</v>
      </c>
      <c r="H19" s="9" t="s">
        <v>75</v>
      </c>
      <c r="I19" s="10" t="s">
        <v>95</v>
      </c>
      <c r="L19" s="9" t="s">
        <v>85</v>
      </c>
      <c r="O19" s="9" t="s">
        <v>85</v>
      </c>
      <c r="Q19" s="9" t="s">
        <v>38</v>
      </c>
      <c r="S19" s="9"/>
    </row>
    <row r="20" spans="1:19" ht="75">
      <c r="A20" s="9" t="s">
        <v>96</v>
      </c>
      <c r="B20" s="9" t="s">
        <v>97</v>
      </c>
      <c r="C20" s="9">
        <v>2</v>
      </c>
      <c r="D20" s="9">
        <v>1</v>
      </c>
      <c r="E20" s="9">
        <v>2</v>
      </c>
      <c r="F20" s="9">
        <v>3</v>
      </c>
      <c r="G20" s="9">
        <v>2</v>
      </c>
      <c r="H20" s="9" t="s">
        <v>75</v>
      </c>
      <c r="I20" s="10" t="s">
        <v>98</v>
      </c>
      <c r="L20" s="9" t="s">
        <v>37</v>
      </c>
      <c r="M20" s="9" t="s">
        <v>85</v>
      </c>
      <c r="Q20" s="9" t="s">
        <v>67</v>
      </c>
      <c r="S20" s="9"/>
    </row>
    <row r="21" spans="1:19" ht="60">
      <c r="A21" s="9" t="s">
        <v>99</v>
      </c>
      <c r="B21" s="9" t="s">
        <v>94</v>
      </c>
      <c r="C21" s="9">
        <v>1</v>
      </c>
      <c r="D21" s="9">
        <v>2</v>
      </c>
      <c r="E21" s="9">
        <v>4</v>
      </c>
      <c r="F21" s="9">
        <v>1</v>
      </c>
      <c r="G21" s="9">
        <v>1</v>
      </c>
      <c r="H21" s="9" t="s">
        <v>35</v>
      </c>
      <c r="I21" s="10" t="s">
        <v>100</v>
      </c>
      <c r="O21" s="9" t="s">
        <v>101</v>
      </c>
      <c r="Q21" s="9" t="s">
        <v>38</v>
      </c>
      <c r="S21" s="9"/>
    </row>
    <row r="22" spans="1:19" ht="105">
      <c r="A22" s="9" t="s">
        <v>102</v>
      </c>
      <c r="B22" s="9" t="s">
        <v>103</v>
      </c>
      <c r="C22" s="9">
        <v>2</v>
      </c>
      <c r="D22" s="9">
        <v>2</v>
      </c>
      <c r="E22" s="9">
        <v>2</v>
      </c>
      <c r="F22" s="9">
        <v>2</v>
      </c>
      <c r="G22" s="9">
        <v>1</v>
      </c>
      <c r="H22" s="9" t="s">
        <v>35</v>
      </c>
      <c r="I22" s="10" t="s">
        <v>104</v>
      </c>
      <c r="J22" s="9" t="s">
        <v>27</v>
      </c>
      <c r="K22" s="9" t="s">
        <v>105</v>
      </c>
      <c r="O22" s="9" t="s">
        <v>106</v>
      </c>
      <c r="Q22" s="9" t="s">
        <v>38</v>
      </c>
      <c r="R22" s="9" t="s">
        <v>107</v>
      </c>
      <c r="S22" s="9"/>
    </row>
    <row r="23" spans="1:19" ht="75">
      <c r="A23" s="9" t="s">
        <v>108</v>
      </c>
      <c r="B23" s="9" t="s">
        <v>109</v>
      </c>
      <c r="C23" s="9">
        <v>1</v>
      </c>
      <c r="D23" s="9">
        <v>2</v>
      </c>
      <c r="E23" s="9">
        <v>4</v>
      </c>
      <c r="F23" s="9">
        <v>2</v>
      </c>
      <c r="G23" s="9">
        <v>1</v>
      </c>
      <c r="H23" s="9" t="s">
        <v>110</v>
      </c>
      <c r="I23" s="10" t="s">
        <v>111</v>
      </c>
      <c r="L23" s="9" t="s">
        <v>85</v>
      </c>
      <c r="O23" s="9" t="s">
        <v>112</v>
      </c>
      <c r="Q23" s="9" t="s">
        <v>67</v>
      </c>
      <c r="S23" s="9"/>
    </row>
    <row r="24" spans="1:19" ht="75">
      <c r="A24" s="9" t="s">
        <v>113</v>
      </c>
      <c r="B24" s="9" t="s">
        <v>114</v>
      </c>
      <c r="C24" s="9">
        <v>2</v>
      </c>
      <c r="D24" s="9">
        <v>2</v>
      </c>
      <c r="E24" s="9">
        <v>4</v>
      </c>
      <c r="F24" s="9">
        <v>3</v>
      </c>
      <c r="G24" s="9">
        <v>1</v>
      </c>
      <c r="H24" s="9" t="s">
        <v>109</v>
      </c>
      <c r="I24" s="10" t="s">
        <v>115</v>
      </c>
      <c r="O24" s="9" t="s">
        <v>112</v>
      </c>
      <c r="Q24" s="9" t="s">
        <v>116</v>
      </c>
      <c r="S24" s="9"/>
    </row>
    <row r="25" spans="1:19" ht="105">
      <c r="A25" s="9" t="s">
        <v>117</v>
      </c>
      <c r="B25" s="9" t="s">
        <v>118</v>
      </c>
      <c r="C25" s="9">
        <v>3</v>
      </c>
      <c r="D25" s="9">
        <v>3</v>
      </c>
      <c r="E25" s="9">
        <v>3</v>
      </c>
      <c r="F25" s="9">
        <v>5</v>
      </c>
      <c r="G25" s="9">
        <v>2</v>
      </c>
      <c r="H25" s="9" t="s">
        <v>75</v>
      </c>
      <c r="I25" s="10" t="s">
        <v>119</v>
      </c>
      <c r="L25" s="9" t="s">
        <v>77</v>
      </c>
      <c r="O25" s="9" t="s">
        <v>120</v>
      </c>
      <c r="Q25" s="9" t="s">
        <v>61</v>
      </c>
      <c r="S25" s="9"/>
    </row>
    <row r="26" spans="1:19" ht="120">
      <c r="A26" s="9" t="s">
        <v>121</v>
      </c>
      <c r="B26" s="9" t="s">
        <v>122</v>
      </c>
      <c r="C26" s="9">
        <v>1</v>
      </c>
      <c r="D26" s="9">
        <v>3</v>
      </c>
      <c r="E26" s="9">
        <v>4</v>
      </c>
      <c r="F26" s="9">
        <v>1</v>
      </c>
      <c r="G26" s="9">
        <v>1</v>
      </c>
      <c r="H26" s="9" t="s">
        <v>35</v>
      </c>
      <c r="I26" s="10" t="s">
        <v>123</v>
      </c>
      <c r="K26" s="9" t="s">
        <v>124</v>
      </c>
      <c r="Q26" s="9" t="s">
        <v>61</v>
      </c>
      <c r="S26" s="9"/>
    </row>
    <row r="27" spans="1:19" ht="195">
      <c r="A27" s="9" t="s">
        <v>125</v>
      </c>
      <c r="B27" s="9" t="s">
        <v>126</v>
      </c>
      <c r="C27" s="9">
        <v>2</v>
      </c>
      <c r="D27" s="9">
        <v>4</v>
      </c>
      <c r="E27" s="9">
        <v>1</v>
      </c>
      <c r="F27" s="9">
        <v>1</v>
      </c>
      <c r="G27" s="9">
        <v>1</v>
      </c>
      <c r="H27" s="9" t="s">
        <v>35</v>
      </c>
      <c r="I27" s="10" t="s">
        <v>127</v>
      </c>
      <c r="Q27" s="9" t="s">
        <v>128</v>
      </c>
      <c r="S27" s="9"/>
    </row>
    <row r="28" spans="1:19" ht="45">
      <c r="A28" s="9" t="s">
        <v>129</v>
      </c>
      <c r="B28" s="9" t="s">
        <v>130</v>
      </c>
      <c r="C28" s="9">
        <v>2</v>
      </c>
      <c r="D28" s="9">
        <v>4</v>
      </c>
      <c r="E28" s="9">
        <v>1</v>
      </c>
      <c r="F28" s="9">
        <v>2</v>
      </c>
      <c r="G28" s="9">
        <v>1</v>
      </c>
      <c r="H28" s="9" t="s">
        <v>126</v>
      </c>
      <c r="I28" s="10" t="s">
        <v>131</v>
      </c>
      <c r="Q28" s="9" t="s">
        <v>128</v>
      </c>
      <c r="S28" s="9"/>
    </row>
    <row r="29" spans="1:19" ht="45">
      <c r="A29" s="9" t="s">
        <v>132</v>
      </c>
      <c r="B29" s="9" t="s">
        <v>133</v>
      </c>
      <c r="C29" s="9">
        <v>2</v>
      </c>
      <c r="D29" s="9">
        <v>4</v>
      </c>
      <c r="E29" s="9">
        <v>2</v>
      </c>
      <c r="F29" s="9">
        <v>2</v>
      </c>
      <c r="G29" s="9">
        <v>1</v>
      </c>
      <c r="H29" s="9" t="s">
        <v>130</v>
      </c>
      <c r="I29" s="10" t="s">
        <v>134</v>
      </c>
      <c r="Q29" s="9" t="s">
        <v>128</v>
      </c>
      <c r="S29" s="9"/>
    </row>
    <row r="30" spans="1:19" ht="45">
      <c r="A30" s="9" t="s">
        <v>135</v>
      </c>
      <c r="B30" s="9" t="s">
        <v>136</v>
      </c>
      <c r="C30" s="9">
        <v>2</v>
      </c>
      <c r="D30" s="9">
        <v>4</v>
      </c>
      <c r="E30" s="9">
        <v>2</v>
      </c>
      <c r="F30" s="9">
        <v>3</v>
      </c>
      <c r="G30" s="9">
        <v>1</v>
      </c>
      <c r="H30" s="9" t="s">
        <v>133</v>
      </c>
      <c r="I30" s="10" t="s">
        <v>137</v>
      </c>
      <c r="Q30" s="9" t="s">
        <v>128</v>
      </c>
      <c r="S30" s="9"/>
    </row>
    <row r="31" spans="1:19" ht="45">
      <c r="A31" s="9" t="s">
        <v>138</v>
      </c>
      <c r="B31" s="9" t="s">
        <v>139</v>
      </c>
      <c r="C31" s="9">
        <v>2</v>
      </c>
      <c r="D31" s="9">
        <v>4</v>
      </c>
      <c r="E31" s="9">
        <v>1</v>
      </c>
      <c r="F31" s="9">
        <v>2</v>
      </c>
      <c r="G31" s="9">
        <v>1</v>
      </c>
      <c r="H31" s="9" t="s">
        <v>126</v>
      </c>
      <c r="I31" s="10" t="s">
        <v>140</v>
      </c>
      <c r="Q31" s="9" t="s">
        <v>128</v>
      </c>
      <c r="S31" s="9"/>
    </row>
    <row r="32" spans="1:19" ht="30">
      <c r="A32" s="9" t="s">
        <v>141</v>
      </c>
      <c r="B32" s="9" t="s">
        <v>142</v>
      </c>
      <c r="C32" s="9">
        <v>3</v>
      </c>
      <c r="D32" s="9">
        <v>4</v>
      </c>
      <c r="E32" s="9">
        <v>2</v>
      </c>
      <c r="F32" s="9">
        <v>2</v>
      </c>
      <c r="G32" s="9">
        <v>1</v>
      </c>
      <c r="H32" s="9" t="s">
        <v>139</v>
      </c>
      <c r="I32" s="10" t="s">
        <v>143</v>
      </c>
      <c r="Q32" s="9" t="s">
        <v>128</v>
      </c>
      <c r="S32" s="9"/>
    </row>
    <row r="33" spans="1:19" ht="45">
      <c r="A33" s="9" t="s">
        <v>144</v>
      </c>
      <c r="B33" s="9" t="s">
        <v>145</v>
      </c>
      <c r="C33" s="9">
        <v>2</v>
      </c>
      <c r="D33" s="9">
        <v>4</v>
      </c>
      <c r="E33" s="9">
        <v>1</v>
      </c>
      <c r="F33" s="9">
        <v>2</v>
      </c>
      <c r="G33" s="9">
        <v>1</v>
      </c>
      <c r="H33" s="9" t="s">
        <v>126</v>
      </c>
      <c r="I33" s="10" t="s">
        <v>131</v>
      </c>
      <c r="Q33" s="9" t="s">
        <v>128</v>
      </c>
      <c r="S33" s="9"/>
    </row>
    <row r="34" spans="1:19" ht="30">
      <c r="A34" s="9" t="s">
        <v>146</v>
      </c>
      <c r="B34" s="9" t="s">
        <v>147</v>
      </c>
      <c r="C34" s="9">
        <v>3</v>
      </c>
      <c r="D34" s="9">
        <v>4</v>
      </c>
      <c r="E34" s="9">
        <v>2</v>
      </c>
      <c r="F34" s="9">
        <v>3</v>
      </c>
      <c r="G34" s="9">
        <v>1</v>
      </c>
      <c r="H34" s="9" t="s">
        <v>145</v>
      </c>
      <c r="I34" s="10" t="s">
        <v>148</v>
      </c>
      <c r="Q34" s="9" t="s">
        <v>128</v>
      </c>
      <c r="S34" s="9"/>
    </row>
    <row r="35" spans="1:19" ht="30">
      <c r="A35" s="9" t="s">
        <v>149</v>
      </c>
      <c r="B35" s="9" t="s">
        <v>150</v>
      </c>
      <c r="C35" s="9">
        <v>2</v>
      </c>
      <c r="D35" s="9">
        <v>4</v>
      </c>
      <c r="E35" s="9">
        <v>1</v>
      </c>
      <c r="F35" s="9">
        <v>2</v>
      </c>
      <c r="G35" s="9">
        <v>1</v>
      </c>
      <c r="H35" s="9" t="s">
        <v>126</v>
      </c>
      <c r="I35" s="10" t="s">
        <v>151</v>
      </c>
      <c r="Q35" s="9" t="s">
        <v>128</v>
      </c>
      <c r="S35" s="9"/>
    </row>
    <row r="36" spans="1:19" ht="45">
      <c r="A36" s="9" t="s">
        <v>152</v>
      </c>
      <c r="B36" s="9" t="s">
        <v>153</v>
      </c>
      <c r="C36" s="9">
        <v>2</v>
      </c>
      <c r="D36" s="9">
        <v>4</v>
      </c>
      <c r="E36" s="9">
        <v>2</v>
      </c>
      <c r="F36" s="9">
        <v>2</v>
      </c>
      <c r="G36" s="9">
        <v>1</v>
      </c>
      <c r="H36" s="9" t="s">
        <v>150</v>
      </c>
      <c r="I36" s="10" t="s">
        <v>154</v>
      </c>
      <c r="Q36" s="9" t="s">
        <v>128</v>
      </c>
      <c r="S36" s="9"/>
    </row>
    <row r="37" spans="1:19" ht="30">
      <c r="A37" s="9" t="s">
        <v>155</v>
      </c>
      <c r="B37" s="9" t="s">
        <v>156</v>
      </c>
      <c r="C37" s="9">
        <v>3</v>
      </c>
      <c r="D37" s="9">
        <v>4</v>
      </c>
      <c r="E37" s="9">
        <v>2</v>
      </c>
      <c r="F37" s="9">
        <v>3</v>
      </c>
      <c r="G37" s="9">
        <v>1</v>
      </c>
      <c r="H37" s="9" t="s">
        <v>153</v>
      </c>
      <c r="I37" s="10" t="s">
        <v>148</v>
      </c>
      <c r="Q37" s="9" t="s">
        <v>128</v>
      </c>
      <c r="S37" s="9"/>
    </row>
    <row r="38" spans="1:19" ht="75">
      <c r="A38" s="9" t="s">
        <v>157</v>
      </c>
      <c r="B38" s="9" t="s">
        <v>158</v>
      </c>
      <c r="C38" s="9">
        <v>1</v>
      </c>
      <c r="D38" s="9">
        <v>2</v>
      </c>
      <c r="E38" s="9">
        <v>1</v>
      </c>
      <c r="F38" s="9">
        <v>1</v>
      </c>
      <c r="G38" s="9">
        <v>1</v>
      </c>
      <c r="H38" s="9" t="s">
        <v>126</v>
      </c>
      <c r="I38" s="10" t="s">
        <v>159</v>
      </c>
      <c r="J38" s="9" t="s">
        <v>27</v>
      </c>
      <c r="Q38" s="9" t="s">
        <v>128</v>
      </c>
      <c r="S38" s="9"/>
    </row>
    <row r="39" spans="1:19" ht="60">
      <c r="A39" s="9" t="s">
        <v>160</v>
      </c>
      <c r="B39" s="9" t="s">
        <v>161</v>
      </c>
      <c r="C39" s="9">
        <v>3</v>
      </c>
      <c r="D39" s="9">
        <v>2</v>
      </c>
      <c r="E39" s="9">
        <v>1</v>
      </c>
      <c r="F39" s="9">
        <v>2</v>
      </c>
      <c r="G39" s="9">
        <v>1</v>
      </c>
      <c r="H39" s="9" t="s">
        <v>48</v>
      </c>
      <c r="I39" s="10" t="s">
        <v>162</v>
      </c>
      <c r="L39" s="9" t="s">
        <v>85</v>
      </c>
      <c r="Q39" s="9" t="s">
        <v>163</v>
      </c>
      <c r="S39" s="9"/>
    </row>
    <row r="40" spans="1:19" ht="45">
      <c r="A40" s="9" t="s">
        <v>164</v>
      </c>
      <c r="B40" s="9" t="s">
        <v>165</v>
      </c>
      <c r="C40" s="9">
        <v>3</v>
      </c>
      <c r="D40" s="9">
        <v>2</v>
      </c>
      <c r="E40" s="9">
        <v>1</v>
      </c>
      <c r="F40" s="9">
        <v>2</v>
      </c>
      <c r="G40" s="9">
        <v>1</v>
      </c>
      <c r="H40" s="9" t="s">
        <v>48</v>
      </c>
      <c r="I40" s="10" t="s">
        <v>166</v>
      </c>
      <c r="L40" s="9" t="s">
        <v>85</v>
      </c>
      <c r="Q40" s="9" t="s">
        <v>163</v>
      </c>
      <c r="S40" s="9"/>
    </row>
    <row r="41" spans="1:19" ht="75">
      <c r="A41" s="9" t="s">
        <v>167</v>
      </c>
      <c r="B41" s="9" t="s">
        <v>168</v>
      </c>
      <c r="C41" s="9">
        <v>3</v>
      </c>
      <c r="D41" s="9">
        <v>3</v>
      </c>
      <c r="E41" s="9">
        <v>2</v>
      </c>
      <c r="F41" s="9">
        <v>4</v>
      </c>
      <c r="G41" s="9">
        <v>1</v>
      </c>
      <c r="H41" s="9" t="s">
        <v>165</v>
      </c>
      <c r="I41" s="10" t="s">
        <v>169</v>
      </c>
      <c r="L41" s="9" t="s">
        <v>85</v>
      </c>
      <c r="Q41" s="9" t="s">
        <v>163</v>
      </c>
      <c r="S41" s="9"/>
    </row>
    <row r="42" spans="1:19" ht="75">
      <c r="A42" s="9" t="s">
        <v>170</v>
      </c>
      <c r="B42" s="9" t="s">
        <v>171</v>
      </c>
      <c r="C42" s="9">
        <v>4</v>
      </c>
      <c r="D42" s="9">
        <v>3</v>
      </c>
      <c r="E42" s="9">
        <v>2</v>
      </c>
      <c r="F42" s="9">
        <v>4</v>
      </c>
      <c r="G42" s="9">
        <v>2</v>
      </c>
      <c r="H42" s="9" t="s">
        <v>168</v>
      </c>
      <c r="I42" s="10" t="s">
        <v>172</v>
      </c>
      <c r="L42" s="9" t="s">
        <v>85</v>
      </c>
      <c r="Q42" s="9" t="s">
        <v>163</v>
      </c>
      <c r="S42" s="9"/>
    </row>
    <row r="43" spans="1:19" ht="60">
      <c r="A43" s="9" t="s">
        <v>173</v>
      </c>
      <c r="B43" s="9" t="s">
        <v>174</v>
      </c>
      <c r="C43" s="9">
        <v>3</v>
      </c>
      <c r="D43" s="9">
        <v>3</v>
      </c>
      <c r="E43" s="9">
        <v>2</v>
      </c>
      <c r="F43" s="9">
        <v>4</v>
      </c>
      <c r="G43" s="9">
        <v>2</v>
      </c>
      <c r="H43" s="9" t="s">
        <v>165</v>
      </c>
      <c r="I43" s="10" t="s">
        <v>175</v>
      </c>
      <c r="Q43" s="9" t="s">
        <v>163</v>
      </c>
      <c r="S43" s="9"/>
    </row>
    <row r="44" spans="1:19" ht="75">
      <c r="A44" s="9" t="s">
        <v>176</v>
      </c>
      <c r="B44" s="9" t="s">
        <v>177</v>
      </c>
      <c r="C44" s="9">
        <v>3</v>
      </c>
      <c r="D44" s="9">
        <v>2</v>
      </c>
      <c r="E44" s="9">
        <v>1</v>
      </c>
      <c r="F44" s="9">
        <v>2</v>
      </c>
      <c r="G44" s="9">
        <v>3</v>
      </c>
      <c r="H44" s="9" t="s">
        <v>48</v>
      </c>
      <c r="I44" s="10" t="s">
        <v>178</v>
      </c>
      <c r="L44" s="9" t="s">
        <v>85</v>
      </c>
      <c r="M44" s="9" t="s">
        <v>179</v>
      </c>
      <c r="N44" s="9" t="s">
        <v>101</v>
      </c>
      <c r="Q44" s="9" t="s">
        <v>116</v>
      </c>
      <c r="S44" s="9"/>
    </row>
    <row r="45" spans="1:19" ht="60">
      <c r="A45" s="9" t="s">
        <v>180</v>
      </c>
      <c r="B45" s="9" t="s">
        <v>181</v>
      </c>
      <c r="C45" s="9">
        <v>2</v>
      </c>
      <c r="D45" s="9">
        <v>4</v>
      </c>
      <c r="E45" s="9">
        <v>2</v>
      </c>
      <c r="F45" s="9">
        <v>5</v>
      </c>
      <c r="G45" s="9">
        <v>4</v>
      </c>
      <c r="H45" s="9" t="s">
        <v>182</v>
      </c>
      <c r="I45" s="10" t="s">
        <v>183</v>
      </c>
      <c r="L45" s="9" t="s">
        <v>184</v>
      </c>
      <c r="Q45" s="9" t="s">
        <v>116</v>
      </c>
      <c r="R45" s="9" t="s">
        <v>185</v>
      </c>
      <c r="S45" s="9"/>
    </row>
    <row r="46" spans="1:19" ht="60">
      <c r="A46" s="9" t="s">
        <v>186</v>
      </c>
      <c r="B46" s="9" t="s">
        <v>187</v>
      </c>
      <c r="C46" s="9">
        <v>2</v>
      </c>
      <c r="D46" s="9">
        <v>2</v>
      </c>
      <c r="E46" s="9">
        <v>1</v>
      </c>
      <c r="F46" s="9">
        <v>1</v>
      </c>
      <c r="G46" s="9">
        <v>1</v>
      </c>
      <c r="H46" s="9" t="s">
        <v>126</v>
      </c>
      <c r="I46" s="10" t="s">
        <v>188</v>
      </c>
      <c r="L46" s="9" t="s">
        <v>85</v>
      </c>
      <c r="Q46" s="9" t="s">
        <v>128</v>
      </c>
      <c r="S46" s="9"/>
    </row>
    <row r="47" spans="1:19" ht="60">
      <c r="A47" s="9" t="s">
        <v>189</v>
      </c>
      <c r="B47" s="9" t="s">
        <v>190</v>
      </c>
      <c r="C47" s="9">
        <v>4</v>
      </c>
      <c r="D47" s="9">
        <v>4</v>
      </c>
      <c r="E47" s="9">
        <v>3</v>
      </c>
      <c r="F47" s="9">
        <v>4</v>
      </c>
      <c r="G47" s="9">
        <v>3</v>
      </c>
      <c r="H47" s="9" t="s">
        <v>24</v>
      </c>
      <c r="I47" s="10" t="s">
        <v>191</v>
      </c>
      <c r="J47" s="9" t="s">
        <v>27</v>
      </c>
      <c r="L47" s="9" t="s">
        <v>85</v>
      </c>
      <c r="O47" s="9" t="s">
        <v>56</v>
      </c>
      <c r="Q47" s="9" t="s">
        <v>32</v>
      </c>
      <c r="S47" s="9"/>
    </row>
    <row r="48" spans="1:19" ht="60">
      <c r="A48" s="9" t="s">
        <v>192</v>
      </c>
      <c r="B48" s="9" t="s">
        <v>193</v>
      </c>
      <c r="C48" s="9">
        <v>4</v>
      </c>
      <c r="D48" s="9">
        <v>4</v>
      </c>
      <c r="E48" s="9">
        <v>4</v>
      </c>
      <c r="F48" s="9">
        <v>5</v>
      </c>
      <c r="G48" s="9">
        <v>3</v>
      </c>
      <c r="H48" s="9" t="s">
        <v>83</v>
      </c>
      <c r="I48" s="10" t="s">
        <v>194</v>
      </c>
      <c r="J48" s="9" t="s">
        <v>27</v>
      </c>
      <c r="L48" s="9" t="s">
        <v>85</v>
      </c>
      <c r="O48" s="9" t="s">
        <v>56</v>
      </c>
      <c r="Q48" s="9" t="s">
        <v>32</v>
      </c>
      <c r="S48" s="9"/>
    </row>
    <row r="49" spans="1:19" ht="45">
      <c r="A49" s="9" t="s">
        <v>195</v>
      </c>
      <c r="B49" s="9" t="s">
        <v>196</v>
      </c>
      <c r="C49" s="9">
        <v>3</v>
      </c>
      <c r="D49" s="9">
        <v>3</v>
      </c>
      <c r="E49" s="9">
        <v>3</v>
      </c>
      <c r="F49" s="9">
        <v>4</v>
      </c>
      <c r="G49" s="9">
        <v>2</v>
      </c>
      <c r="H49" s="9" t="s">
        <v>197</v>
      </c>
      <c r="I49" s="10" t="s">
        <v>198</v>
      </c>
      <c r="J49" s="9" t="s">
        <v>27</v>
      </c>
      <c r="M49" s="9" t="s">
        <v>199</v>
      </c>
      <c r="Q49" s="9" t="s">
        <v>32</v>
      </c>
      <c r="S49" s="9"/>
    </row>
    <row r="50" spans="1:19" ht="60">
      <c r="A50" s="9" t="s">
        <v>200</v>
      </c>
      <c r="B50" s="9" t="s">
        <v>201</v>
      </c>
      <c r="C50" s="9">
        <v>1</v>
      </c>
      <c r="D50" s="9">
        <v>1</v>
      </c>
      <c r="E50" s="9">
        <v>3</v>
      </c>
      <c r="F50" s="9">
        <v>3</v>
      </c>
      <c r="G50" s="9">
        <v>2</v>
      </c>
      <c r="H50" s="9" t="s">
        <v>35</v>
      </c>
      <c r="I50" s="10" t="s">
        <v>202</v>
      </c>
      <c r="J50" s="9" t="s">
        <v>27</v>
      </c>
      <c r="O50" s="9" t="s">
        <v>199</v>
      </c>
      <c r="Q50" s="9" t="s">
        <v>32</v>
      </c>
      <c r="S50" s="9"/>
    </row>
    <row r="51" spans="1:19" ht="60">
      <c r="A51" s="9" t="s">
        <v>203</v>
      </c>
      <c r="B51" s="9" t="s">
        <v>110</v>
      </c>
      <c r="C51" s="9">
        <v>2</v>
      </c>
      <c r="D51" s="9">
        <v>1</v>
      </c>
      <c r="E51" s="9">
        <v>1</v>
      </c>
      <c r="F51" s="9">
        <v>2</v>
      </c>
      <c r="G51" s="9">
        <v>1</v>
      </c>
      <c r="H51" s="9" t="s">
        <v>35</v>
      </c>
      <c r="I51" s="10" t="s">
        <v>204</v>
      </c>
      <c r="L51" s="9" t="s">
        <v>85</v>
      </c>
      <c r="Q51" s="9" t="s">
        <v>38</v>
      </c>
      <c r="S51" s="9"/>
    </row>
    <row r="52" spans="1:19" ht="45">
      <c r="A52" s="9" t="s">
        <v>205</v>
      </c>
      <c r="B52" s="9" t="s">
        <v>206</v>
      </c>
      <c r="C52" s="9">
        <v>1</v>
      </c>
      <c r="D52" s="9">
        <v>1</v>
      </c>
      <c r="E52" s="9">
        <v>2</v>
      </c>
      <c r="F52" s="9">
        <v>3</v>
      </c>
      <c r="G52" s="9">
        <v>3</v>
      </c>
      <c r="H52" s="9" t="s">
        <v>207</v>
      </c>
      <c r="I52" s="10" t="s">
        <v>208</v>
      </c>
      <c r="L52" s="9" t="s">
        <v>209</v>
      </c>
      <c r="Q52" s="9" t="s">
        <v>38</v>
      </c>
      <c r="S52" s="9"/>
    </row>
    <row r="53" spans="1:19" ht="75">
      <c r="A53" s="9" t="s">
        <v>210</v>
      </c>
      <c r="B53" s="9" t="s">
        <v>211</v>
      </c>
      <c r="C53" s="9">
        <v>1</v>
      </c>
      <c r="D53" s="9">
        <v>2</v>
      </c>
      <c r="E53" s="9">
        <v>3</v>
      </c>
      <c r="F53" s="9">
        <v>3</v>
      </c>
      <c r="G53" s="9">
        <v>1</v>
      </c>
      <c r="H53" s="9" t="s">
        <v>35</v>
      </c>
      <c r="I53" s="10" t="s">
        <v>212</v>
      </c>
      <c r="O53" s="9" t="s">
        <v>199</v>
      </c>
      <c r="Q53" s="9" t="s">
        <v>38</v>
      </c>
      <c r="S53" s="9"/>
    </row>
    <row r="54" spans="1:19" ht="90">
      <c r="A54" s="9" t="s">
        <v>213</v>
      </c>
      <c r="B54" s="9" t="s">
        <v>214</v>
      </c>
      <c r="C54" s="9">
        <v>1</v>
      </c>
      <c r="D54" s="9">
        <v>3</v>
      </c>
      <c r="E54" s="9">
        <v>1</v>
      </c>
      <c r="F54" s="9">
        <v>4</v>
      </c>
      <c r="G54" s="9">
        <v>1</v>
      </c>
      <c r="H54" s="9" t="s">
        <v>35</v>
      </c>
      <c r="I54" s="10" t="s">
        <v>215</v>
      </c>
      <c r="Q54" s="9" t="s">
        <v>38</v>
      </c>
      <c r="S54" s="9"/>
    </row>
    <row r="55" spans="1:19" ht="45">
      <c r="A55" s="9" t="s">
        <v>216</v>
      </c>
      <c r="B55" s="9" t="s">
        <v>217</v>
      </c>
      <c r="C55" s="9">
        <v>3</v>
      </c>
      <c r="D55" s="9">
        <v>4</v>
      </c>
      <c r="E55" s="9">
        <v>2</v>
      </c>
      <c r="F55" s="9">
        <v>4</v>
      </c>
      <c r="G55" s="9">
        <v>1</v>
      </c>
      <c r="H55" s="9" t="s">
        <v>218</v>
      </c>
      <c r="I55" s="10" t="s">
        <v>219</v>
      </c>
      <c r="Q55" s="9" t="s">
        <v>61</v>
      </c>
      <c r="S55" s="9"/>
    </row>
    <row r="56" spans="1:19" ht="45">
      <c r="A56" s="9" t="s">
        <v>220</v>
      </c>
      <c r="B56" s="9" t="s">
        <v>221</v>
      </c>
      <c r="C56" s="9">
        <v>3</v>
      </c>
      <c r="D56" s="9">
        <v>2</v>
      </c>
      <c r="E56" s="9">
        <v>1</v>
      </c>
      <c r="F56" s="9">
        <v>3</v>
      </c>
      <c r="G56" s="9">
        <v>1</v>
      </c>
      <c r="H56" s="9" t="s">
        <v>110</v>
      </c>
      <c r="I56" s="10" t="s">
        <v>222</v>
      </c>
      <c r="L56" s="9" t="s">
        <v>85</v>
      </c>
      <c r="Q56" s="9" t="s">
        <v>38</v>
      </c>
      <c r="S56" s="9"/>
    </row>
    <row r="57" spans="1:19" ht="60">
      <c r="A57" s="9" t="s">
        <v>223</v>
      </c>
      <c r="B57" s="9" t="s">
        <v>224</v>
      </c>
      <c r="C57" s="9">
        <v>1</v>
      </c>
      <c r="D57" s="9">
        <v>1</v>
      </c>
      <c r="E57" s="9">
        <v>1</v>
      </c>
      <c r="F57" s="9">
        <v>1</v>
      </c>
      <c r="G57" s="9">
        <v>1</v>
      </c>
      <c r="H57" s="9" t="s">
        <v>35</v>
      </c>
      <c r="I57" s="10" t="s">
        <v>225</v>
      </c>
      <c r="J57" s="9" t="s">
        <v>27</v>
      </c>
      <c r="L57" s="9" t="s">
        <v>101</v>
      </c>
      <c r="Q57" s="9" t="s">
        <v>38</v>
      </c>
      <c r="S57" s="9"/>
    </row>
    <row r="58" spans="1:19">
      <c r="A58" s="9" t="s">
        <v>226</v>
      </c>
      <c r="B58" s="9" t="s">
        <v>227</v>
      </c>
      <c r="C58" s="9">
        <v>5</v>
      </c>
      <c r="D58" s="9">
        <v>2</v>
      </c>
      <c r="E58" s="9">
        <v>1</v>
      </c>
      <c r="F58" s="9">
        <v>3</v>
      </c>
      <c r="G58" s="9">
        <v>4</v>
      </c>
      <c r="H58" s="9" t="s">
        <v>228</v>
      </c>
      <c r="L58" s="9" t="s">
        <v>229</v>
      </c>
      <c r="M58" s="9" t="s">
        <v>85</v>
      </c>
      <c r="N58" s="9" t="s">
        <v>209</v>
      </c>
      <c r="Q58" s="9" t="s">
        <v>67</v>
      </c>
      <c r="S58" s="9"/>
    </row>
    <row r="59" spans="1:19">
      <c r="A59" s="9" t="s">
        <v>230</v>
      </c>
      <c r="B59" s="9" t="s">
        <v>231</v>
      </c>
      <c r="C59" s="9">
        <v>4</v>
      </c>
      <c r="D59" s="9">
        <v>2</v>
      </c>
      <c r="E59" s="9">
        <v>1</v>
      </c>
      <c r="F59" s="9">
        <v>3</v>
      </c>
      <c r="G59" s="9">
        <v>3</v>
      </c>
      <c r="H59" s="9" t="s">
        <v>25</v>
      </c>
      <c r="L59" s="9" t="s">
        <v>85</v>
      </c>
      <c r="M59" s="9" t="s">
        <v>209</v>
      </c>
      <c r="Q59" s="9" t="s">
        <v>67</v>
      </c>
      <c r="S59" s="9"/>
    </row>
    <row r="60" spans="1:19">
      <c r="A60" s="9" t="s">
        <v>232</v>
      </c>
      <c r="B60" s="9" t="s">
        <v>233</v>
      </c>
      <c r="C60" s="9">
        <v>4</v>
      </c>
      <c r="D60" s="9">
        <v>2</v>
      </c>
      <c r="E60" s="9">
        <v>1</v>
      </c>
      <c r="F60" s="9">
        <v>3</v>
      </c>
      <c r="G60" s="9">
        <v>3</v>
      </c>
      <c r="H60" s="9" t="s">
        <v>25</v>
      </c>
      <c r="L60" s="9" t="s">
        <v>85</v>
      </c>
      <c r="M60" s="9" t="s">
        <v>209</v>
      </c>
      <c r="Q60" s="9" t="s">
        <v>67</v>
      </c>
      <c r="S60" s="9"/>
    </row>
    <row r="61" spans="1:19">
      <c r="A61" s="9" t="s">
        <v>234</v>
      </c>
      <c r="B61" s="9" t="s">
        <v>235</v>
      </c>
      <c r="C61" s="9">
        <v>4</v>
      </c>
      <c r="D61" s="9">
        <v>2</v>
      </c>
      <c r="E61" s="9">
        <v>1</v>
      </c>
      <c r="F61" s="9">
        <v>1</v>
      </c>
      <c r="G61" s="9">
        <v>4</v>
      </c>
      <c r="L61" s="9" t="s">
        <v>229</v>
      </c>
      <c r="Q61" s="9" t="s">
        <v>67</v>
      </c>
      <c r="S61" s="9"/>
    </row>
    <row r="62" spans="1:19">
      <c r="A62" s="9" t="s">
        <v>236</v>
      </c>
      <c r="B62" s="9" t="s">
        <v>59</v>
      </c>
      <c r="C62" s="9">
        <v>1</v>
      </c>
      <c r="D62" s="9">
        <v>2</v>
      </c>
      <c r="E62" s="9">
        <v>1</v>
      </c>
      <c r="F62" s="9">
        <v>3</v>
      </c>
      <c r="G62" s="9">
        <v>1</v>
      </c>
      <c r="H62" s="9" t="s">
        <v>35</v>
      </c>
      <c r="Q62" s="9" t="s">
        <v>61</v>
      </c>
      <c r="S62" s="9"/>
    </row>
    <row r="63" spans="1:19" ht="105">
      <c r="A63" s="9" t="s">
        <v>237</v>
      </c>
      <c r="B63" s="9" t="s">
        <v>238</v>
      </c>
      <c r="C63" s="9">
        <v>2</v>
      </c>
      <c r="D63" s="9">
        <v>2</v>
      </c>
      <c r="E63" s="9">
        <v>1</v>
      </c>
      <c r="F63" s="9">
        <v>2</v>
      </c>
      <c r="G63" s="9">
        <v>3</v>
      </c>
      <c r="H63" s="9" t="s">
        <v>110</v>
      </c>
      <c r="I63" s="10" t="s">
        <v>239</v>
      </c>
      <c r="J63" s="9" t="s">
        <v>27</v>
      </c>
      <c r="L63" s="9" t="s">
        <v>85</v>
      </c>
      <c r="Q63" s="9" t="s">
        <v>116</v>
      </c>
      <c r="S63" s="9"/>
    </row>
    <row r="64" spans="1:19" ht="30">
      <c r="A64" s="9" t="s">
        <v>240</v>
      </c>
      <c r="B64" s="9" t="s">
        <v>241</v>
      </c>
      <c r="C64" s="9">
        <v>1</v>
      </c>
      <c r="D64" s="9">
        <v>1</v>
      </c>
      <c r="E64" s="9">
        <v>1</v>
      </c>
      <c r="F64" s="9">
        <v>1</v>
      </c>
      <c r="G64" s="9">
        <v>1</v>
      </c>
      <c r="H64" s="9" t="s">
        <v>35</v>
      </c>
      <c r="I64" s="11" t="s">
        <v>242</v>
      </c>
      <c r="J64" s="9" t="s">
        <v>27</v>
      </c>
      <c r="Q64" s="9" t="s">
        <v>243</v>
      </c>
      <c r="S64" s="9"/>
    </row>
    <row r="65" spans="1:19" ht="60">
      <c r="A65" s="9" t="s">
        <v>244</v>
      </c>
      <c r="B65" s="9" t="s">
        <v>245</v>
      </c>
      <c r="C65" s="9">
        <v>1</v>
      </c>
      <c r="D65" s="9">
        <v>1</v>
      </c>
      <c r="E65" s="9">
        <v>1</v>
      </c>
      <c r="F65" s="9">
        <v>1</v>
      </c>
      <c r="G65" s="9">
        <v>2</v>
      </c>
      <c r="H65" s="9" t="s">
        <v>35</v>
      </c>
      <c r="I65" s="10" t="s">
        <v>246</v>
      </c>
      <c r="J65" s="9" t="s">
        <v>27</v>
      </c>
      <c r="L65" s="9" t="s">
        <v>56</v>
      </c>
      <c r="Q65" s="9" t="s">
        <v>116</v>
      </c>
    </row>
    <row r="66" spans="1:19">
      <c r="A66" s="9" t="s">
        <v>247</v>
      </c>
      <c r="B66" s="9" t="s">
        <v>248</v>
      </c>
      <c r="C66" s="9">
        <v>4</v>
      </c>
      <c r="D66" s="9">
        <v>2</v>
      </c>
      <c r="E66" s="9">
        <v>1</v>
      </c>
      <c r="F66" s="9">
        <v>1</v>
      </c>
      <c r="G66" s="9">
        <v>3</v>
      </c>
      <c r="H66" s="9" t="s">
        <v>235</v>
      </c>
      <c r="I66" s="10" t="s">
        <v>249</v>
      </c>
      <c r="L66" s="9" t="s">
        <v>250</v>
      </c>
      <c r="M66" s="9" t="s">
        <v>199</v>
      </c>
      <c r="Q66" s="9" t="s">
        <v>67</v>
      </c>
    </row>
    <row r="67" spans="1:19" ht="60">
      <c r="A67" s="9" t="s">
        <v>251</v>
      </c>
      <c r="B67" s="9" t="s">
        <v>252</v>
      </c>
      <c r="C67" s="9">
        <v>4</v>
      </c>
      <c r="D67" s="9">
        <v>4</v>
      </c>
      <c r="E67" s="9">
        <v>2</v>
      </c>
      <c r="F67" s="9">
        <v>3</v>
      </c>
      <c r="G67" s="9">
        <v>3</v>
      </c>
      <c r="H67" s="9" t="s">
        <v>253</v>
      </c>
      <c r="I67" s="10" t="s">
        <v>254</v>
      </c>
      <c r="L67" s="9" t="s">
        <v>85</v>
      </c>
      <c r="Q67" s="9" t="s">
        <v>116</v>
      </c>
    </row>
    <row r="68" spans="1:19" ht="60">
      <c r="A68" s="9" t="s">
        <v>255</v>
      </c>
      <c r="B68" s="9" t="s">
        <v>253</v>
      </c>
      <c r="C68" s="9">
        <v>3</v>
      </c>
      <c r="D68" s="9">
        <v>2</v>
      </c>
      <c r="E68" s="9">
        <v>2</v>
      </c>
      <c r="F68" s="9">
        <v>2</v>
      </c>
      <c r="G68" s="9">
        <v>2</v>
      </c>
      <c r="H68" s="9" t="s">
        <v>25</v>
      </c>
      <c r="I68" s="10" t="s">
        <v>256</v>
      </c>
      <c r="L68" s="9" t="s">
        <v>85</v>
      </c>
      <c r="Q68" s="9" t="s">
        <v>116</v>
      </c>
    </row>
    <row r="69" spans="1:19" ht="45">
      <c r="A69" s="9" t="s">
        <v>257</v>
      </c>
      <c r="B69" s="9" t="s">
        <v>258</v>
      </c>
      <c r="C69" s="9">
        <v>3</v>
      </c>
      <c r="D69" s="9">
        <v>2</v>
      </c>
      <c r="E69" s="9">
        <v>1</v>
      </c>
      <c r="F69" s="9">
        <v>2</v>
      </c>
      <c r="G69" s="9">
        <v>2</v>
      </c>
      <c r="H69" s="9" t="s">
        <v>48</v>
      </c>
      <c r="I69" s="10" t="s">
        <v>259</v>
      </c>
      <c r="L69" s="12" t="s">
        <v>85</v>
      </c>
      <c r="Q69" s="9" t="s">
        <v>116</v>
      </c>
    </row>
    <row r="70" spans="1:19" ht="45">
      <c r="A70" s="9" t="s">
        <v>260</v>
      </c>
      <c r="B70" s="9" t="s">
        <v>261</v>
      </c>
      <c r="C70" s="9">
        <v>4</v>
      </c>
      <c r="D70" s="9">
        <v>5</v>
      </c>
      <c r="E70" s="9">
        <v>2</v>
      </c>
      <c r="F70" s="9">
        <v>5</v>
      </c>
      <c r="G70" s="9">
        <v>4</v>
      </c>
      <c r="H70" s="9" t="s">
        <v>262</v>
      </c>
      <c r="I70" s="10" t="s">
        <v>263</v>
      </c>
      <c r="Q70" s="9" t="s">
        <v>116</v>
      </c>
    </row>
    <row r="71" spans="1:19" ht="45">
      <c r="A71" s="9" t="s">
        <v>264</v>
      </c>
      <c r="B71" s="9" t="s">
        <v>207</v>
      </c>
      <c r="C71" s="9">
        <v>2</v>
      </c>
      <c r="D71" s="9">
        <v>2</v>
      </c>
      <c r="E71" s="9">
        <v>2</v>
      </c>
      <c r="F71" s="9">
        <v>2</v>
      </c>
      <c r="G71" s="9">
        <v>3</v>
      </c>
      <c r="H71" s="9" t="s">
        <v>110</v>
      </c>
      <c r="I71" s="10" t="s">
        <v>265</v>
      </c>
      <c r="L71" s="9" t="s">
        <v>85</v>
      </c>
    </row>
    <row r="72" spans="1:19" ht="60">
      <c r="A72" s="9" t="s">
        <v>266</v>
      </c>
      <c r="B72" s="9" t="s">
        <v>267</v>
      </c>
      <c r="C72" s="9">
        <v>3</v>
      </c>
      <c r="D72" s="9">
        <v>2</v>
      </c>
      <c r="E72" s="9">
        <v>2</v>
      </c>
      <c r="F72" s="9">
        <v>2</v>
      </c>
      <c r="G72" s="9">
        <v>4</v>
      </c>
      <c r="H72" s="9" t="s">
        <v>268</v>
      </c>
      <c r="I72" s="10" t="s">
        <v>269</v>
      </c>
    </row>
    <row r="73" spans="1:19">
      <c r="A73" s="9" t="s">
        <v>270</v>
      </c>
      <c r="B73" s="9" t="s">
        <v>271</v>
      </c>
      <c r="C73" s="9">
        <v>2</v>
      </c>
      <c r="D73" s="9">
        <v>2</v>
      </c>
      <c r="E73" s="9">
        <v>3</v>
      </c>
      <c r="F73" s="9">
        <v>4</v>
      </c>
      <c r="G73" s="9">
        <v>1</v>
      </c>
    </row>
    <row r="74" spans="1:19">
      <c r="A74" s="9" t="s">
        <v>272</v>
      </c>
      <c r="B74" s="9" t="s">
        <v>273</v>
      </c>
      <c r="C74" s="9">
        <v>2</v>
      </c>
      <c r="D74" s="9">
        <v>2</v>
      </c>
      <c r="E74" s="9">
        <v>3</v>
      </c>
      <c r="F74" s="9">
        <v>4</v>
      </c>
      <c r="G74" s="9">
        <v>1</v>
      </c>
    </row>
    <row r="75" spans="1:19">
      <c r="A75" s="9" t="s">
        <v>274</v>
      </c>
      <c r="B75" s="9" t="s">
        <v>275</v>
      </c>
      <c r="C75" s="9">
        <v>2</v>
      </c>
      <c r="D75" s="9">
        <v>2</v>
      </c>
      <c r="E75" s="9">
        <v>4</v>
      </c>
      <c r="F75" s="9">
        <v>3</v>
      </c>
      <c r="G75" s="9">
        <v>1</v>
      </c>
    </row>
    <row r="76" spans="1:19" s="13" customFormat="1">
      <c r="A76" s="13" t="s">
        <v>276</v>
      </c>
      <c r="B76" s="13" t="s">
        <v>277</v>
      </c>
      <c r="C76" s="13">
        <v>4</v>
      </c>
      <c r="D76" s="13">
        <v>4</v>
      </c>
      <c r="E76" s="13">
        <v>1</v>
      </c>
      <c r="F76" s="13">
        <v>3</v>
      </c>
      <c r="G76" s="13">
        <v>2</v>
      </c>
      <c r="I76" s="14"/>
      <c r="S76" s="15"/>
    </row>
    <row r="77" spans="1:19">
      <c r="A77" s="9" t="s">
        <v>278</v>
      </c>
      <c r="B77" s="9" t="s">
        <v>279</v>
      </c>
      <c r="C77" s="9">
        <v>1</v>
      </c>
      <c r="D77" s="9">
        <v>1</v>
      </c>
      <c r="E77" s="9">
        <v>1</v>
      </c>
      <c r="F77" s="9">
        <v>3</v>
      </c>
      <c r="G77" s="9">
        <v>2</v>
      </c>
      <c r="H77" s="9" t="s">
        <v>35</v>
      </c>
    </row>
    <row r="78" spans="1:19">
      <c r="A78" s="9" t="s">
        <v>280</v>
      </c>
      <c r="B78" s="9" t="s">
        <v>281</v>
      </c>
      <c r="H78" s="9" t="s">
        <v>282</v>
      </c>
      <c r="I78" s="10" t="s">
        <v>283</v>
      </c>
    </row>
    <row r="79" spans="1:19">
      <c r="A79" s="9" t="s">
        <v>284</v>
      </c>
    </row>
    <row r="80" spans="1:19">
      <c r="A80" s="9" t="s">
        <v>285</v>
      </c>
      <c r="B80" s="9" t="s">
        <v>286</v>
      </c>
    </row>
    <row r="81" spans="1:19">
      <c r="A81" s="9" t="s">
        <v>287</v>
      </c>
      <c r="I81" s="9"/>
      <c r="S81" s="9"/>
    </row>
  </sheetData>
  <hyperlinks>
    <hyperlink ref="I64"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'[1]Fixed values'!#REF!</xm:f>
          </x14:formula1>
          <xm:sqref>C1:C1048576</xm:sqref>
        </x14:dataValidation>
        <x14:dataValidation type="list" allowBlank="1" showInputMessage="1" showErrorMessage="1">
          <x14:formula1>
            <xm:f>'[1]Fixed values'!#REF!</xm:f>
          </x14:formula1>
          <xm:sqref>D1:D1048576</xm:sqref>
        </x14:dataValidation>
        <x14:dataValidation type="list" allowBlank="1" showInputMessage="1" showErrorMessage="1">
          <x14:formula1>
            <xm:f>'[1]Fixed values'!#REF!</xm:f>
          </x14:formula1>
          <xm:sqref>Q1:Q1048576</xm:sqref>
        </x14:dataValidation>
        <x14:dataValidation type="list" allowBlank="1" showInputMessage="1" showErrorMessage="1">
          <x14:formula1>
            <xm:f>'[1]Fixed values'!#REF!</xm:f>
          </x14:formula1>
          <xm:sqref>O2:O6 O8:O38 L2:N38 M39:O44 L39:L68 O45:O53 L70:L1048576 M45:N1048576 O55:O1048576</xm:sqref>
        </x14:dataValidation>
        <x14:dataValidation type="list" allowBlank="1" showInputMessage="1" showErrorMessage="1">
          <x14:formula1>
            <xm:f>'[1]Fixed values'!#REF!</xm:f>
          </x14:formula1>
          <xm:sqref>K2 K4:K1048576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7" sqref="B7"/>
    </sheetView>
  </sheetViews>
  <sheetFormatPr baseColWidth="10" defaultColWidth="28.5" defaultRowHeight="20" x14ac:dyDescent="0"/>
  <cols>
    <col min="1" max="16384" width="28.5" style="2"/>
  </cols>
  <sheetData>
    <row r="1" spans="1:6">
      <c r="A1" s="1" t="s">
        <v>302</v>
      </c>
      <c r="B1" s="1" t="s">
        <v>0</v>
      </c>
      <c r="C1" s="1" t="s">
        <v>1</v>
      </c>
      <c r="D1" s="1" t="s">
        <v>2</v>
      </c>
      <c r="E1" s="1" t="s">
        <v>3</v>
      </c>
      <c r="F1" s="1" t="s">
        <v>4</v>
      </c>
    </row>
    <row r="2" spans="1:6" s="3" customFormat="1" ht="68" customHeight="1">
      <c r="A2" s="5">
        <v>1</v>
      </c>
      <c r="B2" s="6">
        <v>30</v>
      </c>
      <c r="C2" s="6">
        <v>10</v>
      </c>
      <c r="D2" s="6">
        <v>0</v>
      </c>
      <c r="E2" s="6">
        <v>-10</v>
      </c>
      <c r="F2" s="6">
        <v>-20</v>
      </c>
    </row>
    <row r="3" spans="1:6" s="3" customFormat="1" ht="68" customHeight="1">
      <c r="A3" s="5">
        <v>2</v>
      </c>
      <c r="B3" s="6">
        <v>20</v>
      </c>
      <c r="C3" s="6">
        <v>15</v>
      </c>
      <c r="D3" s="6">
        <v>5</v>
      </c>
      <c r="E3" s="6">
        <v>-10</v>
      </c>
      <c r="F3" s="6">
        <v>-20</v>
      </c>
    </row>
    <row r="4" spans="1:6" s="3" customFormat="1" ht="68" customHeight="1">
      <c r="A4" s="5">
        <v>3</v>
      </c>
      <c r="B4" s="6">
        <v>20</v>
      </c>
      <c r="C4" s="6">
        <v>10</v>
      </c>
      <c r="D4" s="6">
        <v>5</v>
      </c>
      <c r="E4" s="6">
        <v>-5</v>
      </c>
      <c r="F4" s="6">
        <v>-15</v>
      </c>
    </row>
    <row r="5" spans="1:6" s="3" customFormat="1" ht="68" customHeight="1">
      <c r="A5" s="5">
        <v>4</v>
      </c>
      <c r="B5" s="6">
        <v>15</v>
      </c>
      <c r="C5" s="6">
        <v>10</v>
      </c>
      <c r="D5" s="6">
        <v>15</v>
      </c>
      <c r="E5" s="6">
        <v>0</v>
      </c>
      <c r="F5" s="6">
        <v>-10</v>
      </c>
    </row>
    <row r="6" spans="1:6" s="3" customFormat="1" ht="68" customHeight="1">
      <c r="A6" s="5">
        <v>5</v>
      </c>
      <c r="B6" s="6">
        <v>15</v>
      </c>
      <c r="C6" s="6">
        <v>10</v>
      </c>
      <c r="D6" s="6">
        <v>20</v>
      </c>
      <c r="E6" s="6">
        <v>10</v>
      </c>
      <c r="F6" s="6">
        <v>-5</v>
      </c>
    </row>
    <row r="7" spans="1:6" s="3" customFormat="1" ht="68" customHeight="1">
      <c r="A7" s="3">
        <v>6</v>
      </c>
      <c r="B7" s="3">
        <v>5</v>
      </c>
      <c r="C7" s="3">
        <v>5</v>
      </c>
      <c r="D7" s="3">
        <v>15</v>
      </c>
      <c r="E7" s="3">
        <v>10</v>
      </c>
      <c r="F7" s="3">
        <v>5</v>
      </c>
    </row>
    <row r="8" spans="1:6" s="3" customFormat="1" ht="68" customHeight="1">
      <c r="A8" s="3">
        <v>7</v>
      </c>
      <c r="B8" s="3">
        <v>5</v>
      </c>
      <c r="C8" s="3">
        <v>0</v>
      </c>
      <c r="D8" s="3">
        <v>15</v>
      </c>
      <c r="E8" s="3">
        <v>20</v>
      </c>
      <c r="F8" s="3">
        <v>10</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F9"/>
    </sheetView>
  </sheetViews>
  <sheetFormatPr baseColWidth="10" defaultColWidth="28.5" defaultRowHeight="20" x14ac:dyDescent="0"/>
  <cols>
    <col min="1" max="16384" width="28.5" style="2"/>
  </cols>
  <sheetData>
    <row r="1" spans="1:6">
      <c r="A1" s="1" t="s">
        <v>303</v>
      </c>
      <c r="B1" s="1" t="s">
        <v>297</v>
      </c>
      <c r="C1" s="1" t="s">
        <v>298</v>
      </c>
      <c r="D1" s="1" t="s">
        <v>299</v>
      </c>
      <c r="E1" s="1" t="s">
        <v>300</v>
      </c>
      <c r="F1" s="1" t="s">
        <v>301</v>
      </c>
    </row>
    <row r="2" spans="1:6" s="3" customFormat="1" ht="68" customHeight="1">
      <c r="A2" s="4">
        <v>1</v>
      </c>
      <c r="B2" s="6">
        <v>10</v>
      </c>
      <c r="C2" s="6">
        <v>15</v>
      </c>
      <c r="D2" s="6">
        <v>30</v>
      </c>
      <c r="E2" s="6">
        <v>10</v>
      </c>
      <c r="F2" s="6">
        <v>0</v>
      </c>
    </row>
    <row r="3" spans="1:6" s="3" customFormat="1" ht="68" customHeight="1">
      <c r="A3" s="5">
        <v>2</v>
      </c>
      <c r="B3" s="6">
        <v>10</v>
      </c>
      <c r="C3" s="6">
        <v>10</v>
      </c>
      <c r="D3" s="6">
        <v>25</v>
      </c>
      <c r="E3" s="6">
        <v>15</v>
      </c>
      <c r="F3" s="6">
        <v>5</v>
      </c>
    </row>
    <row r="4" spans="1:6" s="3" customFormat="1" ht="68" customHeight="1">
      <c r="A4" s="4">
        <v>3</v>
      </c>
      <c r="B4" s="6">
        <v>5</v>
      </c>
      <c r="C4" s="6">
        <v>10</v>
      </c>
      <c r="D4" s="6">
        <v>25</v>
      </c>
      <c r="E4" s="6">
        <v>15</v>
      </c>
      <c r="F4" s="6">
        <v>15</v>
      </c>
    </row>
    <row r="5" spans="1:6" s="3" customFormat="1" ht="68" customHeight="1">
      <c r="A5" s="5">
        <v>4</v>
      </c>
      <c r="B5" s="6">
        <v>5</v>
      </c>
      <c r="C5" s="6">
        <v>5</v>
      </c>
      <c r="D5" s="6">
        <v>20</v>
      </c>
      <c r="E5" s="6">
        <v>20</v>
      </c>
      <c r="F5" s="6">
        <v>20</v>
      </c>
    </row>
    <row r="6" spans="1:6" s="3" customFormat="1" ht="68" customHeight="1">
      <c r="A6" s="4">
        <v>5</v>
      </c>
      <c r="B6" s="6">
        <v>5</v>
      </c>
      <c r="C6" s="6">
        <v>5</v>
      </c>
      <c r="D6" s="6">
        <v>10</v>
      </c>
      <c r="E6" s="6">
        <v>25</v>
      </c>
      <c r="F6" s="6">
        <v>25</v>
      </c>
    </row>
    <row r="7" spans="1:6" s="3" customFormat="1" ht="68" customHeight="1">
      <c r="A7" s="5">
        <v>6</v>
      </c>
      <c r="B7" s="6">
        <v>5</v>
      </c>
      <c r="C7" s="6">
        <v>5</v>
      </c>
      <c r="D7" s="6">
        <v>10</v>
      </c>
      <c r="E7" s="6">
        <v>25</v>
      </c>
      <c r="F7" s="6">
        <v>30</v>
      </c>
    </row>
    <row r="8" spans="1:6" s="3" customFormat="1" ht="68" customHeight="1">
      <c r="A8" s="4">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9"/>
    </sheetView>
  </sheetViews>
  <sheetFormatPr baseColWidth="10" defaultColWidth="28.5" defaultRowHeight="20" x14ac:dyDescent="0"/>
  <cols>
    <col min="1" max="16384" width="28.5" style="2"/>
  </cols>
  <sheetData>
    <row r="1" spans="1:6">
      <c r="A1" s="1" t="s">
        <v>302</v>
      </c>
      <c r="B1" s="1" t="s">
        <v>321</v>
      </c>
      <c r="C1" s="1" t="s">
        <v>322</v>
      </c>
      <c r="D1" s="1" t="s">
        <v>323</v>
      </c>
      <c r="E1" s="1" t="s">
        <v>324</v>
      </c>
      <c r="F1" s="1" t="s">
        <v>325</v>
      </c>
    </row>
    <row r="2" spans="1:6" s="3" customFormat="1" ht="68" customHeight="1">
      <c r="A2" s="4">
        <v>1</v>
      </c>
      <c r="B2" s="6">
        <v>30</v>
      </c>
      <c r="C2" s="6">
        <v>10</v>
      </c>
      <c r="D2" s="6">
        <v>-10</v>
      </c>
      <c r="E2" s="6">
        <v>-20</v>
      </c>
      <c r="F2" s="6">
        <v>-30</v>
      </c>
    </row>
    <row r="3" spans="1:6" s="3" customFormat="1" ht="68" customHeight="1">
      <c r="A3" s="5">
        <v>2</v>
      </c>
      <c r="B3" s="6">
        <v>20</v>
      </c>
      <c r="C3" s="6">
        <v>15</v>
      </c>
      <c r="D3" s="6">
        <v>0</v>
      </c>
      <c r="E3" s="6">
        <v>-20</v>
      </c>
      <c r="F3" s="6">
        <v>-30</v>
      </c>
    </row>
    <row r="4" spans="1:6" s="3" customFormat="1" ht="68" customHeight="1">
      <c r="A4" s="4">
        <v>3</v>
      </c>
      <c r="B4" s="6">
        <v>10</v>
      </c>
      <c r="C4" s="6">
        <v>10</v>
      </c>
      <c r="D4" s="6">
        <v>5</v>
      </c>
      <c r="E4" s="6">
        <v>-15</v>
      </c>
      <c r="F4" s="6">
        <v>-20</v>
      </c>
    </row>
    <row r="5" spans="1:6" s="3" customFormat="1" ht="68" customHeight="1">
      <c r="A5" s="5">
        <v>4</v>
      </c>
      <c r="B5" s="6">
        <v>5</v>
      </c>
      <c r="C5" s="6">
        <v>5</v>
      </c>
      <c r="D5" s="6">
        <v>15</v>
      </c>
      <c r="E5" s="6">
        <v>-5</v>
      </c>
      <c r="F5" s="6">
        <v>-10</v>
      </c>
    </row>
    <row r="6" spans="1:6" s="3" customFormat="1" ht="68" customHeight="1">
      <c r="A6" s="4">
        <v>5</v>
      </c>
      <c r="B6" s="6">
        <v>5</v>
      </c>
      <c r="C6" s="6">
        <v>5</v>
      </c>
      <c r="D6" s="6">
        <v>10</v>
      </c>
      <c r="E6" s="6">
        <v>10</v>
      </c>
      <c r="F6" s="6">
        <v>5</v>
      </c>
    </row>
    <row r="7" spans="1:6" s="3" customFormat="1" ht="68" customHeight="1">
      <c r="A7" s="5">
        <v>6</v>
      </c>
      <c r="B7" s="6">
        <v>5</v>
      </c>
      <c r="C7" s="6">
        <v>5</v>
      </c>
      <c r="D7" s="6">
        <v>15</v>
      </c>
      <c r="E7" s="6">
        <v>10</v>
      </c>
      <c r="F7" s="6">
        <v>10</v>
      </c>
    </row>
    <row r="8" spans="1:6" s="3" customFormat="1" ht="68" customHeight="1">
      <c r="A8" s="4">
        <v>7</v>
      </c>
      <c r="B8" s="3">
        <v>5</v>
      </c>
      <c r="C8" s="3">
        <v>5</v>
      </c>
      <c r="D8" s="3">
        <v>15</v>
      </c>
      <c r="E8" s="3">
        <v>20</v>
      </c>
      <c r="F8" s="3">
        <v>10</v>
      </c>
    </row>
    <row r="9" spans="1:6" s="3" customFormat="1" ht="68" customHeight="1">
      <c r="A9" s="5"/>
    </row>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A8"/>
    </sheetView>
  </sheetViews>
  <sheetFormatPr baseColWidth="10" defaultColWidth="28.5" defaultRowHeight="20" x14ac:dyDescent="0"/>
  <cols>
    <col min="1" max="16384" width="28.5" style="2"/>
  </cols>
  <sheetData>
    <row r="1" spans="1:6">
      <c r="A1" s="1" t="s">
        <v>5</v>
      </c>
      <c r="B1" s="1" t="s">
        <v>326</v>
      </c>
      <c r="C1" s="1" t="s">
        <v>327</v>
      </c>
      <c r="D1" s="1" t="s">
        <v>328</v>
      </c>
      <c r="E1" s="1" t="s">
        <v>329</v>
      </c>
      <c r="F1" s="1" t="s">
        <v>330</v>
      </c>
    </row>
    <row r="2" spans="1:6" s="3" customFormat="1" ht="68" customHeight="1">
      <c r="A2" s="5">
        <v>1</v>
      </c>
      <c r="B2" s="6">
        <v>5</v>
      </c>
      <c r="C2" s="6">
        <v>10</v>
      </c>
      <c r="D2" s="6">
        <v>5</v>
      </c>
      <c r="E2" s="6">
        <v>-10</v>
      </c>
      <c r="F2" s="6">
        <v>-20</v>
      </c>
    </row>
    <row r="3" spans="1:6" s="3" customFormat="1" ht="68" customHeight="1">
      <c r="A3" s="5">
        <v>2</v>
      </c>
      <c r="B3" s="6">
        <v>5</v>
      </c>
      <c r="C3" s="6">
        <v>10</v>
      </c>
      <c r="D3" s="6">
        <v>15</v>
      </c>
      <c r="E3" s="6">
        <v>-5</v>
      </c>
      <c r="F3" s="6">
        <v>-10</v>
      </c>
    </row>
    <row r="4" spans="1:6" s="3" customFormat="1" ht="68" customHeight="1">
      <c r="A4" s="5">
        <v>3</v>
      </c>
      <c r="B4" s="6">
        <v>5</v>
      </c>
      <c r="C4" s="6">
        <v>10</v>
      </c>
      <c r="D4" s="6">
        <v>10</v>
      </c>
      <c r="E4" s="6">
        <v>10</v>
      </c>
      <c r="F4" s="6">
        <v>15</v>
      </c>
    </row>
    <row r="5" spans="1:6" s="3" customFormat="1" ht="68" customHeight="1">
      <c r="A5" s="5">
        <v>4</v>
      </c>
      <c r="B5" s="6">
        <v>10</v>
      </c>
      <c r="C5" s="6">
        <v>10</v>
      </c>
      <c r="D5" s="6">
        <v>15</v>
      </c>
      <c r="E5" s="6">
        <v>15</v>
      </c>
      <c r="F5" s="6">
        <v>20</v>
      </c>
    </row>
    <row r="6" spans="1:6" s="3" customFormat="1" ht="68" customHeight="1">
      <c r="A6" s="5">
        <v>5</v>
      </c>
      <c r="B6" s="6">
        <v>5</v>
      </c>
      <c r="C6" s="6">
        <v>10</v>
      </c>
      <c r="D6" s="6">
        <v>20</v>
      </c>
      <c r="E6" s="6">
        <v>20</v>
      </c>
      <c r="F6" s="6">
        <v>20</v>
      </c>
    </row>
    <row r="7" spans="1:6" s="3" customFormat="1" ht="68" customHeight="1">
      <c r="A7" s="3">
        <v>6</v>
      </c>
      <c r="B7" s="3">
        <v>5</v>
      </c>
      <c r="C7" s="3">
        <v>10</v>
      </c>
      <c r="D7" s="3">
        <v>20</v>
      </c>
      <c r="E7" s="3">
        <v>20</v>
      </c>
      <c r="F7" s="3">
        <v>20</v>
      </c>
    </row>
    <row r="8" spans="1:6" s="3" customFormat="1" ht="68" customHeight="1">
      <c r="A8" s="3">
        <v>7</v>
      </c>
      <c r="B8" s="3">
        <v>5</v>
      </c>
      <c r="C8" s="3">
        <v>10</v>
      </c>
      <c r="D8" s="3">
        <v>20</v>
      </c>
      <c r="E8" s="3">
        <v>20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7" sqref="D7"/>
    </sheetView>
  </sheetViews>
  <sheetFormatPr baseColWidth="10" defaultColWidth="28.5" defaultRowHeight="20" x14ac:dyDescent="0"/>
  <cols>
    <col min="1" max="16384" width="28.5" style="2"/>
  </cols>
  <sheetData>
    <row r="1" spans="1:6">
      <c r="A1" s="1" t="s">
        <v>5</v>
      </c>
      <c r="B1" s="1" t="s">
        <v>331</v>
      </c>
      <c r="C1" s="1" t="s">
        <v>332</v>
      </c>
      <c r="D1" s="1" t="s">
        <v>333</v>
      </c>
      <c r="E1" s="1" t="s">
        <v>334</v>
      </c>
      <c r="F1" s="1" t="s">
        <v>335</v>
      </c>
    </row>
    <row r="2" spans="1:6" s="3" customFormat="1" ht="68" customHeight="1">
      <c r="A2" s="5">
        <v>1</v>
      </c>
      <c r="B2" s="6">
        <v>5</v>
      </c>
      <c r="C2" s="6">
        <v>15</v>
      </c>
      <c r="D2" s="6">
        <v>30</v>
      </c>
      <c r="E2" s="6">
        <v>15</v>
      </c>
      <c r="F2" s="6">
        <v>5</v>
      </c>
    </row>
    <row r="3" spans="1:6" s="3" customFormat="1" ht="68" customHeight="1">
      <c r="A3" s="5">
        <v>2</v>
      </c>
      <c r="B3" s="6">
        <v>5</v>
      </c>
      <c r="C3" s="6">
        <v>10</v>
      </c>
      <c r="D3" s="6">
        <v>25</v>
      </c>
      <c r="E3" s="6">
        <v>20</v>
      </c>
      <c r="F3" s="6">
        <v>10</v>
      </c>
    </row>
    <row r="4" spans="1:6" s="3" customFormat="1" ht="68" customHeight="1">
      <c r="A4" s="5">
        <v>3</v>
      </c>
      <c r="B4" s="6">
        <v>5</v>
      </c>
      <c r="C4" s="6">
        <v>10</v>
      </c>
      <c r="D4" s="6">
        <v>20</v>
      </c>
      <c r="E4" s="6">
        <v>25</v>
      </c>
      <c r="F4" s="6">
        <v>15</v>
      </c>
    </row>
    <row r="5" spans="1:6" s="3" customFormat="1" ht="68" customHeight="1">
      <c r="A5" s="5">
        <v>4</v>
      </c>
      <c r="B5" s="6">
        <v>5</v>
      </c>
      <c r="C5" s="6">
        <v>5</v>
      </c>
      <c r="D5" s="6">
        <v>10</v>
      </c>
      <c r="E5" s="6">
        <v>25</v>
      </c>
      <c r="F5" s="6">
        <v>20</v>
      </c>
    </row>
    <row r="6" spans="1:6" s="3" customFormat="1" ht="68" customHeight="1">
      <c r="A6" s="5">
        <v>5</v>
      </c>
      <c r="B6" s="6">
        <v>5</v>
      </c>
      <c r="C6" s="6">
        <v>5</v>
      </c>
      <c r="D6" s="6">
        <v>10</v>
      </c>
      <c r="E6" s="6">
        <v>25</v>
      </c>
      <c r="F6" s="6">
        <v>25</v>
      </c>
    </row>
    <row r="7" spans="1:6" s="3" customFormat="1" ht="68" customHeight="1">
      <c r="A7" s="3">
        <v>6</v>
      </c>
      <c r="B7" s="6">
        <v>5</v>
      </c>
      <c r="C7" s="6">
        <v>5</v>
      </c>
      <c r="D7" s="6">
        <v>10</v>
      </c>
      <c r="E7" s="6">
        <v>25</v>
      </c>
      <c r="F7" s="6">
        <v>30</v>
      </c>
    </row>
    <row r="8" spans="1:6" s="3" customFormat="1" ht="68" customHeight="1">
      <c r="A8" s="3">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H3" sqref="H3"/>
    </sheetView>
  </sheetViews>
  <sheetFormatPr baseColWidth="10" defaultRowHeight="15" x14ac:dyDescent="0"/>
  <cols>
    <col min="1" max="1" width="10.83203125" style="25"/>
    <col min="2" max="18" width="23.6640625" style="26" customWidth="1"/>
  </cols>
  <sheetData>
    <row r="1" spans="1:18">
      <c r="A1" s="25" t="s">
        <v>311</v>
      </c>
      <c r="B1" s="21">
        <v>2</v>
      </c>
      <c r="C1" s="21">
        <v>3</v>
      </c>
      <c r="D1" s="21">
        <v>4</v>
      </c>
      <c r="E1" s="21">
        <v>5</v>
      </c>
      <c r="F1" s="21">
        <v>6</v>
      </c>
      <c r="G1" s="21">
        <v>7</v>
      </c>
      <c r="H1" s="21">
        <v>8</v>
      </c>
      <c r="I1" s="21">
        <v>9</v>
      </c>
      <c r="J1" s="21">
        <v>10</v>
      </c>
      <c r="K1" s="21">
        <v>11</v>
      </c>
      <c r="L1" s="21">
        <v>12</v>
      </c>
      <c r="M1" s="21">
        <v>13</v>
      </c>
      <c r="N1" s="21">
        <v>14</v>
      </c>
      <c r="O1" s="21">
        <v>15</v>
      </c>
      <c r="P1" s="21">
        <v>16</v>
      </c>
      <c r="Q1" s="21">
        <v>17</v>
      </c>
      <c r="R1" s="21">
        <v>18</v>
      </c>
    </row>
    <row r="2" spans="1:18">
      <c r="A2" s="27">
        <v>1</v>
      </c>
      <c r="B2" s="26" t="s">
        <v>62</v>
      </c>
      <c r="C2" s="26" t="s">
        <v>62</v>
      </c>
      <c r="D2" s="26" t="s">
        <v>62</v>
      </c>
      <c r="E2" s="26" t="s">
        <v>62</v>
      </c>
      <c r="F2" s="26" t="s">
        <v>62</v>
      </c>
      <c r="G2" s="26" t="s">
        <v>62</v>
      </c>
      <c r="H2" s="26" t="s">
        <v>62</v>
      </c>
      <c r="I2" s="26" t="s">
        <v>62</v>
      </c>
      <c r="J2" s="26" t="s">
        <v>62</v>
      </c>
      <c r="K2" s="26" t="s">
        <v>62</v>
      </c>
      <c r="L2" s="26" t="s">
        <v>62</v>
      </c>
      <c r="M2" s="26" t="s">
        <v>62</v>
      </c>
      <c r="N2" s="26" t="s">
        <v>62</v>
      </c>
      <c r="O2" s="26" t="s">
        <v>62</v>
      </c>
      <c r="P2" s="26" t="s">
        <v>62</v>
      </c>
      <c r="Q2" s="26" t="s">
        <v>62</v>
      </c>
      <c r="R2" s="26" t="s">
        <v>62</v>
      </c>
    </row>
    <row r="3" spans="1:18">
      <c r="A3" s="27">
        <v>2</v>
      </c>
      <c r="B3" t="s">
        <v>73</v>
      </c>
      <c r="C3" s="26" t="s">
        <v>89</v>
      </c>
      <c r="D3" s="26" t="s">
        <v>203</v>
      </c>
      <c r="E3" s="26" t="s">
        <v>89</v>
      </c>
      <c r="F3" s="26" t="s">
        <v>251</v>
      </c>
      <c r="G3" s="26" t="s">
        <v>64</v>
      </c>
      <c r="H3" s="26" t="s">
        <v>203</v>
      </c>
    </row>
    <row r="4" spans="1:18">
      <c r="A4" s="27">
        <v>3</v>
      </c>
      <c r="B4"/>
    </row>
    <row r="5" spans="1:18">
      <c r="A5" s="27">
        <v>4</v>
      </c>
      <c r="B5"/>
    </row>
    <row r="6" spans="1:18">
      <c r="A6" s="27">
        <v>5</v>
      </c>
      <c r="B6"/>
    </row>
    <row r="7" spans="1:18">
      <c r="A7" s="27">
        <v>6</v>
      </c>
    </row>
    <row r="8" spans="1:18">
      <c r="A8" s="27">
        <v>7</v>
      </c>
    </row>
    <row r="9" spans="1:18">
      <c r="A9" s="27">
        <v>8</v>
      </c>
    </row>
    <row r="10" spans="1:18">
      <c r="A10" s="27">
        <v>9</v>
      </c>
    </row>
    <row r="11" spans="1:18">
      <c r="A11" s="27">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Calc</vt:lpstr>
      <vt:lpstr>Users</vt:lpstr>
      <vt:lpstr>Exercises</vt:lpstr>
      <vt:lpstr>Exertion</vt:lpstr>
      <vt:lpstr>Balance</vt:lpstr>
      <vt:lpstr>Technicality</vt:lpstr>
      <vt:lpstr>Strength</vt:lpstr>
      <vt:lpstr>Flexibility</vt:lpstr>
      <vt:lpstr>Views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Manetta</dc:creator>
  <cp:lastModifiedBy>Peter Manetta</cp:lastModifiedBy>
  <dcterms:created xsi:type="dcterms:W3CDTF">2015-11-29T17:58:24Z</dcterms:created>
  <dcterms:modified xsi:type="dcterms:W3CDTF">2016-01-14T17:35:36Z</dcterms:modified>
</cp:coreProperties>
</file>