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gdrive/gsp1_dms/mathy/labnotebook/GAP_assays/"/>
    </mc:Choice>
  </mc:AlternateContent>
  <xr:revisionPtr revIDLastSave="0" documentId="13_ncr:1_{41748D72-BB52-F047-91B2-A6F409822ABD}" xr6:coauthVersionLast="45" xr6:coauthVersionMax="45" xr10:uidLastSave="{00000000-0000-0000-0000-000000000000}"/>
  <bookViews>
    <workbookView xWindow="38400" yWindow="2120" windowWidth="28800" windowHeight="17540" tabRatio="500" xr2:uid="{00000000-000D-0000-FFFF-FFFF00000000}"/>
  </bookViews>
  <sheets>
    <sheet name="PE1" sheetId="8" r:id="rId1"/>
    <sheet name="overview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8" l="1"/>
  <c r="F21" i="8" s="1"/>
  <c r="C17" i="8"/>
  <c r="E14" i="8"/>
  <c r="B34" i="8" l="1"/>
  <c r="F33" i="8" s="1"/>
  <c r="C29" i="8"/>
  <c r="E26" i="8"/>
  <c r="B2" i="7" l="1"/>
  <c r="C2" i="7"/>
  <c r="D2" i="7"/>
  <c r="E2" i="7"/>
  <c r="A2" i="7"/>
  <c r="E2" i="8"/>
  <c r="B10" i="8"/>
  <c r="C5" i="8"/>
  <c r="D7" i="8" l="1"/>
  <c r="D20" i="8"/>
  <c r="D19" i="8"/>
  <c r="D18" i="8"/>
  <c r="D17" i="8"/>
  <c r="F14" i="8" s="1"/>
  <c r="D30" i="8"/>
  <c r="D32" i="8"/>
  <c r="D31" i="8"/>
  <c r="D29" i="8"/>
  <c r="D6" i="8"/>
  <c r="D5" i="8"/>
  <c r="F2" i="8" s="1"/>
  <c r="F9" i="8"/>
  <c r="F2" i="7" s="1"/>
  <c r="G2" i="7" s="1"/>
  <c r="H2" i="7" s="1"/>
  <c r="I2" i="7" s="1"/>
  <c r="D8" i="8"/>
  <c r="F26" i="8" l="1"/>
</calcChain>
</file>

<file path=xl/sharedStrings.xml><?xml version="1.0" encoding="utf-8"?>
<sst xmlns="http://schemas.openxmlformats.org/spreadsheetml/2006/main" count="75" uniqueCount="36">
  <si>
    <t>Thawed freezer stock conc (mg/ml)</t>
  </si>
  <si>
    <t>MW (kg/mol)</t>
  </si>
  <si>
    <t>thawed stock conc</t>
  </si>
  <si>
    <t>ratio GTP / Gsp1-GDP</t>
  </si>
  <si>
    <t>stock (M)</t>
  </si>
  <si>
    <t>Final Conc (mM)</t>
  </si>
  <si>
    <t>Quenching calculations</t>
  </si>
  <si>
    <t>Final conc, MgCl2 (mM)</t>
  </si>
  <si>
    <t>Stock (mM)</t>
  </si>
  <si>
    <t>Quenching volume (ul)</t>
  </si>
  <si>
    <t>Protein</t>
  </si>
  <si>
    <t>Mutant</t>
  </si>
  <si>
    <t>Reagent</t>
  </si>
  <si>
    <t>volume (ul)</t>
  </si>
  <si>
    <t>Gsp1</t>
  </si>
  <si>
    <t>EDTA</t>
  </si>
  <si>
    <t>GTP (in Tris/NaCl/Mg)</t>
  </si>
  <si>
    <t>DTT</t>
  </si>
  <si>
    <t>H20</t>
  </si>
  <si>
    <t>Total</t>
  </si>
  <si>
    <t>mutant</t>
  </si>
  <si>
    <t>protein / ul</t>
  </si>
  <si>
    <t>GTP / ul</t>
  </si>
  <si>
    <t>DTT / ul</t>
  </si>
  <si>
    <t>EDTA / ul</t>
  </si>
  <si>
    <t>Mg / ul</t>
  </si>
  <si>
    <t>total volume</t>
  </si>
  <si>
    <t>stack volume</t>
  </si>
  <si>
    <t>PE1</t>
  </si>
  <si>
    <t>WT</t>
  </si>
  <si>
    <t>stack / 3</t>
  </si>
  <si>
    <t>PE64</t>
  </si>
  <si>
    <t>F28Y</t>
  </si>
  <si>
    <t>thawed stock conc (mM)</t>
  </si>
  <si>
    <t>PE63</t>
  </si>
  <si>
    <t>F28V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</si>
</sst>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2" borderId="3" xfId="0" applyFill="1" applyBorder="1"/>
    <xf numFmtId="0" fontId="0" fillId="0" borderId="0" xfId="0" applyFont="1" applyFill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2" fillId="2" borderId="8" xfId="0" applyFont="1" applyFill="1" applyBorder="1"/>
    <xf numFmtId="0" fontId="0" fillId="3" borderId="0" xfId="0" applyFill="1" applyBorder="1"/>
    <xf numFmtId="0" fontId="0" fillId="4" borderId="9" xfId="0" applyFill="1" applyBorder="1"/>
    <xf numFmtId="0" fontId="0" fillId="4" borderId="10" xfId="0" applyFill="1" applyBorder="1"/>
    <xf numFmtId="2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3" borderId="0" xfId="0" applyFill="1"/>
    <xf numFmtId="0" fontId="2" fillId="2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140" zoomScaleNormal="140" zoomScalePageLayoutView="140" workbookViewId="0">
      <selection activeCell="H13" sqref="H13"/>
    </sheetView>
  </sheetViews>
  <sheetFormatPr baseColWidth="10" defaultRowHeight="16" x14ac:dyDescent="0.2"/>
  <cols>
    <col min="1" max="1" width="19.6640625" bestFit="1" customWidth="1"/>
    <col min="2" max="2" width="10.5" bestFit="1" customWidth="1"/>
    <col min="3" max="3" width="12.83203125" customWidth="1"/>
    <col min="4" max="4" width="9.6640625" customWidth="1"/>
    <col min="5" max="5" width="20.83203125" bestFit="1" customWidth="1"/>
    <col min="6" max="6" width="15.5" bestFit="1" customWidth="1"/>
    <col min="7" max="7" width="6.6640625" bestFit="1" customWidth="1"/>
    <col min="8" max="9" width="8.1640625" bestFit="1" customWidth="1"/>
  </cols>
  <sheetData>
    <row r="1" spans="1:8" s="3" customFormat="1" ht="51" x14ac:dyDescent="0.2">
      <c r="A1" s="18" t="s">
        <v>10</v>
      </c>
      <c r="B1" s="1" t="s">
        <v>11</v>
      </c>
      <c r="C1" s="1" t="s">
        <v>0</v>
      </c>
      <c r="D1" s="1" t="s">
        <v>1</v>
      </c>
      <c r="E1" s="1" t="s">
        <v>33</v>
      </c>
      <c r="F1" s="2" t="s">
        <v>3</v>
      </c>
    </row>
    <row r="2" spans="1:8" x14ac:dyDescent="0.2">
      <c r="A2" s="19" t="s">
        <v>28</v>
      </c>
      <c r="B2" s="5" t="s">
        <v>29</v>
      </c>
      <c r="C2" s="4">
        <v>31</v>
      </c>
      <c r="D2" s="5">
        <v>24.8</v>
      </c>
      <c r="E2" s="6">
        <f>C2/D2</f>
        <v>1.25</v>
      </c>
      <c r="F2" s="7">
        <f>D7/D5</f>
        <v>21.333333333333332</v>
      </c>
    </row>
    <row r="3" spans="1:8" x14ac:dyDescent="0.2">
      <c r="A3" s="19"/>
      <c r="B3" s="5"/>
      <c r="C3" s="5"/>
      <c r="D3" s="5"/>
      <c r="E3" s="5"/>
      <c r="F3" s="8"/>
    </row>
    <row r="4" spans="1:8" s="11" customFormat="1" ht="18" customHeight="1" x14ac:dyDescent="0.2">
      <c r="A4" s="20" t="s">
        <v>12</v>
      </c>
      <c r="B4" s="9" t="s">
        <v>13</v>
      </c>
      <c r="C4" s="9" t="s">
        <v>4</v>
      </c>
      <c r="D4" s="9" t="s">
        <v>5</v>
      </c>
      <c r="E4" s="9"/>
      <c r="F4" s="10"/>
    </row>
    <row r="5" spans="1:8" x14ac:dyDescent="0.2">
      <c r="A5" s="19" t="s">
        <v>14</v>
      </c>
      <c r="B5" s="21">
        <v>45</v>
      </c>
      <c r="C5" s="5">
        <f>C2/D2/1000</f>
        <v>1.25E-3</v>
      </c>
      <c r="D5" s="5">
        <f>C5*B5/$B$10*1000</f>
        <v>0.93750000000000011</v>
      </c>
      <c r="E5" s="5"/>
      <c r="F5" s="8"/>
    </row>
    <row r="6" spans="1:8" x14ac:dyDescent="0.2">
      <c r="A6" s="19" t="s">
        <v>15</v>
      </c>
      <c r="B6" s="5">
        <v>6</v>
      </c>
      <c r="C6" s="5">
        <v>0.1</v>
      </c>
      <c r="D6" s="5">
        <f>C6*B6/$B$10*1000</f>
        <v>10.000000000000002</v>
      </c>
      <c r="E6" s="9" t="s">
        <v>6</v>
      </c>
      <c r="F6" s="12"/>
      <c r="H6" s="13"/>
    </row>
    <row r="7" spans="1:8" x14ac:dyDescent="0.2">
      <c r="A7" s="19" t="s">
        <v>16</v>
      </c>
      <c r="B7" s="5">
        <v>8</v>
      </c>
      <c r="C7" s="5">
        <v>0.15</v>
      </c>
      <c r="D7" s="5">
        <f>C7*B7/$B$10*1000</f>
        <v>20</v>
      </c>
      <c r="E7" s="5" t="s">
        <v>7</v>
      </c>
      <c r="F7" s="8">
        <v>20</v>
      </c>
    </row>
    <row r="8" spans="1:8" x14ac:dyDescent="0.2">
      <c r="A8" s="19" t="s">
        <v>17</v>
      </c>
      <c r="B8" s="5">
        <v>1</v>
      </c>
      <c r="C8" s="5">
        <v>0.1</v>
      </c>
      <c r="D8" s="5">
        <f>C8*B8/$B$10*1000</f>
        <v>1.6666666666666667</v>
      </c>
      <c r="E8" s="5" t="s">
        <v>8</v>
      </c>
      <c r="F8" s="8">
        <v>1000</v>
      </c>
    </row>
    <row r="9" spans="1:8" x14ac:dyDescent="0.2">
      <c r="A9" s="19" t="s">
        <v>18</v>
      </c>
      <c r="B9" s="5">
        <v>0</v>
      </c>
      <c r="C9" s="5"/>
      <c r="D9" s="5"/>
      <c r="E9" s="5" t="s">
        <v>9</v>
      </c>
      <c r="F9" s="14">
        <f>(B10*F7)/(F8-F7)</f>
        <v>1.2244897959183674</v>
      </c>
    </row>
    <row r="10" spans="1:8" x14ac:dyDescent="0.2">
      <c r="A10" s="22" t="s">
        <v>19</v>
      </c>
      <c r="B10" s="23">
        <f>SUM(B5:B9)</f>
        <v>60</v>
      </c>
      <c r="C10" s="15"/>
      <c r="D10" s="15"/>
      <c r="E10" s="15"/>
      <c r="F10" s="16"/>
    </row>
    <row r="13" spans="1:8" s="29" customFormat="1" ht="51" x14ac:dyDescent="0.2">
      <c r="A13" s="18" t="s">
        <v>10</v>
      </c>
      <c r="B13" s="1" t="s">
        <v>11</v>
      </c>
      <c r="C13" s="1" t="s">
        <v>0</v>
      </c>
      <c r="D13" s="1" t="s">
        <v>1</v>
      </c>
      <c r="E13" s="1" t="s">
        <v>2</v>
      </c>
      <c r="F13" s="2" t="s">
        <v>3</v>
      </c>
    </row>
    <row r="14" spans="1:8" x14ac:dyDescent="0.2">
      <c r="A14" s="19" t="s">
        <v>34</v>
      </c>
      <c r="B14" t="s">
        <v>35</v>
      </c>
      <c r="C14" s="30">
        <v>2.5880000000000001</v>
      </c>
      <c r="D14">
        <v>24.8</v>
      </c>
      <c r="E14">
        <f>C14/D14</f>
        <v>0.10435483870967742</v>
      </c>
      <c r="F14" s="7">
        <f>D19/D17</f>
        <v>21.945090081055252</v>
      </c>
    </row>
    <row r="15" spans="1:8" x14ac:dyDescent="0.2">
      <c r="A15" s="19"/>
      <c r="F15" s="8"/>
    </row>
    <row r="16" spans="1:8" s="32" customFormat="1" ht="18" customHeight="1" x14ac:dyDescent="0.2">
      <c r="A16" s="20" t="s">
        <v>12</v>
      </c>
      <c r="B16" s="31" t="s">
        <v>13</v>
      </c>
      <c r="C16" s="31" t="s">
        <v>4</v>
      </c>
      <c r="D16" s="31" t="s">
        <v>5</v>
      </c>
      <c r="E16" s="31"/>
      <c r="F16" s="10"/>
    </row>
    <row r="17" spans="1:6" x14ac:dyDescent="0.2">
      <c r="A17" s="19" t="s">
        <v>14</v>
      </c>
      <c r="B17" s="30">
        <v>131</v>
      </c>
      <c r="C17">
        <f>C14/D14/1000</f>
        <v>1.0435483870967742E-4</v>
      </c>
      <c r="D17">
        <f>C17*B17/$B$10*1000</f>
        <v>0.22784139784946236</v>
      </c>
      <c r="F17" s="8"/>
    </row>
    <row r="18" spans="1:6" x14ac:dyDescent="0.2">
      <c r="A18" s="19" t="s">
        <v>15</v>
      </c>
      <c r="B18">
        <v>15</v>
      </c>
      <c r="C18">
        <v>0.1</v>
      </c>
      <c r="D18">
        <f>C18*B18/$B$10*1000</f>
        <v>25</v>
      </c>
      <c r="E18" s="31" t="s">
        <v>6</v>
      </c>
      <c r="F18" s="12"/>
    </row>
    <row r="19" spans="1:6" x14ac:dyDescent="0.2">
      <c r="A19" s="19" t="s">
        <v>16</v>
      </c>
      <c r="B19">
        <v>2</v>
      </c>
      <c r="C19">
        <v>0.15</v>
      </c>
      <c r="D19">
        <f>C19*B19/$B$10*1000</f>
        <v>5</v>
      </c>
      <c r="E19" t="s">
        <v>7</v>
      </c>
      <c r="F19" s="8">
        <v>20</v>
      </c>
    </row>
    <row r="20" spans="1:6" x14ac:dyDescent="0.2">
      <c r="A20" s="19" t="s">
        <v>17</v>
      </c>
      <c r="B20">
        <v>2</v>
      </c>
      <c r="C20">
        <v>0.1</v>
      </c>
      <c r="D20">
        <f>C20*B20/$B$10*1000</f>
        <v>3.3333333333333335</v>
      </c>
      <c r="E20" t="s">
        <v>8</v>
      </c>
      <c r="F20" s="8">
        <v>1000</v>
      </c>
    </row>
    <row r="21" spans="1:6" x14ac:dyDescent="0.2">
      <c r="A21" s="19" t="s">
        <v>18</v>
      </c>
      <c r="B21">
        <v>0</v>
      </c>
      <c r="E21" t="s">
        <v>9</v>
      </c>
      <c r="F21" s="14">
        <f>(B22*F19)/(F20-F19)</f>
        <v>3.0612244897959182</v>
      </c>
    </row>
    <row r="22" spans="1:6" x14ac:dyDescent="0.2">
      <c r="A22" s="22" t="s">
        <v>19</v>
      </c>
      <c r="B22" s="23">
        <f>SUM(B17:B21)</f>
        <v>150</v>
      </c>
      <c r="C22" s="15"/>
      <c r="D22" s="15"/>
      <c r="E22" s="15"/>
      <c r="F22" s="16"/>
    </row>
    <row r="25" spans="1:6" s="29" customFormat="1" ht="51" x14ac:dyDescent="0.2">
      <c r="A25" s="18" t="s">
        <v>10</v>
      </c>
      <c r="B25" s="1" t="s">
        <v>11</v>
      </c>
      <c r="C25" s="1" t="s">
        <v>0</v>
      </c>
      <c r="D25" s="1" t="s">
        <v>1</v>
      </c>
      <c r="E25" s="1" t="s">
        <v>33</v>
      </c>
      <c r="F25" s="2" t="s">
        <v>3</v>
      </c>
    </row>
    <row r="26" spans="1:6" x14ac:dyDescent="0.2">
      <c r="A26" s="19" t="s">
        <v>31</v>
      </c>
      <c r="B26" t="s">
        <v>32</v>
      </c>
      <c r="C26" s="30">
        <v>7.3659999999999997</v>
      </c>
      <c r="D26">
        <v>24.8</v>
      </c>
      <c r="E26">
        <f>C26/D26</f>
        <v>0.29701612903225805</v>
      </c>
      <c r="F26" s="7">
        <f>D31/D29</f>
        <v>23.308757492846546</v>
      </c>
    </row>
    <row r="27" spans="1:6" x14ac:dyDescent="0.2">
      <c r="A27" s="19"/>
      <c r="F27" s="8"/>
    </row>
    <row r="28" spans="1:6" s="32" customFormat="1" ht="18" customHeight="1" x14ac:dyDescent="0.2">
      <c r="A28" s="20" t="s">
        <v>12</v>
      </c>
      <c r="B28" s="31" t="s">
        <v>13</v>
      </c>
      <c r="C28" s="31" t="s">
        <v>4</v>
      </c>
      <c r="D28" s="31" t="s">
        <v>5</v>
      </c>
      <c r="E28" s="31"/>
      <c r="F28" s="10"/>
    </row>
    <row r="29" spans="1:6" x14ac:dyDescent="0.2">
      <c r="A29" s="19" t="s">
        <v>14</v>
      </c>
      <c r="B29" s="30">
        <v>65</v>
      </c>
      <c r="C29">
        <f>C26/D26/1000</f>
        <v>2.9701612903225807E-4</v>
      </c>
      <c r="D29">
        <f>C29*B29/$B$10*1000</f>
        <v>0.32176747311827958</v>
      </c>
      <c r="F29" s="8"/>
    </row>
    <row r="30" spans="1:6" x14ac:dyDescent="0.2">
      <c r="A30" s="19" t="s">
        <v>15</v>
      </c>
      <c r="B30">
        <v>8</v>
      </c>
      <c r="C30">
        <v>0.1</v>
      </c>
      <c r="D30">
        <f>C30*B30/$B$10*1000</f>
        <v>13.333333333333334</v>
      </c>
      <c r="E30" s="31" t="s">
        <v>6</v>
      </c>
      <c r="F30" s="12"/>
    </row>
    <row r="31" spans="1:6" x14ac:dyDescent="0.2">
      <c r="A31" s="19" t="s">
        <v>16</v>
      </c>
      <c r="B31">
        <v>3</v>
      </c>
      <c r="C31">
        <v>0.15</v>
      </c>
      <c r="D31">
        <f>C31*B31/$B$10*1000</f>
        <v>7.4999999999999991</v>
      </c>
      <c r="E31" t="s">
        <v>7</v>
      </c>
      <c r="F31" s="8">
        <v>20</v>
      </c>
    </row>
    <row r="32" spans="1:6" x14ac:dyDescent="0.2">
      <c r="A32" s="19" t="s">
        <v>17</v>
      </c>
      <c r="B32">
        <v>1</v>
      </c>
      <c r="C32">
        <v>0.1</v>
      </c>
      <c r="D32">
        <f>C32*B32/$B$10*1000</f>
        <v>1.6666666666666667</v>
      </c>
      <c r="E32" t="s">
        <v>8</v>
      </c>
      <c r="F32" s="8">
        <v>1000</v>
      </c>
    </row>
    <row r="33" spans="1:6" x14ac:dyDescent="0.2">
      <c r="A33" s="19" t="s">
        <v>18</v>
      </c>
      <c r="B33">
        <v>0</v>
      </c>
      <c r="E33" t="s">
        <v>9</v>
      </c>
      <c r="F33" s="14">
        <f>(B34*F31)/(F32-F31)</f>
        <v>1.5714285714285714</v>
      </c>
    </row>
    <row r="34" spans="1:6" x14ac:dyDescent="0.2">
      <c r="A34" s="22" t="s">
        <v>19</v>
      </c>
      <c r="B34" s="23">
        <f>SUM(B29:B33)</f>
        <v>77</v>
      </c>
      <c r="C34" s="15"/>
      <c r="D34" s="15"/>
      <c r="E34" s="15"/>
      <c r="F34" s="16"/>
    </row>
  </sheetData>
  <pageMargins left="0.7" right="0.7" top="0.75" bottom="0.75" header="0.3" footer="0.3"/>
  <pageSetup scale="9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opLeftCell="C1" zoomScale="200" zoomScaleNormal="200" zoomScalePageLayoutView="200" workbookViewId="0">
      <selection activeCell="B11" sqref="B11"/>
    </sheetView>
  </sheetViews>
  <sheetFormatPr baseColWidth="10" defaultRowHeight="16" x14ac:dyDescent="0.2"/>
  <cols>
    <col min="7" max="7" width="11.83203125" bestFit="1" customWidth="1"/>
    <col min="8" max="8" width="12.1640625" bestFit="1" customWidth="1"/>
  </cols>
  <sheetData>
    <row r="1" spans="1:9" x14ac:dyDescent="0.2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6" t="s">
        <v>26</v>
      </c>
      <c r="H1" s="26" t="s">
        <v>27</v>
      </c>
      <c r="I1" s="27" t="s">
        <v>30</v>
      </c>
    </row>
    <row r="2" spans="1:9" x14ac:dyDescent="0.2">
      <c r="A2" s="17" t="str">
        <f>'PE1'!A2</f>
        <v>PE1</v>
      </c>
      <c r="B2" s="17">
        <f>'PE1'!B5</f>
        <v>45</v>
      </c>
      <c r="C2" s="17">
        <f>'PE1'!B7</f>
        <v>8</v>
      </c>
      <c r="D2" s="17">
        <f>'PE1'!B8</f>
        <v>1</v>
      </c>
      <c r="E2" s="17">
        <f>'PE1'!$B$6</f>
        <v>6</v>
      </c>
      <c r="F2" s="24">
        <f>'PE1'!$F$9</f>
        <v>1.2244897959183674</v>
      </c>
      <c r="G2" s="24">
        <f>SUM(B2:F2)</f>
        <v>61.224489795918366</v>
      </c>
      <c r="H2" s="24">
        <f t="shared" ref="H2" si="0">590-G2</f>
        <v>528.77551020408168</v>
      </c>
      <c r="I2" s="28">
        <f t="shared" ref="I2" si="1">H2/3</f>
        <v>176.25850340136057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2019-02-27T22:07:39Z</cp:lastPrinted>
  <dcterms:created xsi:type="dcterms:W3CDTF">2019-02-26T16:29:36Z</dcterms:created>
  <dcterms:modified xsi:type="dcterms:W3CDTF">2020-11-17T19:47:00Z</dcterms:modified>
</cp:coreProperties>
</file>