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Prueba MELI\3.Exploracion\"/>
    </mc:Choice>
  </mc:AlternateContent>
  <xr:revisionPtr revIDLastSave="0" documentId="13_ncr:1_{B30D018D-F7BC-49A3-8476-B75B91F23776}" xr6:coauthVersionLast="47" xr6:coauthVersionMax="47" xr10:uidLastSave="{00000000-0000-0000-0000-000000000000}"/>
  <bookViews>
    <workbookView xWindow="-108" yWindow="-108" windowWidth="16608" windowHeight="8832" activeTab="1" xr2:uid="{9CAFFC9F-F126-4817-B039-B8966F9965A3}"/>
  </bookViews>
  <sheets>
    <sheet name="CRTS_Clientes" sheetId="1" r:id="rId1"/>
    <sheet name="CRTS_Producto" sheetId="2" r:id="rId2"/>
    <sheet name="CRTS_Compr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5" i="2"/>
  <c r="H4" i="2"/>
  <c r="H3" i="2"/>
  <c r="H2" i="2"/>
  <c r="G5" i="2"/>
  <c r="G4" i="2"/>
  <c r="G3" i="2"/>
  <c r="G2" i="2"/>
  <c r="X9" i="1"/>
  <c r="R9" i="1"/>
  <c r="I5" i="2"/>
  <c r="I4" i="2"/>
  <c r="I3" i="2"/>
  <c r="I2" i="2"/>
  <c r="F5" i="2"/>
  <c r="F4" i="2"/>
  <c r="F3" i="2"/>
  <c r="F2" i="2"/>
  <c r="BA5" i="1"/>
  <c r="BA4" i="1"/>
  <c r="BA3" i="1"/>
  <c r="BA2" i="1"/>
  <c r="AW4" i="1"/>
  <c r="AW3" i="1"/>
  <c r="AW2" i="1"/>
  <c r="AS4" i="1"/>
  <c r="AS3" i="1"/>
  <c r="AS2" i="1"/>
  <c r="AO3" i="1"/>
  <c r="AO2" i="1"/>
  <c r="AK12" i="1"/>
  <c r="AK11" i="1"/>
  <c r="AK10" i="1"/>
  <c r="AK9" i="1"/>
  <c r="AK8" i="1"/>
  <c r="AK7" i="1"/>
  <c r="AK6" i="1"/>
  <c r="AK5" i="1"/>
  <c r="AK4" i="1"/>
  <c r="AK3" i="1"/>
  <c r="AK2" i="1"/>
  <c r="AG3" i="1"/>
  <c r="AG2" i="1"/>
  <c r="AC2" i="1"/>
  <c r="AC3" i="1"/>
  <c r="X6" i="1"/>
  <c r="X5" i="1"/>
  <c r="X4" i="1"/>
  <c r="X3" i="1"/>
  <c r="X2" i="1"/>
  <c r="U34" i="1"/>
  <c r="U33" i="1"/>
  <c r="R6" i="1"/>
  <c r="R5" i="1"/>
  <c r="R4" i="1"/>
  <c r="R3" i="1"/>
  <c r="R2" i="1"/>
  <c r="O30" i="1"/>
  <c r="O29" i="1"/>
  <c r="M4" i="1"/>
  <c r="M3" i="1"/>
  <c r="M2" i="1"/>
  <c r="H6" i="1"/>
  <c r="H3" i="1"/>
  <c r="H4" i="1" s="1"/>
  <c r="H5" i="1" s="1"/>
  <c r="I5" i="1" s="1"/>
  <c r="H2" i="1"/>
  <c r="C6" i="1"/>
  <c r="C5" i="1"/>
  <c r="C4" i="1"/>
  <c r="C3" i="1"/>
  <c r="C2" i="1"/>
  <c r="O32" i="1" l="1"/>
  <c r="Y5" i="1"/>
  <c r="Y6" i="1"/>
  <c r="S6" i="1"/>
  <c r="S5" i="1"/>
  <c r="I2" i="1"/>
  <c r="Y2" i="1"/>
  <c r="I3" i="1"/>
  <c r="S3" i="1"/>
  <c r="I4" i="1"/>
  <c r="S2" i="1"/>
  <c r="Y3" i="1"/>
  <c r="S4" i="1"/>
  <c r="Y4" i="1"/>
  <c r="I6" i="1"/>
  <c r="U36" i="1"/>
  <c r="W33" i="1" s="1"/>
  <c r="W34" i="1" s="1"/>
  <c r="W35" i="1" s="1"/>
  <c r="W36" i="1" s="1"/>
</calcChain>
</file>

<file path=xl/sharedStrings.xml><?xml version="1.0" encoding="utf-8"?>
<sst xmlns="http://schemas.openxmlformats.org/spreadsheetml/2006/main" count="123" uniqueCount="90">
  <si>
    <t>Pais</t>
  </si>
  <si>
    <t>Clientes</t>
  </si>
  <si>
    <t>Argentina</t>
  </si>
  <si>
    <t>Brasil</t>
  </si>
  <si>
    <t>Chile</t>
  </si>
  <si>
    <t>Colombia</t>
  </si>
  <si>
    <t>Mexico</t>
  </si>
  <si>
    <t>Edad</t>
  </si>
  <si>
    <t>Ocupacion</t>
  </si>
  <si>
    <t>NULL</t>
  </si>
  <si>
    <t>Empleado</t>
  </si>
  <si>
    <t>Independiente</t>
  </si>
  <si>
    <t>Score</t>
  </si>
  <si>
    <t>Salario USD</t>
  </si>
  <si>
    <t>Estado Civil</t>
  </si>
  <si>
    <t>Casado</t>
  </si>
  <si>
    <t>Soltero</t>
  </si>
  <si>
    <t>Estado</t>
  </si>
  <si>
    <t>Fecha de Inactividad</t>
  </si>
  <si>
    <t>Genero</t>
  </si>
  <si>
    <t>Femenino</t>
  </si>
  <si>
    <t>Masculino</t>
  </si>
  <si>
    <t>Device</t>
  </si>
  <si>
    <t>Huawei</t>
  </si>
  <si>
    <t>Iphone</t>
  </si>
  <si>
    <t>Samsung</t>
  </si>
  <si>
    <t>Nivel Educativo</t>
  </si>
  <si>
    <t>Master</t>
  </si>
  <si>
    <t>Posgrado</t>
  </si>
  <si>
    <t>Pregrado</t>
  </si>
  <si>
    <t>Carrera</t>
  </si>
  <si>
    <t>Administrador</t>
  </si>
  <si>
    <t>Contador</t>
  </si>
  <si>
    <t>Ingeniero</t>
  </si>
  <si>
    <t>Medico</t>
  </si>
  <si>
    <t>%PART</t>
  </si>
  <si>
    <t>RANGO_EDAD</t>
  </si>
  <si>
    <t>&lt;=29</t>
  </si>
  <si>
    <t>&lt;=39</t>
  </si>
  <si>
    <t>&lt;=59</t>
  </si>
  <si>
    <t>&lt;=49</t>
  </si>
  <si>
    <t>&gt;=60</t>
  </si>
  <si>
    <t>CLIENTES</t>
  </si>
  <si>
    <t>RANGO_SCORE</t>
  </si>
  <si>
    <t>MIN</t>
  </si>
  <si>
    <t>MAX</t>
  </si>
  <si>
    <t>RANGOS</t>
  </si>
  <si>
    <t>AMPLITUD</t>
  </si>
  <si>
    <t>&lt;=380</t>
  </si>
  <si>
    <t>&lt;=460</t>
  </si>
  <si>
    <t>&lt;=540</t>
  </si>
  <si>
    <t>&lt;=600</t>
  </si>
  <si>
    <t>&gt;600</t>
  </si>
  <si>
    <t>1RA MEJORA:</t>
  </si>
  <si>
    <t>REVISAR / ACTUALIZAR EL SCORE</t>
  </si>
  <si>
    <t>TIENE PUNTOS OUTLIERS DE RANGO Y NULOS</t>
  </si>
  <si>
    <t>&lt;=4531,8</t>
  </si>
  <si>
    <t>&lt;=6763,6</t>
  </si>
  <si>
    <t>&lt;=8995,4</t>
  </si>
  <si>
    <t>&lt;=11227,2</t>
  </si>
  <si>
    <t>&gt;11227,2</t>
  </si>
  <si>
    <t>LA BGI ESTA AL REVES</t>
  </si>
  <si>
    <t>RESPECTO A INACTIVIDAD</t>
  </si>
  <si>
    <t>id</t>
  </si>
  <si>
    <t>nombre</t>
  </si>
  <si>
    <t>Valor</t>
  </si>
  <si>
    <t>Cantidad Datos GB</t>
  </si>
  <si>
    <t>Vigencia (dias)</t>
  </si>
  <si>
    <t>Oro</t>
  </si>
  <si>
    <t>Plata</t>
  </si>
  <si>
    <t>Bronce</t>
  </si>
  <si>
    <t>Basico</t>
  </si>
  <si>
    <t xml:space="preserve"> NOTA</t>
  </si>
  <si>
    <t>VIGENCIA / GB</t>
  </si>
  <si>
    <t>PRECIO / GB</t>
  </si>
  <si>
    <t xml:space="preserve"> SIN INFORMACION DE USO, NO PODEMOS DEFINIR UNA MEJOR ESTRATEGIA DE VIGENCIA --&gt; BUSCAR EN LA COMPAÑÍA DICHA INFO</t>
  </si>
  <si>
    <t>Menores de 40 años</t>
  </si>
  <si>
    <t>Empleados</t>
  </si>
  <si>
    <t>Con sueldos entre 6700 y 11200</t>
  </si>
  <si>
    <t>Solteros</t>
  </si>
  <si>
    <t>67% activos y 33% inactivos</t>
  </si>
  <si>
    <t>Mujeres</t>
  </si>
  <si>
    <t>Universitario con pregrado o Master</t>
  </si>
  <si>
    <t>prom score</t>
  </si>
  <si>
    <t>UNIVARIADO</t>
  </si>
  <si>
    <t>PRECIO / Vigencia</t>
  </si>
  <si>
    <t>GB / VIGENCIA</t>
  </si>
  <si>
    <t xml:space="preserve"> REVISION DE PRODUCTOS CON INFORMACION DE CONSUMO VS VIGENCIA. ENFASIS PRODUCTO BASICO (EL DE MENOR INGRESO)</t>
  </si>
  <si>
    <t>HAY UN CLIENTE CON INFORMACION DE COMPRA QUE NO ESTA REGISTRADO EN TABLA CLIENTES</t>
  </si>
  <si>
    <t>SE RECOMIENDA ASEGURAR PROCESO DE REGISTRO DE CLIENTES EN LA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</si>
</sst>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_ * #,##0.0_ ;_ * \-#,##0.0_ ;_ * &quot;-&quot;??_ ;_ @_ "/>
    <numFmt numFmtId="166" formatCode="_ * #,##0.0_ ;_ * \-#,##0.0_ ;_ * &quot;-&quot;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9" fontId="0" fillId="0" borderId="0" xfId="2" applyFont="1"/>
    <xf numFmtId="164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0" fontId="0" fillId="2" borderId="0" xfId="0" applyFill="1"/>
    <xf numFmtId="0" fontId="2" fillId="2" borderId="0" xfId="0" applyFont="1" applyFill="1"/>
    <xf numFmtId="16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43" fontId="8" fillId="2" borderId="0" xfId="1" applyFont="1" applyFill="1"/>
    <xf numFmtId="0" fontId="0" fillId="0" borderId="0" xfId="0" quotePrefix="1"/>
    <xf numFmtId="0" fontId="3" fillId="0" borderId="0" xfId="0" quotePrefix="1" applyFont="1"/>
    <xf numFmtId="9" fontId="0" fillId="2" borderId="0" xfId="2" applyFont="1" applyFill="1"/>
    <xf numFmtId="0" fontId="3" fillId="2" borderId="0" xfId="0" applyFont="1" applyFill="1"/>
    <xf numFmtId="9" fontId="3" fillId="2" borderId="0" xfId="2" applyFont="1" applyFill="1"/>
    <xf numFmtId="0" fontId="0" fillId="2" borderId="0" xfId="0" applyFont="1" applyFill="1"/>
    <xf numFmtId="9" fontId="1" fillId="2" borderId="0" xfId="2" applyFont="1" applyFill="1"/>
    <xf numFmtId="164" fontId="3" fillId="2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D8F-5899-4AB1-A8DC-3808AA662E92}">
  <dimension ref="A1:BC36"/>
  <sheetViews>
    <sheetView workbookViewId="0">
      <selection activeCell="H1" sqref="H1"/>
    </sheetView>
  </sheetViews>
  <sheetFormatPr baseColWidth="10" defaultRowHeight="14.4" x14ac:dyDescent="0.3"/>
  <cols>
    <col min="35" max="35" width="17.6640625" bestFit="1" customWidth="1"/>
    <col min="59" max="61" width="3.33203125" customWidth="1"/>
  </cols>
  <sheetData>
    <row r="1" spans="1:55" x14ac:dyDescent="0.3">
      <c r="A1" t="s">
        <v>0</v>
      </c>
      <c r="B1" t="s">
        <v>1</v>
      </c>
      <c r="C1" t="s">
        <v>35</v>
      </c>
      <c r="E1" t="s">
        <v>7</v>
      </c>
      <c r="F1" t="s">
        <v>1</v>
      </c>
      <c r="G1" t="s">
        <v>36</v>
      </c>
      <c r="H1" t="s">
        <v>42</v>
      </c>
      <c r="I1" t="s">
        <v>35</v>
      </c>
      <c r="K1" t="s">
        <v>8</v>
      </c>
      <c r="L1" t="s">
        <v>1</v>
      </c>
      <c r="M1" t="s">
        <v>35</v>
      </c>
      <c r="O1" s="7" t="s">
        <v>12</v>
      </c>
      <c r="P1" t="s">
        <v>1</v>
      </c>
      <c r="Q1" t="s">
        <v>43</v>
      </c>
      <c r="R1" t="s">
        <v>42</v>
      </c>
      <c r="S1" t="s">
        <v>35</v>
      </c>
      <c r="U1" t="s">
        <v>13</v>
      </c>
      <c r="V1" t="s">
        <v>1</v>
      </c>
      <c r="X1" t="s">
        <v>42</v>
      </c>
      <c r="Y1" t="s">
        <v>35</v>
      </c>
      <c r="AA1" t="s">
        <v>14</v>
      </c>
      <c r="AB1" t="s">
        <v>1</v>
      </c>
      <c r="AC1" t="s">
        <v>35</v>
      </c>
      <c r="AE1" t="s">
        <v>17</v>
      </c>
      <c r="AF1" t="s">
        <v>1</v>
      </c>
      <c r="AG1" t="s">
        <v>35</v>
      </c>
      <c r="AI1" t="s">
        <v>18</v>
      </c>
      <c r="AJ1" t="s">
        <v>1</v>
      </c>
      <c r="AK1" t="s">
        <v>35</v>
      </c>
      <c r="AM1" t="s">
        <v>19</v>
      </c>
      <c r="AN1" t="s">
        <v>1</v>
      </c>
      <c r="AO1" t="s">
        <v>35</v>
      </c>
      <c r="AQ1" t="s">
        <v>22</v>
      </c>
      <c r="AR1" t="s">
        <v>1</v>
      </c>
      <c r="AS1" t="s">
        <v>35</v>
      </c>
      <c r="AU1" t="s">
        <v>26</v>
      </c>
      <c r="AV1" t="s">
        <v>1</v>
      </c>
      <c r="AW1" t="s">
        <v>35</v>
      </c>
      <c r="AY1" t="s">
        <v>30</v>
      </c>
      <c r="AZ1" t="s">
        <v>1</v>
      </c>
      <c r="BA1" t="s">
        <v>35</v>
      </c>
      <c r="BC1" t="s">
        <v>84</v>
      </c>
    </row>
    <row r="2" spans="1:55" x14ac:dyDescent="0.3">
      <c r="A2" s="6" t="s">
        <v>2</v>
      </c>
      <c r="B2" s="6">
        <v>7</v>
      </c>
      <c r="C2" s="16">
        <f>+B2/SUM($B$2:$B$6)</f>
        <v>0.23333333333333334</v>
      </c>
      <c r="E2">
        <v>22</v>
      </c>
      <c r="F2">
        <v>2</v>
      </c>
      <c r="G2" s="17" t="s">
        <v>37</v>
      </c>
      <c r="H2" s="17">
        <f>+SUMIFS($F:$F,$E:$E,G2)</f>
        <v>8</v>
      </c>
      <c r="I2" s="21">
        <f>+H2/SUM($H$2:$H$6)</f>
        <v>0.26666666666666666</v>
      </c>
      <c r="K2" t="s">
        <v>9</v>
      </c>
      <c r="L2">
        <v>7</v>
      </c>
      <c r="M2" s="3">
        <f>+L2/SUM($L$2:$L$4)</f>
        <v>0.23333333333333334</v>
      </c>
      <c r="O2" t="s">
        <v>9</v>
      </c>
      <c r="P2">
        <v>1</v>
      </c>
      <c r="Q2" t="s">
        <v>48</v>
      </c>
      <c r="R2">
        <f>+SUMIFS($P$2:$P$26,$O$2:$O$26,$Q2)</f>
        <v>8</v>
      </c>
      <c r="S2" s="2">
        <f>+R2/SUM($R$2:$R$6)</f>
        <v>0.11267605633802817</v>
      </c>
      <c r="U2">
        <v>2300</v>
      </c>
      <c r="V2">
        <v>1</v>
      </c>
      <c r="W2" t="s">
        <v>56</v>
      </c>
      <c r="X2">
        <f>+SUMIFS($V$2:$V$30,$U$2:$U$30,$W2)</f>
        <v>12</v>
      </c>
      <c r="Y2" s="2">
        <f>+X2/SUM($X$2:$X$6)</f>
        <v>0.15384615384615385</v>
      </c>
      <c r="AA2" t="s">
        <v>15</v>
      </c>
      <c r="AB2">
        <v>14</v>
      </c>
      <c r="AC2" s="2">
        <f>+AB2/SUM(AB2:AB3)</f>
        <v>0.46666666666666667</v>
      </c>
      <c r="AE2">
        <v>0</v>
      </c>
      <c r="AF2">
        <v>10</v>
      </c>
      <c r="AG2" s="2">
        <f>+AF2/SUM(AF2:AF3)</f>
        <v>0.33333333333333331</v>
      </c>
      <c r="AI2" s="17" t="s">
        <v>9</v>
      </c>
      <c r="AJ2" s="17">
        <v>20</v>
      </c>
      <c r="AK2" s="18">
        <f>+AJ2/SUM($AJ$2:$AJ$12)</f>
        <v>0.66666666666666663</v>
      </c>
      <c r="AM2" s="17" t="s">
        <v>20</v>
      </c>
      <c r="AN2" s="17">
        <v>19</v>
      </c>
      <c r="AO2" s="18">
        <f>+AN2/SUM($AN$2:$AN$3)</f>
        <v>0.6333333333333333</v>
      </c>
      <c r="AQ2" t="s">
        <v>23</v>
      </c>
      <c r="AR2">
        <v>9</v>
      </c>
      <c r="AS2" s="2">
        <f>+AR2/SUM($AR$2:$AR$4)</f>
        <v>0.3</v>
      </c>
      <c r="AU2" s="19" t="s">
        <v>27</v>
      </c>
      <c r="AV2" s="19">
        <v>10</v>
      </c>
      <c r="AW2" s="20">
        <f>+AV2/SUM($AV$2:$AV$4)</f>
        <v>0.33333333333333331</v>
      </c>
      <c r="AY2" t="s">
        <v>31</v>
      </c>
      <c r="AZ2">
        <v>10</v>
      </c>
      <c r="BA2" s="2">
        <f>+AZ2/SUM($AZ$2:$AZ$5)</f>
        <v>0.33333333333333331</v>
      </c>
    </row>
    <row r="3" spans="1:55" x14ac:dyDescent="0.3">
      <c r="A3" t="s">
        <v>3</v>
      </c>
      <c r="B3">
        <v>5</v>
      </c>
      <c r="C3" s="2">
        <f t="shared" ref="C3:C6" si="0">+B3/SUM($B$2:$B$6)</f>
        <v>0.16666666666666666</v>
      </c>
      <c r="E3">
        <v>23</v>
      </c>
      <c r="F3">
        <v>3</v>
      </c>
      <c r="G3" s="17" t="s">
        <v>38</v>
      </c>
      <c r="H3" s="17">
        <f>+SUMIFS($F:$F,$E:$E,G3)-H2</f>
        <v>16</v>
      </c>
      <c r="I3" s="21">
        <f t="shared" ref="I3:I6" si="1">+H3/SUM($H$2:$H$6)</f>
        <v>0.53333333333333333</v>
      </c>
      <c r="K3" s="17" t="s">
        <v>10</v>
      </c>
      <c r="L3" s="17">
        <v>17</v>
      </c>
      <c r="M3" s="21">
        <f>+L3/SUM($L$2:$L$4)</f>
        <v>0.56666666666666665</v>
      </c>
      <c r="O3" s="7">
        <v>-345</v>
      </c>
      <c r="P3">
        <v>1</v>
      </c>
      <c r="Q3" s="6" t="s">
        <v>49</v>
      </c>
      <c r="R3" s="6">
        <f t="shared" ref="R3:R6" si="2">+SUMIFS($P$2:$P$26,$O$2:$O$26,$Q3)</f>
        <v>15</v>
      </c>
      <c r="S3" s="16">
        <f t="shared" ref="S3:S6" si="3">+R3/SUM($R$2:$R$6)</f>
        <v>0.21126760563380281</v>
      </c>
      <c r="U3">
        <v>2324</v>
      </c>
      <c r="V3">
        <v>1</v>
      </c>
      <c r="W3" s="6" t="s">
        <v>57</v>
      </c>
      <c r="X3" s="6">
        <f t="shared" ref="X3:X6" si="4">+SUMIFS($V$2:$V$30,$U$2:$U$30,$W3)</f>
        <v>15</v>
      </c>
      <c r="Y3" s="16">
        <f t="shared" ref="Y3:Y5" si="5">+X3/SUM($X$2:$X$6)</f>
        <v>0.19230769230769232</v>
      </c>
      <c r="AA3" s="17" t="s">
        <v>16</v>
      </c>
      <c r="AB3" s="17">
        <v>16</v>
      </c>
      <c r="AC3" s="18">
        <f>+AB3/SUM($AB$2:$AB$3)</f>
        <v>0.53333333333333333</v>
      </c>
      <c r="AE3" s="17">
        <v>1</v>
      </c>
      <c r="AF3" s="17">
        <v>20</v>
      </c>
      <c r="AG3" s="18">
        <f>+AF3/SUM(AF2:AF3)</f>
        <v>0.66666666666666663</v>
      </c>
      <c r="AI3" s="1">
        <v>43886</v>
      </c>
      <c r="AJ3">
        <v>1</v>
      </c>
      <c r="AK3" s="2">
        <f t="shared" ref="AK3:AK12" si="6">+AJ3/SUM($AJ$2:$AJ$12)</f>
        <v>3.3333333333333333E-2</v>
      </c>
      <c r="AM3" t="s">
        <v>21</v>
      </c>
      <c r="AN3">
        <v>11</v>
      </c>
      <c r="AO3" s="2">
        <f>+AN3/SUM($AN$2:$AN$3)</f>
        <v>0.36666666666666664</v>
      </c>
      <c r="AQ3" s="17" t="s">
        <v>24</v>
      </c>
      <c r="AR3" s="17">
        <v>12</v>
      </c>
      <c r="AS3" s="18">
        <f t="shared" ref="AS3:AS4" si="7">+AR3/SUM($AR$2:$AR$4)</f>
        <v>0.4</v>
      </c>
      <c r="AU3" t="s">
        <v>28</v>
      </c>
      <c r="AV3">
        <v>9</v>
      </c>
      <c r="AW3" s="2">
        <f t="shared" ref="AW3:AW4" si="8">+AV3/SUM($AV$2:$AV$4)</f>
        <v>0.3</v>
      </c>
      <c r="AY3" t="s">
        <v>32</v>
      </c>
      <c r="AZ3">
        <v>2</v>
      </c>
      <c r="BA3" s="2">
        <f t="shared" ref="BA3:BA5" si="9">+AZ3/SUM($AZ$2:$AZ$5)</f>
        <v>6.6666666666666666E-2</v>
      </c>
    </row>
    <row r="4" spans="1:55" x14ac:dyDescent="0.3">
      <c r="A4" t="s">
        <v>4</v>
      </c>
      <c r="B4">
        <v>1</v>
      </c>
      <c r="C4" s="2">
        <f t="shared" si="0"/>
        <v>3.3333333333333333E-2</v>
      </c>
      <c r="E4">
        <v>24</v>
      </c>
      <c r="F4">
        <v>1</v>
      </c>
      <c r="G4" t="s">
        <v>40</v>
      </c>
      <c r="H4">
        <f>+SUMIFS($F:$F,$E:$E,G4)-H3-H2</f>
        <v>4</v>
      </c>
      <c r="I4" s="3">
        <f t="shared" si="1"/>
        <v>0.13333333333333333</v>
      </c>
      <c r="K4" t="s">
        <v>11</v>
      </c>
      <c r="L4">
        <v>6</v>
      </c>
      <c r="M4" s="3">
        <f>+L4/SUM($L$2:$L$4)</f>
        <v>0.2</v>
      </c>
      <c r="O4">
        <v>300</v>
      </c>
      <c r="P4">
        <v>2</v>
      </c>
      <c r="Q4" s="6" t="s">
        <v>50</v>
      </c>
      <c r="R4" s="6">
        <f t="shared" si="2"/>
        <v>19</v>
      </c>
      <c r="S4" s="16">
        <f t="shared" si="3"/>
        <v>0.26760563380281688</v>
      </c>
      <c r="U4">
        <v>2340</v>
      </c>
      <c r="V4">
        <v>1</v>
      </c>
      <c r="W4" s="6" t="s">
        <v>58</v>
      </c>
      <c r="X4" s="6">
        <f t="shared" si="4"/>
        <v>21</v>
      </c>
      <c r="Y4" s="16">
        <f t="shared" si="5"/>
        <v>0.26923076923076922</v>
      </c>
      <c r="AI4" s="1">
        <v>43890</v>
      </c>
      <c r="AJ4">
        <v>1</v>
      </c>
      <c r="AK4" s="2">
        <f t="shared" si="6"/>
        <v>3.3333333333333333E-2</v>
      </c>
      <c r="AQ4" t="s">
        <v>25</v>
      </c>
      <c r="AR4">
        <v>9</v>
      </c>
      <c r="AS4" s="2">
        <f t="shared" si="7"/>
        <v>0.3</v>
      </c>
      <c r="AU4" s="17" t="s">
        <v>29</v>
      </c>
      <c r="AV4" s="17">
        <v>11</v>
      </c>
      <c r="AW4" s="18">
        <f t="shared" si="8"/>
        <v>0.36666666666666664</v>
      </c>
      <c r="AY4" s="17" t="s">
        <v>33</v>
      </c>
      <c r="AZ4" s="17">
        <v>15</v>
      </c>
      <c r="BA4" s="18">
        <f t="shared" si="9"/>
        <v>0.5</v>
      </c>
    </row>
    <row r="5" spans="1:55" x14ac:dyDescent="0.3">
      <c r="A5" s="19" t="s">
        <v>5</v>
      </c>
      <c r="B5" s="19">
        <v>6</v>
      </c>
      <c r="C5" s="20">
        <f t="shared" si="0"/>
        <v>0.2</v>
      </c>
      <c r="E5">
        <v>25</v>
      </c>
      <c r="F5">
        <v>1</v>
      </c>
      <c r="G5" t="s">
        <v>39</v>
      </c>
      <c r="H5">
        <f>+SUMIFS($F:$F,$E:$E,G5)-H4-H3-H2</f>
        <v>0</v>
      </c>
      <c r="I5" s="3">
        <f t="shared" si="1"/>
        <v>0</v>
      </c>
      <c r="O5">
        <v>301</v>
      </c>
      <c r="P5">
        <v>1</v>
      </c>
      <c r="Q5" s="17" t="s">
        <v>51</v>
      </c>
      <c r="R5" s="17">
        <f t="shared" si="2"/>
        <v>22</v>
      </c>
      <c r="S5" s="18">
        <f t="shared" si="3"/>
        <v>0.30985915492957744</v>
      </c>
      <c r="U5">
        <v>2400</v>
      </c>
      <c r="V5">
        <v>1</v>
      </c>
      <c r="W5" s="17" t="s">
        <v>59</v>
      </c>
      <c r="X5" s="17">
        <f t="shared" si="4"/>
        <v>26</v>
      </c>
      <c r="Y5" s="18">
        <f t="shared" si="5"/>
        <v>0.33333333333333331</v>
      </c>
      <c r="AE5" t="s">
        <v>61</v>
      </c>
      <c r="AI5" s="1">
        <v>43954</v>
      </c>
      <c r="AJ5">
        <v>1</v>
      </c>
      <c r="AK5" s="2">
        <f t="shared" si="6"/>
        <v>3.3333333333333333E-2</v>
      </c>
      <c r="AY5" t="s">
        <v>34</v>
      </c>
      <c r="AZ5">
        <v>3</v>
      </c>
      <c r="BA5" s="2">
        <f t="shared" si="9"/>
        <v>0.1</v>
      </c>
    </row>
    <row r="6" spans="1:55" x14ac:dyDescent="0.3">
      <c r="A6" s="17" t="s">
        <v>6</v>
      </c>
      <c r="B6" s="17">
        <v>11</v>
      </c>
      <c r="C6" s="18">
        <f t="shared" si="0"/>
        <v>0.36666666666666664</v>
      </c>
      <c r="E6">
        <v>28</v>
      </c>
      <c r="F6">
        <v>1</v>
      </c>
      <c r="G6" t="s">
        <v>41</v>
      </c>
      <c r="H6">
        <f>+SUMIFS($F:$F,$E:$E,G6)</f>
        <v>2</v>
      </c>
      <c r="I6" s="3">
        <f t="shared" si="1"/>
        <v>6.6666666666666666E-2</v>
      </c>
      <c r="O6">
        <v>304</v>
      </c>
      <c r="P6">
        <v>1</v>
      </c>
      <c r="Q6" t="s">
        <v>52</v>
      </c>
      <c r="R6">
        <f t="shared" si="2"/>
        <v>7</v>
      </c>
      <c r="S6" s="2">
        <f t="shared" si="3"/>
        <v>9.8591549295774641E-2</v>
      </c>
      <c r="U6">
        <v>3209</v>
      </c>
      <c r="V6">
        <v>1</v>
      </c>
      <c r="W6" t="s">
        <v>60</v>
      </c>
      <c r="X6">
        <f t="shared" si="4"/>
        <v>4</v>
      </c>
      <c r="Y6" s="2">
        <f>+X6/SUM($X$2:$X$6)</f>
        <v>5.128205128205128E-2</v>
      </c>
      <c r="AE6" t="s">
        <v>62</v>
      </c>
      <c r="AI6" s="1">
        <v>43972</v>
      </c>
      <c r="AJ6">
        <v>1</v>
      </c>
      <c r="AK6" s="2">
        <f t="shared" si="6"/>
        <v>3.3333333333333333E-2</v>
      </c>
    </row>
    <row r="7" spans="1:55" x14ac:dyDescent="0.3">
      <c r="E7">
        <v>30</v>
      </c>
      <c r="F7">
        <v>2</v>
      </c>
      <c r="O7">
        <v>320</v>
      </c>
      <c r="P7">
        <v>1</v>
      </c>
      <c r="U7">
        <v>3254</v>
      </c>
      <c r="V7">
        <v>1</v>
      </c>
      <c r="AI7" s="1">
        <v>43994</v>
      </c>
      <c r="AJ7">
        <v>1</v>
      </c>
      <c r="AK7" s="2">
        <f t="shared" si="6"/>
        <v>3.3333333333333333E-2</v>
      </c>
    </row>
    <row r="8" spans="1:55" x14ac:dyDescent="0.3">
      <c r="E8">
        <v>31</v>
      </c>
      <c r="F8">
        <v>1</v>
      </c>
      <c r="H8" t="s">
        <v>76</v>
      </c>
      <c r="K8" t="s">
        <v>77</v>
      </c>
      <c r="O8">
        <v>342</v>
      </c>
      <c r="P8">
        <v>1</v>
      </c>
      <c r="R8" t="s">
        <v>83</v>
      </c>
      <c r="U8">
        <v>3450</v>
      </c>
      <c r="V8">
        <v>2</v>
      </c>
      <c r="X8" t="s">
        <v>78</v>
      </c>
      <c r="AB8" t="s">
        <v>79</v>
      </c>
      <c r="AE8" t="s">
        <v>80</v>
      </c>
      <c r="AI8" s="1">
        <v>44043</v>
      </c>
      <c r="AJ8">
        <v>1</v>
      </c>
      <c r="AK8" s="2">
        <f t="shared" si="6"/>
        <v>3.3333333333333333E-2</v>
      </c>
      <c r="AM8" t="s">
        <v>81</v>
      </c>
      <c r="AQ8" t="s">
        <v>24</v>
      </c>
      <c r="AU8" t="s">
        <v>82</v>
      </c>
      <c r="AY8" t="s">
        <v>33</v>
      </c>
    </row>
    <row r="9" spans="1:55" x14ac:dyDescent="0.3">
      <c r="E9">
        <v>32</v>
      </c>
      <c r="F9">
        <v>3</v>
      </c>
      <c r="H9">
        <f>+SUMPRODUCT($E$2:$E$19,$F$2:$F$19)/SUM($F$2:$F$19)</f>
        <v>34.299999999999997</v>
      </c>
      <c r="O9">
        <v>365</v>
      </c>
      <c r="P9">
        <v>1</v>
      </c>
      <c r="R9">
        <f>+AVERAGE(O4:O25)</f>
        <v>481.36363636363637</v>
      </c>
      <c r="U9">
        <v>3548</v>
      </c>
      <c r="V9">
        <v>1</v>
      </c>
      <c r="X9">
        <f>+AVERAGE(U2:U30)</f>
        <v>6946.1379310344828</v>
      </c>
      <c r="AI9" s="1">
        <v>44044</v>
      </c>
      <c r="AJ9">
        <v>1</v>
      </c>
      <c r="AK9" s="2">
        <f t="shared" si="6"/>
        <v>3.3333333333333333E-2</v>
      </c>
    </row>
    <row r="10" spans="1:55" x14ac:dyDescent="0.3">
      <c r="E10">
        <v>33</v>
      </c>
      <c r="F10">
        <v>1</v>
      </c>
      <c r="O10">
        <v>390</v>
      </c>
      <c r="P10">
        <v>1</v>
      </c>
      <c r="U10">
        <v>4000</v>
      </c>
      <c r="V10">
        <v>1</v>
      </c>
      <c r="AI10" s="1">
        <v>44089</v>
      </c>
      <c r="AJ10">
        <v>1</v>
      </c>
      <c r="AK10" s="2">
        <f t="shared" si="6"/>
        <v>3.3333333333333333E-2</v>
      </c>
    </row>
    <row r="11" spans="1:55" x14ac:dyDescent="0.3">
      <c r="E11">
        <v>34</v>
      </c>
      <c r="F11">
        <v>2</v>
      </c>
      <c r="O11">
        <v>401</v>
      </c>
      <c r="P11">
        <v>1</v>
      </c>
      <c r="U11">
        <v>4379</v>
      </c>
      <c r="V11">
        <v>1</v>
      </c>
      <c r="AI11" s="1">
        <v>44090</v>
      </c>
      <c r="AJ11">
        <v>1</v>
      </c>
      <c r="AK11" s="2">
        <f t="shared" si="6"/>
        <v>3.3333333333333333E-2</v>
      </c>
    </row>
    <row r="12" spans="1:55" x14ac:dyDescent="0.3">
      <c r="E12">
        <v>35</v>
      </c>
      <c r="F12">
        <v>5</v>
      </c>
      <c r="O12">
        <v>420</v>
      </c>
      <c r="P12">
        <v>1</v>
      </c>
      <c r="U12">
        <v>4520</v>
      </c>
      <c r="V12">
        <v>1</v>
      </c>
      <c r="AI12" s="1">
        <v>44137</v>
      </c>
      <c r="AJ12">
        <v>1</v>
      </c>
      <c r="AK12" s="2">
        <f t="shared" si="6"/>
        <v>3.3333333333333333E-2</v>
      </c>
    </row>
    <row r="13" spans="1:55" x14ac:dyDescent="0.3">
      <c r="E13">
        <v>38</v>
      </c>
      <c r="F13">
        <v>2</v>
      </c>
      <c r="O13">
        <v>430</v>
      </c>
      <c r="P13">
        <v>1</v>
      </c>
      <c r="U13">
        <v>4599</v>
      </c>
      <c r="V13">
        <v>1</v>
      </c>
    </row>
    <row r="14" spans="1:55" x14ac:dyDescent="0.3">
      <c r="E14">
        <v>40</v>
      </c>
      <c r="F14">
        <v>1</v>
      </c>
      <c r="O14">
        <v>450</v>
      </c>
      <c r="P14">
        <v>3</v>
      </c>
      <c r="U14">
        <v>5000</v>
      </c>
      <c r="V14">
        <v>1</v>
      </c>
    </row>
    <row r="15" spans="1:55" x14ac:dyDescent="0.3">
      <c r="E15">
        <v>41</v>
      </c>
      <c r="F15">
        <v>1</v>
      </c>
      <c r="O15">
        <v>490</v>
      </c>
      <c r="P15">
        <v>1</v>
      </c>
      <c r="U15">
        <v>6430</v>
      </c>
      <c r="V15">
        <v>1</v>
      </c>
    </row>
    <row r="16" spans="1:55" x14ac:dyDescent="0.3">
      <c r="E16">
        <v>43</v>
      </c>
      <c r="F16">
        <v>1</v>
      </c>
      <c r="O16">
        <v>510</v>
      </c>
      <c r="P16">
        <v>1</v>
      </c>
      <c r="U16">
        <v>6900</v>
      </c>
      <c r="V16">
        <v>1</v>
      </c>
    </row>
    <row r="17" spans="5:22" x14ac:dyDescent="0.3">
      <c r="E17">
        <v>45</v>
      </c>
      <c r="F17">
        <v>1</v>
      </c>
      <c r="O17">
        <v>520</v>
      </c>
      <c r="P17">
        <v>2</v>
      </c>
      <c r="U17">
        <v>7400</v>
      </c>
      <c r="V17">
        <v>1</v>
      </c>
    </row>
    <row r="18" spans="5:22" x14ac:dyDescent="0.3">
      <c r="E18">
        <v>65</v>
      </c>
      <c r="F18">
        <v>1</v>
      </c>
      <c r="O18">
        <v>560</v>
      </c>
      <c r="P18">
        <v>1</v>
      </c>
      <c r="U18">
        <v>7999</v>
      </c>
      <c r="V18">
        <v>1</v>
      </c>
    </row>
    <row r="19" spans="5:22" x14ac:dyDescent="0.3">
      <c r="E19">
        <v>66</v>
      </c>
      <c r="F19">
        <v>1</v>
      </c>
      <c r="O19">
        <v>600</v>
      </c>
      <c r="P19">
        <v>2</v>
      </c>
      <c r="U19">
        <v>8000</v>
      </c>
      <c r="V19">
        <v>1</v>
      </c>
    </row>
    <row r="20" spans="5:22" x14ac:dyDescent="0.3">
      <c r="O20">
        <v>602</v>
      </c>
      <c r="P20">
        <v>1</v>
      </c>
      <c r="U20">
        <v>8343</v>
      </c>
      <c r="V20">
        <v>1</v>
      </c>
    </row>
    <row r="21" spans="5:22" x14ac:dyDescent="0.3">
      <c r="O21">
        <v>621</v>
      </c>
      <c r="P21">
        <v>1</v>
      </c>
      <c r="U21">
        <v>8909</v>
      </c>
      <c r="V21">
        <v>1</v>
      </c>
    </row>
    <row r="22" spans="5:22" x14ac:dyDescent="0.3">
      <c r="O22">
        <v>650</v>
      </c>
      <c r="P22">
        <v>1</v>
      </c>
      <c r="U22">
        <v>9110</v>
      </c>
      <c r="V22">
        <v>1</v>
      </c>
    </row>
    <row r="23" spans="5:22" x14ac:dyDescent="0.3">
      <c r="O23">
        <v>654</v>
      </c>
      <c r="P23">
        <v>1</v>
      </c>
      <c r="U23">
        <v>10030</v>
      </c>
      <c r="V23">
        <v>1</v>
      </c>
    </row>
    <row r="24" spans="5:22" x14ac:dyDescent="0.3">
      <c r="O24">
        <v>670</v>
      </c>
      <c r="P24">
        <v>1</v>
      </c>
      <c r="U24">
        <v>10500</v>
      </c>
      <c r="V24">
        <v>1</v>
      </c>
    </row>
    <row r="25" spans="5:22" x14ac:dyDescent="0.3">
      <c r="O25">
        <v>690</v>
      </c>
      <c r="P25">
        <v>1</v>
      </c>
      <c r="U25">
        <v>11000</v>
      </c>
      <c r="V25">
        <v>1</v>
      </c>
    </row>
    <row r="26" spans="5:22" x14ac:dyDescent="0.3">
      <c r="O26" s="7">
        <v>2300</v>
      </c>
      <c r="P26">
        <v>1</v>
      </c>
      <c r="U26">
        <v>11001</v>
      </c>
      <c r="V26">
        <v>1</v>
      </c>
    </row>
    <row r="27" spans="5:22" x14ac:dyDescent="0.3">
      <c r="U27">
        <v>12000</v>
      </c>
      <c r="V27">
        <v>1</v>
      </c>
    </row>
    <row r="28" spans="5:22" x14ac:dyDescent="0.3">
      <c r="U28">
        <v>12034</v>
      </c>
      <c r="V28">
        <v>1</v>
      </c>
    </row>
    <row r="29" spans="5:22" x14ac:dyDescent="0.3">
      <c r="N29" t="s">
        <v>44</v>
      </c>
      <c r="O29" s="5">
        <f>+MIN(O4:O26)</f>
        <v>300</v>
      </c>
      <c r="U29">
        <v>13000</v>
      </c>
      <c r="V29">
        <v>1</v>
      </c>
    </row>
    <row r="30" spans="5:22" x14ac:dyDescent="0.3">
      <c r="N30" t="s">
        <v>45</v>
      </c>
      <c r="O30" s="5">
        <f>+MAX(O2:O25)</f>
        <v>690</v>
      </c>
      <c r="U30">
        <v>13459</v>
      </c>
      <c r="V30">
        <v>1</v>
      </c>
    </row>
    <row r="31" spans="5:22" x14ac:dyDescent="0.3">
      <c r="N31" t="s">
        <v>46</v>
      </c>
      <c r="O31" s="5">
        <v>5</v>
      </c>
    </row>
    <row r="32" spans="5:22" x14ac:dyDescent="0.3">
      <c r="N32" t="s">
        <v>47</v>
      </c>
      <c r="O32" s="8">
        <f>+(O30-O29)/O31</f>
        <v>78</v>
      </c>
    </row>
    <row r="33" spans="15:23" x14ac:dyDescent="0.3">
      <c r="T33" t="s">
        <v>44</v>
      </c>
      <c r="U33" s="5">
        <f>+MIN(U2:U30)</f>
        <v>2300</v>
      </c>
      <c r="W33" s="8">
        <f>+U33+$U$36</f>
        <v>4531.8</v>
      </c>
    </row>
    <row r="34" spans="15:23" x14ac:dyDescent="0.3">
      <c r="O34" t="s">
        <v>53</v>
      </c>
      <c r="T34" t="s">
        <v>45</v>
      </c>
      <c r="U34" s="5">
        <f>+MAX(U2:U30)</f>
        <v>13459</v>
      </c>
      <c r="W34" s="8">
        <f>+W33+$U$36</f>
        <v>6763.6</v>
      </c>
    </row>
    <row r="35" spans="15:23" x14ac:dyDescent="0.3">
      <c r="O35" t="s">
        <v>54</v>
      </c>
      <c r="T35" t="s">
        <v>46</v>
      </c>
      <c r="U35" s="5">
        <v>5</v>
      </c>
      <c r="W35" s="8">
        <f>+W34+$U$36</f>
        <v>8995.4000000000015</v>
      </c>
    </row>
    <row r="36" spans="15:23" x14ac:dyDescent="0.3">
      <c r="O36" t="s">
        <v>55</v>
      </c>
      <c r="T36" t="s">
        <v>47</v>
      </c>
      <c r="U36" s="8">
        <f>+(U34-U33)/U35</f>
        <v>2231.8000000000002</v>
      </c>
      <c r="W36" s="8">
        <f>+W35+$U$36</f>
        <v>11227.2</v>
      </c>
    </row>
  </sheetData>
  <pageMargins left="0.7" right="0.7" top="0.75" bottom="0.75" header="0.3" footer="0.3"/>
  <ignoredErrors>
    <ignoredError sqref="O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64E1-5E31-4DFB-8E5C-8F05746BAD64}">
  <dimension ref="A1:I10"/>
  <sheetViews>
    <sheetView tabSelected="1" workbookViewId="0">
      <selection activeCell="A7" sqref="A7:A9"/>
    </sheetView>
  </sheetViews>
  <sheetFormatPr baseColWidth="10" defaultRowHeight="14.4" x14ac:dyDescent="0.3"/>
  <cols>
    <col min="4" max="4" width="17.88671875" bestFit="1" customWidth="1"/>
    <col min="5" max="5" width="13.77734375" bestFit="1" customWidth="1"/>
    <col min="6" max="6" width="12.44140625" bestFit="1" customWidth="1"/>
    <col min="7" max="7" width="17.109375" bestFit="1" customWidth="1"/>
    <col min="8" max="8" width="17.109375" customWidth="1"/>
    <col min="9" max="9" width="14.109375" bestFit="1" customWidth="1"/>
    <col min="10" max="10" width="17.109375" bestFit="1" customWidth="1"/>
  </cols>
  <sheetData>
    <row r="1" spans="1:9" x14ac:dyDescent="0.3">
      <c r="A1" s="9" t="s">
        <v>63</v>
      </c>
      <c r="B1" s="9" t="s">
        <v>64</v>
      </c>
      <c r="C1" s="9" t="s">
        <v>65</v>
      </c>
      <c r="D1" s="9" t="s">
        <v>66</v>
      </c>
      <c r="E1" s="9" t="s">
        <v>67</v>
      </c>
      <c r="F1" s="9" t="s">
        <v>74</v>
      </c>
      <c r="G1" s="9" t="s">
        <v>85</v>
      </c>
      <c r="H1" s="9" t="s">
        <v>86</v>
      </c>
      <c r="I1" s="9" t="s">
        <v>73</v>
      </c>
    </row>
    <row r="2" spans="1:9" x14ac:dyDescent="0.3">
      <c r="A2" s="10">
        <v>1</v>
      </c>
      <c r="B2" s="10" t="s">
        <v>68</v>
      </c>
      <c r="C2" s="10">
        <v>10</v>
      </c>
      <c r="D2" s="11">
        <v>20</v>
      </c>
      <c r="E2" s="10">
        <v>15</v>
      </c>
      <c r="F2" s="4">
        <f>+C2/D2</f>
        <v>0.5</v>
      </c>
      <c r="G2" s="4">
        <f>+C2/E2</f>
        <v>0.66666666666666663</v>
      </c>
      <c r="H2" s="4">
        <f>+D2/E2</f>
        <v>1.3333333333333333</v>
      </c>
      <c r="I2" s="4">
        <f>+E2/D2</f>
        <v>0.75</v>
      </c>
    </row>
    <row r="3" spans="1:9" x14ac:dyDescent="0.3">
      <c r="A3" s="10">
        <v>2</v>
      </c>
      <c r="B3" s="10" t="s">
        <v>69</v>
      </c>
      <c r="C3" s="10">
        <v>8</v>
      </c>
      <c r="D3" s="11">
        <v>15</v>
      </c>
      <c r="E3" s="10">
        <v>12</v>
      </c>
      <c r="F3" s="4">
        <f>+C3/D3</f>
        <v>0.53333333333333333</v>
      </c>
      <c r="G3" s="4">
        <f>+C3/E3</f>
        <v>0.66666666666666663</v>
      </c>
      <c r="H3" s="4">
        <f t="shared" ref="H3:H5" si="0">+D3/E3</f>
        <v>1.25</v>
      </c>
      <c r="I3" s="4">
        <f t="shared" ref="I3:I5" si="1">+E3/D3</f>
        <v>0.8</v>
      </c>
    </row>
    <row r="4" spans="1:9" x14ac:dyDescent="0.3">
      <c r="A4" s="10">
        <v>3</v>
      </c>
      <c r="B4" s="10" t="s">
        <v>70</v>
      </c>
      <c r="C4" s="10">
        <v>6</v>
      </c>
      <c r="D4" s="11">
        <v>10</v>
      </c>
      <c r="E4" s="10">
        <v>10</v>
      </c>
      <c r="F4" s="4">
        <f>+C4/D4</f>
        <v>0.6</v>
      </c>
      <c r="G4" s="4">
        <f>+C4/E4</f>
        <v>0.6</v>
      </c>
      <c r="H4" s="4">
        <f t="shared" si="0"/>
        <v>1</v>
      </c>
      <c r="I4" s="4">
        <f t="shared" si="1"/>
        <v>1</v>
      </c>
    </row>
    <row r="5" spans="1:9" x14ac:dyDescent="0.3">
      <c r="A5" s="12">
        <v>4</v>
      </c>
      <c r="B5" s="12" t="s">
        <v>71</v>
      </c>
      <c r="C5" s="12">
        <v>2</v>
      </c>
      <c r="D5" s="12">
        <v>8</v>
      </c>
      <c r="E5" s="12">
        <v>3</v>
      </c>
      <c r="F5" s="13">
        <f>+C5/D5</f>
        <v>0.25</v>
      </c>
      <c r="G5" s="13">
        <f>+C5/E5</f>
        <v>0.66666666666666663</v>
      </c>
      <c r="H5" s="13">
        <f t="shared" si="0"/>
        <v>2.6666666666666665</v>
      </c>
      <c r="I5" s="13">
        <f t="shared" si="1"/>
        <v>0.375</v>
      </c>
    </row>
    <row r="7" spans="1:9" x14ac:dyDescent="0.3">
      <c r="A7" s="15" t="s">
        <v>72</v>
      </c>
    </row>
    <row r="8" spans="1:9" x14ac:dyDescent="0.3">
      <c r="A8" s="14" t="s">
        <v>75</v>
      </c>
    </row>
    <row r="9" spans="1:9" x14ac:dyDescent="0.3">
      <c r="A9" s="14" t="s">
        <v>87</v>
      </c>
    </row>
    <row r="10" spans="1:9" x14ac:dyDescent="0.3">
      <c r="A1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FA6-32DE-4533-973A-529B5A6E8E59}">
  <dimension ref="A3:A5"/>
  <sheetViews>
    <sheetView workbookViewId="0"/>
  </sheetViews>
  <sheetFormatPr baseColWidth="10" defaultRowHeight="14.4" x14ac:dyDescent="0.3"/>
  <sheetData>
    <row r="3" spans="1:1" x14ac:dyDescent="0.3">
      <c r="A3" s="15" t="s">
        <v>72</v>
      </c>
    </row>
    <row r="4" spans="1:1" x14ac:dyDescent="0.3">
      <c r="A4" s="14" t="s">
        <v>88</v>
      </c>
    </row>
    <row r="5" spans="1:1" x14ac:dyDescent="0.3">
      <c r="A5" s="1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CRTS_Clientes</vt:lpstr>
      <vt:lpstr>CRTS_Producto</vt:lpstr>
      <vt:lpstr>CRTS_Compras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Moreno Parada</dc:creator>
  <cp:lastModifiedBy>Charly Moreno Parada</cp:lastModifiedBy>
  <dcterms:created xsi:type="dcterms:W3CDTF">2022-04-09T03:34:00Z</dcterms:created>
  <dcterms:modified xsi:type="dcterms:W3CDTF">2022-04-11T04:07:16Z</dcterms:modified>
</cp:coreProperties>
</file>