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ciej\Documents\GitHub\TEMiWCZ_BLDC_HW\"/>
    </mc:Choice>
  </mc:AlternateContent>
  <xr:revisionPtr revIDLastSave="0" documentId="13_ncr:1_{2E530015-3AAA-4274-BE4E-574A5A8293C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rkusz1" sheetId="1" r:id="rId1"/>
    <sheet name="temp" sheetId="2" r:id="rId2"/>
    <sheet name="current meas" sheetId="3" r:id="rId3"/>
    <sheet name="buck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B19" i="3"/>
  <c r="B15" i="3"/>
  <c r="B17" i="3" s="1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B20" i="3" l="1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27" i="2" l="1"/>
  <c r="K24" i="2"/>
  <c r="K14" i="2"/>
  <c r="K34" i="2" s="1"/>
  <c r="C18" i="4"/>
  <c r="K11" i="4" s="1"/>
  <c r="K18" i="4" s="1"/>
</calcChain>
</file>

<file path=xl/sharedStrings.xml><?xml version="1.0" encoding="utf-8"?>
<sst xmlns="http://schemas.openxmlformats.org/spreadsheetml/2006/main" count="109" uniqueCount="83">
  <si>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</si>
  <si>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</si>
  <si>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</si>
  <si>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</si>
  <si>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</si>
  <si>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</si>
  <si>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</si>
  <si>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</si>
  <si>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</si>
  <si>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</si>
  <si>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</si>
  <si>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</si>
  <si>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</si>
  <si>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</si>
  <si>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</si>
  <si>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</si>
  <si>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</si>
  <si>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</si>
  <si>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</si>
  <si>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</si>
  <si>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</si>
  <si>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</si>
  <si>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</si>
  <si>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</si>
  <si>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</si>
  <si>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</si>
  <si>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</si>
  <si>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</si>
  <si>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</si>
  <si>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</si>
  <si>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</si>
  <si>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</si>
  <si>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</si>
  <si>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</si>
  <si>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</si>
  <si>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</si>
  <si>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</si>
  <si>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</si>
  <si>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</si>
  <si>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</si>
  <si>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</si>
  <si>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</si>
  <si>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</si>
  <si>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</si>
  <si>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</si>
  <si>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</si>
  <si>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</si>
  <si>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</si>
  <si>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</si>
  <si>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</si>
  <si>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</si>
  <si>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</si>
  <si>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</si>
  <si>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</si>
  <si>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</si>
  <si>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</si>
  <si>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</si>
  <si>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</si>
  <si>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</si>
  <si>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</si>
  <si>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https://www.ti.com/lit/an/slva477b/slva477b.pdf?ts=1742961983487&amp;ref_url=https%253A%252F%252Fwww.google.com%252F</t>
  </si>
  <si>
    <t>TI BUCK GUIDES</t>
  </si>
  <si>
    <t>https://www.ti.com/lit/ds/symlink/lmr51610.pdf?ts=1744201861273&amp;ref_url=https%253A%252F%252Fwww.ti.com%252Fproduct%252FLMR51610%253FkeyMatch%253Dlm51610%2526tisearch%253Duniversal_search</t>
  </si>
  <si>
    <t>https://www.mouser.pl/ProductDetail/Texas-Instruments/LMR51610YDBVR?qs=sGAEpiMZZMvAX9OfPh%252B2NSM3AxpIzmi00gYVKQJvqx%2F6GBd8VBMoTw%3D%3D</t>
  </si>
  <si>
    <t>LMR51610YDBVR</t>
  </si>
  <si>
    <t>I_OUT</t>
  </si>
  <si>
    <t>V_OUT</t>
  </si>
  <si>
    <t>V_IN</t>
  </si>
  <si>
    <t>L_MIN</t>
  </si>
  <si>
    <t>F_SW</t>
  </si>
  <si>
    <t>K_IND</t>
  </si>
  <si>
    <t>R_FBT</t>
  </si>
  <si>
    <t>V_REF</t>
  </si>
  <si>
    <t>R_FBB</t>
  </si>
  <si>
    <t>[H]</t>
  </si>
  <si>
    <t>[V]</t>
  </si>
  <si>
    <t>[Ohm]</t>
  </si>
  <si>
    <t>[A]</t>
  </si>
  <si>
    <t>[Hz]</t>
  </si>
  <si>
    <t>∆ iL</t>
  </si>
  <si>
    <t>L</t>
  </si>
  <si>
    <t>R_ENB</t>
  </si>
  <si>
    <t>R_ENT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</si>
</sst>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8" formatCode="_-* #,##0.0000000000_-;\-* #,##0.0000000000_-;_-* &quot;-&quot;??_-;_-@_-"/>
    <numFmt numFmtId="198" formatCode="_-* #,##0.00\ _z_ł_-;\-* #,##0.00\ _z_ł_-;_-* &quot;-&quot;??????????\ _z_ł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3"/>
    <xf numFmtId="0" fontId="5" fillId="0" borderId="0" xfId="3" applyFont="1"/>
    <xf numFmtId="0" fontId="0" fillId="0" borderId="0" xfId="0" applyAlignment="1">
      <alignment horizontal="right"/>
    </xf>
    <xf numFmtId="0" fontId="3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178" fontId="0" fillId="0" borderId="12" xfId="2" applyNumberFormat="1" applyFont="1" applyBorder="1"/>
    <xf numFmtId="198" fontId="0" fillId="0" borderId="12" xfId="0" applyNumberFormat="1" applyBorder="1"/>
    <xf numFmtId="11" fontId="0" fillId="0" borderId="0" xfId="2" applyNumberFormat="1" applyFont="1"/>
  </cellXfs>
  <cellStyles count="4">
    <cellStyle name="Dziesiętny" xfId="2" builtinId="3"/>
    <cellStyle name="Hiperłącze" xfId="3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pl/ProductDetail/Texas-Instruments/LMR51610YDBVR?qs=sGAEpiMZZMvAX9OfPh%252B2NSM3AxpIzmi00gYVKQJvqx%2F6GBd8VBMoT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34"/>
  <sheetViews>
    <sheetView workbookViewId="0">
      <selection activeCell="J35" sqref="J35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4" spans="10:11" x14ac:dyDescent="0.25">
      <c r="J34" t="s">
        <v>59</v>
      </c>
      <c r="K34" s="18">
        <f>MIN(K3:K32)</f>
        <v>2.23438106592182E-2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12:B20"/>
  <sheetViews>
    <sheetView topLeftCell="A11" workbookViewId="0">
      <selection activeCell="B19" sqref="B19"/>
    </sheetView>
  </sheetViews>
  <sheetFormatPr defaultRowHeight="15" x14ac:dyDescent="0.25"/>
  <sheetData>
    <row r="12" spans="1:2" x14ac:dyDescent="0.25">
      <c r="A12" t="s">
        <v>50</v>
      </c>
      <c r="B12">
        <v>20</v>
      </c>
    </row>
    <row r="13" spans="1:2" x14ac:dyDescent="0.25">
      <c r="A13" t="s">
        <v>44</v>
      </c>
      <c r="B13">
        <v>0.01</v>
      </c>
    </row>
    <row r="14" spans="1:2" x14ac:dyDescent="0.25">
      <c r="A14" t="s">
        <v>51</v>
      </c>
      <c r="B14">
        <f>B12^2*B13</f>
        <v>4</v>
      </c>
    </row>
    <row r="15" spans="1:2" x14ac:dyDescent="0.25">
      <c r="A15" t="s">
        <v>55</v>
      </c>
      <c r="B15">
        <f>1.5*B12*B13</f>
        <v>0.3</v>
      </c>
    </row>
    <row r="16" spans="1:2" x14ac:dyDescent="0.25">
      <c r="A16" t="s">
        <v>56</v>
      </c>
      <c r="B16">
        <v>10</v>
      </c>
    </row>
    <row r="17" spans="1:2" x14ac:dyDescent="0.25">
      <c r="A17" t="s">
        <v>46</v>
      </c>
      <c r="B17">
        <f>B15*B16</f>
        <v>3</v>
      </c>
    </row>
    <row r="19" spans="1:2" x14ac:dyDescent="0.25">
      <c r="A19" t="s">
        <v>57</v>
      </c>
      <c r="B19">
        <f>3.3/(2^12)</f>
        <v>8.0566406249999996E-4</v>
      </c>
    </row>
    <row r="20" spans="1:2" x14ac:dyDescent="0.25">
      <c r="A20" t="s">
        <v>58</v>
      </c>
      <c r="B20">
        <f>B19/B17*B12</f>
        <v>5.3710937499999991E-3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B3A-5996-4225-AAD3-3A12E99682F8}">
  <dimension ref="B2:P22"/>
  <sheetViews>
    <sheetView tabSelected="1" workbookViewId="0">
      <selection activeCell="M28" sqref="M28"/>
    </sheetView>
  </sheetViews>
  <sheetFormatPr defaultRowHeight="15" x14ac:dyDescent="0.25"/>
  <cols>
    <col min="3" max="3" width="16.28515625" customWidth="1"/>
    <col min="11" max="11" width="14.140625" bestFit="1" customWidth="1"/>
  </cols>
  <sheetData>
    <row r="2" spans="2:16" x14ac:dyDescent="0.25">
      <c r="B2" s="20" t="s">
        <v>61</v>
      </c>
    </row>
    <row r="3" spans="2:16" x14ac:dyDescent="0.25">
      <c r="B3" t="s">
        <v>60</v>
      </c>
    </row>
    <row r="6" spans="2:16" x14ac:dyDescent="0.25">
      <c r="B6" s="20" t="s">
        <v>64</v>
      </c>
    </row>
    <row r="7" spans="2:16" x14ac:dyDescent="0.25">
      <c r="B7" t="s">
        <v>62</v>
      </c>
    </row>
    <row r="8" spans="2:16" x14ac:dyDescent="0.25">
      <c r="B8" s="21" t="s">
        <v>63</v>
      </c>
    </row>
    <row r="9" spans="2:16" x14ac:dyDescent="0.25">
      <c r="B9" s="22"/>
    </row>
    <row r="11" spans="2:16" x14ac:dyDescent="0.25">
      <c r="B11" s="24" t="s">
        <v>65</v>
      </c>
      <c r="C11" s="25">
        <v>1</v>
      </c>
      <c r="D11" s="26" t="s">
        <v>77</v>
      </c>
      <c r="F11" s="24" t="s">
        <v>72</v>
      </c>
      <c r="G11" s="25">
        <v>0.8</v>
      </c>
      <c r="H11" s="26" t="s">
        <v>75</v>
      </c>
      <c r="J11" s="24" t="s">
        <v>80</v>
      </c>
      <c r="K11" s="28">
        <f>C18</f>
        <v>1.3573232323232325E-5</v>
      </c>
      <c r="L11" s="26" t="s">
        <v>74</v>
      </c>
      <c r="N11" s="24" t="s">
        <v>81</v>
      </c>
      <c r="O11" s="25"/>
      <c r="P11" s="26" t="s">
        <v>76</v>
      </c>
    </row>
    <row r="12" spans="2:16" x14ac:dyDescent="0.25">
      <c r="B12" s="24" t="s">
        <v>66</v>
      </c>
      <c r="C12" s="25">
        <v>5</v>
      </c>
      <c r="D12" s="26" t="s">
        <v>75</v>
      </c>
      <c r="F12" s="24" t="s">
        <v>73</v>
      </c>
      <c r="G12" s="25">
        <v>22100</v>
      </c>
      <c r="H12" s="26" t="s">
        <v>76</v>
      </c>
      <c r="N12" s="24" t="s">
        <v>82</v>
      </c>
      <c r="O12" s="25"/>
      <c r="P12" s="26" t="s">
        <v>76</v>
      </c>
    </row>
    <row r="13" spans="2:16" x14ac:dyDescent="0.25">
      <c r="B13" s="24" t="s">
        <v>67</v>
      </c>
      <c r="C13" s="25">
        <v>48</v>
      </c>
      <c r="D13" s="26" t="s">
        <v>75</v>
      </c>
    </row>
    <row r="14" spans="2:16" x14ac:dyDescent="0.25">
      <c r="B14" s="24" t="s">
        <v>69</v>
      </c>
      <c r="C14" s="25">
        <v>1100000</v>
      </c>
      <c r="D14" s="26" t="s">
        <v>78</v>
      </c>
    </row>
    <row r="15" spans="2:16" x14ac:dyDescent="0.25">
      <c r="B15" s="24" t="s">
        <v>70</v>
      </c>
      <c r="C15" s="27">
        <v>0.3</v>
      </c>
      <c r="D15" s="25"/>
      <c r="E15" s="23"/>
    </row>
    <row r="18" spans="2:11" x14ac:dyDescent="0.25">
      <c r="B18" s="24" t="s">
        <v>68</v>
      </c>
      <c r="C18" s="25">
        <f>((C13-C12)/(C11*C15))*(C12/(C13*C14))</f>
        <v>1.3573232323232325E-5</v>
      </c>
      <c r="D18" s="26" t="s">
        <v>74</v>
      </c>
      <c r="F18" s="24" t="s">
        <v>71</v>
      </c>
      <c r="G18" s="25">
        <f>((C12-G11)/G11)*G12</f>
        <v>116025</v>
      </c>
      <c r="H18" s="26" t="s">
        <v>76</v>
      </c>
      <c r="J18" s="24" t="s">
        <v>79</v>
      </c>
      <c r="K18" s="29">
        <f>(C12*(C13-C12))/(C13*K11*C14)</f>
        <v>0.3</v>
      </c>
    </row>
    <row r="20" spans="2:11" x14ac:dyDescent="0.25">
      <c r="C20" s="30"/>
    </row>
    <row r="22" spans="2:11" x14ac:dyDescent="0.25">
      <c r="C22" s="1"/>
    </row>
  </sheetData>
  <hyperlinks>
    <hyperlink ref="B8" r:id="rId1" xr:uid="{B85B539A-D2FF-4DB1-BDBA-3E35446DDA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temp</vt:lpstr>
      <vt:lpstr>current meas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Maciej Choinski (255938)</cp:lastModifiedBy>
  <dcterms:created xsi:type="dcterms:W3CDTF">2015-06-05T18:19:34Z</dcterms:created>
  <dcterms:modified xsi:type="dcterms:W3CDTF">2025-04-10T19:30:18Z</dcterms:modified>
</cp:coreProperties>
</file>