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Eagle_7\MIC3230\"/>
    </mc:Choice>
  </mc:AlternateContent>
  <xr:revisionPtr revIDLastSave="0" documentId="13_ncr:1_{E3C6DD3F-6378-4369-B23B-BDFE2DED4EA3}" xr6:coauthVersionLast="40" xr6:coauthVersionMax="40" xr10:uidLastSave="{00000000-0000-0000-0000-000000000000}"/>
  <bookViews>
    <workbookView xWindow="0" yWindow="0" windowWidth="15345" windowHeight="4470" xr2:uid="{57980038-D619-43F5-A734-86F4266036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" i="1" l="1"/>
  <c r="K13" i="1"/>
  <c r="K12" i="1"/>
  <c r="K10" i="1"/>
  <c r="K9" i="1"/>
  <c r="K11" i="1"/>
  <c r="K7" i="1"/>
  <c r="K6" i="1"/>
  <c r="B12" i="1"/>
  <c r="F14" i="1"/>
  <c r="F20" i="1" s="1"/>
  <c r="F15" i="1"/>
  <c r="F8" i="1"/>
  <c r="F5" i="1" s="1"/>
  <c r="F10" i="1"/>
  <c r="F7" i="1"/>
  <c r="B23" i="1"/>
  <c r="B21" i="1"/>
  <c r="B17" i="1"/>
  <c r="B15" i="1"/>
  <c r="B11" i="1"/>
  <c r="B8" i="1"/>
  <c r="B6" i="1"/>
  <c r="K3" i="1"/>
  <c r="K2" i="1"/>
</calcChain>
</file>

<file path=xl/sharedStrings.xml><?xml version="1.0" encoding="utf-8"?>
<sst xmlns="http://schemas.openxmlformats.org/spreadsheetml/2006/main" count="92" uniqueCount="64">
  <si>
    <t>Input :</t>
  </si>
  <si>
    <t>Vmin</t>
  </si>
  <si>
    <t>Vmax</t>
  </si>
  <si>
    <t>Output</t>
  </si>
  <si>
    <t>Wmax</t>
  </si>
  <si>
    <t>Radj</t>
  </si>
  <si>
    <t>Ohm</t>
  </si>
  <si>
    <t>Led</t>
  </si>
  <si>
    <t>A</t>
  </si>
  <si>
    <t>Iled out</t>
  </si>
  <si>
    <t>Iled in</t>
  </si>
  <si>
    <t>Radj out</t>
  </si>
  <si>
    <t>R1 in</t>
  </si>
  <si>
    <t>R2 in</t>
  </si>
  <si>
    <t>R1//R2 out</t>
  </si>
  <si>
    <t>Converter</t>
  </si>
  <si>
    <t>F in</t>
  </si>
  <si>
    <t>kHz</t>
  </si>
  <si>
    <t>Rfs out</t>
  </si>
  <si>
    <t>kOhm</t>
  </si>
  <si>
    <t>Rfs in</t>
  </si>
  <si>
    <t>F out</t>
  </si>
  <si>
    <t>KHz</t>
  </si>
  <si>
    <t>OVP in</t>
  </si>
  <si>
    <t>V</t>
  </si>
  <si>
    <t>R8 in</t>
  </si>
  <si>
    <t>R9 out</t>
  </si>
  <si>
    <t>R9 in</t>
  </si>
  <si>
    <t>OVP out</t>
  </si>
  <si>
    <t>Radj in</t>
  </si>
  <si>
    <t>mOhm</t>
  </si>
  <si>
    <t>DeltaIled out</t>
  </si>
  <si>
    <t>Rled in</t>
  </si>
  <si>
    <t>Vout ripple out</t>
  </si>
  <si>
    <t>uF</t>
  </si>
  <si>
    <t>T</t>
  </si>
  <si>
    <t>D</t>
  </si>
  <si>
    <t>us</t>
  </si>
  <si>
    <t>mV</t>
  </si>
  <si>
    <t>mA</t>
  </si>
  <si>
    <t>Cout in</t>
  </si>
  <si>
    <t>Vout max in</t>
  </si>
  <si>
    <t>L in</t>
  </si>
  <si>
    <t>Ilpk lim in</t>
  </si>
  <si>
    <t>Vin min in</t>
  </si>
  <si>
    <t>uH</t>
  </si>
  <si>
    <t>Rcs out</t>
  </si>
  <si>
    <t>Rslc out</t>
  </si>
  <si>
    <t>nF</t>
  </si>
  <si>
    <t>Ccomp data</t>
  </si>
  <si>
    <t>P(radj)</t>
  </si>
  <si>
    <t>W</t>
  </si>
  <si>
    <t>Efficiency in</t>
  </si>
  <si>
    <t>Iin rms max out</t>
  </si>
  <si>
    <t>Arms</t>
  </si>
  <si>
    <t>Iin rms nom out</t>
  </si>
  <si>
    <t>Vinnom in</t>
  </si>
  <si>
    <t>iinpp</t>
  </si>
  <si>
    <t>iinpp est</t>
  </si>
  <si>
    <t>L continuous out</t>
  </si>
  <si>
    <t>iin ave max</t>
  </si>
  <si>
    <t>il pk max</t>
  </si>
  <si>
    <t>P inductor</t>
  </si>
  <si>
    <t>inductor DCR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</si>
</sst>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7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0" fillId="2" borderId="0" xfId="0" applyNumberFormat="1" applyFill="1"/>
    <xf numFmtId="167" fontId="0" fillId="2" borderId="0" xfId="0" applyNumberFormat="1" applyFill="1"/>
    <xf numFmtId="164" fontId="0" fillId="0" borderId="0" xfId="0" applyNumberFormat="1" applyFill="1"/>
    <xf numFmtId="167" fontId="0" fillId="0" borderId="0" xfId="0" applyNumberFormat="1" applyFill="1"/>
    <xf numFmtId="9" fontId="0" fillId="0" borderId="0" xfId="1" applyFont="1"/>
    <xf numFmtId="1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BB00-01AD-4C45-8CDE-E03AB88C0730}">
  <dimension ref="A1:L23"/>
  <sheetViews>
    <sheetView tabSelected="1" topLeftCell="A7" workbookViewId="0">
      <selection activeCell="K16" sqref="K16"/>
    </sheetView>
  </sheetViews>
  <sheetFormatPr defaultRowHeight="15" x14ac:dyDescent="0.25"/>
  <cols>
    <col min="1" max="1" width="10.42578125" style="1" bestFit="1" customWidth="1"/>
    <col min="2" max="2" width="7.28515625" style="1" bestFit="1" customWidth="1"/>
    <col min="3" max="3" width="7" style="1" bestFit="1" customWidth="1"/>
    <col min="4" max="4" width="6.5703125" style="1" bestFit="1" customWidth="1"/>
    <col min="5" max="5" width="14.5703125" style="1" bestFit="1" customWidth="1"/>
    <col min="6" max="6" width="6" style="1" bestFit="1" customWidth="1"/>
    <col min="7" max="7" width="7" style="1" bestFit="1" customWidth="1"/>
    <col min="8" max="8" width="4.140625" style="1" bestFit="1" customWidth="1"/>
    <col min="9" max="9" width="4.5703125" style="1" bestFit="1" customWidth="1"/>
    <col min="10" max="10" width="15" style="1" bestFit="1" customWidth="1"/>
    <col min="11" max="11" width="8.42578125" style="1" bestFit="1" customWidth="1"/>
    <col min="12" max="12" width="5.5703125" style="1" bestFit="1" customWidth="1"/>
    <col min="13" max="16384" width="9.140625" style="1"/>
  </cols>
  <sheetData>
    <row r="1" spans="1:12" x14ac:dyDescent="0.25">
      <c r="A1" s="1" t="s">
        <v>15</v>
      </c>
      <c r="B1" s="1" t="s">
        <v>0</v>
      </c>
      <c r="C1" s="1">
        <v>6</v>
      </c>
      <c r="D1" s="1" t="s">
        <v>1</v>
      </c>
      <c r="E1" s="1">
        <v>45</v>
      </c>
      <c r="F1" s="1" t="s">
        <v>2</v>
      </c>
      <c r="H1" s="1" t="s">
        <v>7</v>
      </c>
      <c r="I1" s="1">
        <v>1.5</v>
      </c>
      <c r="J1" s="1" t="s">
        <v>8</v>
      </c>
    </row>
    <row r="2" spans="1:12" x14ac:dyDescent="0.25">
      <c r="B2" s="1" t="s">
        <v>3</v>
      </c>
      <c r="C2" s="1">
        <v>70</v>
      </c>
      <c r="D2" s="1" t="s">
        <v>4</v>
      </c>
      <c r="I2" s="1">
        <v>30</v>
      </c>
      <c r="J2" s="1" t="s">
        <v>1</v>
      </c>
      <c r="K2" s="1">
        <f>I2*I1</f>
        <v>45</v>
      </c>
    </row>
    <row r="3" spans="1:12" x14ac:dyDescent="0.25">
      <c r="I3" s="1">
        <v>36</v>
      </c>
      <c r="J3" s="1" t="s">
        <v>2</v>
      </c>
      <c r="K3" s="1">
        <f>I3*I1</f>
        <v>54</v>
      </c>
    </row>
    <row r="5" spans="1:12" x14ac:dyDescent="0.25">
      <c r="A5" s="3" t="s">
        <v>29</v>
      </c>
      <c r="B5" s="4">
        <v>0.2</v>
      </c>
      <c r="C5" s="3" t="s">
        <v>6</v>
      </c>
      <c r="E5" s="3" t="s">
        <v>31</v>
      </c>
      <c r="F5" s="3">
        <f>F8/(F6+F7)</f>
        <v>164.56692267723841</v>
      </c>
      <c r="G5" s="3" t="s">
        <v>39</v>
      </c>
      <c r="J5" s="1" t="s">
        <v>52</v>
      </c>
      <c r="K5" s="7">
        <v>0.9</v>
      </c>
    </row>
    <row r="6" spans="1:12" x14ac:dyDescent="0.25">
      <c r="A6" s="1" t="s">
        <v>9</v>
      </c>
      <c r="B6" s="1">
        <f>0.25/B5</f>
        <v>1.25</v>
      </c>
      <c r="C6" s="1" t="s">
        <v>8</v>
      </c>
      <c r="E6" s="1" t="s">
        <v>32</v>
      </c>
      <c r="F6" s="1">
        <v>0</v>
      </c>
      <c r="G6" s="1" t="s">
        <v>6</v>
      </c>
      <c r="J6" s="1" t="s">
        <v>53</v>
      </c>
      <c r="K6" s="1">
        <f>F15*F18/K5/F16</f>
        <v>6.2532954545454551</v>
      </c>
      <c r="L6" s="1" t="s">
        <v>54</v>
      </c>
    </row>
    <row r="7" spans="1:12" x14ac:dyDescent="0.25">
      <c r="A7" s="1" t="s">
        <v>10</v>
      </c>
      <c r="B7" s="1">
        <v>1.5</v>
      </c>
      <c r="C7" s="1" t="s">
        <v>8</v>
      </c>
      <c r="E7" s="1" t="s">
        <v>5</v>
      </c>
      <c r="F7" s="1">
        <f>B5</f>
        <v>0.2</v>
      </c>
      <c r="G7" s="1" t="s">
        <v>6</v>
      </c>
      <c r="J7" s="1" t="s">
        <v>55</v>
      </c>
      <c r="K7" s="1">
        <f>(I3+I2)/2*B6/K5/K8</f>
        <v>3.0555555555555558</v>
      </c>
      <c r="L7" s="1" t="s">
        <v>54</v>
      </c>
    </row>
    <row r="8" spans="1:12" x14ac:dyDescent="0.25">
      <c r="A8" s="5" t="s">
        <v>11</v>
      </c>
      <c r="B8" s="6">
        <f>0.25/B7</f>
        <v>0.16666666666666666</v>
      </c>
      <c r="C8" s="5" t="s">
        <v>6</v>
      </c>
      <c r="E8" s="3" t="s">
        <v>33</v>
      </c>
      <c r="F8" s="3">
        <f>1000*F10*F11*B6/F9</f>
        <v>32.913384535447683</v>
      </c>
      <c r="G8" s="3" t="s">
        <v>38</v>
      </c>
      <c r="J8" s="1" t="s">
        <v>56</v>
      </c>
      <c r="K8" s="1">
        <v>15</v>
      </c>
      <c r="L8" s="1" t="s">
        <v>24</v>
      </c>
    </row>
    <row r="9" spans="1:12" x14ac:dyDescent="0.25">
      <c r="A9" s="1" t="s">
        <v>12</v>
      </c>
      <c r="B9" s="1">
        <v>0.5</v>
      </c>
      <c r="C9" s="1" t="s">
        <v>30</v>
      </c>
      <c r="E9" s="1" t="s">
        <v>40</v>
      </c>
      <c r="F9" s="1">
        <v>100</v>
      </c>
      <c r="G9" s="1" t="s">
        <v>34</v>
      </c>
      <c r="J9" s="1" t="s">
        <v>58</v>
      </c>
      <c r="K9" s="1">
        <f>K7*0.4</f>
        <v>1.2222222222222223</v>
      </c>
      <c r="L9" s="1" t="s">
        <v>8</v>
      </c>
    </row>
    <row r="10" spans="1:12" x14ac:dyDescent="0.25">
      <c r="A10" s="1" t="s">
        <v>13</v>
      </c>
      <c r="B10" s="1">
        <v>0.5</v>
      </c>
      <c r="C10" s="1" t="s">
        <v>30</v>
      </c>
      <c r="E10" s="1" t="s">
        <v>35</v>
      </c>
      <c r="F10" s="1">
        <f>1000/B17</f>
        <v>2.6330707628358145</v>
      </c>
      <c r="G10" s="1" t="s">
        <v>37</v>
      </c>
      <c r="J10" s="1" t="s">
        <v>59</v>
      </c>
      <c r="K10" s="1">
        <f>K8*F11*F10/K9</f>
        <v>32.314959362075903</v>
      </c>
      <c r="L10" s="1" t="s">
        <v>45</v>
      </c>
    </row>
    <row r="11" spans="1:12" x14ac:dyDescent="0.25">
      <c r="A11" s="1" t="s">
        <v>14</v>
      </c>
      <c r="B11" s="1">
        <f>B10*B9/(B10+B9)</f>
        <v>0.25</v>
      </c>
      <c r="C11" s="1" t="s">
        <v>30</v>
      </c>
      <c r="E11" s="1" t="s">
        <v>36</v>
      </c>
      <c r="F11" s="7">
        <v>1</v>
      </c>
      <c r="J11" s="1" t="s">
        <v>57</v>
      </c>
      <c r="K11" s="1">
        <f>K8*F11*F10/K10</f>
        <v>1.2222222222222223</v>
      </c>
      <c r="L11" s="1" t="s">
        <v>8</v>
      </c>
    </row>
    <row r="12" spans="1:12" x14ac:dyDescent="0.25">
      <c r="A12" s="1" t="s">
        <v>50</v>
      </c>
      <c r="B12" s="1">
        <f>B6*B6*B5</f>
        <v>0.3125</v>
      </c>
      <c r="C12" s="1" t="s">
        <v>51</v>
      </c>
      <c r="F12" s="7"/>
      <c r="J12" s="1" t="s">
        <v>60</v>
      </c>
      <c r="K12" s="1">
        <f>SQRT(K6*K6-K11*K11)</f>
        <v>6.1326892046919372</v>
      </c>
      <c r="L12" s="1" t="s">
        <v>8</v>
      </c>
    </row>
    <row r="13" spans="1:12" x14ac:dyDescent="0.25">
      <c r="J13" s="1" t="s">
        <v>61</v>
      </c>
      <c r="K13" s="1">
        <f>K12+0.5*K11</f>
        <v>6.743800315803048</v>
      </c>
      <c r="L13" s="1" t="s">
        <v>8</v>
      </c>
    </row>
    <row r="14" spans="1:12" x14ac:dyDescent="0.25">
      <c r="A14" s="1" t="s">
        <v>16</v>
      </c>
      <c r="B14" s="1">
        <v>400</v>
      </c>
      <c r="C14" s="1" t="s">
        <v>17</v>
      </c>
      <c r="E14" s="3" t="s">
        <v>46</v>
      </c>
      <c r="F14" s="8">
        <f>450/(((F15-F16)*F11/F17/B17/1000)+F18)</f>
        <v>264.70564048462478</v>
      </c>
      <c r="G14" s="3" t="s">
        <v>30</v>
      </c>
      <c r="J14" s="1" t="s">
        <v>62</v>
      </c>
      <c r="K14" s="1">
        <f>K6*K6*K15</f>
        <v>3.9103704041838854</v>
      </c>
      <c r="L14" s="1" t="s">
        <v>51</v>
      </c>
    </row>
    <row r="15" spans="1:12" x14ac:dyDescent="0.25">
      <c r="A15" s="1" t="s">
        <v>18</v>
      </c>
      <c r="B15" s="1">
        <f>(7526/B14)^1.035</f>
        <v>20.850278988255948</v>
      </c>
      <c r="C15" s="1" t="s">
        <v>19</v>
      </c>
      <c r="E15" s="1" t="s">
        <v>41</v>
      </c>
      <c r="F15" s="1">
        <f>B23</f>
        <v>39.726818181818189</v>
      </c>
      <c r="G15" s="1" t="s">
        <v>24</v>
      </c>
      <c r="J15" s="1" t="s">
        <v>63</v>
      </c>
      <c r="K15" s="1">
        <v>0.1</v>
      </c>
      <c r="L15" s="1" t="s">
        <v>6</v>
      </c>
    </row>
    <row r="16" spans="1:12" x14ac:dyDescent="0.25">
      <c r="A16" s="3" t="s">
        <v>20</v>
      </c>
      <c r="B16" s="3">
        <v>22</v>
      </c>
      <c r="C16" s="3" t="s">
        <v>19</v>
      </c>
      <c r="E16" s="1" t="s">
        <v>44</v>
      </c>
      <c r="F16" s="1">
        <v>12</v>
      </c>
      <c r="G16" s="1" t="s">
        <v>24</v>
      </c>
    </row>
    <row r="17" spans="1:7" x14ac:dyDescent="0.25">
      <c r="A17" s="1" t="s">
        <v>21</v>
      </c>
      <c r="B17" s="1">
        <f>7526/(B16^(1/1.035))</f>
        <v>379.7847038956906</v>
      </c>
      <c r="C17" s="1" t="s">
        <v>22</v>
      </c>
      <c r="E17" s="1" t="s">
        <v>42</v>
      </c>
      <c r="F17" s="1">
        <v>47</v>
      </c>
      <c r="G17" s="1" t="s">
        <v>45</v>
      </c>
    </row>
    <row r="18" spans="1:7" x14ac:dyDescent="0.25">
      <c r="E18" s="1" t="s">
        <v>43</v>
      </c>
      <c r="F18" s="1">
        <v>1.7</v>
      </c>
      <c r="G18" s="1" t="s">
        <v>8</v>
      </c>
    </row>
    <row r="19" spans="1:7" x14ac:dyDescent="0.25">
      <c r="A19" s="1" t="s">
        <v>23</v>
      </c>
      <c r="B19" s="1">
        <v>38</v>
      </c>
      <c r="C19" s="1" t="s">
        <v>24</v>
      </c>
    </row>
    <row r="20" spans="1:7" x14ac:dyDescent="0.25">
      <c r="A20" s="3" t="s">
        <v>25</v>
      </c>
      <c r="B20" s="3">
        <v>68</v>
      </c>
      <c r="C20" s="3" t="s">
        <v>19</v>
      </c>
      <c r="E20" s="3" t="s">
        <v>47</v>
      </c>
      <c r="F20" s="8">
        <f>F14/1000*(F15-F16)/(F17*250*B17*10^-9)</f>
        <v>1644.7045515320201</v>
      </c>
      <c r="G20" s="3" t="s">
        <v>6</v>
      </c>
    </row>
    <row r="21" spans="1:7" x14ac:dyDescent="0.25">
      <c r="A21" s="1" t="s">
        <v>26</v>
      </c>
      <c r="B21" s="2">
        <f>B20*1000/((B19/1.245)-1)</f>
        <v>2303.3600870629848</v>
      </c>
      <c r="C21" s="1" t="s">
        <v>6</v>
      </c>
      <c r="E21" s="3" t="s">
        <v>49</v>
      </c>
      <c r="F21" s="3">
        <v>10</v>
      </c>
      <c r="G21" s="3" t="s">
        <v>48</v>
      </c>
    </row>
    <row r="22" spans="1:7" x14ac:dyDescent="0.25">
      <c r="A22" s="3" t="s">
        <v>27</v>
      </c>
      <c r="B22" s="3">
        <v>2200</v>
      </c>
      <c r="C22" s="3" t="s">
        <v>6</v>
      </c>
    </row>
    <row r="23" spans="1:7" x14ac:dyDescent="0.25">
      <c r="A23" s="1" t="s">
        <v>28</v>
      </c>
      <c r="B23" s="1">
        <f>((B20/B22*1000)+1)*1.245</f>
        <v>39.726818181818189</v>
      </c>
      <c r="C23" s="1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2018-12-10T11:25:32Z</dcterms:created>
  <dcterms:modified xsi:type="dcterms:W3CDTF">2018-12-10T18:51:03Z</dcterms:modified>
</cp:coreProperties>
</file>