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Eagle_7\flashlight\"/>
    </mc:Choice>
  </mc:AlternateContent>
  <bookViews>
    <workbookView xWindow="0" yWindow="0" windowWidth="19200" windowHeight="11370" xr2:uid="{AEBCCF1C-BD3C-4167-A8A5-B3635087F76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" l="1"/>
  <c r="E24" i="1"/>
  <c r="A26" i="1"/>
  <c r="F4" i="1" l="1"/>
  <c r="F7" i="1"/>
  <c r="D9" i="1" s="1"/>
  <c r="D11" i="1" s="1"/>
  <c r="E6" i="1" l="1"/>
  <c r="C6" i="1"/>
  <c r="D6" i="1"/>
  <c r="A11" i="1"/>
  <c r="D13" i="1" s="1"/>
  <c r="D17" i="1" s="1"/>
  <c r="C9" i="1"/>
  <c r="C11" i="1" s="1"/>
  <c r="E9" i="1"/>
  <c r="E11" i="1" s="1"/>
  <c r="D15" i="1" l="1"/>
  <c r="C19" i="1"/>
  <c r="E13" i="1"/>
  <c r="C13" i="1"/>
  <c r="C15" i="1" s="1"/>
  <c r="E19" i="1" l="1"/>
  <c r="E17" i="1"/>
  <c r="D19" i="1"/>
  <c r="C17" i="1"/>
  <c r="E15" i="1"/>
</calcChain>
</file>

<file path=xl/sharedStrings.xml><?xml version="1.0" encoding="utf-8"?>
<sst xmlns="http://schemas.openxmlformats.org/spreadsheetml/2006/main" count="33" uniqueCount="33">
  <si>
    <t>Battery capacity (mAh)</t>
  </si>
  <si>
    <t>Nb cells</t>
  </si>
  <si>
    <t>Min</t>
  </si>
  <si>
    <t>Max</t>
  </si>
  <si>
    <t>Avg</t>
  </si>
  <si>
    <t>Voltage (V)</t>
  </si>
  <si>
    <t>Led forward voltage (V)</t>
  </si>
  <si>
    <t>Nb leds</t>
  </si>
  <si>
    <t>Total forward voltage (V)</t>
  </si>
  <si>
    <t>Regulator current (mA)</t>
  </si>
  <si>
    <t>Regulator voltage drop (V)</t>
  </si>
  <si>
    <t>Led power (mW)</t>
  </si>
  <si>
    <t>Regulator power loss (mW)</t>
  </si>
  <si>
    <t>% Useful power</t>
  </si>
  <si>
    <t>% Wasted power</t>
  </si>
  <si>
    <t>Total power (mW)</t>
  </si>
  <si>
    <t>Battery lifetime (h)</t>
  </si>
  <si>
    <t>Total Capacity (mWh)</t>
  </si>
  <si>
    <t>Regulator dropout (V)</t>
  </si>
  <si>
    <t>4,75 - 90</t>
  </si>
  <si>
    <t>Regulator supply range (V)</t>
  </si>
  <si>
    <t>MIC3201</t>
  </si>
  <si>
    <t>Vcs max</t>
  </si>
  <si>
    <t>Vcs min</t>
  </si>
  <si>
    <t>Iled</t>
  </si>
  <si>
    <t>Rcs</t>
  </si>
  <si>
    <t>ss14</t>
  </si>
  <si>
    <t>3 parallel</t>
  </si>
  <si>
    <t>Vd Schottky drop</t>
  </si>
  <si>
    <t>Vin</t>
  </si>
  <si>
    <t>Vled</t>
  </si>
  <si>
    <t>FSW</t>
  </si>
  <si>
    <t>L  uH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</si>
</sst>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2">
    <cellStyle name="Normal" xfId="0" builtinId="0"/>
    <cellStyle name="Percent" xfId="1" builtinId="5"/>
  </cellStyles>
  <dxfs count="5">
    <dxf>
      <fill>
        <patternFill>
          <fgColor auto="1"/>
          <bgColor rgb="FFFF0000"/>
        </patternFill>
      </fill>
    </dxf>
    <dxf>
      <font>
        <strike/>
      </font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351C-B450-4378-BE1D-A2A3426583B1}">
  <dimension ref="A2:G26"/>
  <sheetViews>
    <sheetView tabSelected="1" topLeftCell="A10" workbookViewId="0">
      <selection activeCell="G25" sqref="G25"/>
    </sheetView>
  </sheetViews>
  <sheetFormatPr defaultColWidth="8.140625" defaultRowHeight="15" x14ac:dyDescent="0.25"/>
  <cols>
    <col min="1" max="1" width="22.140625" style="1" bestFit="1" customWidth="1"/>
    <col min="2" max="2" width="12" style="1" bestFit="1" customWidth="1"/>
    <col min="3" max="5" width="28.7109375" style="1" customWidth="1"/>
    <col min="6" max="6" width="23.42578125" style="1" bestFit="1" customWidth="1"/>
    <col min="7" max="7" width="9" style="1" bestFit="1" customWidth="1"/>
    <col min="8" max="8" width="8.140625" style="1"/>
    <col min="9" max="9" width="8.42578125" style="1" bestFit="1" customWidth="1"/>
    <col min="10" max="16384" width="8.140625" style="1"/>
  </cols>
  <sheetData>
    <row r="2" spans="1:6" x14ac:dyDescent="0.25">
      <c r="C2" s="2" t="s">
        <v>2</v>
      </c>
      <c r="D2" s="2" t="s">
        <v>3</v>
      </c>
      <c r="E2" s="2" t="s">
        <v>4</v>
      </c>
    </row>
    <row r="3" spans="1:6" x14ac:dyDescent="0.25">
      <c r="A3" s="2" t="s">
        <v>0</v>
      </c>
      <c r="B3" s="2" t="s">
        <v>1</v>
      </c>
      <c r="C3" s="5" t="s">
        <v>5</v>
      </c>
      <c r="D3" s="5"/>
      <c r="E3" s="5"/>
      <c r="F3" s="2" t="s">
        <v>17</v>
      </c>
    </row>
    <row r="4" spans="1:6" x14ac:dyDescent="0.25">
      <c r="A4" s="2">
        <v>2500</v>
      </c>
      <c r="B4" s="2">
        <v>2</v>
      </c>
      <c r="C4" s="2">
        <v>3.2</v>
      </c>
      <c r="D4" s="2">
        <v>4.2</v>
      </c>
      <c r="E4" s="2">
        <v>3.7</v>
      </c>
      <c r="F4" s="2">
        <f>E4*A4*B4</f>
        <v>18500</v>
      </c>
    </row>
    <row r="6" spans="1:6" x14ac:dyDescent="0.25">
      <c r="A6" s="1" t="s">
        <v>6</v>
      </c>
      <c r="B6" s="1" t="s">
        <v>7</v>
      </c>
      <c r="C6" s="5" t="str">
        <f>IF($F$7&gt;(C4*$B$4-$F$9),"Missing "&amp;TEXT($F$9-(C4*$B$4-$F$7),"0,00")&amp;"V overhead","Valid config ("&amp;TEXT(C4*$B$4-$F$7-$F$9,"0,0")&amp;"V overhead)")</f>
        <v>Valid config (0,0V overhead)</v>
      </c>
      <c r="D6" s="5" t="str">
        <f t="shared" ref="D6:E6" si="0">IF($F$7&gt;(D4*$B$4-$F$9),"Missing "&amp;TEXT($F$9-(D4*$B$4-$F$7),"0,00")&amp;"V overhead","Valid config ("&amp;TEXT(D4*$B$4-$F$7-$F$9,"0,0")&amp;"V overhead)")</f>
        <v>Valid config (2,0V overhead)</v>
      </c>
      <c r="E6" s="5" t="str">
        <f t="shared" si="0"/>
        <v>Valid config (1,0V overhead)</v>
      </c>
      <c r="F6" s="1" t="s">
        <v>8</v>
      </c>
    </row>
    <row r="7" spans="1:6" x14ac:dyDescent="0.25">
      <c r="A7" s="1">
        <v>2.7</v>
      </c>
      <c r="B7" s="1">
        <v>2</v>
      </c>
      <c r="C7" s="5"/>
      <c r="D7" s="5"/>
      <c r="E7" s="5"/>
      <c r="F7" s="1">
        <f>B7*A7</f>
        <v>5.4</v>
      </c>
    </row>
    <row r="8" spans="1:6" x14ac:dyDescent="0.25">
      <c r="A8" s="1" t="s">
        <v>9</v>
      </c>
      <c r="C8" s="5" t="s">
        <v>10</v>
      </c>
      <c r="D8" s="5"/>
      <c r="E8" s="5"/>
      <c r="F8" s="1" t="s">
        <v>18</v>
      </c>
    </row>
    <row r="9" spans="1:6" x14ac:dyDescent="0.25">
      <c r="A9" s="1">
        <v>20</v>
      </c>
      <c r="C9" s="2">
        <f>C4*$B$4-$F$7</f>
        <v>1</v>
      </c>
      <c r="D9" s="2">
        <f>D4*$B$4-$F$7</f>
        <v>3</v>
      </c>
      <c r="E9" s="2">
        <f>E4*$B$4-$F$7</f>
        <v>2</v>
      </c>
      <c r="F9" s="1">
        <v>1</v>
      </c>
    </row>
    <row r="10" spans="1:6" x14ac:dyDescent="0.25">
      <c r="A10" s="1" t="s">
        <v>11</v>
      </c>
      <c r="C10" s="5" t="s">
        <v>12</v>
      </c>
      <c r="D10" s="5"/>
      <c r="E10" s="5"/>
      <c r="F10" s="1" t="s">
        <v>20</v>
      </c>
    </row>
    <row r="11" spans="1:6" x14ac:dyDescent="0.25">
      <c r="A11" s="1">
        <f>A9*F7</f>
        <v>108</v>
      </c>
      <c r="C11" s="2">
        <f>C9*$A$9</f>
        <v>20</v>
      </c>
      <c r="D11" s="2">
        <f>D9*$A$9</f>
        <v>60</v>
      </c>
      <c r="E11" s="2">
        <f>E9*$A$9</f>
        <v>40</v>
      </c>
      <c r="F11" s="1" t="s">
        <v>19</v>
      </c>
    </row>
    <row r="12" spans="1:6" x14ac:dyDescent="0.25">
      <c r="C12" s="5" t="s">
        <v>15</v>
      </c>
      <c r="D12" s="5"/>
      <c r="E12" s="5"/>
    </row>
    <row r="13" spans="1:6" x14ac:dyDescent="0.25">
      <c r="C13" s="2">
        <f>C11+$A$11</f>
        <v>128</v>
      </c>
      <c r="D13" s="2">
        <f t="shared" ref="D13:E13" si="1">D11+$A$11</f>
        <v>168</v>
      </c>
      <c r="E13" s="2">
        <f t="shared" si="1"/>
        <v>148</v>
      </c>
    </row>
    <row r="14" spans="1:6" x14ac:dyDescent="0.25">
      <c r="C14" s="5" t="s">
        <v>14</v>
      </c>
      <c r="D14" s="5"/>
      <c r="E14" s="5"/>
    </row>
    <row r="15" spans="1:6" x14ac:dyDescent="0.25">
      <c r="C15" s="3">
        <f>C11/C13</f>
        <v>0.15625</v>
      </c>
      <c r="D15" s="3">
        <f t="shared" ref="D15:E15" si="2">D11/D13</f>
        <v>0.35714285714285715</v>
      </c>
      <c r="E15" s="3">
        <f t="shared" si="2"/>
        <v>0.27027027027027029</v>
      </c>
    </row>
    <row r="16" spans="1:6" x14ac:dyDescent="0.25">
      <c r="C16" s="5" t="s">
        <v>13</v>
      </c>
      <c r="D16" s="5"/>
      <c r="E16" s="5"/>
    </row>
    <row r="17" spans="1:7" x14ac:dyDescent="0.25">
      <c r="C17" s="3">
        <f>$A$11/C13</f>
        <v>0.84375</v>
      </c>
      <c r="D17" s="3">
        <f t="shared" ref="D17:E17" si="3">$A$11/D13</f>
        <v>0.6428571428571429</v>
      </c>
      <c r="E17" s="3">
        <f t="shared" si="3"/>
        <v>0.72972972972972971</v>
      </c>
    </row>
    <row r="18" spans="1:7" x14ac:dyDescent="0.25">
      <c r="C18" s="5" t="s">
        <v>16</v>
      </c>
      <c r="D18" s="5"/>
      <c r="E18" s="5"/>
    </row>
    <row r="19" spans="1:7" x14ac:dyDescent="0.25">
      <c r="C19" s="4">
        <f>$F$4/D13</f>
        <v>110.11904761904762</v>
      </c>
      <c r="D19" s="4">
        <f>$F$4/C13</f>
        <v>144.53125</v>
      </c>
      <c r="E19" s="4">
        <f t="shared" ref="E19" si="4">$F$4/E13</f>
        <v>125</v>
      </c>
    </row>
    <row r="22" spans="1:7" x14ac:dyDescent="0.25">
      <c r="A22" s="1" t="s">
        <v>21</v>
      </c>
      <c r="C22" s="1" t="s">
        <v>27</v>
      </c>
      <c r="D22" s="1" t="s">
        <v>26</v>
      </c>
    </row>
    <row r="23" spans="1:7" x14ac:dyDescent="0.25">
      <c r="A23" s="1" t="s">
        <v>22</v>
      </c>
      <c r="B23" s="1" t="s">
        <v>23</v>
      </c>
      <c r="C23" s="1" t="s">
        <v>24</v>
      </c>
      <c r="D23" s="1" t="s">
        <v>28</v>
      </c>
      <c r="E23" s="1" t="s">
        <v>29</v>
      </c>
      <c r="F23" s="1" t="s">
        <v>30</v>
      </c>
      <c r="G23" s="1" t="s">
        <v>32</v>
      </c>
    </row>
    <row r="24" spans="1:7" x14ac:dyDescent="0.25">
      <c r="A24" s="1">
        <v>0.224</v>
      </c>
      <c r="B24" s="1">
        <v>0.17100000000000001</v>
      </c>
      <c r="C24" s="1">
        <v>0.1</v>
      </c>
      <c r="D24" s="1">
        <v>0.5</v>
      </c>
      <c r="E24" s="1">
        <f>3.7*2</f>
        <v>7.4</v>
      </c>
      <c r="F24" s="1">
        <v>3.1</v>
      </c>
      <c r="G24" s="8">
        <v>3.3</v>
      </c>
    </row>
    <row r="25" spans="1:7" x14ac:dyDescent="0.25">
      <c r="A25" s="1" t="s">
        <v>25</v>
      </c>
      <c r="B25" s="1" t="s">
        <v>31</v>
      </c>
    </row>
    <row r="26" spans="1:7" x14ac:dyDescent="0.25">
      <c r="A26" s="6">
        <f>0.5*(A24+B24)/C24</f>
        <v>1.9750000000000001</v>
      </c>
      <c r="B26" s="7">
        <f>(D24+C24*A26+F24)*(E24-C24*A26-F24)/(G24*(10^-6)*(D24+E24)*1)</f>
        <v>597592.77905638691</v>
      </c>
    </row>
  </sheetData>
  <mergeCells count="10">
    <mergeCell ref="C16:E16"/>
    <mergeCell ref="C18:E18"/>
    <mergeCell ref="C3:E3"/>
    <mergeCell ref="C8:E8"/>
    <mergeCell ref="C10:E10"/>
    <mergeCell ref="C14:E14"/>
    <mergeCell ref="C12:E12"/>
    <mergeCell ref="C6:C7"/>
    <mergeCell ref="D6:D7"/>
    <mergeCell ref="E6:E7"/>
  </mergeCells>
  <conditionalFormatting sqref="C15:E15">
    <cfRule type="cellIs" dxfId="4" priority="6" operator="greaterThan">
      <formula>0.49</formula>
    </cfRule>
  </conditionalFormatting>
  <conditionalFormatting sqref="C6:E7">
    <cfRule type="containsText" dxfId="3" priority="5" operator="containsText" text="Valid">
      <formula>NOT(ISERROR(SEARCH("Valid",C6)))</formula>
    </cfRule>
    <cfRule type="containsText" dxfId="2" priority="4" operator="containsText" text="Missing">
      <formula>NOT(ISERROR(SEARCH("Missing",C6)))</formula>
    </cfRule>
  </conditionalFormatting>
  <conditionalFormatting sqref="C9:E9 C11:E11 C13:E13 C15:E15 C17:E17 C19:E19">
    <cfRule type="expression" dxfId="1" priority="3">
      <formula>ISNUMBER(FIND("Missing",C$6))</formula>
    </cfRule>
  </conditionalFormatting>
  <conditionalFormatting sqref="F11">
    <cfRule type="expression" dxfId="0" priority="1">
      <formula>OR($C$4*$B$4 &lt; 4.75, $D$4*$B$4&gt;90)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2018-02-24T11:36:51Z</dcterms:created>
  <dcterms:modified xsi:type="dcterms:W3CDTF">2018-02-24T13:24:58Z</dcterms:modified>
</cp:coreProperties>
</file>