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J\JJ-dev\resources\"/>
    </mc:Choice>
  </mc:AlternateContent>
  <bookViews>
    <workbookView xWindow="11508" yWindow="828" windowWidth="8040" windowHeight="7872" tabRatio="736"/>
  </bookViews>
  <sheets>
    <sheet name="Bonus" sheetId="24" r:id="rId1"/>
    <sheet name="Salary" sheetId="6" r:id="rId2"/>
    <sheet name="RMB Purchase" sheetId="7" r:id="rId3"/>
    <sheet name="Jan" sheetId="1" r:id="rId4"/>
    <sheet name="Feb" sheetId="8" r:id="rId5"/>
    <sheet name="Mar" sheetId="11" r:id="rId6"/>
    <sheet name="Apr" sheetId="13" r:id="rId7"/>
    <sheet name="May" sheetId="14" r:id="rId8"/>
    <sheet name="Jun" sheetId="15" r:id="rId9"/>
    <sheet name="Jul" sheetId="16" r:id="rId10"/>
    <sheet name="Aug" sheetId="17" r:id="rId11"/>
    <sheet name="Sep" sheetId="18" r:id="rId12"/>
    <sheet name="Oct" sheetId="19" r:id="rId13"/>
    <sheet name="Nov" sheetId="20" r:id="rId14"/>
    <sheet name="Dec" sheetId="21" r:id="rId15"/>
    <sheet name="Total" sheetId="22" r:id="rId16"/>
    <sheet name="Dropdown List" sheetId="5" state="hidden" r:id="rId17"/>
    <sheet name="Worker Details" sheetId="23" state="hidden" r:id="rId18"/>
  </sheets>
  <externalReferences>
    <externalReference r:id="rId19"/>
  </externalReferences>
  <definedNames>
    <definedName name="_xlnm._FilterDatabase" localSheetId="0" hidden="1">Bonus!$A$2:$K$5</definedName>
    <definedName name="_xlnm._FilterDatabase" localSheetId="16" hidden="1">'Dropdown List'!$A$1:$A$15</definedName>
    <definedName name="_xlnm._FilterDatabase" localSheetId="1" hidden="1">Salary!$A$1:$Q$69</definedName>
    <definedName name="ExpenseList" localSheetId="0">'[1]Dropdown List'!$A:$A</definedName>
    <definedName name="ExpenseList" localSheetId="2">'[1]Dropdown List'!$A:$A</definedName>
    <definedName name="ExpenseList" localSheetId="1">'[1]Dropdown List'!$A:$A</definedName>
    <definedName name="ExpenseList">'Dropdown List'!$A:$A</definedName>
    <definedName name="ModeofPmt">'Dropdown List'!$B$2:$B$7</definedName>
    <definedName name="Payment" localSheetId="6">'Dropdown List'!#REF!</definedName>
    <definedName name="Payment" localSheetId="10">'Dropdown List'!#REF!</definedName>
    <definedName name="Payment" localSheetId="0">'[1]Dropdown List'!$B$1:$B$9</definedName>
    <definedName name="Payment" localSheetId="14">'Dropdown List'!#REF!</definedName>
    <definedName name="Payment" localSheetId="4">'Dropdown List'!#REF!</definedName>
    <definedName name="Payment" localSheetId="9">'Dropdown List'!#REF!</definedName>
    <definedName name="Payment" localSheetId="8">'Dropdown List'!#REF!</definedName>
    <definedName name="Payment" localSheetId="5">'Dropdown List'!#REF!</definedName>
    <definedName name="Payment" localSheetId="7">'Dropdown List'!#REF!</definedName>
    <definedName name="Payment" localSheetId="13">'Dropdown List'!#REF!</definedName>
    <definedName name="Payment" localSheetId="12">'Dropdown List'!#REF!</definedName>
    <definedName name="Payment" localSheetId="2">'[1]Dropdown List'!$B$1:$B$9</definedName>
    <definedName name="Payment" localSheetId="1">'[1]Dropdown List'!$B$1:$B$9</definedName>
    <definedName name="Payment" localSheetId="11">'Dropdown List'!#REF!</definedName>
    <definedName name="Payment">'Dropdown List'!#REF!</definedName>
    <definedName name="PmtMode" localSheetId="6">'Dropdown List'!#REF!</definedName>
    <definedName name="PmtMode" localSheetId="10">'Dropdown List'!#REF!</definedName>
    <definedName name="PmtMode" localSheetId="0">'Dropdown List'!#REF!</definedName>
    <definedName name="PmtMode" localSheetId="14">'Dropdown List'!#REF!</definedName>
    <definedName name="PmtMode" localSheetId="4">'Dropdown List'!#REF!</definedName>
    <definedName name="PmtMode" localSheetId="9">'Dropdown List'!#REF!</definedName>
    <definedName name="PmtMode" localSheetId="8">'Dropdown List'!#REF!</definedName>
    <definedName name="PmtMode" localSheetId="5">'Dropdown List'!#REF!</definedName>
    <definedName name="PmtMode" localSheetId="7">'Dropdown List'!#REF!</definedName>
    <definedName name="PmtMode" localSheetId="13">'Dropdown List'!#REF!</definedName>
    <definedName name="PmtMode" localSheetId="12">'Dropdown List'!#REF!</definedName>
    <definedName name="PmtMode" localSheetId="11">'Dropdown List'!#REF!</definedName>
    <definedName name="PmtMode">'Dropdown List'!#REF!</definedName>
    <definedName name="RMBPurchase">'Dropdown List'!$C$2:$C$3</definedName>
  </definedNames>
  <calcPr calcId="152511"/>
</workbook>
</file>

<file path=xl/calcChain.xml><?xml version="1.0" encoding="utf-8"?>
<calcChain xmlns="http://schemas.openxmlformats.org/spreadsheetml/2006/main">
  <c r="O63" i="6" l="1"/>
  <c r="O59" i="6"/>
  <c r="O55" i="6"/>
  <c r="O50" i="6"/>
  <c r="O45" i="6"/>
  <c r="O39" i="6"/>
  <c r="O33" i="6"/>
  <c r="O27" i="6"/>
  <c r="O20" i="6"/>
  <c r="O13" i="6"/>
  <c r="O7" i="6"/>
  <c r="G59" i="7"/>
  <c r="F70" i="7"/>
  <c r="I12" i="24" l="1"/>
  <c r="H58" i="6"/>
  <c r="F11" i="24" l="1"/>
  <c r="F10" i="24"/>
  <c r="D28" i="22" s="1"/>
  <c r="I11" i="24" l="1"/>
  <c r="G10" i="24"/>
  <c r="I10" i="24" s="1"/>
  <c r="H10" i="24"/>
  <c r="I28" i="22" s="1"/>
  <c r="G11" i="24"/>
  <c r="H11" i="24"/>
  <c r="F28" i="22"/>
  <c r="I3" i="24"/>
  <c r="I4" i="24"/>
  <c r="I5" i="24"/>
  <c r="J11" i="6"/>
  <c r="B27" i="22"/>
  <c r="B29" i="22" s="1"/>
  <c r="H5" i="24"/>
  <c r="K11" i="6" s="1"/>
  <c r="H3" i="24"/>
  <c r="J8" i="6"/>
  <c r="K8" i="6"/>
  <c r="O26" i="6"/>
  <c r="O23" i="6"/>
  <c r="O15" i="6"/>
  <c r="O9" i="6"/>
  <c r="F54" i="22"/>
  <c r="M28" i="22" l="1"/>
  <c r="H28" i="22"/>
  <c r="H31" i="22"/>
  <c r="G19" i="22"/>
  <c r="I27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K19" i="22"/>
  <c r="K21" i="22" s="1"/>
  <c r="C45" i="22"/>
  <c r="A34" i="22"/>
  <c r="A35" i="22"/>
  <c r="A36" i="22"/>
  <c r="A37" i="22"/>
  <c r="A38" i="22"/>
  <c r="A39" i="22"/>
  <c r="A40" i="22"/>
  <c r="A41" i="22"/>
  <c r="A42" i="22"/>
  <c r="A43" i="22"/>
  <c r="A44" i="22"/>
  <c r="A33" i="22"/>
  <c r="G5" i="22"/>
  <c r="B34" i="22" s="1"/>
  <c r="G6" i="22"/>
  <c r="B35" i="22" s="1"/>
  <c r="G7" i="22"/>
  <c r="B36" i="22" s="1"/>
  <c r="G8" i="22"/>
  <c r="B37" i="22" s="1"/>
  <c r="G9" i="22"/>
  <c r="B38" i="22" s="1"/>
  <c r="G10" i="22"/>
  <c r="B39" i="22" s="1"/>
  <c r="G11" i="22"/>
  <c r="B40" i="22" s="1"/>
  <c r="G12" i="22"/>
  <c r="B41" i="22" s="1"/>
  <c r="G13" i="22"/>
  <c r="B42" i="22" s="1"/>
  <c r="G14" i="22"/>
  <c r="B43" i="22" s="1"/>
  <c r="G15" i="22"/>
  <c r="B44" i="22" s="1"/>
  <c r="G4" i="22"/>
  <c r="B33" i="22" s="1"/>
  <c r="L4" i="22"/>
  <c r="L5" i="22"/>
  <c r="L6" i="22"/>
  <c r="L7" i="22"/>
  <c r="L8" i="22"/>
  <c r="L9" i="22"/>
  <c r="L10" i="22"/>
  <c r="L11" i="22"/>
  <c r="L12" i="22"/>
  <c r="L13" i="22"/>
  <c r="L14" i="22"/>
  <c r="L15" i="22"/>
  <c r="B45" i="22" l="1"/>
  <c r="G17" i="22"/>
  <c r="G21" i="22" s="1"/>
  <c r="L17" i="22"/>
  <c r="O2" i="6"/>
  <c r="X4" i="22"/>
  <c r="X5" i="22"/>
  <c r="X6" i="22"/>
  <c r="X7" i="22"/>
  <c r="X8" i="22"/>
  <c r="X9" i="22"/>
  <c r="X10" i="22"/>
  <c r="X11" i="22"/>
  <c r="X12" i="22"/>
  <c r="X13" i="22"/>
  <c r="X14" i="22"/>
  <c r="X15" i="22"/>
  <c r="W4" i="22"/>
  <c r="N6" i="22" l="1"/>
  <c r="J27" i="22"/>
  <c r="J29" i="22" s="1"/>
  <c r="W5" i="22"/>
  <c r="U7" i="22"/>
  <c r="U8" i="22"/>
  <c r="U9" i="22"/>
  <c r="U10" i="22"/>
  <c r="U11" i="22"/>
  <c r="U12" i="22"/>
  <c r="U6" i="22"/>
  <c r="O49" i="6"/>
  <c r="O51" i="6"/>
  <c r="O34" i="6"/>
  <c r="O28" i="6"/>
  <c r="O21" i="6"/>
  <c r="O19" i="6"/>
  <c r="U5" i="22"/>
  <c r="M5" i="22"/>
  <c r="N5" i="22"/>
  <c r="O5" i="22"/>
  <c r="P5" i="22"/>
  <c r="Q5" i="22"/>
  <c r="R5" i="22"/>
  <c r="S5" i="22"/>
  <c r="T5" i="22"/>
  <c r="V5" i="22"/>
  <c r="M6" i="22"/>
  <c r="O6" i="22"/>
  <c r="P6" i="22"/>
  <c r="Q6" i="22"/>
  <c r="R6" i="22"/>
  <c r="S6" i="22"/>
  <c r="T6" i="22"/>
  <c r="V6" i="22"/>
  <c r="W6" i="22"/>
  <c r="M7" i="22"/>
  <c r="N7" i="22"/>
  <c r="O7" i="22"/>
  <c r="P7" i="22"/>
  <c r="Q7" i="22"/>
  <c r="R7" i="22"/>
  <c r="S7" i="22"/>
  <c r="T7" i="22"/>
  <c r="V7" i="22"/>
  <c r="W7" i="22"/>
  <c r="M8" i="22"/>
  <c r="N8" i="22"/>
  <c r="O8" i="22"/>
  <c r="P8" i="22"/>
  <c r="Q8" i="22"/>
  <c r="R8" i="22"/>
  <c r="S8" i="22"/>
  <c r="T8" i="22"/>
  <c r="V8" i="22"/>
  <c r="W8" i="22"/>
  <c r="M9" i="22"/>
  <c r="N9" i="22"/>
  <c r="O9" i="22"/>
  <c r="P9" i="22"/>
  <c r="Q9" i="22"/>
  <c r="R9" i="22"/>
  <c r="S9" i="22"/>
  <c r="T9" i="22"/>
  <c r="V9" i="22"/>
  <c r="W9" i="22"/>
  <c r="M10" i="22"/>
  <c r="N10" i="22"/>
  <c r="O10" i="22"/>
  <c r="P10" i="22"/>
  <c r="Q10" i="22"/>
  <c r="R10" i="22"/>
  <c r="S10" i="22"/>
  <c r="T10" i="22"/>
  <c r="V10" i="22"/>
  <c r="W10" i="22"/>
  <c r="M11" i="22"/>
  <c r="N11" i="22"/>
  <c r="O11" i="22"/>
  <c r="P11" i="22"/>
  <c r="Q11" i="22"/>
  <c r="R11" i="22"/>
  <c r="S11" i="22"/>
  <c r="T11" i="22"/>
  <c r="V11" i="22"/>
  <c r="W11" i="22"/>
  <c r="M12" i="22"/>
  <c r="N12" i="22"/>
  <c r="O12" i="22"/>
  <c r="P12" i="22"/>
  <c r="Q12" i="22"/>
  <c r="R12" i="22"/>
  <c r="S12" i="22"/>
  <c r="T12" i="22"/>
  <c r="V12" i="22"/>
  <c r="W12" i="22"/>
  <c r="M13" i="22"/>
  <c r="N13" i="22"/>
  <c r="O13" i="22"/>
  <c r="P13" i="22"/>
  <c r="Q13" i="22"/>
  <c r="R13" i="22"/>
  <c r="S13" i="22"/>
  <c r="T13" i="22"/>
  <c r="U13" i="22"/>
  <c r="V13" i="22"/>
  <c r="W13" i="22"/>
  <c r="M14" i="22"/>
  <c r="N14" i="22"/>
  <c r="O14" i="22"/>
  <c r="P14" i="22"/>
  <c r="Q14" i="22"/>
  <c r="R14" i="22"/>
  <c r="S14" i="22"/>
  <c r="T14" i="22"/>
  <c r="U14" i="22"/>
  <c r="V14" i="22"/>
  <c r="W14" i="22"/>
  <c r="M15" i="22"/>
  <c r="N15" i="22"/>
  <c r="O15" i="22"/>
  <c r="P15" i="22"/>
  <c r="Q15" i="22"/>
  <c r="R15" i="22"/>
  <c r="S15" i="22"/>
  <c r="T15" i="22"/>
  <c r="U15" i="22"/>
  <c r="V15" i="22"/>
  <c r="W15" i="22"/>
  <c r="K15" i="22"/>
  <c r="K14" i="22"/>
  <c r="K13" i="22"/>
  <c r="K12" i="22"/>
  <c r="K11" i="22"/>
  <c r="K10" i="22"/>
  <c r="K9" i="22"/>
  <c r="K8" i="22"/>
  <c r="K7" i="22"/>
  <c r="K6" i="22"/>
  <c r="K5" i="22"/>
  <c r="D27" i="22"/>
  <c r="D29" i="22" s="1"/>
  <c r="F27" i="22"/>
  <c r="I29" i="22"/>
  <c r="K27" i="22"/>
  <c r="K29" i="22" s="1"/>
  <c r="L27" i="22"/>
  <c r="L29" i="22" s="1"/>
  <c r="C19" i="22"/>
  <c r="D19" i="22"/>
  <c r="E19" i="22"/>
  <c r="F19" i="22"/>
  <c r="B19" i="22"/>
  <c r="F29" i="22" l="1"/>
  <c r="Y14" i="22"/>
  <c r="AB14" i="22" s="1"/>
  <c r="Y5" i="22"/>
  <c r="AB5" i="22" s="1"/>
  <c r="Y7" i="22"/>
  <c r="AB7" i="22" s="1"/>
  <c r="Y9" i="22"/>
  <c r="AB9" i="22" s="1"/>
  <c r="Y11" i="22"/>
  <c r="AB11" i="22" s="1"/>
  <c r="Y13" i="22"/>
  <c r="AB13" i="22" s="1"/>
  <c r="Y6" i="22"/>
  <c r="AB6" i="22" s="1"/>
  <c r="Y8" i="22"/>
  <c r="AB8" i="22" s="1"/>
  <c r="Y10" i="22"/>
  <c r="AB10" i="22" s="1"/>
  <c r="Y12" i="22"/>
  <c r="AB12" i="22" s="1"/>
  <c r="Y15" i="22"/>
  <c r="AB15" i="22" s="1"/>
  <c r="Y19" i="22"/>
  <c r="C6" i="22"/>
  <c r="D6" i="22"/>
  <c r="E6" i="22"/>
  <c r="F6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5" i="22"/>
  <c r="D5" i="22"/>
  <c r="E5" i="22"/>
  <c r="F5" i="22"/>
  <c r="B15" i="22"/>
  <c r="B14" i="22"/>
  <c r="H14" i="22" l="1"/>
  <c r="H15" i="22"/>
  <c r="B13" i="22"/>
  <c r="H13" i="22" s="1"/>
  <c r="B12" i="22"/>
  <c r="H12" i="22" s="1"/>
  <c r="B11" i="22"/>
  <c r="H11" i="22" s="1"/>
  <c r="B10" i="22"/>
  <c r="H10" i="22" s="1"/>
  <c r="B9" i="22"/>
  <c r="H9" i="22" s="1"/>
  <c r="B8" i="22"/>
  <c r="H8" i="22" s="1"/>
  <c r="B7" i="22"/>
  <c r="H7" i="22" s="1"/>
  <c r="B6" i="22"/>
  <c r="H6" i="22" s="1"/>
  <c r="B5" i="22"/>
  <c r="H5" i="22" s="1"/>
  <c r="O12" i="6"/>
  <c r="O14" i="6"/>
  <c r="O16" i="6"/>
  <c r="O17" i="6"/>
  <c r="O4" i="6"/>
  <c r="O6" i="6"/>
  <c r="O5" i="6"/>
  <c r="AA7" i="22" l="1"/>
  <c r="AA9" i="22"/>
  <c r="AA11" i="22"/>
  <c r="AA13" i="22"/>
  <c r="AA14" i="22"/>
  <c r="AA6" i="22"/>
  <c r="AA8" i="22"/>
  <c r="AA10" i="22"/>
  <c r="AA12" i="22"/>
  <c r="AA15" i="22"/>
  <c r="AA5" i="22"/>
  <c r="E27" i="22"/>
  <c r="E29" i="22" s="1"/>
  <c r="H19" i="22"/>
  <c r="O69" i="6" l="1"/>
  <c r="O68" i="6"/>
  <c r="O67" i="6"/>
  <c r="O66" i="6"/>
  <c r="O65" i="6"/>
  <c r="O64" i="6"/>
  <c r="O62" i="6"/>
  <c r="O61" i="6"/>
  <c r="O60" i="6"/>
  <c r="O58" i="6"/>
  <c r="O57" i="6"/>
  <c r="O56" i="6"/>
  <c r="O54" i="6"/>
  <c r="O53" i="6"/>
  <c r="O52" i="6"/>
  <c r="O48" i="6"/>
  <c r="O47" i="6"/>
  <c r="O46" i="6"/>
  <c r="O44" i="6"/>
  <c r="O43" i="6"/>
  <c r="O42" i="6"/>
  <c r="O41" i="6"/>
  <c r="O40" i="6"/>
  <c r="O38" i="6"/>
  <c r="O37" i="6"/>
  <c r="O36" i="6"/>
  <c r="O35" i="6"/>
  <c r="O32" i="6"/>
  <c r="O31" i="6"/>
  <c r="O30" i="6"/>
  <c r="O29" i="6"/>
  <c r="O25" i="6"/>
  <c r="O24" i="6"/>
  <c r="O22" i="6"/>
  <c r="O18" i="6"/>
  <c r="G11" i="6"/>
  <c r="O10" i="6"/>
  <c r="O8" i="6"/>
  <c r="O3" i="6"/>
  <c r="O11" i="6" l="1"/>
  <c r="H27" i="22" s="1"/>
  <c r="C27" i="22"/>
  <c r="M27" i="22" l="1"/>
  <c r="M29" i="22" s="1"/>
  <c r="H29" i="22"/>
  <c r="H30" i="22"/>
  <c r="C29" i="22"/>
  <c r="S4" i="22"/>
  <c r="S17" i="22" s="1"/>
  <c r="U4" i="22"/>
  <c r="U17" i="22" s="1"/>
  <c r="T4" i="22"/>
  <c r="T17" i="22" s="1"/>
  <c r="P4" i="22"/>
  <c r="P17" i="22" s="1"/>
  <c r="D4" i="22"/>
  <c r="D17" i="22" s="1"/>
  <c r="F4" i="22"/>
  <c r="F17" i="22" s="1"/>
  <c r="F21" i="22" s="1"/>
  <c r="O4" i="22"/>
  <c r="O17" i="22" s="1"/>
  <c r="V4" i="22"/>
  <c r="V17" i="22" s="1"/>
  <c r="Q4" i="22"/>
  <c r="Q17" i="22" s="1"/>
  <c r="W17" i="22"/>
  <c r="R4" i="22"/>
  <c r="R17" i="22" s="1"/>
  <c r="N4" i="22"/>
  <c r="N17" i="22" s="1"/>
  <c r="M4" i="22"/>
  <c r="M17" i="22" s="1"/>
  <c r="K4" i="22"/>
  <c r="C4" i="22"/>
  <c r="C17" i="22" s="1"/>
  <c r="E4" i="22"/>
  <c r="E17" i="22" s="1"/>
  <c r="E21" i="22" s="1"/>
  <c r="B4" i="22"/>
  <c r="B17" i="22" l="1"/>
  <c r="B21" i="22" s="1"/>
  <c r="H4" i="22"/>
  <c r="K17" i="22"/>
  <c r="Y4" i="22"/>
  <c r="AB4" i="22" s="1"/>
  <c r="AA4" i="22" l="1"/>
  <c r="Y17" i="22"/>
  <c r="H17" i="22"/>
  <c r="H21" i="22" s="1"/>
  <c r="Y21" i="22" l="1"/>
</calcChain>
</file>

<file path=xl/comments1.xml><?xml version="1.0" encoding="utf-8"?>
<comments xmlns="http://schemas.openxmlformats.org/spreadsheetml/2006/main">
  <authors>
    <author>Sue Hwa</author>
  </authors>
  <commentList>
    <comment ref="G59" authorId="0" shapeId="0">
      <text>
        <r>
          <rPr>
            <sz val="9"/>
            <color indexed="81"/>
            <rFont val="Tahoma"/>
            <charset val="1"/>
          </rPr>
          <t>Total paid is $10K. The 2nd portion is in "Dec" tab on commission</t>
        </r>
      </text>
    </comment>
  </commentList>
</comments>
</file>

<file path=xl/connections.xml><?xml version="1.0" encoding="utf-8"?>
<connections xmlns="http://schemas.openxmlformats.org/spreadsheetml/2006/main">
  <connection id="1" sourceFile="C:\Users\Beh\Desktop\Accounts 2013\Expense Control 2013.xlsx" keepAlive="1" name="Expense Control 2013" type="5" refreshedVersion="0" new="1" background="1">
    <dbPr connection="Provider=Microsoft.ACE.OLEDB.12.0;Password=&quot;&quot;;User ID=Admin;Data Source=C:\Users\Beh\Desktop\Accounts 2013\Expense Control 2013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<sst xmlns="http://schemas.openxmlformats.org/spreadsheetml/2006/main" count="2490" uniqueCount="371">
  <si>
    <t>Date Paid</t>
  </si>
  <si>
    <t>Cheque No</t>
  </si>
  <si>
    <t>Amount</t>
  </si>
  <si>
    <t>Remark</t>
  </si>
  <si>
    <t>Expense Type</t>
  </si>
  <si>
    <t>Description</t>
  </si>
  <si>
    <t>Supplier</t>
  </si>
  <si>
    <t>Date deducted (per Bank)</t>
  </si>
  <si>
    <t>Mode of Payment</t>
  </si>
  <si>
    <t>Stock</t>
  </si>
  <si>
    <t>Office Expenses</t>
  </si>
  <si>
    <t>Rental</t>
  </si>
  <si>
    <t xml:space="preserve">Cash </t>
  </si>
  <si>
    <t>Cheque</t>
  </si>
  <si>
    <t>Giro</t>
  </si>
  <si>
    <t>Transfer</t>
  </si>
  <si>
    <t>Paid by Director</t>
  </si>
  <si>
    <t>Vehicle - Fuel</t>
  </si>
  <si>
    <t>Vehicle - Road Tax</t>
  </si>
  <si>
    <t>Vehicle - Repair</t>
  </si>
  <si>
    <t>Labour - Salary</t>
  </si>
  <si>
    <t>Labour - CPF Contribution / FWL</t>
  </si>
  <si>
    <t>Vehicle - Insurance</t>
  </si>
  <si>
    <t>Vehicle - Car Parking and ERP</t>
  </si>
  <si>
    <t>Asset - Vehicle</t>
  </si>
  <si>
    <t>Asset - Equipment</t>
  </si>
  <si>
    <t>Date</t>
  </si>
  <si>
    <t>Invoice no</t>
  </si>
  <si>
    <t>Month</t>
  </si>
  <si>
    <t>Name</t>
  </si>
  <si>
    <t>Type</t>
  </si>
  <si>
    <t>DOB</t>
  </si>
  <si>
    <t>Nationality</t>
  </si>
  <si>
    <t>Gross Salary</t>
  </si>
  <si>
    <t>Overtime</t>
  </si>
  <si>
    <t>Bonus</t>
  </si>
  <si>
    <t>Employee CPF</t>
  </si>
  <si>
    <t>Employer CPF</t>
  </si>
  <si>
    <t>CDAC</t>
  </si>
  <si>
    <t>SDL</t>
  </si>
  <si>
    <t>Foreign Worker Levy</t>
  </si>
  <si>
    <t>Take Home Salary</t>
  </si>
  <si>
    <t>Cheque No.</t>
  </si>
  <si>
    <t>Beh Chai Hock</t>
  </si>
  <si>
    <t>Director</t>
  </si>
  <si>
    <t>S'pore</t>
  </si>
  <si>
    <t>Lee It Lim</t>
  </si>
  <si>
    <t xml:space="preserve">Part Time </t>
  </si>
  <si>
    <t>S'pore PR</t>
  </si>
  <si>
    <t>Ooi Ea Ngn</t>
  </si>
  <si>
    <t>Staff</t>
  </si>
  <si>
    <t>Expense / (Payment)</t>
  </si>
  <si>
    <t>Amount (RMB)</t>
  </si>
  <si>
    <t>Amount (SGD)</t>
  </si>
  <si>
    <t>Cheque  Nos</t>
  </si>
  <si>
    <t>Expense</t>
  </si>
  <si>
    <t>Purchase stock</t>
  </si>
  <si>
    <t>(Payment)</t>
  </si>
  <si>
    <t>Transfer fund to CHINA</t>
  </si>
  <si>
    <t>460740  (4/2/15)</t>
  </si>
  <si>
    <t>460752  (12/3/15)</t>
  </si>
  <si>
    <t>Allowance / Medical</t>
  </si>
  <si>
    <t>Choo Chiang Marketing Pte</t>
  </si>
  <si>
    <t>2015/000528</t>
  </si>
  <si>
    <t>Kum Eng Huat Ele pte</t>
  </si>
  <si>
    <t xml:space="preserve">460751  PLTD </t>
  </si>
  <si>
    <t>2015/001593</t>
  </si>
  <si>
    <t>Iss marketing product pte</t>
  </si>
  <si>
    <t>Teck Seng Enterprise pte</t>
  </si>
  <si>
    <t>Lian Fu metals trd</t>
  </si>
  <si>
    <t>Hai Guan Seng Trd Svc</t>
  </si>
  <si>
    <t>Hock Seng Elec</t>
  </si>
  <si>
    <t>Kak Guan H&amp;E trd</t>
  </si>
  <si>
    <t>ASK Elec</t>
  </si>
  <si>
    <t>Phone Bill</t>
  </si>
  <si>
    <t>R15001</t>
  </si>
  <si>
    <t>A&amp;V Engineering</t>
  </si>
  <si>
    <t>Singtel</t>
  </si>
  <si>
    <t>460729  PLTD</t>
  </si>
  <si>
    <t>Petrol for the month</t>
  </si>
  <si>
    <t>SPC</t>
  </si>
  <si>
    <t>Purchases</t>
  </si>
  <si>
    <t xml:space="preserve">Expense </t>
  </si>
  <si>
    <r>
      <rPr>
        <vertAlign val="superscript"/>
        <sz val="11"/>
        <color theme="1"/>
        <rFont val="Calibri"/>
        <family val="2"/>
        <scheme val="minor"/>
      </rPr>
      <t xml:space="preserve">5th </t>
    </r>
    <r>
      <rPr>
        <sz val="11"/>
        <color theme="1"/>
        <rFont val="Calibri"/>
        <family val="2"/>
        <scheme val="minor"/>
      </rPr>
      <t>installment</t>
    </r>
  </si>
  <si>
    <t>Tan Chong Credit Pltd</t>
  </si>
  <si>
    <t>460736  PLTD</t>
  </si>
  <si>
    <t>Season Parking</t>
  </si>
  <si>
    <t>HDB</t>
  </si>
  <si>
    <t>Ng Bee Yong</t>
  </si>
  <si>
    <t>2015/001822</t>
  </si>
  <si>
    <t>Million Elec</t>
  </si>
  <si>
    <t>New Tai Wah Electrical</t>
  </si>
  <si>
    <t>Sheng Siong Supermarket</t>
  </si>
  <si>
    <t>Challenger</t>
  </si>
  <si>
    <t>Meal Expenses</t>
  </si>
  <si>
    <t>Entertainment</t>
  </si>
  <si>
    <t>Ink cartridge</t>
  </si>
  <si>
    <t>DO49499</t>
  </si>
  <si>
    <t>Meal</t>
  </si>
  <si>
    <t>YO46381</t>
  </si>
  <si>
    <t xml:space="preserve"> singapore airport</t>
  </si>
  <si>
    <t>LEE Roast Meat</t>
  </si>
  <si>
    <t>Fuel for the month</t>
  </si>
  <si>
    <r>
      <rPr>
        <vertAlign val="superscript"/>
        <sz val="11"/>
        <color theme="1"/>
        <rFont val="Calibri"/>
        <family val="2"/>
        <scheme val="minor"/>
      </rPr>
      <t xml:space="preserve">6th </t>
    </r>
    <r>
      <rPr>
        <sz val="11"/>
        <color theme="1"/>
        <rFont val="Calibri"/>
        <family val="2"/>
        <scheme val="minor"/>
      </rPr>
      <t>installment</t>
    </r>
  </si>
  <si>
    <t>LTA</t>
  </si>
  <si>
    <t>CISCO</t>
  </si>
  <si>
    <t>Fine</t>
  </si>
  <si>
    <t>Total</t>
  </si>
  <si>
    <t>Payment for RMB purchases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</si>
  <si>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</si>
  <si>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</si>
  <si>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</si>
  <si>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</si>
  <si>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</si>
  <si>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</si>
  <si>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</si>
  <si>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</si>
  <si>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</si>
  <si>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</si>
  <si>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</si>
  <si>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 xml:space="preserve">Jan </t>
  </si>
  <si>
    <t>Salary</t>
  </si>
  <si>
    <t>Salary Paid</t>
  </si>
  <si>
    <t>Total remuneration</t>
  </si>
  <si>
    <t>Beh Choon Keat</t>
  </si>
  <si>
    <t>Lim Kiong Cheo</t>
  </si>
  <si>
    <t>Kavinash Raja</t>
  </si>
  <si>
    <t>Malaysia</t>
  </si>
  <si>
    <t>SX20150408</t>
  </si>
  <si>
    <t>SX20150422-00021</t>
  </si>
  <si>
    <t>460758 (7/4/15)</t>
  </si>
  <si>
    <t>460763 (28/4/15)</t>
  </si>
  <si>
    <t>SX2015-06012-0001</t>
  </si>
  <si>
    <t>Sx20150804-00010</t>
  </si>
  <si>
    <t>SX20150919-00010</t>
  </si>
  <si>
    <t>460808 (16/9/15)</t>
  </si>
  <si>
    <t>460812 (28/9/15)</t>
  </si>
  <si>
    <t>460828 (24/11/15)</t>
  </si>
  <si>
    <t>ERP</t>
  </si>
  <si>
    <t>Coupon</t>
  </si>
  <si>
    <t>Electronic car parking</t>
  </si>
  <si>
    <t>rental</t>
  </si>
  <si>
    <t xml:space="preserve"> Hample</t>
  </si>
  <si>
    <t>Hample</t>
  </si>
  <si>
    <t>460741 PLTD</t>
  </si>
  <si>
    <t>2015-010202</t>
  </si>
  <si>
    <t>2015-010203</t>
  </si>
  <si>
    <t>460744   $3000</t>
  </si>
  <si>
    <t>460743   $955</t>
  </si>
  <si>
    <t>A247666/V</t>
  </si>
  <si>
    <t>Kim Siah Ele PL</t>
  </si>
  <si>
    <t>A248042/V</t>
  </si>
  <si>
    <t>ISS Mart Products PL</t>
  </si>
  <si>
    <t>Hup Huat Switch  Board Co</t>
  </si>
  <si>
    <t>M2 Digital Technology</t>
  </si>
  <si>
    <t>James King PL</t>
  </si>
  <si>
    <t>Harvey Norman</t>
  </si>
  <si>
    <t>Quicklink Ele PL</t>
  </si>
  <si>
    <t>TLL Small Tool</t>
  </si>
  <si>
    <r>
      <rPr>
        <vertAlign val="superscript"/>
        <sz val="11"/>
        <color theme="1"/>
        <rFont val="Calibri"/>
        <family val="2"/>
        <scheme val="minor"/>
      </rPr>
      <t xml:space="preserve">7th </t>
    </r>
    <r>
      <rPr>
        <sz val="11"/>
        <color theme="1"/>
        <rFont val="Calibri"/>
        <family val="2"/>
        <scheme val="minor"/>
      </rPr>
      <t>installment</t>
    </r>
  </si>
  <si>
    <t>Hong Brother Tyres Battery Trading</t>
  </si>
  <si>
    <t>car park</t>
  </si>
  <si>
    <t>OG Builing Carpark</t>
  </si>
  <si>
    <t>Repair</t>
  </si>
  <si>
    <t>A&amp;V Engineering PL</t>
  </si>
  <si>
    <t>FMD Management Consultants PL</t>
  </si>
  <si>
    <t>460757   $2755</t>
  </si>
  <si>
    <t>Insurance</t>
  </si>
  <si>
    <t>AIG Asia Pacific Insurance</t>
  </si>
  <si>
    <t>Road Tax</t>
  </si>
  <si>
    <t>D14475T</t>
  </si>
  <si>
    <t>Chang of financial period end printing fee</t>
  </si>
  <si>
    <t>Office</t>
  </si>
  <si>
    <t>15-007259</t>
  </si>
  <si>
    <t>Sam Huat Cable &amp; Accessories</t>
  </si>
  <si>
    <t>15-006772</t>
  </si>
  <si>
    <t>CS1504113</t>
  </si>
  <si>
    <t>CS1504190</t>
  </si>
  <si>
    <t>New Marine Ele Trading</t>
  </si>
  <si>
    <t>A248550/V</t>
  </si>
  <si>
    <t>SI931125</t>
  </si>
  <si>
    <t>Teck Seng Enterprises</t>
  </si>
  <si>
    <t>Million Ele</t>
  </si>
  <si>
    <t>Kong Lim Enterprise PL</t>
  </si>
  <si>
    <t>Saizeriya</t>
  </si>
  <si>
    <t>Molly's</t>
  </si>
  <si>
    <r>
      <rPr>
        <vertAlign val="superscript"/>
        <sz val="11"/>
        <color theme="1"/>
        <rFont val="Calibri"/>
        <family val="2"/>
        <scheme val="minor"/>
      </rPr>
      <t xml:space="preserve">8th </t>
    </r>
    <r>
      <rPr>
        <sz val="11"/>
        <color theme="1"/>
        <rFont val="Calibri"/>
        <family val="2"/>
        <scheme val="minor"/>
      </rPr>
      <t>installment</t>
    </r>
  </si>
  <si>
    <t>Secretarial Fee</t>
  </si>
  <si>
    <t>R15003</t>
  </si>
  <si>
    <t>R15004</t>
  </si>
  <si>
    <t>EASE Engineering</t>
  </si>
  <si>
    <t>Rent</t>
  </si>
  <si>
    <t>Rent Expenses</t>
  </si>
  <si>
    <t>Check with pmt type</t>
  </si>
  <si>
    <t>Check with detailed total</t>
  </si>
  <si>
    <t>460834 /460835</t>
  </si>
  <si>
    <t>460792 (27/7/15)</t>
  </si>
  <si>
    <t>2015/005869</t>
  </si>
  <si>
    <t>A249712/V</t>
  </si>
  <si>
    <t>Aik Hoe &amp; Co</t>
  </si>
  <si>
    <t>Lian Eng Ele CO</t>
  </si>
  <si>
    <t>PHILIPS</t>
  </si>
  <si>
    <t>50x85 lock cas</t>
  </si>
  <si>
    <t>2015-050501</t>
  </si>
  <si>
    <t>R15002858</t>
  </si>
  <si>
    <t>R15004835</t>
  </si>
  <si>
    <t>R15005110</t>
  </si>
  <si>
    <t>Nancy Quek Ele</t>
  </si>
  <si>
    <t>Ink Cartiage</t>
  </si>
  <si>
    <t>Old StreetPL</t>
  </si>
  <si>
    <t>Food Street Air Port</t>
  </si>
  <si>
    <t>A1505250006</t>
  </si>
  <si>
    <t>Ist stop food juntion</t>
  </si>
  <si>
    <t>Subway</t>
  </si>
  <si>
    <r>
      <rPr>
        <vertAlign val="superscript"/>
        <sz val="11"/>
        <color theme="1"/>
        <rFont val="Calibri"/>
        <family val="2"/>
        <scheme val="minor"/>
      </rPr>
      <t xml:space="preserve">9th </t>
    </r>
    <r>
      <rPr>
        <sz val="11"/>
        <color theme="1"/>
        <rFont val="Calibri"/>
        <family val="2"/>
        <scheme val="minor"/>
      </rPr>
      <t>installment</t>
    </r>
  </si>
  <si>
    <t>Income Tax</t>
  </si>
  <si>
    <t>IRAS-INCOME TAX</t>
  </si>
  <si>
    <t>A250151V</t>
  </si>
  <si>
    <t>S1131041</t>
  </si>
  <si>
    <t>IV2015/008083</t>
  </si>
  <si>
    <t>Teck Joo Hardware &amp; Eng</t>
  </si>
  <si>
    <t>Hong Heng Ele Tra</t>
  </si>
  <si>
    <t>Advance Rubber Stamp Tra</t>
  </si>
  <si>
    <t>0629-15</t>
  </si>
  <si>
    <t>Star Led &amp; Sign</t>
  </si>
  <si>
    <t>CS1506016</t>
  </si>
  <si>
    <t>New Marine Electrical Tra PL</t>
  </si>
  <si>
    <t>Nippon Paint</t>
  </si>
  <si>
    <t>0101INV16-000590</t>
  </si>
  <si>
    <t>C.K.Tang</t>
  </si>
  <si>
    <t>R15010663</t>
  </si>
  <si>
    <t>R15010804</t>
  </si>
  <si>
    <t>R15010046</t>
  </si>
  <si>
    <t>Horme Hardware PL</t>
  </si>
  <si>
    <t>3/6/015</t>
  </si>
  <si>
    <t>UB00020250</t>
  </si>
  <si>
    <t>Value Passion Shop</t>
  </si>
  <si>
    <t>UB00020255</t>
  </si>
  <si>
    <t>Good Price Centre</t>
  </si>
  <si>
    <t>T-Luck Household &amp; Service</t>
  </si>
  <si>
    <t>Wai.Seng Tra &amp; Service</t>
  </si>
  <si>
    <t>Nakhon Kitchen</t>
  </si>
  <si>
    <r>
      <rPr>
        <vertAlign val="superscript"/>
        <sz val="11"/>
        <color theme="1"/>
        <rFont val="Calibri"/>
        <family val="2"/>
        <scheme val="minor"/>
      </rPr>
      <t xml:space="preserve">10th </t>
    </r>
    <r>
      <rPr>
        <sz val="11"/>
        <color theme="1"/>
        <rFont val="Calibri"/>
        <family val="2"/>
        <scheme val="minor"/>
      </rPr>
      <t>installment</t>
    </r>
  </si>
  <si>
    <t>R15006</t>
  </si>
  <si>
    <t>IV 2015/009151</t>
  </si>
  <si>
    <t>IV 2015/009893</t>
  </si>
  <si>
    <t>ICG41574</t>
  </si>
  <si>
    <t>Pacific Co PL</t>
  </si>
  <si>
    <t>ICG41731</t>
  </si>
  <si>
    <t>CC/003523</t>
  </si>
  <si>
    <t>Teck Cheong Aluminium PL</t>
  </si>
  <si>
    <t>A251813/V</t>
  </si>
  <si>
    <t>Wits Lighthouse</t>
  </si>
  <si>
    <t>Singapore Radio Industry PL</t>
  </si>
  <si>
    <t>2015-010701</t>
  </si>
  <si>
    <t>2015-010702</t>
  </si>
  <si>
    <t>R15013638</t>
  </si>
  <si>
    <t>R15016228</t>
  </si>
  <si>
    <t>R15015265</t>
  </si>
  <si>
    <t>Fei Siong Food Mgt</t>
  </si>
  <si>
    <t>Safety course</t>
  </si>
  <si>
    <t>R15007</t>
  </si>
  <si>
    <r>
      <rPr>
        <vertAlign val="superscript"/>
        <sz val="11"/>
        <color theme="1"/>
        <rFont val="Calibri"/>
        <family val="2"/>
        <scheme val="minor"/>
      </rPr>
      <t xml:space="preserve">11th </t>
    </r>
    <r>
      <rPr>
        <sz val="11"/>
        <color theme="1"/>
        <rFont val="Calibri"/>
        <family val="2"/>
        <scheme val="minor"/>
      </rPr>
      <t>installment</t>
    </r>
  </si>
  <si>
    <t>Medical checkup</t>
  </si>
  <si>
    <t>SATA CommHealt</t>
  </si>
  <si>
    <t>Account Fee for yr end 2014</t>
  </si>
  <si>
    <t>D15213T</t>
  </si>
  <si>
    <t>Acra Filling</t>
  </si>
  <si>
    <t>Preparing report /tax/disbursement</t>
  </si>
  <si>
    <t>pay to director for yr 2014 expence</t>
  </si>
  <si>
    <t>Tang Orchad night work</t>
  </si>
  <si>
    <t>A252481/V</t>
  </si>
  <si>
    <t>A252594/V</t>
  </si>
  <si>
    <t>A253215/V</t>
  </si>
  <si>
    <t>IV2015011100</t>
  </si>
  <si>
    <t>New Bin Sing Pumps PL</t>
  </si>
  <si>
    <t>Kim Swee Hardware Tra Co</t>
  </si>
  <si>
    <t>R15020159</t>
  </si>
  <si>
    <t>R15021096</t>
  </si>
  <si>
    <t>R15021102</t>
  </si>
  <si>
    <t>R15022094</t>
  </si>
  <si>
    <t>R15021633</t>
  </si>
  <si>
    <t>R15023900</t>
  </si>
  <si>
    <t>R15023902</t>
  </si>
  <si>
    <t>B065297</t>
  </si>
  <si>
    <t>Putien Restaurant</t>
  </si>
  <si>
    <t>Ever Dragon Restaurant</t>
  </si>
  <si>
    <t>R15008</t>
  </si>
  <si>
    <r>
      <rPr>
        <vertAlign val="superscript"/>
        <sz val="11"/>
        <color theme="1"/>
        <rFont val="Calibri"/>
        <family val="2"/>
        <scheme val="minor"/>
      </rPr>
      <t xml:space="preserve">12th </t>
    </r>
    <r>
      <rPr>
        <sz val="11"/>
        <color theme="1"/>
        <rFont val="Calibri"/>
        <family val="2"/>
        <scheme val="minor"/>
      </rPr>
      <t>installment</t>
    </r>
  </si>
  <si>
    <t>Huat Seng Yong Ele Svc PL</t>
  </si>
  <si>
    <t>460845 (29/12/15)</t>
  </si>
  <si>
    <t>iv2015/012724</t>
  </si>
  <si>
    <t>kmy15/0230</t>
  </si>
  <si>
    <t>kmy Ele Engineering PL</t>
  </si>
  <si>
    <t>Lian Eng Ele Company</t>
  </si>
  <si>
    <t>R15028167</t>
  </si>
  <si>
    <t>R15026444</t>
  </si>
  <si>
    <t>80206401/004017</t>
  </si>
  <si>
    <t>software winxp</t>
  </si>
  <si>
    <t>Inspection</t>
  </si>
  <si>
    <t>Vicom Inspetion centre</t>
  </si>
  <si>
    <t>fine</t>
  </si>
  <si>
    <t>Certis Cisco</t>
  </si>
  <si>
    <t>R15009</t>
  </si>
  <si>
    <t>Resorts world at Sentosa</t>
  </si>
  <si>
    <t>China Taiping Insurance Singapore PL</t>
  </si>
  <si>
    <t>AAVIC001-KB023</t>
  </si>
  <si>
    <t>Land Traport Authority</t>
  </si>
  <si>
    <t>AXA Insurance PL</t>
  </si>
  <si>
    <t>Costsaver Lighting PL</t>
  </si>
  <si>
    <t>Sl39443</t>
  </si>
  <si>
    <t>SL140471</t>
  </si>
  <si>
    <t>IV2015/014267</t>
  </si>
  <si>
    <t>R15031325</t>
  </si>
  <si>
    <t>29/2/2015</t>
  </si>
  <si>
    <t>R15037400</t>
  </si>
  <si>
    <t>2015-161002</t>
  </si>
  <si>
    <t>R1510</t>
  </si>
  <si>
    <t>URA</t>
  </si>
  <si>
    <t>Jew Kit Group PL</t>
  </si>
  <si>
    <t>Bee Cheng Hiang</t>
  </si>
  <si>
    <t>IV2015015853</t>
  </si>
  <si>
    <t>IV2015015887</t>
  </si>
  <si>
    <t>Sl143078</t>
  </si>
  <si>
    <t>A256638/V</t>
  </si>
  <si>
    <t>IN-1115-11</t>
  </si>
  <si>
    <t>Signstar</t>
  </si>
  <si>
    <t>Sl32719</t>
  </si>
  <si>
    <t>Wo Kee Hong Marketing PL</t>
  </si>
  <si>
    <t>S15000563</t>
  </si>
  <si>
    <t>VIVO Sports</t>
  </si>
  <si>
    <t>battery</t>
  </si>
  <si>
    <t>Old Street</t>
  </si>
  <si>
    <t>MOF  Tampines</t>
  </si>
  <si>
    <t>Kim Long</t>
  </si>
  <si>
    <t>R15011</t>
  </si>
  <si>
    <t>Marina Bay Sands</t>
  </si>
  <si>
    <t>IN-1215-21</t>
  </si>
  <si>
    <t>1123-15</t>
  </si>
  <si>
    <t>Tat Li Leong Hardware Centre</t>
  </si>
  <si>
    <t>S15007021</t>
  </si>
  <si>
    <t>S15011136</t>
  </si>
  <si>
    <t>Printer</t>
  </si>
  <si>
    <t>R15012</t>
  </si>
  <si>
    <t>CK Tang night work</t>
  </si>
  <si>
    <t>worker Insurance</t>
  </si>
  <si>
    <t>Comptroller of Income Tax</t>
  </si>
  <si>
    <t>201406072G</t>
  </si>
  <si>
    <t>Fees and Taxes</t>
  </si>
  <si>
    <t>Accounts Payable</t>
  </si>
  <si>
    <t>2015-181103</t>
  </si>
  <si>
    <t>Sub-Con</t>
  </si>
  <si>
    <t>Sub-contract</t>
  </si>
  <si>
    <t>2015-181104</t>
  </si>
  <si>
    <t>Not Paid</t>
  </si>
  <si>
    <t>WJ2015120017</t>
  </si>
  <si>
    <t>Pay back to Director for outstanding payable in 2014</t>
  </si>
  <si>
    <t>Payment records (exclude salary)</t>
  </si>
  <si>
    <t>RMB Purchases</t>
  </si>
  <si>
    <t>(for FMD to convert to SGD for reporting)</t>
  </si>
  <si>
    <t xml:space="preserve">(for FMD to convert to RMB purchases to SGD then check on accounts payable) </t>
  </si>
  <si>
    <t>(fully paid back outstanding amount shown in FY2014 Balance sheet)</t>
  </si>
  <si>
    <t>2014 Bonus paid in 2015 (already recognise in 2014 Income Statement)</t>
  </si>
  <si>
    <t>2015 Bonus not paid - To add as accruals as it will be paid in 2016</t>
  </si>
  <si>
    <t>Expenses by Type (exclude Salary)</t>
  </si>
  <si>
    <t>Add: 2015 Accrued Bonus (Not paid n 2015, to pay in 2016)</t>
  </si>
  <si>
    <t>Ruby</t>
  </si>
  <si>
    <t>Commission for purchase stock</t>
  </si>
  <si>
    <t>Beh Choon Siang</t>
  </si>
  <si>
    <t>From expenses other than RMB purchases</t>
  </si>
  <si>
    <t>From RMB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</si>
</sst>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¥-804]#,##0.00"/>
    <numFmt numFmtId="165" formatCode="[$-14809]d/m/yyyy;@"/>
    <numFmt numFmtId="166" formatCode="_ [$¥-804]* #,##0.00_ ;_ [$¥-804]* \-#,##0.00_ ;_ [$¥-804]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5">
    <xf numFmtId="0" fontId="0" fillId="0" borderId="0" xfId="0"/>
    <xf numFmtId="43" fontId="0" fillId="0" borderId="0" xfId="2" applyFont="1"/>
    <xf numFmtId="0" fontId="3" fillId="2" borderId="1" xfId="0" applyFont="1" applyFill="1" applyBorder="1" applyAlignment="1">
      <alignment horizontal="center"/>
    </xf>
    <xf numFmtId="43" fontId="3" fillId="2" borderId="1" xfId="2" applyFont="1" applyFill="1" applyBorder="1" applyAlignment="1">
      <alignment horizontal="center"/>
    </xf>
    <xf numFmtId="14" fontId="0" fillId="0" borderId="0" xfId="0" applyNumberFormat="1"/>
    <xf numFmtId="43" fontId="0" fillId="0" borderId="0" xfId="2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43" fontId="3" fillId="3" borderId="1" xfId="2" applyNumberFormat="1" applyFont="1" applyFill="1" applyBorder="1" applyAlignment="1">
      <alignment horizontal="center" wrapText="1"/>
    </xf>
    <xf numFmtId="43" fontId="3" fillId="4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7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5" fontId="0" fillId="0" borderId="0" xfId="0" applyNumberFormat="1" applyFill="1"/>
    <xf numFmtId="43" fontId="0" fillId="0" borderId="0" xfId="2" applyNumberFormat="1" applyFont="1" applyFill="1"/>
    <xf numFmtId="43" fontId="0" fillId="4" borderId="0" xfId="2" applyNumberFormat="1" applyFont="1" applyFill="1"/>
    <xf numFmtId="43" fontId="0" fillId="0" borderId="0" xfId="2" applyNumberFormat="1" applyFont="1"/>
    <xf numFmtId="164" fontId="3" fillId="2" borderId="1" xfId="0" applyNumberFormat="1" applyFont="1" applyFill="1" applyBorder="1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quotePrefix="1" applyAlignment="1">
      <alignment horizontal="center"/>
    </xf>
    <xf numFmtId="43" fontId="3" fillId="2" borderId="1" xfId="2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3" fontId="3" fillId="5" borderId="1" xfId="2" applyFont="1" applyFill="1" applyBorder="1" applyAlignment="1">
      <alignment horizontal="center"/>
    </xf>
    <xf numFmtId="44" fontId="3" fillId="2" borderId="1" xfId="3" applyFont="1" applyFill="1" applyBorder="1" applyAlignment="1">
      <alignment horizontal="right"/>
    </xf>
    <xf numFmtId="44" fontId="0" fillId="0" borderId="0" xfId="3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/>
    <xf numFmtId="43" fontId="0" fillId="0" borderId="0" xfId="0" applyNumberFormat="1"/>
    <xf numFmtId="43" fontId="0" fillId="0" borderId="2" xfId="2" applyFont="1" applyBorder="1"/>
    <xf numFmtId="0" fontId="0" fillId="0" borderId="0" xfId="0" applyFont="1"/>
    <xf numFmtId="17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3" fontId="3" fillId="2" borderId="1" xfId="2" applyNumberFormat="1" applyFont="1" applyFill="1" applyBorder="1" applyAlignment="1">
      <alignment horizontal="center" wrapText="1"/>
    </xf>
    <xf numFmtId="43" fontId="0" fillId="0" borderId="3" xfId="2" applyFont="1" applyBorder="1"/>
    <xf numFmtId="17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44" fontId="2" fillId="0" borderId="0" xfId="3" applyFont="1" applyFill="1" applyBorder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43" fontId="3" fillId="5" borderId="1" xfId="2" applyFont="1" applyFill="1" applyBorder="1" applyAlignment="1">
      <alignment horizontal="center" wrapText="1"/>
    </xf>
    <xf numFmtId="0" fontId="6" fillId="0" borderId="0" xfId="0" applyFont="1"/>
    <xf numFmtId="43" fontId="6" fillId="0" borderId="0" xfId="0" applyNumberFormat="1" applyFont="1" applyFill="1"/>
    <xf numFmtId="0" fontId="6" fillId="0" borderId="0" xfId="0" applyFont="1" applyAlignment="1">
      <alignment horizontal="center" wrapText="1"/>
    </xf>
    <xf numFmtId="43" fontId="0" fillId="0" borderId="0" xfId="2" applyFont="1" applyBorder="1"/>
    <xf numFmtId="43" fontId="3" fillId="0" borderId="0" xfId="2" applyFont="1" applyFill="1" applyBorder="1" applyAlignment="1">
      <alignment horizontal="center" wrapText="1"/>
    </xf>
    <xf numFmtId="0" fontId="0" fillId="0" borderId="0" xfId="2" applyNumberFormat="1" applyFont="1" applyFill="1"/>
    <xf numFmtId="0" fontId="0" fillId="0" borderId="0" xfId="2" applyNumberFormat="1" applyFont="1"/>
    <xf numFmtId="0" fontId="0" fillId="0" borderId="0" xfId="2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0" fillId="0" borderId="0" xfId="2" applyNumberFormat="1" applyFont="1"/>
    <xf numFmtId="165" fontId="0" fillId="0" borderId="0" xfId="2" applyNumberFormat="1" applyFont="1"/>
    <xf numFmtId="43" fontId="0" fillId="0" borderId="0" xfId="2" applyFont="1" applyAlignment="1">
      <alignment horizontal="right"/>
    </xf>
    <xf numFmtId="43" fontId="0" fillId="0" borderId="0" xfId="0" applyNumberFormat="1" applyFill="1"/>
    <xf numFmtId="43" fontId="6" fillId="0" borderId="0" xfId="0" applyNumberFormat="1" applyFont="1"/>
    <xf numFmtId="0" fontId="5" fillId="6" borderId="0" xfId="0" applyFont="1" applyFill="1"/>
    <xf numFmtId="43" fontId="0" fillId="6" borderId="0" xfId="2" applyFont="1" applyFill="1"/>
    <xf numFmtId="0" fontId="0" fillId="6" borderId="0" xfId="0" applyFill="1"/>
    <xf numFmtId="0" fontId="6" fillId="6" borderId="0" xfId="0" applyFont="1" applyFill="1"/>
    <xf numFmtId="0" fontId="5" fillId="2" borderId="0" xfId="0" applyFont="1" applyFill="1"/>
    <xf numFmtId="43" fontId="0" fillId="2" borderId="0" xfId="2" applyFont="1" applyFill="1"/>
    <xf numFmtId="0" fontId="5" fillId="7" borderId="0" xfId="0" applyFont="1" applyFill="1"/>
    <xf numFmtId="43" fontId="0" fillId="7" borderId="0" xfId="2" applyFont="1" applyFill="1"/>
    <xf numFmtId="0" fontId="0" fillId="7" borderId="0" xfId="0" applyFont="1" applyFill="1"/>
    <xf numFmtId="0" fontId="5" fillId="5" borderId="0" xfId="0" applyFont="1" applyFill="1"/>
    <xf numFmtId="43" fontId="0" fillId="5" borderId="0" xfId="2" applyFont="1" applyFill="1"/>
    <xf numFmtId="0" fontId="0" fillId="5" borderId="0" xfId="0" applyFill="1"/>
    <xf numFmtId="0" fontId="6" fillId="5" borderId="0" xfId="0" applyFont="1" applyFill="1"/>
    <xf numFmtId="0" fontId="0" fillId="2" borderId="0" xfId="0" applyFill="1"/>
    <xf numFmtId="0" fontId="6" fillId="2" borderId="0" xfId="0" applyFont="1" applyFill="1"/>
    <xf numFmtId="166" fontId="0" fillId="0" borderId="0" xfId="2" applyNumberFormat="1" applyFont="1"/>
    <xf numFmtId="166" fontId="0" fillId="0" borderId="2" xfId="2" applyNumberFormat="1" applyFont="1" applyBorder="1"/>
    <xf numFmtId="0" fontId="3" fillId="0" borderId="0" xfId="0" applyFont="1" applyAlignment="1">
      <alignment horizontal="right" wrapText="1"/>
    </xf>
    <xf numFmtId="43" fontId="0" fillId="0" borderId="4" xfId="0" applyNumberFormat="1" applyBorder="1"/>
    <xf numFmtId="43" fontId="0" fillId="8" borderId="0" xfId="2" applyFont="1" applyFill="1"/>
    <xf numFmtId="166" fontId="7" fillId="0" borderId="0" xfId="0" applyNumberFormat="1" applyFont="1"/>
    <xf numFmtId="0" fontId="8" fillId="0" borderId="0" xfId="0" applyFont="1" applyAlignment="1">
      <alignment wrapText="1"/>
    </xf>
    <xf numFmtId="43" fontId="0" fillId="0" borderId="0" xfId="0" applyNumberFormat="1" applyBorder="1"/>
    <xf numFmtId="43" fontId="3" fillId="5" borderId="0" xfId="2" applyFont="1" applyFill="1" applyAlignment="1">
      <alignment horizontal="center" wrapText="1"/>
    </xf>
  </cellXfs>
  <cellStyles count="4">
    <cellStyle name="Comma" xfId="2" builtinId="3"/>
    <cellStyle name="Currency" xfId="3" builtinId="4"/>
    <cellStyle name="Normal" xfId="0" builtinId="0"/>
    <cellStyle name="Normal 2" xfId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%20Control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RMB Purchase"/>
      <sheetName val="March"/>
      <sheetName val="Dropdown List"/>
      <sheetName val="April"/>
      <sheetName val="May"/>
      <sheetName val="Jun"/>
      <sheetName val="Jul"/>
      <sheetName val="Aug"/>
      <sheetName val="Sep"/>
      <sheetName val="Oct"/>
      <sheetName val="Nov"/>
      <sheetName val="Dec"/>
      <sheetName val="Jan15"/>
      <sheetName val="Feb15"/>
      <sheetName val="Total"/>
    </sheetNames>
    <sheetDataSet>
      <sheetData sheetId="0"/>
      <sheetData sheetId="1"/>
      <sheetData sheetId="2"/>
      <sheetData sheetId="3">
        <row r="1">
          <cell r="A1" t="str">
            <v>Expense Type</v>
          </cell>
          <cell r="B1" t="str">
            <v>Mode of Payment</v>
          </cell>
        </row>
        <row r="2">
          <cell r="A2" t="str">
            <v>Stock</v>
          </cell>
          <cell r="B2" t="str">
            <v xml:space="preserve">Cash </v>
          </cell>
        </row>
        <row r="3">
          <cell r="A3" t="str">
            <v>Vehicle - Fuel</v>
          </cell>
          <cell r="B3" t="str">
            <v>Cheque</v>
          </cell>
        </row>
        <row r="4">
          <cell r="A4" t="str">
            <v>Vehicle - Road Tax</v>
          </cell>
          <cell r="B4" t="str">
            <v>Giro</v>
          </cell>
        </row>
        <row r="5">
          <cell r="A5" t="str">
            <v>Vehicle - Repair</v>
          </cell>
          <cell r="B5" t="str">
            <v>Transfer</v>
          </cell>
        </row>
        <row r="6">
          <cell r="A6" t="str">
            <v>Labour - Salary</v>
          </cell>
          <cell r="B6" t="str">
            <v>Paid by Director</v>
          </cell>
        </row>
        <row r="7">
          <cell r="A7" t="str">
            <v>Labour - CPF Contribution / FWL</v>
          </cell>
        </row>
        <row r="8">
          <cell r="A8" t="str">
            <v>Vehicle - Insurance</v>
          </cell>
        </row>
        <row r="9">
          <cell r="A9" t="str">
            <v>Office Expenses</v>
          </cell>
        </row>
        <row r="10">
          <cell r="A10" t="str">
            <v>Asset - Equipment</v>
          </cell>
        </row>
        <row r="11">
          <cell r="A11" t="str">
            <v>Rental</v>
          </cell>
        </row>
        <row r="12">
          <cell r="A12" t="str">
            <v>Vehicle - Car Parking and ERP</v>
          </cell>
        </row>
        <row r="13">
          <cell r="A13" t="str">
            <v>Asset - Vehicle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3">
          <cell r="F33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8" sqref="H18"/>
    </sheetView>
  </sheetViews>
  <sheetFormatPr defaultRowHeight="14.4" x14ac:dyDescent="0.3"/>
  <cols>
    <col min="1" max="1" width="11" style="6" customWidth="1"/>
    <col min="2" max="2" width="15.109375" customWidth="1"/>
    <col min="3" max="3" width="10.5546875" style="6" customWidth="1"/>
    <col min="4" max="4" width="11" customWidth="1"/>
    <col min="5" max="5" width="10" style="6" bestFit="1" customWidth="1"/>
    <col min="6" max="6" width="10.5546875" style="20" customWidth="1"/>
    <col min="7" max="8" width="12.6640625" style="20" bestFit="1" customWidth="1"/>
    <col min="9" max="9" width="11.88671875" style="18" customWidth="1"/>
    <col min="10" max="10" width="15.44140625" style="1" customWidth="1"/>
    <col min="11" max="11" width="15.5546875" customWidth="1"/>
  </cols>
  <sheetData>
    <row r="1" spans="1:13" x14ac:dyDescent="0.3">
      <c r="A1" s="22" t="s">
        <v>362</v>
      </c>
    </row>
    <row r="2" spans="1:13" s="13" customFormat="1" ht="28.8" x14ac:dyDescent="0.3">
      <c r="A2" s="10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1" t="s">
        <v>35</v>
      </c>
      <c r="G2" s="11" t="s">
        <v>36</v>
      </c>
      <c r="H2" s="11" t="s">
        <v>37</v>
      </c>
      <c r="I2" s="11" t="s">
        <v>41</v>
      </c>
      <c r="J2" s="25" t="s">
        <v>8</v>
      </c>
      <c r="K2" s="26" t="s">
        <v>42</v>
      </c>
    </row>
    <row r="3" spans="1:13" s="15" customFormat="1" x14ac:dyDescent="0.3">
      <c r="A3" s="14">
        <v>42036</v>
      </c>
      <c r="B3" s="15" t="s">
        <v>43</v>
      </c>
      <c r="C3" s="16" t="s">
        <v>44</v>
      </c>
      <c r="D3" s="17">
        <v>23044</v>
      </c>
      <c r="E3" s="16" t="s">
        <v>45</v>
      </c>
      <c r="F3" s="18">
        <v>3000</v>
      </c>
      <c r="G3" s="18">
        <v>570</v>
      </c>
      <c r="H3" s="18">
        <f>1050-G3</f>
        <v>480</v>
      </c>
      <c r="I3" s="18">
        <f>+F3-G3</f>
        <v>2430</v>
      </c>
      <c r="J3" s="7" t="s">
        <v>13</v>
      </c>
      <c r="K3" s="62">
        <v>460747</v>
      </c>
    </row>
    <row r="4" spans="1:13" s="15" customFormat="1" x14ac:dyDescent="0.3">
      <c r="A4" s="14">
        <v>42036</v>
      </c>
      <c r="B4" s="15" t="s">
        <v>46</v>
      </c>
      <c r="C4" s="16" t="s">
        <v>47</v>
      </c>
      <c r="D4" s="17">
        <v>28833</v>
      </c>
      <c r="E4" s="16" t="s">
        <v>48</v>
      </c>
      <c r="F4" s="18">
        <v>1000</v>
      </c>
      <c r="G4" s="18">
        <v>0</v>
      </c>
      <c r="H4" s="18">
        <v>0</v>
      </c>
      <c r="I4" s="18">
        <f t="shared" ref="I4:I5" si="0">+F4-G4</f>
        <v>1000</v>
      </c>
      <c r="J4" s="7" t="s">
        <v>16</v>
      </c>
      <c r="L4"/>
    </row>
    <row r="5" spans="1:13" s="15" customFormat="1" x14ac:dyDescent="0.3">
      <c r="A5" s="14">
        <v>42036</v>
      </c>
      <c r="B5" s="15" t="s">
        <v>49</v>
      </c>
      <c r="C5" s="16" t="s">
        <v>50</v>
      </c>
      <c r="D5" s="17">
        <v>21869</v>
      </c>
      <c r="E5" s="16" t="s">
        <v>45</v>
      </c>
      <c r="F5" s="18">
        <v>1000</v>
      </c>
      <c r="G5" s="18">
        <v>130</v>
      </c>
      <c r="H5" s="18">
        <f>250-G5</f>
        <v>120</v>
      </c>
      <c r="I5" s="18">
        <f t="shared" si="0"/>
        <v>870</v>
      </c>
      <c r="J5" s="7" t="s">
        <v>13</v>
      </c>
      <c r="K5" s="62">
        <v>460750</v>
      </c>
      <c r="M5" s="18"/>
    </row>
    <row r="6" spans="1:13" x14ac:dyDescent="0.3">
      <c r="J6" s="7"/>
    </row>
    <row r="7" spans="1:13" x14ac:dyDescent="0.3">
      <c r="J7" s="7"/>
    </row>
    <row r="8" spans="1:13" x14ac:dyDescent="0.3">
      <c r="A8" s="22" t="s">
        <v>363</v>
      </c>
      <c r="J8" s="7"/>
    </row>
    <row r="9" spans="1:13" s="13" customFormat="1" ht="28.8" x14ac:dyDescent="0.3">
      <c r="A9" s="10" t="s">
        <v>28</v>
      </c>
      <c r="B9" s="10" t="s">
        <v>29</v>
      </c>
      <c r="C9" s="10" t="s">
        <v>30</v>
      </c>
      <c r="D9" s="10" t="s">
        <v>31</v>
      </c>
      <c r="E9" s="10" t="s">
        <v>32</v>
      </c>
      <c r="F9" s="11" t="s">
        <v>35</v>
      </c>
      <c r="G9" s="11" t="s">
        <v>36</v>
      </c>
      <c r="H9" s="11" t="s">
        <v>37</v>
      </c>
      <c r="I9" s="11" t="s">
        <v>41</v>
      </c>
      <c r="J9" s="25" t="s">
        <v>8</v>
      </c>
      <c r="K9" s="26" t="s">
        <v>42</v>
      </c>
    </row>
    <row r="10" spans="1:13" s="15" customFormat="1" x14ac:dyDescent="0.3">
      <c r="A10" s="14"/>
      <c r="B10" s="15" t="s">
        <v>43</v>
      </c>
      <c r="C10" s="16" t="s">
        <v>44</v>
      </c>
      <c r="D10" s="17">
        <v>23044</v>
      </c>
      <c r="E10" s="16" t="s">
        <v>45</v>
      </c>
      <c r="F10" s="18">
        <f>6500*2</f>
        <v>13000</v>
      </c>
      <c r="G10" s="18">
        <f>0.2*F10</f>
        <v>2600</v>
      </c>
      <c r="H10" s="18">
        <f>0.17*F10</f>
        <v>2210</v>
      </c>
      <c r="I10" s="18">
        <f>+F10-G10</f>
        <v>10400</v>
      </c>
      <c r="J10" s="7" t="s">
        <v>354</v>
      </c>
      <c r="K10" s="62"/>
    </row>
    <row r="11" spans="1:13" s="15" customFormat="1" x14ac:dyDescent="0.3">
      <c r="A11" s="14"/>
      <c r="B11" s="15" t="s">
        <v>49</v>
      </c>
      <c r="C11" s="16" t="s">
        <v>50</v>
      </c>
      <c r="D11" s="17">
        <v>21869</v>
      </c>
      <c r="E11" s="16" t="s">
        <v>45</v>
      </c>
      <c r="F11" s="18">
        <f>1800*2</f>
        <v>3600</v>
      </c>
      <c r="G11" s="18">
        <f>0.13*F11</f>
        <v>468</v>
      </c>
      <c r="H11" s="18">
        <f>0.13*F11</f>
        <v>468</v>
      </c>
      <c r="I11" s="18">
        <f t="shared" ref="I11:I12" si="1">+F11-G11</f>
        <v>3132</v>
      </c>
      <c r="J11" s="7" t="s">
        <v>354</v>
      </c>
      <c r="K11" s="62"/>
    </row>
    <row r="12" spans="1:13" x14ac:dyDescent="0.3">
      <c r="A12" s="45">
        <v>42401</v>
      </c>
      <c r="B12" s="15" t="s">
        <v>126</v>
      </c>
      <c r="C12" s="16" t="s">
        <v>50</v>
      </c>
      <c r="D12" s="36">
        <v>34904</v>
      </c>
      <c r="E12" s="16" t="s">
        <v>127</v>
      </c>
      <c r="F12" s="20">
        <v>500</v>
      </c>
      <c r="G12" s="20">
        <v>0</v>
      </c>
      <c r="H12" s="20">
        <v>0</v>
      </c>
      <c r="I12" s="18">
        <f t="shared" si="1"/>
        <v>500</v>
      </c>
      <c r="J12" s="7" t="s">
        <v>16</v>
      </c>
    </row>
  </sheetData>
  <autoFilter ref="A2:K5">
    <sortState ref="A2:Q57">
      <sortCondition ref="A1:A57"/>
    </sortState>
  </autoFilter>
  <dataValidations count="1">
    <dataValidation type="list" allowBlank="1" showInputMessage="1" showErrorMessage="1" sqref="J1:J1048576">
      <formula1>ModeofPmt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4" workbookViewId="0">
      <selection activeCell="A46" sqref="A46:XFD47"/>
    </sheetView>
  </sheetViews>
  <sheetFormatPr defaultRowHeight="14.4" x14ac:dyDescent="0.3"/>
  <cols>
    <col min="1" max="1" width="10.5546875" bestFit="1" customWidth="1"/>
    <col min="2" max="2" width="28.88671875" style="35" customWidth="1"/>
    <col min="3" max="3" width="14.5546875" style="8" customWidth="1"/>
    <col min="4" max="4" width="32.332031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42191</v>
      </c>
      <c r="B2" s="13" t="s">
        <v>9</v>
      </c>
      <c r="C2" s="9">
        <v>910384038</v>
      </c>
      <c r="E2" s="7" t="s">
        <v>16</v>
      </c>
      <c r="F2" s="7">
        <v>29.37</v>
      </c>
      <c r="G2" s="5" t="s">
        <v>62</v>
      </c>
      <c r="H2" s="4">
        <v>42191</v>
      </c>
    </row>
    <row r="3" spans="1:11" x14ac:dyDescent="0.3">
      <c r="A3" s="4">
        <v>42192</v>
      </c>
      <c r="B3" s="13" t="s">
        <v>9</v>
      </c>
      <c r="C3" s="9">
        <v>211042251</v>
      </c>
      <c r="E3" s="7" t="s">
        <v>16</v>
      </c>
      <c r="F3" s="7">
        <v>200.79</v>
      </c>
      <c r="G3" s="5" t="s">
        <v>62</v>
      </c>
      <c r="H3" s="4">
        <v>42192</v>
      </c>
    </row>
    <row r="4" spans="1:11" x14ac:dyDescent="0.3">
      <c r="A4" s="4">
        <v>42212</v>
      </c>
      <c r="B4" s="13" t="s">
        <v>9</v>
      </c>
      <c r="C4" s="9">
        <v>110231679</v>
      </c>
      <c r="E4" s="7" t="s">
        <v>16</v>
      </c>
      <c r="F4" s="7">
        <v>5.62</v>
      </c>
      <c r="G4" s="5" t="s">
        <v>62</v>
      </c>
      <c r="H4" s="4">
        <v>42212</v>
      </c>
    </row>
    <row r="5" spans="1:11" x14ac:dyDescent="0.3">
      <c r="A5" s="4">
        <v>42215</v>
      </c>
      <c r="B5" s="13" t="s">
        <v>9</v>
      </c>
      <c r="C5" s="9">
        <v>510715813</v>
      </c>
      <c r="E5" s="7" t="s">
        <v>16</v>
      </c>
      <c r="F5" s="7">
        <v>11.56</v>
      </c>
      <c r="G5" s="5" t="s">
        <v>62</v>
      </c>
      <c r="H5" s="4">
        <v>42215</v>
      </c>
      <c r="I5" s="6"/>
    </row>
    <row r="6" spans="1:11" x14ac:dyDescent="0.3">
      <c r="A6" s="4">
        <v>42188</v>
      </c>
      <c r="B6" s="13" t="s">
        <v>9</v>
      </c>
      <c r="C6" s="9" t="s">
        <v>244</v>
      </c>
      <c r="E6" s="7" t="s">
        <v>13</v>
      </c>
      <c r="F6" s="7">
        <v>78.75</v>
      </c>
      <c r="G6" s="1" t="s">
        <v>64</v>
      </c>
      <c r="H6" s="4">
        <v>42250</v>
      </c>
      <c r="I6" s="6">
        <v>460802</v>
      </c>
      <c r="J6" s="4">
        <v>42251</v>
      </c>
    </row>
    <row r="7" spans="1:11" x14ac:dyDescent="0.3">
      <c r="A7" s="4">
        <v>42205</v>
      </c>
      <c r="B7" s="13" t="s">
        <v>9</v>
      </c>
      <c r="C7" s="9" t="s">
        <v>245</v>
      </c>
      <c r="E7" s="7" t="s">
        <v>13</v>
      </c>
      <c r="F7" s="7">
        <v>834.07</v>
      </c>
      <c r="G7" s="1" t="s">
        <v>64</v>
      </c>
      <c r="H7" s="4">
        <v>42250</v>
      </c>
      <c r="I7" s="6">
        <v>460802</v>
      </c>
      <c r="J7" s="4">
        <v>42251</v>
      </c>
    </row>
    <row r="8" spans="1:11" x14ac:dyDescent="0.3">
      <c r="A8" s="67">
        <v>42208</v>
      </c>
      <c r="B8" s="13" t="s">
        <v>9</v>
      </c>
      <c r="C8" s="9" t="s">
        <v>246</v>
      </c>
      <c r="E8" s="7" t="s">
        <v>16</v>
      </c>
      <c r="F8" s="7">
        <v>48.15</v>
      </c>
      <c r="G8" s="5" t="s">
        <v>247</v>
      </c>
      <c r="H8" s="67">
        <v>42208</v>
      </c>
    </row>
    <row r="9" spans="1:11" x14ac:dyDescent="0.3">
      <c r="A9" s="67">
        <v>42213</v>
      </c>
      <c r="B9" s="13" t="s">
        <v>9</v>
      </c>
      <c r="C9" s="9" t="s">
        <v>248</v>
      </c>
      <c r="E9" s="7" t="s">
        <v>16</v>
      </c>
      <c r="F9" s="7">
        <v>4.07</v>
      </c>
      <c r="G9" s="5" t="s">
        <v>247</v>
      </c>
      <c r="H9" s="67">
        <v>42213</v>
      </c>
    </row>
    <row r="10" spans="1:11" x14ac:dyDescent="0.3">
      <c r="A10" s="67">
        <v>42213</v>
      </c>
      <c r="B10" s="13" t="s">
        <v>9</v>
      </c>
      <c r="C10" s="9" t="s">
        <v>249</v>
      </c>
      <c r="E10" s="7" t="s">
        <v>16</v>
      </c>
      <c r="F10" s="7">
        <v>20.329999999999998</v>
      </c>
      <c r="G10" s="5" t="s">
        <v>250</v>
      </c>
      <c r="H10" s="67">
        <v>42213</v>
      </c>
    </row>
    <row r="11" spans="1:11" x14ac:dyDescent="0.3">
      <c r="A11" s="66">
        <v>42203</v>
      </c>
      <c r="B11" s="13" t="s">
        <v>9</v>
      </c>
      <c r="C11" s="9" t="s">
        <v>251</v>
      </c>
      <c r="E11" s="7" t="s">
        <v>16</v>
      </c>
      <c r="F11" s="7">
        <v>25.68</v>
      </c>
      <c r="G11" s="1" t="s">
        <v>150</v>
      </c>
      <c r="H11" s="66">
        <v>42203</v>
      </c>
    </row>
    <row r="12" spans="1:11" x14ac:dyDescent="0.3">
      <c r="A12" s="4">
        <v>42186</v>
      </c>
      <c r="B12" s="13" t="s">
        <v>9</v>
      </c>
      <c r="C12" s="9">
        <v>139295</v>
      </c>
      <c r="E12" s="7" t="s">
        <v>16</v>
      </c>
      <c r="F12" s="7">
        <v>25.68</v>
      </c>
      <c r="G12" s="1" t="s">
        <v>69</v>
      </c>
      <c r="H12" s="4">
        <v>42186</v>
      </c>
    </row>
    <row r="13" spans="1:11" x14ac:dyDescent="0.3">
      <c r="A13" s="4">
        <v>42186</v>
      </c>
      <c r="B13" s="13" t="s">
        <v>9</v>
      </c>
      <c r="C13" s="9">
        <v>140516</v>
      </c>
      <c r="E13" s="7" t="s">
        <v>16</v>
      </c>
      <c r="F13" s="7">
        <v>19.260000000000002</v>
      </c>
      <c r="G13" s="1" t="s">
        <v>69</v>
      </c>
      <c r="H13" s="4">
        <v>42186</v>
      </c>
    </row>
    <row r="14" spans="1:11" x14ac:dyDescent="0.3">
      <c r="A14" s="4">
        <v>42188</v>
      </c>
      <c r="B14" s="13" t="s">
        <v>9</v>
      </c>
      <c r="C14" s="9">
        <v>14969</v>
      </c>
      <c r="E14" s="7" t="s">
        <v>16</v>
      </c>
      <c r="F14" s="7">
        <v>29.95</v>
      </c>
      <c r="G14" s="1" t="s">
        <v>182</v>
      </c>
      <c r="H14" s="4">
        <v>42188</v>
      </c>
    </row>
    <row r="15" spans="1:11" x14ac:dyDescent="0.3">
      <c r="A15" s="4">
        <v>42191</v>
      </c>
      <c r="B15" s="13" t="s">
        <v>9</v>
      </c>
      <c r="C15" s="9">
        <v>14973</v>
      </c>
      <c r="E15" s="7" t="s">
        <v>16</v>
      </c>
      <c r="F15" s="7">
        <v>89.9</v>
      </c>
      <c r="G15" s="1" t="s">
        <v>182</v>
      </c>
      <c r="H15" s="4">
        <v>42191</v>
      </c>
    </row>
    <row r="16" spans="1:11" x14ac:dyDescent="0.3">
      <c r="A16" s="4">
        <v>42205</v>
      </c>
      <c r="B16" s="13" t="s">
        <v>9</v>
      </c>
      <c r="C16" s="9">
        <v>14995</v>
      </c>
      <c r="E16" s="7" t="s">
        <v>16</v>
      </c>
      <c r="F16" s="7">
        <v>177.4</v>
      </c>
      <c r="G16" s="1" t="s">
        <v>182</v>
      </c>
      <c r="H16" s="4">
        <v>42205</v>
      </c>
    </row>
    <row r="17" spans="1:10" x14ac:dyDescent="0.3">
      <c r="A17" s="4">
        <v>42208</v>
      </c>
      <c r="B17" s="13" t="s">
        <v>9</v>
      </c>
      <c r="C17" s="9">
        <v>15004</v>
      </c>
      <c r="E17" s="7" t="s">
        <v>16</v>
      </c>
      <c r="F17" s="7">
        <v>261.10000000000002</v>
      </c>
      <c r="G17" s="1" t="s">
        <v>182</v>
      </c>
      <c r="H17" s="4">
        <v>42208</v>
      </c>
    </row>
    <row r="18" spans="1:10" x14ac:dyDescent="0.3">
      <c r="A18" s="4">
        <v>42213</v>
      </c>
      <c r="B18" s="13" t="s">
        <v>9</v>
      </c>
      <c r="C18" s="9">
        <v>15015</v>
      </c>
      <c r="E18" s="7" t="s">
        <v>16</v>
      </c>
      <c r="F18" s="7">
        <v>19.7</v>
      </c>
      <c r="G18" s="1" t="s">
        <v>182</v>
      </c>
      <c r="H18" s="4">
        <v>42213</v>
      </c>
    </row>
    <row r="19" spans="1:10" x14ac:dyDescent="0.3">
      <c r="A19" s="4">
        <v>42186</v>
      </c>
      <c r="B19" s="13" t="s">
        <v>9</v>
      </c>
      <c r="C19" s="9">
        <v>5094</v>
      </c>
      <c r="E19" s="7" t="s">
        <v>16</v>
      </c>
      <c r="F19" s="7">
        <v>90</v>
      </c>
      <c r="G19" s="1" t="s">
        <v>252</v>
      </c>
      <c r="H19" s="4">
        <v>42186</v>
      </c>
    </row>
    <row r="20" spans="1:10" x14ac:dyDescent="0.3">
      <c r="A20" s="4">
        <v>42205</v>
      </c>
      <c r="B20" s="13" t="s">
        <v>9</v>
      </c>
      <c r="C20" s="9">
        <v>64556</v>
      </c>
      <c r="E20" s="7" t="s">
        <v>16</v>
      </c>
      <c r="F20" s="7">
        <v>26.75</v>
      </c>
      <c r="G20" s="1" t="s">
        <v>253</v>
      </c>
      <c r="H20" s="4">
        <v>42205</v>
      </c>
    </row>
    <row r="21" spans="1:10" x14ac:dyDescent="0.3">
      <c r="A21" s="4">
        <v>42186</v>
      </c>
      <c r="B21" s="13" t="s">
        <v>351</v>
      </c>
      <c r="C21" s="9" t="s">
        <v>254</v>
      </c>
      <c r="E21" s="7" t="s">
        <v>13</v>
      </c>
      <c r="F21" s="7">
        <v>100</v>
      </c>
      <c r="G21" s="1" t="s">
        <v>190</v>
      </c>
      <c r="H21" s="4">
        <v>42195</v>
      </c>
      <c r="I21" s="6">
        <v>460775</v>
      </c>
      <c r="J21" s="4">
        <v>42198</v>
      </c>
    </row>
    <row r="22" spans="1:10" x14ac:dyDescent="0.3">
      <c r="A22" s="4">
        <v>42186</v>
      </c>
      <c r="B22" s="13" t="s">
        <v>351</v>
      </c>
      <c r="C22" s="9" t="s">
        <v>255</v>
      </c>
      <c r="E22" s="7" t="s">
        <v>13</v>
      </c>
      <c r="F22" s="7">
        <v>270</v>
      </c>
      <c r="G22" s="1" t="s">
        <v>190</v>
      </c>
      <c r="H22" s="4">
        <v>42195</v>
      </c>
      <c r="I22" s="6">
        <v>460775</v>
      </c>
      <c r="J22" s="4">
        <v>42198</v>
      </c>
    </row>
    <row r="23" spans="1:10" x14ac:dyDescent="0.3">
      <c r="A23" s="4">
        <v>42191</v>
      </c>
      <c r="B23" s="13" t="s">
        <v>9</v>
      </c>
      <c r="C23" s="9" t="s">
        <v>256</v>
      </c>
      <c r="E23" s="7" t="s">
        <v>16</v>
      </c>
      <c r="F23" s="7">
        <v>42.1</v>
      </c>
      <c r="G23" s="1" t="s">
        <v>72</v>
      </c>
      <c r="H23" s="4">
        <v>42191</v>
      </c>
    </row>
    <row r="24" spans="1:10" x14ac:dyDescent="0.3">
      <c r="A24" s="4">
        <v>42201</v>
      </c>
      <c r="B24" s="13" t="s">
        <v>9</v>
      </c>
      <c r="C24" s="9" t="s">
        <v>257</v>
      </c>
      <c r="E24" s="7" t="s">
        <v>16</v>
      </c>
      <c r="F24" s="7">
        <v>6.5</v>
      </c>
      <c r="G24" s="1" t="s">
        <v>72</v>
      </c>
      <c r="H24" s="4">
        <v>42201</v>
      </c>
      <c r="I24" s="6"/>
    </row>
    <row r="25" spans="1:10" x14ac:dyDescent="0.3">
      <c r="A25" s="4">
        <v>42198</v>
      </c>
      <c r="B25" s="13" t="s">
        <v>9</v>
      </c>
      <c r="C25" s="9" t="s">
        <v>258</v>
      </c>
      <c r="E25" s="7" t="s">
        <v>16</v>
      </c>
      <c r="F25" s="7">
        <v>2.9</v>
      </c>
      <c r="G25" s="1" t="s">
        <v>72</v>
      </c>
      <c r="H25" s="4">
        <v>42198</v>
      </c>
    </row>
    <row r="26" spans="1:10" x14ac:dyDescent="0.3">
      <c r="A26" s="4">
        <v>42205</v>
      </c>
      <c r="B26" s="13" t="s">
        <v>9</v>
      </c>
      <c r="C26" s="9"/>
      <c r="E26" s="7" t="s">
        <v>16</v>
      </c>
      <c r="F26" s="7">
        <v>15</v>
      </c>
      <c r="G26" s="1" t="s">
        <v>207</v>
      </c>
      <c r="H26" s="4">
        <v>42205</v>
      </c>
    </row>
    <row r="27" spans="1:10" x14ac:dyDescent="0.3">
      <c r="A27" s="4">
        <v>42214</v>
      </c>
      <c r="B27" s="13" t="s">
        <v>9</v>
      </c>
      <c r="C27" s="9"/>
      <c r="E27" s="7" t="s">
        <v>16</v>
      </c>
      <c r="F27" s="7">
        <v>9.65</v>
      </c>
      <c r="G27" s="1" t="s">
        <v>207</v>
      </c>
      <c r="H27" s="4">
        <v>42214</v>
      </c>
    </row>
    <row r="28" spans="1:10" x14ac:dyDescent="0.3">
      <c r="A28" s="4">
        <v>42209</v>
      </c>
      <c r="B28" s="13" t="s">
        <v>94</v>
      </c>
      <c r="D28" t="s">
        <v>98</v>
      </c>
      <c r="E28" s="7" t="s">
        <v>16</v>
      </c>
      <c r="F28" s="1">
        <v>16.45</v>
      </c>
      <c r="G28"/>
      <c r="H28" s="4">
        <v>42209</v>
      </c>
    </row>
    <row r="29" spans="1:10" x14ac:dyDescent="0.3">
      <c r="A29" s="4">
        <v>42209</v>
      </c>
      <c r="B29" s="13" t="s">
        <v>94</v>
      </c>
      <c r="D29" t="s">
        <v>98</v>
      </c>
      <c r="E29" s="7" t="s">
        <v>16</v>
      </c>
      <c r="F29" s="1">
        <v>5</v>
      </c>
      <c r="G29" s="1" t="s">
        <v>259</v>
      </c>
      <c r="H29" s="4">
        <v>42209</v>
      </c>
    </row>
    <row r="30" spans="1:10" x14ac:dyDescent="0.3">
      <c r="A30" s="4">
        <v>42207</v>
      </c>
      <c r="B30" s="13" t="s">
        <v>94</v>
      </c>
      <c r="D30" t="s">
        <v>98</v>
      </c>
      <c r="E30" s="7" t="s">
        <v>16</v>
      </c>
      <c r="F30" s="1">
        <v>8.5</v>
      </c>
      <c r="G30" s="1" t="s">
        <v>185</v>
      </c>
      <c r="H30" s="4">
        <v>42207</v>
      </c>
    </row>
    <row r="31" spans="1:10" x14ac:dyDescent="0.3">
      <c r="A31" s="4">
        <v>42205</v>
      </c>
      <c r="B31" s="13" t="s">
        <v>10</v>
      </c>
      <c r="D31" t="s">
        <v>260</v>
      </c>
      <c r="E31" s="7" t="s">
        <v>16</v>
      </c>
      <c r="F31" s="1">
        <v>100</v>
      </c>
      <c r="H31" s="4">
        <v>42205</v>
      </c>
    </row>
    <row r="32" spans="1:10" x14ac:dyDescent="0.3">
      <c r="A32" s="4">
        <v>42211</v>
      </c>
      <c r="B32" s="13" t="s">
        <v>10</v>
      </c>
      <c r="C32" s="8">
        <v>24</v>
      </c>
      <c r="D32" t="s">
        <v>74</v>
      </c>
      <c r="E32" s="7" t="s">
        <v>13</v>
      </c>
      <c r="F32" s="1">
        <v>47.57</v>
      </c>
      <c r="G32" s="1" t="s">
        <v>77</v>
      </c>
      <c r="H32" s="66">
        <v>42218</v>
      </c>
      <c r="I32">
        <v>460796</v>
      </c>
      <c r="J32" s="4">
        <v>42220</v>
      </c>
    </row>
    <row r="33" spans="1:10" x14ac:dyDescent="0.3">
      <c r="A33" s="4">
        <v>42209</v>
      </c>
      <c r="B33" s="13" t="s">
        <v>10</v>
      </c>
      <c r="D33" t="s">
        <v>263</v>
      </c>
      <c r="E33" s="7" t="s">
        <v>16</v>
      </c>
      <c r="F33" s="1">
        <v>62.05</v>
      </c>
      <c r="G33" s="1" t="s">
        <v>264</v>
      </c>
      <c r="H33" s="4">
        <v>42209</v>
      </c>
    </row>
    <row r="34" spans="1:10" x14ac:dyDescent="0.3">
      <c r="A34" s="4">
        <v>42192</v>
      </c>
      <c r="B34" s="13" t="s">
        <v>348</v>
      </c>
      <c r="C34" s="8">
        <v>50602</v>
      </c>
      <c r="D34" t="s">
        <v>265</v>
      </c>
      <c r="E34" s="7" t="s">
        <v>13</v>
      </c>
      <c r="F34" s="1">
        <v>525</v>
      </c>
      <c r="G34" s="1" t="s">
        <v>165</v>
      </c>
      <c r="H34" s="4">
        <v>42215</v>
      </c>
      <c r="I34">
        <v>460795</v>
      </c>
      <c r="J34" s="4">
        <v>42216</v>
      </c>
    </row>
    <row r="35" spans="1:10" x14ac:dyDescent="0.3">
      <c r="A35" s="4">
        <v>42212</v>
      </c>
      <c r="B35" s="13" t="s">
        <v>348</v>
      </c>
      <c r="C35" s="8" t="s">
        <v>266</v>
      </c>
      <c r="D35" t="s">
        <v>267</v>
      </c>
      <c r="E35" s="7" t="s">
        <v>13</v>
      </c>
      <c r="F35" s="1">
        <v>120</v>
      </c>
      <c r="G35" s="1" t="s">
        <v>165</v>
      </c>
      <c r="H35" s="4">
        <v>42215</v>
      </c>
      <c r="I35">
        <v>460795</v>
      </c>
      <c r="J35" s="4">
        <v>42216</v>
      </c>
    </row>
    <row r="36" spans="1:10" x14ac:dyDescent="0.3">
      <c r="A36" s="4">
        <v>42212</v>
      </c>
      <c r="B36" s="13" t="s">
        <v>348</v>
      </c>
      <c r="C36" s="8">
        <v>37636</v>
      </c>
      <c r="D36" t="s">
        <v>268</v>
      </c>
      <c r="E36" s="7" t="s">
        <v>13</v>
      </c>
      <c r="F36" s="1">
        <v>830</v>
      </c>
      <c r="G36" s="1" t="s">
        <v>165</v>
      </c>
      <c r="H36" s="4">
        <v>42215</v>
      </c>
      <c r="I36">
        <v>460795</v>
      </c>
      <c r="J36" s="4">
        <v>42216</v>
      </c>
    </row>
    <row r="37" spans="1:10" x14ac:dyDescent="0.3">
      <c r="A37" s="4">
        <v>42211</v>
      </c>
      <c r="B37" s="13" t="s">
        <v>192</v>
      </c>
      <c r="C37" s="8" t="s">
        <v>261</v>
      </c>
      <c r="D37" s="55" t="s">
        <v>191</v>
      </c>
      <c r="E37" s="7" t="s">
        <v>13</v>
      </c>
      <c r="F37" s="1">
        <v>825</v>
      </c>
      <c r="G37" s="1" t="s">
        <v>164</v>
      </c>
      <c r="H37" s="4">
        <v>42215</v>
      </c>
      <c r="I37">
        <v>460770</v>
      </c>
      <c r="J37" s="4">
        <v>42191</v>
      </c>
    </row>
    <row r="38" spans="1:10" x14ac:dyDescent="0.3">
      <c r="A38" s="4">
        <v>42186</v>
      </c>
      <c r="B38" s="13" t="s">
        <v>17</v>
      </c>
      <c r="D38" t="s">
        <v>102</v>
      </c>
      <c r="E38" s="7" t="s">
        <v>16</v>
      </c>
      <c r="F38" s="1">
        <v>274.27999999999997</v>
      </c>
      <c r="G38" t="s">
        <v>80</v>
      </c>
      <c r="H38" s="4"/>
    </row>
    <row r="39" spans="1:10" ht="16.2" x14ac:dyDescent="0.3">
      <c r="A39" s="4">
        <v>42208</v>
      </c>
      <c r="B39" s="13" t="s">
        <v>24</v>
      </c>
      <c r="D39" t="s">
        <v>262</v>
      </c>
      <c r="E39" s="7" t="s">
        <v>13</v>
      </c>
      <c r="F39" s="1">
        <v>1283</v>
      </c>
      <c r="G39" s="1" t="s">
        <v>84</v>
      </c>
      <c r="H39" s="4">
        <v>42206</v>
      </c>
      <c r="I39">
        <v>460789</v>
      </c>
      <c r="J39" s="4">
        <v>42209</v>
      </c>
    </row>
    <row r="40" spans="1:10" ht="14.25" customHeight="1" x14ac:dyDescent="0.3">
      <c r="A40" s="4">
        <v>42203</v>
      </c>
      <c r="B40" s="13" t="s">
        <v>23</v>
      </c>
      <c r="D40" t="s">
        <v>86</v>
      </c>
      <c r="E40" s="7" t="s">
        <v>16</v>
      </c>
      <c r="F40" s="1">
        <v>88.2</v>
      </c>
      <c r="G40" s="1" t="s">
        <v>87</v>
      </c>
      <c r="H40" s="4">
        <v>42203</v>
      </c>
    </row>
    <row r="41" spans="1:10" ht="12.75" customHeight="1" x14ac:dyDescent="0.3">
      <c r="A41" s="4"/>
      <c r="B41" s="13" t="s">
        <v>23</v>
      </c>
      <c r="D41" t="s">
        <v>139</v>
      </c>
      <c r="E41" s="7" t="s">
        <v>16</v>
      </c>
      <c r="F41" s="1">
        <v>40</v>
      </c>
      <c r="H41" s="4"/>
    </row>
    <row r="42" spans="1:10" ht="14.25" customHeight="1" x14ac:dyDescent="0.3">
      <c r="A42" s="4"/>
      <c r="B42" s="13" t="s">
        <v>23</v>
      </c>
      <c r="D42" t="s">
        <v>140</v>
      </c>
      <c r="E42" s="7" t="s">
        <v>16</v>
      </c>
      <c r="F42" s="1">
        <v>250</v>
      </c>
      <c r="H42" s="4"/>
    </row>
    <row r="43" spans="1:10" ht="14.25" customHeight="1" x14ac:dyDescent="0.3">
      <c r="A43" s="4"/>
      <c r="B43" s="13" t="s">
        <v>23</v>
      </c>
      <c r="D43" t="s">
        <v>138</v>
      </c>
      <c r="E43" s="7" t="s">
        <v>16</v>
      </c>
      <c r="F43" s="1">
        <v>200</v>
      </c>
      <c r="H43" s="4"/>
    </row>
    <row r="44" spans="1:10" x14ac:dyDescent="0.3">
      <c r="A44" s="4"/>
      <c r="B44" s="13" t="s">
        <v>22</v>
      </c>
      <c r="D44" t="s">
        <v>167</v>
      </c>
      <c r="E44" s="7"/>
      <c r="F44" s="1">
        <v>0</v>
      </c>
      <c r="H44" s="4"/>
    </row>
    <row r="45" spans="1:10" x14ac:dyDescent="0.3">
      <c r="A45" s="4"/>
      <c r="B45" s="35" t="s">
        <v>18</v>
      </c>
      <c r="D45" s="8" t="s">
        <v>169</v>
      </c>
      <c r="E45" s="7"/>
      <c r="F45" s="1">
        <v>0</v>
      </c>
      <c r="H45" s="4"/>
    </row>
    <row r="48" spans="1:10" x14ac:dyDescent="0.3">
      <c r="A48" s="4"/>
      <c r="E48" s="7"/>
    </row>
    <row r="49" spans="1:8" x14ac:dyDescent="0.3">
      <c r="A49" s="4"/>
      <c r="E49" s="7"/>
    </row>
    <row r="50" spans="1:8" x14ac:dyDescent="0.3">
      <c r="A50" s="4"/>
      <c r="E50" s="7"/>
    </row>
    <row r="51" spans="1:8" x14ac:dyDescent="0.3">
      <c r="A51" s="4"/>
      <c r="E51" s="7"/>
    </row>
    <row r="52" spans="1:8" x14ac:dyDescent="0.3">
      <c r="A52" s="4"/>
      <c r="E52" s="7"/>
    </row>
    <row r="53" spans="1:8" x14ac:dyDescent="0.3">
      <c r="A53" s="4"/>
      <c r="E53" s="7"/>
    </row>
    <row r="54" spans="1:8" x14ac:dyDescent="0.3">
      <c r="E54" s="7"/>
    </row>
    <row r="55" spans="1:8" x14ac:dyDescent="0.3">
      <c r="A55" s="4"/>
      <c r="E55" s="7"/>
    </row>
    <row r="56" spans="1:8" x14ac:dyDescent="0.3">
      <c r="A56" s="4"/>
      <c r="E56" s="7"/>
    </row>
    <row r="57" spans="1:8" x14ac:dyDescent="0.3">
      <c r="A57" s="4"/>
      <c r="E57" s="7"/>
    </row>
    <row r="58" spans="1:8" x14ac:dyDescent="0.3">
      <c r="A58" s="4"/>
      <c r="E58" s="7"/>
    </row>
    <row r="59" spans="1:8" x14ac:dyDescent="0.3">
      <c r="A59" s="4"/>
      <c r="B59" s="13"/>
      <c r="E59" s="7"/>
      <c r="H59" s="4"/>
    </row>
    <row r="60" spans="1:8" x14ac:dyDescent="0.3">
      <c r="A60" s="4"/>
      <c r="B60" s="13"/>
      <c r="E60" s="7"/>
      <c r="H60" s="4"/>
    </row>
    <row r="61" spans="1:8" x14ac:dyDescent="0.3">
      <c r="A61" s="4"/>
      <c r="B61" s="13"/>
      <c r="E61" s="7"/>
      <c r="H61" s="4"/>
    </row>
    <row r="62" spans="1:8" x14ac:dyDescent="0.3">
      <c r="A62" s="4"/>
      <c r="B62" s="13"/>
      <c r="E62" s="7"/>
      <c r="H62" s="4"/>
    </row>
    <row r="63" spans="1:8" x14ac:dyDescent="0.3">
      <c r="A63" s="4"/>
      <c r="D63" s="8"/>
      <c r="E63" s="7"/>
      <c r="H63" s="4"/>
    </row>
    <row r="64" spans="1:8" x14ac:dyDescent="0.3">
      <c r="A64" s="4"/>
      <c r="B64" s="13"/>
      <c r="E64" s="7"/>
      <c r="H64" s="4"/>
    </row>
    <row r="65" spans="1:5" x14ac:dyDescent="0.3">
      <c r="A65" s="4"/>
      <c r="E65" s="7"/>
    </row>
    <row r="66" spans="1:5" x14ac:dyDescent="0.3">
      <c r="A66" s="4"/>
      <c r="E66" s="7"/>
    </row>
    <row r="67" spans="1:5" x14ac:dyDescent="0.3">
      <c r="A67" s="4"/>
      <c r="E67" s="7"/>
    </row>
    <row r="68" spans="1:5" x14ac:dyDescent="0.3">
      <c r="A68" s="4"/>
      <c r="E68" s="7"/>
    </row>
    <row r="69" spans="1:5" x14ac:dyDescent="0.3">
      <c r="A69" s="4"/>
      <c r="E69" s="7"/>
    </row>
    <row r="70" spans="1:5" x14ac:dyDescent="0.3">
      <c r="A70" s="4"/>
      <c r="E70" s="7"/>
    </row>
    <row r="71" spans="1:5" x14ac:dyDescent="0.3">
      <c r="A71" s="4"/>
      <c r="E71" s="7"/>
    </row>
    <row r="72" spans="1:5" x14ac:dyDescent="0.3">
      <c r="E72" s="7"/>
    </row>
    <row r="73" spans="1:5" x14ac:dyDescent="0.3">
      <c r="A73" s="4"/>
      <c r="E73" s="7"/>
    </row>
    <row r="74" spans="1:5" x14ac:dyDescent="0.3">
      <c r="A74" s="4"/>
      <c r="E74" s="7"/>
    </row>
    <row r="75" spans="1:5" x14ac:dyDescent="0.3">
      <c r="A75" s="4"/>
      <c r="E75" s="7"/>
    </row>
    <row r="76" spans="1:5" x14ac:dyDescent="0.3">
      <c r="A76" s="4"/>
      <c r="E76" s="7"/>
    </row>
    <row r="77" spans="1:5" x14ac:dyDescent="0.3">
      <c r="A77" s="4"/>
      <c r="E77" s="7"/>
    </row>
  </sheetData>
  <dataValidations count="2">
    <dataValidation type="list" allowBlank="1" showInputMessage="1" showErrorMessage="1" sqref="D37 B1:B45 B48:B1048576">
      <formula1>ExpenseList</formula1>
    </dataValidation>
    <dataValidation type="list" allowBlank="1" showInputMessage="1" showErrorMessage="1" sqref="E1:E45 E48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2" workbookViewId="0">
      <selection activeCell="A51" sqref="A51:XFD51"/>
    </sheetView>
  </sheetViews>
  <sheetFormatPr defaultRowHeight="14.4" x14ac:dyDescent="0.3"/>
  <cols>
    <col min="1" max="1" width="10.5546875" bestFit="1" customWidth="1"/>
    <col min="2" max="2" width="27.1093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42222</v>
      </c>
      <c r="B2" s="13" t="s">
        <v>9</v>
      </c>
      <c r="C2" s="9">
        <v>910387840</v>
      </c>
      <c r="E2" s="7" t="s">
        <v>16</v>
      </c>
      <c r="F2" s="7">
        <v>111.28</v>
      </c>
      <c r="G2" s="5" t="s">
        <v>62</v>
      </c>
      <c r="H2" s="4">
        <v>42222</v>
      </c>
    </row>
    <row r="3" spans="1:11" x14ac:dyDescent="0.3">
      <c r="A3" s="4">
        <v>42222</v>
      </c>
      <c r="B3" s="13" t="s">
        <v>9</v>
      </c>
      <c r="C3" s="9">
        <v>910387841</v>
      </c>
      <c r="E3" s="7" t="s">
        <v>16</v>
      </c>
      <c r="F3" s="7">
        <v>12.31</v>
      </c>
      <c r="G3" s="5" t="s">
        <v>62</v>
      </c>
      <c r="H3" s="4">
        <v>42222</v>
      </c>
    </row>
    <row r="4" spans="1:11" x14ac:dyDescent="0.3">
      <c r="A4" s="4">
        <v>42231</v>
      </c>
      <c r="B4" s="13" t="s">
        <v>9</v>
      </c>
      <c r="C4" s="9">
        <v>510719361</v>
      </c>
      <c r="E4" s="7" t="s">
        <v>16</v>
      </c>
      <c r="F4" s="7">
        <v>4.82</v>
      </c>
      <c r="G4" s="5" t="s">
        <v>62</v>
      </c>
      <c r="H4" s="4">
        <v>42231</v>
      </c>
    </row>
    <row r="5" spans="1:11" x14ac:dyDescent="0.3">
      <c r="A5" s="4">
        <v>42231</v>
      </c>
      <c r="B5" s="13" t="s">
        <v>9</v>
      </c>
      <c r="C5" s="9">
        <v>510719357</v>
      </c>
      <c r="E5" s="7" t="s">
        <v>16</v>
      </c>
      <c r="F5" s="7">
        <v>162.69</v>
      </c>
      <c r="G5" s="5" t="s">
        <v>62</v>
      </c>
      <c r="H5" s="4">
        <v>42231</v>
      </c>
      <c r="I5" s="6"/>
    </row>
    <row r="6" spans="1:11" x14ac:dyDescent="0.3">
      <c r="A6" s="4">
        <v>42234</v>
      </c>
      <c r="B6" s="13" t="s">
        <v>9</v>
      </c>
      <c r="C6" s="9">
        <v>110232591</v>
      </c>
      <c r="E6" s="7" t="s">
        <v>16</v>
      </c>
      <c r="F6" s="7">
        <v>88.6</v>
      </c>
      <c r="G6" s="5" t="s">
        <v>62</v>
      </c>
      <c r="H6" s="4">
        <v>42234</v>
      </c>
      <c r="I6" s="6"/>
    </row>
    <row r="7" spans="1:11" x14ac:dyDescent="0.3">
      <c r="A7" s="4">
        <v>42241</v>
      </c>
      <c r="B7" s="13" t="s">
        <v>9</v>
      </c>
      <c r="C7" s="9">
        <v>410384982</v>
      </c>
      <c r="E7" s="7" t="s">
        <v>16</v>
      </c>
      <c r="F7" s="7">
        <v>7.28</v>
      </c>
      <c r="G7" s="5" t="s">
        <v>62</v>
      </c>
      <c r="H7" s="4">
        <v>42241</v>
      </c>
      <c r="I7" s="6"/>
    </row>
    <row r="8" spans="1:11" x14ac:dyDescent="0.3">
      <c r="A8" s="4">
        <v>42241</v>
      </c>
      <c r="B8" s="13" t="s">
        <v>9</v>
      </c>
      <c r="C8" s="9">
        <v>10384981</v>
      </c>
      <c r="E8" s="7" t="s">
        <v>16</v>
      </c>
      <c r="F8" s="7">
        <v>172.27</v>
      </c>
      <c r="G8" s="5" t="s">
        <v>62</v>
      </c>
      <c r="H8" s="4">
        <v>42241</v>
      </c>
    </row>
    <row r="9" spans="1:11" x14ac:dyDescent="0.3">
      <c r="A9" s="4">
        <v>42222</v>
      </c>
      <c r="B9" s="13" t="s">
        <v>9</v>
      </c>
      <c r="C9" s="9" t="s">
        <v>271</v>
      </c>
      <c r="E9" s="7" t="s">
        <v>16</v>
      </c>
      <c r="F9" s="7">
        <v>12.84</v>
      </c>
      <c r="G9" s="1" t="s">
        <v>150</v>
      </c>
      <c r="H9" s="4">
        <v>42222</v>
      </c>
    </row>
    <row r="10" spans="1:11" x14ac:dyDescent="0.3">
      <c r="A10" s="4">
        <v>42227</v>
      </c>
      <c r="B10" s="13" t="s">
        <v>9</v>
      </c>
      <c r="C10" s="9" t="s">
        <v>272</v>
      </c>
      <c r="E10" s="7" t="s">
        <v>16</v>
      </c>
      <c r="F10" s="7">
        <v>68.48</v>
      </c>
      <c r="G10" s="1" t="s">
        <v>150</v>
      </c>
      <c r="H10" s="4">
        <v>42227</v>
      </c>
    </row>
    <row r="11" spans="1:11" x14ac:dyDescent="0.3">
      <c r="A11" s="4">
        <v>42243</v>
      </c>
      <c r="B11" s="13" t="s">
        <v>9</v>
      </c>
      <c r="C11" s="9" t="s">
        <v>273</v>
      </c>
      <c r="E11" s="7" t="s">
        <v>16</v>
      </c>
      <c r="F11" s="7">
        <v>9.6300000000000008</v>
      </c>
      <c r="G11" s="1" t="s">
        <v>150</v>
      </c>
      <c r="H11" s="4">
        <v>42243</v>
      </c>
    </row>
    <row r="12" spans="1:11" x14ac:dyDescent="0.3">
      <c r="A12" s="4">
        <v>42228</v>
      </c>
      <c r="B12" s="13" t="s">
        <v>9</v>
      </c>
      <c r="C12" s="9" t="s">
        <v>274</v>
      </c>
      <c r="E12" s="7" t="s">
        <v>13</v>
      </c>
      <c r="F12" s="7">
        <v>606.16</v>
      </c>
      <c r="G12" s="1" t="s">
        <v>64</v>
      </c>
      <c r="H12" s="4">
        <v>42321</v>
      </c>
      <c r="I12">
        <v>460819</v>
      </c>
      <c r="J12" s="4">
        <v>42324</v>
      </c>
    </row>
    <row r="13" spans="1:11" x14ac:dyDescent="0.3">
      <c r="A13" s="4">
        <v>42227</v>
      </c>
      <c r="B13" s="13" t="s">
        <v>9</v>
      </c>
      <c r="C13" s="9">
        <v>4426</v>
      </c>
      <c r="E13" s="7" t="s">
        <v>16</v>
      </c>
      <c r="F13" s="7">
        <v>45</v>
      </c>
      <c r="G13" s="1" t="s">
        <v>275</v>
      </c>
      <c r="H13" s="4">
        <v>42227</v>
      </c>
    </row>
    <row r="14" spans="1:11" x14ac:dyDescent="0.3">
      <c r="A14" s="4">
        <v>42228</v>
      </c>
      <c r="B14" s="13" t="s">
        <v>9</v>
      </c>
      <c r="C14" s="9">
        <v>141383</v>
      </c>
      <c r="E14" s="7" t="s">
        <v>16</v>
      </c>
      <c r="F14" s="7">
        <v>19.260000000000002</v>
      </c>
      <c r="G14" s="1" t="s">
        <v>69</v>
      </c>
      <c r="H14" s="4">
        <v>42228</v>
      </c>
    </row>
    <row r="15" spans="1:11" x14ac:dyDescent="0.3">
      <c r="A15" s="4">
        <v>42227</v>
      </c>
      <c r="B15" s="13" t="s">
        <v>9</v>
      </c>
      <c r="C15" s="9">
        <v>15039</v>
      </c>
      <c r="E15" s="7" t="s">
        <v>16</v>
      </c>
      <c r="F15" s="7">
        <v>77.05</v>
      </c>
      <c r="G15" s="1" t="s">
        <v>182</v>
      </c>
      <c r="H15" s="4">
        <v>42227</v>
      </c>
    </row>
    <row r="16" spans="1:11" x14ac:dyDescent="0.3">
      <c r="A16" s="4">
        <v>42222</v>
      </c>
      <c r="B16" s="13" t="s">
        <v>9</v>
      </c>
      <c r="C16" s="9">
        <v>78638</v>
      </c>
      <c r="E16" s="7" t="s">
        <v>16</v>
      </c>
      <c r="F16" s="7">
        <v>152</v>
      </c>
      <c r="G16" s="1" t="s">
        <v>91</v>
      </c>
      <c r="H16" s="4">
        <v>42222</v>
      </c>
    </row>
    <row r="17" spans="1:10" x14ac:dyDescent="0.3">
      <c r="A17" s="4">
        <v>42237</v>
      </c>
      <c r="B17" s="13" t="s">
        <v>9</v>
      </c>
      <c r="C17" s="9">
        <v>78770</v>
      </c>
      <c r="E17" s="7" t="s">
        <v>16</v>
      </c>
      <c r="F17" s="7">
        <v>124.5</v>
      </c>
      <c r="G17" s="1" t="s">
        <v>91</v>
      </c>
      <c r="H17" s="4">
        <v>42237</v>
      </c>
    </row>
    <row r="18" spans="1:10" x14ac:dyDescent="0.3">
      <c r="A18" s="4">
        <v>42219</v>
      </c>
      <c r="B18" s="13" t="s">
        <v>9</v>
      </c>
      <c r="C18" s="9">
        <v>61144</v>
      </c>
      <c r="E18" s="7" t="s">
        <v>16</v>
      </c>
      <c r="F18" s="7">
        <v>12</v>
      </c>
      <c r="G18" s="1" t="s">
        <v>276</v>
      </c>
      <c r="H18" s="4">
        <v>42219</v>
      </c>
    </row>
    <row r="19" spans="1:10" x14ac:dyDescent="0.3">
      <c r="A19" s="4">
        <v>42220</v>
      </c>
      <c r="B19" s="13" t="s">
        <v>9</v>
      </c>
      <c r="C19" s="9">
        <v>61240</v>
      </c>
      <c r="E19" s="7" t="s">
        <v>16</v>
      </c>
      <c r="F19" s="7">
        <v>41</v>
      </c>
      <c r="G19" s="1" t="s">
        <v>276</v>
      </c>
      <c r="H19" s="4">
        <v>42220</v>
      </c>
    </row>
    <row r="20" spans="1:10" x14ac:dyDescent="0.3">
      <c r="A20" s="4">
        <v>42220</v>
      </c>
      <c r="B20" s="13" t="s">
        <v>9</v>
      </c>
      <c r="C20" s="54">
        <v>61237</v>
      </c>
      <c r="E20" s="7" t="s">
        <v>16</v>
      </c>
      <c r="F20" s="7">
        <v>4.5</v>
      </c>
      <c r="G20" s="1" t="s">
        <v>276</v>
      </c>
      <c r="H20" s="4">
        <v>42220</v>
      </c>
    </row>
    <row r="21" spans="1:10" x14ac:dyDescent="0.3">
      <c r="A21" s="4">
        <v>42220</v>
      </c>
      <c r="B21" s="13" t="s">
        <v>9</v>
      </c>
      <c r="C21" s="9" t="s">
        <v>277</v>
      </c>
      <c r="E21" s="7" t="s">
        <v>16</v>
      </c>
      <c r="F21" s="7">
        <v>34.4</v>
      </c>
      <c r="G21" s="1" t="s">
        <v>72</v>
      </c>
      <c r="H21" s="4">
        <v>42220</v>
      </c>
    </row>
    <row r="22" spans="1:10" x14ac:dyDescent="0.3">
      <c r="A22" s="4">
        <v>42228</v>
      </c>
      <c r="B22" s="13" t="s">
        <v>9</v>
      </c>
      <c r="C22" s="9" t="s">
        <v>278</v>
      </c>
      <c r="E22" s="7" t="s">
        <v>16</v>
      </c>
      <c r="F22" s="7">
        <v>28.1</v>
      </c>
      <c r="G22" s="1" t="s">
        <v>72</v>
      </c>
      <c r="H22" s="4">
        <v>42228</v>
      </c>
    </row>
    <row r="23" spans="1:10" x14ac:dyDescent="0.3">
      <c r="A23" s="4">
        <v>42228</v>
      </c>
      <c r="B23" s="13" t="s">
        <v>9</v>
      </c>
      <c r="C23" s="9" t="s">
        <v>279</v>
      </c>
      <c r="E23" s="7" t="s">
        <v>16</v>
      </c>
      <c r="F23" s="7">
        <v>6.7</v>
      </c>
      <c r="G23" s="1" t="s">
        <v>72</v>
      </c>
      <c r="H23" s="4">
        <v>42228</v>
      </c>
    </row>
    <row r="24" spans="1:10" x14ac:dyDescent="0.3">
      <c r="A24" s="4">
        <v>42233</v>
      </c>
      <c r="B24" s="13" t="s">
        <v>9</v>
      </c>
      <c r="C24" s="9" t="s">
        <v>280</v>
      </c>
      <c r="E24" s="7" t="s">
        <v>16</v>
      </c>
      <c r="F24" s="7">
        <v>20</v>
      </c>
      <c r="G24" s="1" t="s">
        <v>72</v>
      </c>
      <c r="H24" s="4">
        <v>42233</v>
      </c>
    </row>
    <row r="25" spans="1:10" x14ac:dyDescent="0.3">
      <c r="A25" s="4">
        <v>42230</v>
      </c>
      <c r="B25" s="13" t="s">
        <v>9</v>
      </c>
      <c r="C25" s="9" t="s">
        <v>281</v>
      </c>
      <c r="E25" s="7" t="s">
        <v>16</v>
      </c>
      <c r="F25" s="7">
        <v>20.5</v>
      </c>
      <c r="G25" s="1" t="s">
        <v>72</v>
      </c>
      <c r="H25" s="4">
        <v>42230</v>
      </c>
    </row>
    <row r="26" spans="1:10" x14ac:dyDescent="0.3">
      <c r="A26" s="4">
        <v>42241</v>
      </c>
      <c r="B26" s="13" t="s">
        <v>9</v>
      </c>
      <c r="C26" s="9" t="s">
        <v>282</v>
      </c>
      <c r="E26" s="7" t="s">
        <v>16</v>
      </c>
      <c r="F26" s="7">
        <v>11.5</v>
      </c>
      <c r="G26" s="1" t="s">
        <v>72</v>
      </c>
      <c r="H26" s="4">
        <v>42241</v>
      </c>
      <c r="I26" s="6"/>
    </row>
    <row r="27" spans="1:10" x14ac:dyDescent="0.3">
      <c r="A27" s="4">
        <v>42241</v>
      </c>
      <c r="B27" s="13" t="s">
        <v>9</v>
      </c>
      <c r="C27" s="9" t="s">
        <v>283</v>
      </c>
      <c r="E27" s="7" t="s">
        <v>16</v>
      </c>
      <c r="F27" s="7">
        <v>26</v>
      </c>
      <c r="G27" s="1" t="s">
        <v>72</v>
      </c>
      <c r="H27" s="4">
        <v>42241</v>
      </c>
    </row>
    <row r="28" spans="1:10" x14ac:dyDescent="0.3">
      <c r="A28" s="4">
        <v>42228</v>
      </c>
      <c r="B28" s="13" t="s">
        <v>9</v>
      </c>
      <c r="C28" s="9"/>
      <c r="E28" s="7" t="s">
        <v>16</v>
      </c>
      <c r="F28" s="7">
        <v>15</v>
      </c>
      <c r="G28" s="1" t="s">
        <v>207</v>
      </c>
      <c r="H28" s="4">
        <v>42228</v>
      </c>
    </row>
    <row r="29" spans="1:10" x14ac:dyDescent="0.3">
      <c r="A29" s="4">
        <v>42244</v>
      </c>
      <c r="B29" s="13" t="s">
        <v>9</v>
      </c>
      <c r="E29" s="7" t="s">
        <v>16</v>
      </c>
      <c r="F29" s="1">
        <v>15</v>
      </c>
      <c r="G29" s="1" t="s">
        <v>207</v>
      </c>
      <c r="H29" s="4">
        <v>42244</v>
      </c>
      <c r="I29" s="6"/>
    </row>
    <row r="30" spans="1:10" x14ac:dyDescent="0.3">
      <c r="A30" s="4">
        <v>42227</v>
      </c>
      <c r="B30" s="13" t="s">
        <v>9</v>
      </c>
      <c r="C30" s="8" t="s">
        <v>292</v>
      </c>
      <c r="E30" s="7" t="s">
        <v>13</v>
      </c>
      <c r="F30" s="1">
        <v>10700</v>
      </c>
      <c r="G30" s="1" t="s">
        <v>293</v>
      </c>
      <c r="H30" s="4">
        <v>42249</v>
      </c>
      <c r="I30" s="31">
        <v>460804</v>
      </c>
      <c r="J30" s="4">
        <v>42250</v>
      </c>
    </row>
    <row r="31" spans="1:10" x14ac:dyDescent="0.3">
      <c r="A31" s="4">
        <v>42242</v>
      </c>
      <c r="B31" s="13" t="s">
        <v>94</v>
      </c>
      <c r="C31" s="8">
        <v>2359549</v>
      </c>
      <c r="D31" t="s">
        <v>98</v>
      </c>
      <c r="E31" s="7" t="s">
        <v>16</v>
      </c>
      <c r="F31" s="1">
        <v>26.3</v>
      </c>
      <c r="G31" t="s">
        <v>100</v>
      </c>
      <c r="H31" s="4">
        <v>42242</v>
      </c>
    </row>
    <row r="32" spans="1:10" x14ac:dyDescent="0.3">
      <c r="A32" s="4">
        <v>42242</v>
      </c>
      <c r="B32" s="13" t="s">
        <v>94</v>
      </c>
      <c r="C32" s="8">
        <v>89319</v>
      </c>
      <c r="D32" t="s">
        <v>98</v>
      </c>
      <c r="E32" s="7" t="s">
        <v>16</v>
      </c>
      <c r="F32" s="1">
        <v>8.8000000000000007</v>
      </c>
      <c r="G32" s="1" t="s">
        <v>100</v>
      </c>
      <c r="H32" s="4">
        <v>42242</v>
      </c>
    </row>
    <row r="33" spans="1:10" x14ac:dyDescent="0.3">
      <c r="A33" s="4">
        <v>42089</v>
      </c>
      <c r="B33" s="13" t="s">
        <v>94</v>
      </c>
      <c r="C33" s="4" t="s">
        <v>284</v>
      </c>
      <c r="D33" t="s">
        <v>98</v>
      </c>
      <c r="E33" s="7" t="s">
        <v>16</v>
      </c>
      <c r="F33" s="1">
        <v>5.5</v>
      </c>
      <c r="G33" s="1" t="s">
        <v>100</v>
      </c>
      <c r="H33" s="4">
        <v>42089</v>
      </c>
    </row>
    <row r="34" spans="1:10" x14ac:dyDescent="0.3">
      <c r="A34" s="4">
        <v>42242</v>
      </c>
      <c r="B34" s="13" t="s">
        <v>94</v>
      </c>
      <c r="D34" t="s">
        <v>98</v>
      </c>
      <c r="E34" s="7" t="s">
        <v>16</v>
      </c>
      <c r="F34" s="1">
        <v>4.8</v>
      </c>
      <c r="G34" s="1" t="s">
        <v>100</v>
      </c>
      <c r="H34" s="4">
        <v>42242</v>
      </c>
    </row>
    <row r="35" spans="1:10" x14ac:dyDescent="0.3">
      <c r="A35" s="4">
        <v>42225</v>
      </c>
      <c r="B35" s="13" t="s">
        <v>94</v>
      </c>
      <c r="D35" t="s">
        <v>98</v>
      </c>
      <c r="E35" s="7" t="s">
        <v>16</v>
      </c>
      <c r="F35" s="1">
        <v>179.7</v>
      </c>
      <c r="G35" s="1" t="s">
        <v>285</v>
      </c>
      <c r="H35" s="4">
        <v>42225</v>
      </c>
    </row>
    <row r="36" spans="1:10" x14ac:dyDescent="0.3">
      <c r="A36" s="4">
        <v>42247</v>
      </c>
      <c r="B36" s="13" t="s">
        <v>94</v>
      </c>
      <c r="D36" t="s">
        <v>98</v>
      </c>
      <c r="E36" s="7" t="s">
        <v>16</v>
      </c>
      <c r="F36" s="1">
        <v>25</v>
      </c>
      <c r="G36" s="1" t="s">
        <v>286</v>
      </c>
      <c r="H36" s="4">
        <v>42247</v>
      </c>
    </row>
    <row r="37" spans="1:10" x14ac:dyDescent="0.3">
      <c r="A37" s="4">
        <v>42243</v>
      </c>
      <c r="B37" s="13" t="s">
        <v>10</v>
      </c>
      <c r="C37" s="8">
        <v>25</v>
      </c>
      <c r="D37" t="s">
        <v>74</v>
      </c>
      <c r="E37" s="7" t="s">
        <v>13</v>
      </c>
      <c r="F37" s="1">
        <v>50.4</v>
      </c>
      <c r="G37" s="1" t="s">
        <v>77</v>
      </c>
      <c r="H37" s="4">
        <v>42331</v>
      </c>
      <c r="I37">
        <v>460827</v>
      </c>
      <c r="J37" s="4">
        <v>42338</v>
      </c>
    </row>
    <row r="38" spans="1:10" x14ac:dyDescent="0.3">
      <c r="A38" s="4">
        <v>42213</v>
      </c>
      <c r="B38" s="13" t="s">
        <v>192</v>
      </c>
      <c r="C38" s="8" t="s">
        <v>287</v>
      </c>
      <c r="D38" s="55" t="s">
        <v>11</v>
      </c>
      <c r="E38" s="7" t="s">
        <v>13</v>
      </c>
      <c r="F38" s="1">
        <v>825</v>
      </c>
      <c r="G38" s="1" t="s">
        <v>164</v>
      </c>
      <c r="H38" s="4">
        <v>42214</v>
      </c>
      <c r="I38">
        <v>460794</v>
      </c>
      <c r="J38" s="4">
        <v>42219</v>
      </c>
    </row>
    <row r="39" spans="1:10" x14ac:dyDescent="0.3">
      <c r="A39" s="4"/>
      <c r="B39" s="13" t="s">
        <v>19</v>
      </c>
      <c r="D39" t="s">
        <v>163</v>
      </c>
      <c r="E39" s="7"/>
      <c r="F39" s="1">
        <v>0</v>
      </c>
      <c r="G39" s="1" t="s">
        <v>160</v>
      </c>
      <c r="H39" s="4"/>
    </row>
    <row r="40" spans="1:10" x14ac:dyDescent="0.3">
      <c r="A40" s="4">
        <v>42217</v>
      </c>
      <c r="B40" s="13" t="s">
        <v>17</v>
      </c>
      <c r="D40" t="s">
        <v>102</v>
      </c>
      <c r="E40" s="7" t="s">
        <v>16</v>
      </c>
      <c r="F40" s="1">
        <v>239.23</v>
      </c>
      <c r="G40" t="s">
        <v>80</v>
      </c>
      <c r="H40" s="4"/>
    </row>
    <row r="41" spans="1:10" ht="18" customHeight="1" x14ac:dyDescent="0.3">
      <c r="A41" s="4">
        <v>42243</v>
      </c>
      <c r="B41" s="13" t="s">
        <v>24</v>
      </c>
      <c r="D41" t="s">
        <v>288</v>
      </c>
      <c r="E41" s="7" t="s">
        <v>13</v>
      </c>
      <c r="F41" s="1">
        <v>1277</v>
      </c>
      <c r="G41" s="1" t="s">
        <v>84</v>
      </c>
      <c r="H41" s="4">
        <v>42239</v>
      </c>
      <c r="I41">
        <v>460800</v>
      </c>
      <c r="J41" s="4">
        <v>42243</v>
      </c>
    </row>
    <row r="42" spans="1:10" ht="20.25" customHeight="1" x14ac:dyDescent="0.3">
      <c r="A42" s="4">
        <v>42234</v>
      </c>
      <c r="B42" s="13" t="s">
        <v>23</v>
      </c>
      <c r="D42" t="s">
        <v>86</v>
      </c>
      <c r="E42" s="7" t="s">
        <v>16</v>
      </c>
      <c r="F42" s="1">
        <v>88.2</v>
      </c>
      <c r="G42" s="1" t="s">
        <v>87</v>
      </c>
      <c r="H42" s="4"/>
    </row>
    <row r="43" spans="1:10" ht="18" customHeight="1" x14ac:dyDescent="0.3">
      <c r="A43" s="4">
        <v>42240</v>
      </c>
      <c r="B43" s="13" t="s">
        <v>23</v>
      </c>
      <c r="D43" t="s">
        <v>161</v>
      </c>
      <c r="E43" s="7" t="s">
        <v>16</v>
      </c>
      <c r="F43" s="1">
        <v>6</v>
      </c>
      <c r="G43" s="1" t="s">
        <v>162</v>
      </c>
      <c r="H43" s="4"/>
    </row>
    <row r="44" spans="1:10" ht="18.75" customHeight="1" x14ac:dyDescent="0.3">
      <c r="A44" s="4">
        <v>42237</v>
      </c>
      <c r="B44" s="13" t="s">
        <v>23</v>
      </c>
      <c r="D44" t="s">
        <v>161</v>
      </c>
      <c r="E44" s="7" t="s">
        <v>16</v>
      </c>
      <c r="F44" s="1">
        <v>1.2</v>
      </c>
      <c r="G44" s="1" t="s">
        <v>162</v>
      </c>
      <c r="H44" s="4"/>
    </row>
    <row r="45" spans="1:10" ht="18.75" customHeight="1" x14ac:dyDescent="0.3">
      <c r="A45" s="4">
        <v>42235</v>
      </c>
      <c r="B45" s="13" t="s">
        <v>23</v>
      </c>
      <c r="D45" t="s">
        <v>161</v>
      </c>
      <c r="E45" s="7" t="s">
        <v>16</v>
      </c>
      <c r="F45" s="1">
        <v>6</v>
      </c>
      <c r="G45" s="1" t="s">
        <v>162</v>
      </c>
      <c r="H45" s="4"/>
    </row>
    <row r="46" spans="1:10" ht="17.25" customHeight="1" x14ac:dyDescent="0.3">
      <c r="A46" s="4"/>
      <c r="B46" s="13" t="s">
        <v>23</v>
      </c>
      <c r="D46" t="s">
        <v>139</v>
      </c>
      <c r="E46" s="7" t="s">
        <v>16</v>
      </c>
      <c r="F46" s="1">
        <v>60</v>
      </c>
      <c r="H46" s="4"/>
    </row>
    <row r="47" spans="1:10" ht="15.75" customHeight="1" x14ac:dyDescent="0.3">
      <c r="A47" s="4"/>
      <c r="B47" s="13" t="s">
        <v>23</v>
      </c>
      <c r="D47" t="s">
        <v>140</v>
      </c>
      <c r="E47" s="7" t="s">
        <v>16</v>
      </c>
      <c r="F47" s="1">
        <v>230</v>
      </c>
      <c r="H47" s="4"/>
    </row>
    <row r="48" spans="1:10" ht="17.25" customHeight="1" x14ac:dyDescent="0.3">
      <c r="A48" s="4"/>
      <c r="B48" s="13" t="s">
        <v>23</v>
      </c>
      <c r="D48" t="s">
        <v>138</v>
      </c>
      <c r="E48" s="7" t="s">
        <v>16</v>
      </c>
      <c r="F48" s="1">
        <v>250</v>
      </c>
    </row>
    <row r="49" spans="1:8" x14ac:dyDescent="0.3">
      <c r="A49" s="4"/>
      <c r="B49" s="13" t="s">
        <v>22</v>
      </c>
      <c r="D49" t="s">
        <v>167</v>
      </c>
      <c r="E49" s="7" t="s">
        <v>16</v>
      </c>
      <c r="F49" s="1">
        <v>0</v>
      </c>
      <c r="G49" s="1" t="s">
        <v>168</v>
      </c>
      <c r="H49" s="4"/>
    </row>
    <row r="50" spans="1:8" x14ac:dyDescent="0.3">
      <c r="A50" s="4"/>
      <c r="B50" s="35" t="s">
        <v>18</v>
      </c>
      <c r="D50" s="8" t="s">
        <v>169</v>
      </c>
      <c r="E50" s="7" t="s">
        <v>13</v>
      </c>
      <c r="F50" s="1">
        <v>0</v>
      </c>
      <c r="H50" s="4"/>
    </row>
    <row r="52" spans="1:8" x14ac:dyDescent="0.3">
      <c r="A52" s="4"/>
      <c r="E52" s="7"/>
      <c r="H52" s="4"/>
    </row>
    <row r="53" spans="1:8" x14ac:dyDescent="0.3">
      <c r="A53" s="4"/>
      <c r="B53" s="13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E57" s="7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A60" s="4"/>
      <c r="E60" s="7"/>
      <c r="H60" s="4"/>
    </row>
    <row r="61" spans="1:8" x14ac:dyDescent="0.3">
      <c r="A61" s="4"/>
      <c r="E61" s="7"/>
      <c r="H61" s="4"/>
    </row>
    <row r="62" spans="1:8" x14ac:dyDescent="0.3">
      <c r="A62" s="4"/>
      <c r="E62" s="7"/>
      <c r="H62" s="4"/>
    </row>
    <row r="63" spans="1:8" x14ac:dyDescent="0.3">
      <c r="A63" s="4"/>
      <c r="E63" s="7"/>
      <c r="H63" s="4"/>
    </row>
    <row r="64" spans="1:8" x14ac:dyDescent="0.3">
      <c r="E64" s="7"/>
      <c r="H64" s="4"/>
    </row>
  </sheetData>
  <dataValidations count="2">
    <dataValidation type="list" allowBlank="1" showInputMessage="1" showErrorMessage="1" sqref="D38 B1:B50 B52:B1048576">
      <formula1>ExpenseList</formula1>
    </dataValidation>
    <dataValidation type="list" allowBlank="1" showInputMessage="1" showErrorMessage="1" sqref="E1:E50 E52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101" sqref="A101:XFD101"/>
    </sheetView>
  </sheetViews>
  <sheetFormatPr defaultRowHeight="14.4" x14ac:dyDescent="0.3"/>
  <cols>
    <col min="1" max="1" width="10.5546875" bestFit="1" customWidth="1"/>
    <col min="2" max="2" width="27.5546875" style="35" customWidth="1"/>
    <col min="3" max="3" width="18.88671875" style="8" customWidth="1"/>
    <col min="4" max="4" width="25.33203125" customWidth="1"/>
    <col min="5" max="6" width="20.5546875" style="1" customWidth="1"/>
    <col min="7" max="7" width="34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42265</v>
      </c>
      <c r="B2" s="13" t="s">
        <v>9</v>
      </c>
      <c r="C2" s="9">
        <v>110233970</v>
      </c>
      <c r="E2" s="7" t="s">
        <v>16</v>
      </c>
      <c r="F2" s="7">
        <v>24.98</v>
      </c>
      <c r="G2" s="5" t="s">
        <v>62</v>
      </c>
      <c r="H2" s="4">
        <v>42265</v>
      </c>
    </row>
    <row r="3" spans="1:11" x14ac:dyDescent="0.3">
      <c r="A3" s="4">
        <v>42261</v>
      </c>
      <c r="B3" s="13" t="s">
        <v>9</v>
      </c>
      <c r="C3" s="9" t="s">
        <v>291</v>
      </c>
      <c r="E3" s="7" t="s">
        <v>13</v>
      </c>
      <c r="F3" s="7">
        <v>511.46</v>
      </c>
      <c r="G3" s="1" t="s">
        <v>64</v>
      </c>
      <c r="H3" s="4">
        <v>42321</v>
      </c>
      <c r="I3" s="6">
        <v>460819</v>
      </c>
      <c r="J3" s="4">
        <v>42324</v>
      </c>
    </row>
    <row r="4" spans="1:11" x14ac:dyDescent="0.3">
      <c r="A4" s="4">
        <v>42259</v>
      </c>
      <c r="B4" s="13" t="s">
        <v>9</v>
      </c>
      <c r="C4" s="9">
        <v>194833</v>
      </c>
      <c r="E4" s="7" t="s">
        <v>16</v>
      </c>
      <c r="F4" s="7">
        <v>75.97</v>
      </c>
      <c r="G4" s="5" t="s">
        <v>294</v>
      </c>
      <c r="H4" s="4">
        <v>42259</v>
      </c>
      <c r="I4" s="6"/>
    </row>
    <row r="5" spans="1:11" x14ac:dyDescent="0.3">
      <c r="A5" s="4">
        <v>42266</v>
      </c>
      <c r="B5" s="13" t="s">
        <v>9</v>
      </c>
      <c r="C5" s="9" t="s">
        <v>297</v>
      </c>
      <c r="E5" s="7" t="s">
        <v>16</v>
      </c>
      <c r="F5" s="7">
        <v>20</v>
      </c>
      <c r="G5" s="5" t="s">
        <v>298</v>
      </c>
      <c r="H5" s="4">
        <v>42266</v>
      </c>
    </row>
    <row r="6" spans="1:11" x14ac:dyDescent="0.3">
      <c r="A6" s="4">
        <v>42263</v>
      </c>
      <c r="B6" s="13" t="s">
        <v>9</v>
      </c>
      <c r="C6" s="9" t="s">
        <v>295</v>
      </c>
      <c r="E6" s="7" t="s">
        <v>16</v>
      </c>
      <c r="F6" s="7">
        <v>29.3</v>
      </c>
      <c r="G6" s="1" t="s">
        <v>72</v>
      </c>
      <c r="H6" s="4">
        <v>42263</v>
      </c>
      <c r="I6" s="6"/>
    </row>
    <row r="7" spans="1:11" x14ac:dyDescent="0.3">
      <c r="A7" s="4">
        <v>42252</v>
      </c>
      <c r="B7" s="13" t="s">
        <v>9</v>
      </c>
      <c r="C7" s="9" t="s">
        <v>296</v>
      </c>
      <c r="E7" s="7" t="s">
        <v>16</v>
      </c>
      <c r="F7" s="7">
        <v>32.4</v>
      </c>
      <c r="G7" s="1" t="s">
        <v>72</v>
      </c>
      <c r="H7" s="4">
        <v>42252</v>
      </c>
    </row>
    <row r="8" spans="1:11" x14ac:dyDescent="0.3">
      <c r="A8" s="4">
        <v>42251</v>
      </c>
      <c r="B8" s="13" t="s">
        <v>9</v>
      </c>
      <c r="C8" s="9"/>
      <c r="E8" s="7" t="s">
        <v>16</v>
      </c>
      <c r="F8" s="7">
        <v>25.9</v>
      </c>
      <c r="G8" s="1" t="s">
        <v>207</v>
      </c>
      <c r="H8" s="4">
        <v>42251</v>
      </c>
    </row>
    <row r="9" spans="1:11" x14ac:dyDescent="0.3">
      <c r="A9" s="4">
        <v>42270</v>
      </c>
      <c r="B9" s="13" t="s">
        <v>94</v>
      </c>
      <c r="D9" t="s">
        <v>98</v>
      </c>
      <c r="E9" s="7" t="s">
        <v>16</v>
      </c>
      <c r="F9" s="1">
        <v>39</v>
      </c>
      <c r="G9" s="1" t="s">
        <v>286</v>
      </c>
      <c r="H9" s="4">
        <v>42270</v>
      </c>
    </row>
    <row r="10" spans="1:11" x14ac:dyDescent="0.3">
      <c r="A10" s="4"/>
      <c r="B10" s="13" t="s">
        <v>94</v>
      </c>
      <c r="C10" s="4"/>
      <c r="D10" t="s">
        <v>98</v>
      </c>
      <c r="E10" s="7"/>
      <c r="F10" s="1">
        <v>0</v>
      </c>
      <c r="G10" s="1" t="s">
        <v>100</v>
      </c>
      <c r="H10" s="4"/>
    </row>
    <row r="11" spans="1:11" x14ac:dyDescent="0.3">
      <c r="A11" s="4"/>
      <c r="B11" s="13" t="s">
        <v>94</v>
      </c>
      <c r="D11" t="s">
        <v>98</v>
      </c>
      <c r="E11" s="7"/>
      <c r="F11" s="1">
        <v>0</v>
      </c>
      <c r="G11" s="1" t="s">
        <v>100</v>
      </c>
      <c r="H11" s="4"/>
    </row>
    <row r="12" spans="1:11" x14ac:dyDescent="0.3">
      <c r="A12" s="4"/>
      <c r="B12" s="13" t="s">
        <v>94</v>
      </c>
      <c r="D12" t="s">
        <v>98</v>
      </c>
      <c r="E12" s="7"/>
      <c r="F12" s="1">
        <v>0</v>
      </c>
      <c r="G12" s="1" t="s">
        <v>285</v>
      </c>
      <c r="H12" s="4"/>
    </row>
    <row r="13" spans="1:11" x14ac:dyDescent="0.3">
      <c r="A13" s="4"/>
      <c r="B13" s="13" t="s">
        <v>94</v>
      </c>
      <c r="D13" t="s">
        <v>98</v>
      </c>
      <c r="E13" s="7"/>
      <c r="F13" s="1">
        <v>0</v>
      </c>
      <c r="G13" s="1" t="s">
        <v>286</v>
      </c>
      <c r="H13" s="4"/>
    </row>
    <row r="14" spans="1:11" x14ac:dyDescent="0.3">
      <c r="A14" s="4">
        <v>42275</v>
      </c>
      <c r="B14" s="13" t="s">
        <v>10</v>
      </c>
      <c r="C14" s="8">
        <v>26</v>
      </c>
      <c r="D14" t="s">
        <v>74</v>
      </c>
      <c r="E14" s="7" t="s">
        <v>13</v>
      </c>
      <c r="F14" s="1">
        <v>48.3</v>
      </c>
      <c r="G14" s="1" t="s">
        <v>77</v>
      </c>
      <c r="H14" s="4">
        <v>42331</v>
      </c>
      <c r="I14">
        <v>460827</v>
      </c>
      <c r="J14" s="4">
        <v>42338</v>
      </c>
    </row>
    <row r="15" spans="1:11" x14ac:dyDescent="0.3">
      <c r="A15" s="4">
        <v>42244</v>
      </c>
      <c r="B15" s="13" t="s">
        <v>192</v>
      </c>
      <c r="C15" s="8" t="s">
        <v>303</v>
      </c>
      <c r="D15" s="55" t="s">
        <v>11</v>
      </c>
      <c r="E15" s="7" t="s">
        <v>13</v>
      </c>
      <c r="F15" s="1">
        <v>825</v>
      </c>
      <c r="G15" s="1" t="s">
        <v>164</v>
      </c>
      <c r="H15" s="4">
        <v>42251</v>
      </c>
      <c r="I15">
        <v>460803</v>
      </c>
      <c r="J15" s="4">
        <v>42262</v>
      </c>
    </row>
    <row r="16" spans="1:11" x14ac:dyDescent="0.3">
      <c r="A16" s="4">
        <v>42261</v>
      </c>
      <c r="B16" s="13" t="s">
        <v>24</v>
      </c>
      <c r="D16" t="s">
        <v>299</v>
      </c>
      <c r="E16" s="7" t="s">
        <v>16</v>
      </c>
      <c r="F16" s="1">
        <v>80.25</v>
      </c>
      <c r="G16" s="1" t="s">
        <v>300</v>
      </c>
      <c r="H16" s="4">
        <v>42261</v>
      </c>
    </row>
    <row r="17" spans="1:10" x14ac:dyDescent="0.3">
      <c r="A17" s="4">
        <v>42248</v>
      </c>
      <c r="B17" s="13" t="s">
        <v>17</v>
      </c>
      <c r="D17" t="s">
        <v>102</v>
      </c>
      <c r="E17" s="7" t="s">
        <v>16</v>
      </c>
      <c r="F17" s="1">
        <v>230.1</v>
      </c>
      <c r="G17" t="s">
        <v>80</v>
      </c>
      <c r="H17" s="4"/>
    </row>
    <row r="18" spans="1:10" x14ac:dyDescent="0.3">
      <c r="A18" s="4">
        <v>42266</v>
      </c>
      <c r="B18" s="13" t="s">
        <v>24</v>
      </c>
      <c r="D18" t="s">
        <v>301</v>
      </c>
      <c r="E18" s="7" t="s">
        <v>16</v>
      </c>
      <c r="F18" s="1">
        <v>6</v>
      </c>
      <c r="G18" s="1" t="s">
        <v>302</v>
      </c>
      <c r="H18" s="4">
        <v>42273</v>
      </c>
    </row>
    <row r="19" spans="1:10" x14ac:dyDescent="0.3">
      <c r="A19" s="4">
        <v>42273</v>
      </c>
      <c r="B19" s="13" t="s">
        <v>24</v>
      </c>
      <c r="D19" t="s">
        <v>301</v>
      </c>
      <c r="E19" s="7" t="s">
        <v>16</v>
      </c>
      <c r="F19" s="1">
        <v>20</v>
      </c>
      <c r="G19" s="1" t="s">
        <v>302</v>
      </c>
      <c r="H19" s="4"/>
    </row>
    <row r="20" spans="1:10" ht="18" customHeight="1" x14ac:dyDescent="0.3">
      <c r="A20" s="4">
        <v>42265</v>
      </c>
      <c r="B20" s="13" t="s">
        <v>23</v>
      </c>
      <c r="D20" t="s">
        <v>86</v>
      </c>
      <c r="E20" s="7" t="s">
        <v>16</v>
      </c>
      <c r="F20" s="1">
        <v>88.2</v>
      </c>
      <c r="G20" s="1" t="s">
        <v>87</v>
      </c>
      <c r="H20" s="4">
        <v>42265</v>
      </c>
    </row>
    <row r="21" spans="1:10" ht="18" customHeight="1" x14ac:dyDescent="0.3">
      <c r="A21" s="4">
        <v>42264</v>
      </c>
      <c r="B21" s="13" t="s">
        <v>23</v>
      </c>
      <c r="D21" t="s">
        <v>161</v>
      </c>
      <c r="E21" s="7" t="s">
        <v>16</v>
      </c>
      <c r="F21" s="1">
        <v>9</v>
      </c>
      <c r="G21" s="1" t="s">
        <v>304</v>
      </c>
      <c r="H21" s="4">
        <v>42264</v>
      </c>
    </row>
    <row r="22" spans="1:10" ht="18" customHeight="1" x14ac:dyDescent="0.3">
      <c r="A22" s="4">
        <v>42264</v>
      </c>
      <c r="B22" s="13" t="s">
        <v>23</v>
      </c>
      <c r="D22" t="s">
        <v>161</v>
      </c>
      <c r="E22" s="7" t="s">
        <v>16</v>
      </c>
      <c r="F22" s="1">
        <v>17</v>
      </c>
      <c r="G22" s="1" t="s">
        <v>304</v>
      </c>
      <c r="H22" s="4">
        <v>42264</v>
      </c>
    </row>
    <row r="23" spans="1:10" ht="17.25" customHeight="1" x14ac:dyDescent="0.3">
      <c r="A23" s="4">
        <v>42273</v>
      </c>
      <c r="B23" s="13" t="s">
        <v>23</v>
      </c>
      <c r="D23" t="s">
        <v>161</v>
      </c>
      <c r="E23" s="7" t="s">
        <v>16</v>
      </c>
      <c r="F23" s="1">
        <v>7</v>
      </c>
      <c r="G23" s="1" t="s">
        <v>304</v>
      </c>
      <c r="H23" s="4">
        <v>42273</v>
      </c>
    </row>
    <row r="24" spans="1:10" ht="15.75" customHeight="1" x14ac:dyDescent="0.3">
      <c r="A24" s="4">
        <v>42276</v>
      </c>
      <c r="B24" s="13" t="s">
        <v>23</v>
      </c>
      <c r="D24" t="s">
        <v>161</v>
      </c>
      <c r="E24" s="7" t="s">
        <v>16</v>
      </c>
      <c r="F24" s="1">
        <v>13</v>
      </c>
      <c r="G24" s="1" t="s">
        <v>304</v>
      </c>
      <c r="H24" s="4">
        <v>42276</v>
      </c>
    </row>
    <row r="25" spans="1:10" ht="14.25" customHeight="1" x14ac:dyDescent="0.3">
      <c r="A25" s="4"/>
      <c r="B25" s="13" t="s">
        <v>23</v>
      </c>
      <c r="D25" t="s">
        <v>139</v>
      </c>
      <c r="E25" s="7" t="s">
        <v>16</v>
      </c>
      <c r="F25" s="1">
        <v>40</v>
      </c>
    </row>
    <row r="26" spans="1:10" ht="15.75" customHeight="1" x14ac:dyDescent="0.3">
      <c r="A26" s="4"/>
      <c r="B26" s="13" t="s">
        <v>23</v>
      </c>
      <c r="D26" t="s">
        <v>140</v>
      </c>
      <c r="E26" s="7" t="s">
        <v>16</v>
      </c>
      <c r="F26" s="1">
        <v>190</v>
      </c>
      <c r="H26" s="4"/>
    </row>
    <row r="27" spans="1:10" ht="15.75" customHeight="1" x14ac:dyDescent="0.3">
      <c r="A27" s="4"/>
      <c r="B27" s="13" t="s">
        <v>23</v>
      </c>
      <c r="D27" t="s">
        <v>138</v>
      </c>
      <c r="E27" s="7" t="s">
        <v>16</v>
      </c>
      <c r="F27" s="1">
        <v>230</v>
      </c>
      <c r="H27" s="4"/>
    </row>
    <row r="28" spans="1:10" x14ac:dyDescent="0.3">
      <c r="A28" s="4">
        <v>42271</v>
      </c>
      <c r="B28" s="13" t="s">
        <v>22</v>
      </c>
      <c r="D28" t="s">
        <v>167</v>
      </c>
      <c r="E28" s="7" t="s">
        <v>13</v>
      </c>
      <c r="F28" s="1">
        <v>1592.42</v>
      </c>
      <c r="G28" s="1" t="s">
        <v>305</v>
      </c>
      <c r="H28" s="4">
        <v>42268</v>
      </c>
      <c r="I28">
        <v>460809</v>
      </c>
      <c r="J28" s="4">
        <v>42269</v>
      </c>
    </row>
    <row r="29" spans="1:10" x14ac:dyDescent="0.3">
      <c r="A29" s="4">
        <v>42268</v>
      </c>
      <c r="B29" s="13" t="s">
        <v>348</v>
      </c>
      <c r="D29" t="s">
        <v>345</v>
      </c>
      <c r="E29" s="7" t="s">
        <v>13</v>
      </c>
      <c r="F29" s="1">
        <v>374.5</v>
      </c>
      <c r="G29" s="1" t="s">
        <v>308</v>
      </c>
      <c r="H29" s="4">
        <v>42268</v>
      </c>
      <c r="I29">
        <v>460810</v>
      </c>
      <c r="J29" s="4">
        <v>42276</v>
      </c>
    </row>
    <row r="30" spans="1:10" x14ac:dyDescent="0.3">
      <c r="A30" s="4">
        <v>42270</v>
      </c>
      <c r="B30" s="35" t="s">
        <v>18</v>
      </c>
      <c r="C30" s="8" t="s">
        <v>306</v>
      </c>
      <c r="D30" s="8" t="s">
        <v>169</v>
      </c>
      <c r="E30" s="7" t="s">
        <v>13</v>
      </c>
      <c r="F30" s="1">
        <v>426</v>
      </c>
      <c r="G30" s="1" t="s">
        <v>307</v>
      </c>
      <c r="H30" s="4"/>
      <c r="I30">
        <v>460811</v>
      </c>
      <c r="J30" s="4">
        <v>42272</v>
      </c>
    </row>
    <row r="31" spans="1:10" x14ac:dyDescent="0.3">
      <c r="A31" s="4">
        <v>42228</v>
      </c>
      <c r="B31" s="13" t="s">
        <v>9</v>
      </c>
      <c r="E31" s="7"/>
      <c r="H31" s="4"/>
    </row>
    <row r="32" spans="1:10" x14ac:dyDescent="0.3">
      <c r="A32" s="4"/>
      <c r="E32" s="7"/>
      <c r="H32" s="4"/>
    </row>
    <row r="33" spans="1:8" x14ac:dyDescent="0.3">
      <c r="A33" s="4"/>
      <c r="E33" s="7"/>
      <c r="H33" s="4"/>
    </row>
    <row r="34" spans="1:8" x14ac:dyDescent="0.3">
      <c r="A34" s="4"/>
      <c r="E34" s="7"/>
      <c r="H34" s="4"/>
    </row>
    <row r="35" spans="1:8" x14ac:dyDescent="0.3">
      <c r="E35" s="7"/>
    </row>
    <row r="36" spans="1:8" x14ac:dyDescent="0.3">
      <c r="A36" s="4"/>
      <c r="E36" s="7"/>
      <c r="H36" s="4"/>
    </row>
    <row r="37" spans="1:8" x14ac:dyDescent="0.3">
      <c r="A37" s="4"/>
      <c r="E37" s="7"/>
      <c r="H37" s="4"/>
    </row>
    <row r="38" spans="1:8" x14ac:dyDescent="0.3">
      <c r="A38" s="4"/>
      <c r="E38" s="7"/>
      <c r="H38" s="4"/>
    </row>
    <row r="39" spans="1:8" x14ac:dyDescent="0.3">
      <c r="A39" s="4"/>
      <c r="E39" s="7"/>
      <c r="H39" s="4"/>
    </row>
    <row r="40" spans="1:8" x14ac:dyDescent="0.3">
      <c r="A40" s="4"/>
      <c r="E40" s="7"/>
      <c r="H40" s="4"/>
    </row>
    <row r="41" spans="1:8" x14ac:dyDescent="0.3">
      <c r="A41" s="4"/>
      <c r="E41" s="7"/>
      <c r="H41" s="4"/>
    </row>
    <row r="42" spans="1:8" x14ac:dyDescent="0.3">
      <c r="E42" s="7"/>
      <c r="H42" s="4"/>
    </row>
  </sheetData>
  <dataValidations count="2">
    <dataValidation type="list" allowBlank="1" showInputMessage="1" showErrorMessage="1" sqref="D1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3" zoomScaleNormal="100" workbookViewId="0">
      <selection activeCell="G22" sqref="G22"/>
    </sheetView>
  </sheetViews>
  <sheetFormatPr defaultRowHeight="14.4" x14ac:dyDescent="0.3"/>
  <cols>
    <col min="1" max="1" width="10.6640625" bestFit="1" customWidth="1"/>
    <col min="2" max="2" width="28.664062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42284</v>
      </c>
      <c r="B2" s="13" t="s">
        <v>9</v>
      </c>
      <c r="C2" s="9">
        <v>910395213</v>
      </c>
      <c r="E2" s="7" t="s">
        <v>16</v>
      </c>
      <c r="F2" s="7">
        <v>40.659999999999997</v>
      </c>
      <c r="G2" s="5" t="s">
        <v>62</v>
      </c>
      <c r="H2" s="4">
        <v>42284</v>
      </c>
    </row>
    <row r="3" spans="1:11" x14ac:dyDescent="0.3">
      <c r="A3" s="4">
        <v>42300</v>
      </c>
      <c r="B3" s="13" t="s">
        <v>9</v>
      </c>
      <c r="C3" s="9">
        <v>510736181</v>
      </c>
      <c r="E3" s="7" t="s">
        <v>16</v>
      </c>
      <c r="F3" s="7">
        <v>37.659999999999997</v>
      </c>
      <c r="G3" s="5" t="s">
        <v>62</v>
      </c>
      <c r="H3" s="4">
        <v>42300</v>
      </c>
    </row>
    <row r="4" spans="1:11" x14ac:dyDescent="0.3">
      <c r="A4" s="4">
        <v>42282</v>
      </c>
      <c r="B4" s="13" t="s">
        <v>9</v>
      </c>
      <c r="C4" s="9">
        <v>43755</v>
      </c>
      <c r="E4" s="7" t="s">
        <v>16</v>
      </c>
      <c r="F4" s="7">
        <v>21.4</v>
      </c>
      <c r="G4" s="5" t="s">
        <v>309</v>
      </c>
      <c r="H4" s="4">
        <v>42282</v>
      </c>
    </row>
    <row r="5" spans="1:11" x14ac:dyDescent="0.3">
      <c r="A5" s="4">
        <v>42282</v>
      </c>
      <c r="B5" s="13" t="s">
        <v>9</v>
      </c>
      <c r="C5" s="9" t="s">
        <v>310</v>
      </c>
      <c r="E5" s="7" t="s">
        <v>16</v>
      </c>
      <c r="F5" s="7">
        <v>24.61</v>
      </c>
      <c r="G5" s="1" t="s">
        <v>68</v>
      </c>
      <c r="H5" s="4">
        <v>42282</v>
      </c>
      <c r="I5" s="6"/>
    </row>
    <row r="6" spans="1:11" x14ac:dyDescent="0.3">
      <c r="A6" s="4">
        <v>42293</v>
      </c>
      <c r="B6" s="13" t="s">
        <v>9</v>
      </c>
      <c r="C6" s="9" t="s">
        <v>311</v>
      </c>
      <c r="E6" s="7" t="s">
        <v>16</v>
      </c>
      <c r="F6" s="7">
        <v>34.03</v>
      </c>
      <c r="G6" s="1" t="s">
        <v>68</v>
      </c>
      <c r="H6" s="4">
        <v>42293</v>
      </c>
      <c r="I6" s="6"/>
    </row>
    <row r="7" spans="1:11" x14ac:dyDescent="0.3">
      <c r="A7" s="4">
        <v>42289</v>
      </c>
      <c r="B7" s="13" t="s">
        <v>9</v>
      </c>
      <c r="C7" s="9" t="s">
        <v>312</v>
      </c>
      <c r="E7" s="7" t="s">
        <v>13</v>
      </c>
      <c r="F7" s="7">
        <v>246.31</v>
      </c>
      <c r="G7" s="1" t="s">
        <v>64</v>
      </c>
      <c r="H7" s="4">
        <v>42012</v>
      </c>
      <c r="I7">
        <v>460851</v>
      </c>
    </row>
    <row r="8" spans="1:11" x14ac:dyDescent="0.3">
      <c r="A8" s="4">
        <v>42291</v>
      </c>
      <c r="B8" s="13" t="s">
        <v>9</v>
      </c>
      <c r="C8" s="9">
        <v>516419</v>
      </c>
      <c r="E8" s="7" t="s">
        <v>16</v>
      </c>
      <c r="F8" s="7">
        <v>12.84</v>
      </c>
      <c r="G8" s="1" t="s">
        <v>152</v>
      </c>
      <c r="H8" s="4">
        <v>42291</v>
      </c>
    </row>
    <row r="9" spans="1:11" x14ac:dyDescent="0.3">
      <c r="A9" s="4">
        <v>42291</v>
      </c>
      <c r="B9" s="13" t="s">
        <v>9</v>
      </c>
      <c r="C9" s="9">
        <v>143953</v>
      </c>
      <c r="E9" s="7" t="s">
        <v>16</v>
      </c>
      <c r="F9" s="7">
        <v>28.89</v>
      </c>
      <c r="G9" s="1" t="s">
        <v>69</v>
      </c>
      <c r="H9" s="4">
        <v>42291</v>
      </c>
    </row>
    <row r="10" spans="1:11" x14ac:dyDescent="0.3">
      <c r="A10" s="4">
        <v>42301</v>
      </c>
      <c r="B10" s="13" t="s">
        <v>9</v>
      </c>
      <c r="C10" s="9">
        <v>144437</v>
      </c>
      <c r="E10" s="7" t="s">
        <v>16</v>
      </c>
      <c r="F10" s="7">
        <v>19.260000000000002</v>
      </c>
      <c r="G10" s="1" t="s">
        <v>69</v>
      </c>
      <c r="H10" s="4">
        <v>42301</v>
      </c>
    </row>
    <row r="11" spans="1:11" x14ac:dyDescent="0.3">
      <c r="A11" s="4">
        <v>42307</v>
      </c>
      <c r="B11" s="13" t="s">
        <v>9</v>
      </c>
      <c r="C11" s="9">
        <v>144758</v>
      </c>
      <c r="E11" s="7" t="s">
        <v>16</v>
      </c>
      <c r="F11" s="7">
        <v>19.260000000000002</v>
      </c>
      <c r="G11" s="1" t="s">
        <v>69</v>
      </c>
      <c r="H11" s="4">
        <v>42307</v>
      </c>
    </row>
    <row r="12" spans="1:11" x14ac:dyDescent="0.3">
      <c r="A12" s="4">
        <v>42306</v>
      </c>
      <c r="B12" s="13" t="s">
        <v>9</v>
      </c>
      <c r="C12" s="9">
        <v>15217</v>
      </c>
      <c r="E12" s="7" t="s">
        <v>13</v>
      </c>
      <c r="F12" s="7">
        <v>14.45</v>
      </c>
      <c r="G12" s="1" t="s">
        <v>182</v>
      </c>
      <c r="H12" s="4">
        <v>42306</v>
      </c>
      <c r="I12">
        <v>460820</v>
      </c>
      <c r="J12" s="4">
        <v>42307</v>
      </c>
    </row>
    <row r="13" spans="1:11" x14ac:dyDescent="0.3">
      <c r="A13" s="4">
        <v>42289</v>
      </c>
      <c r="B13" s="13" t="s">
        <v>9</v>
      </c>
      <c r="C13" s="9">
        <v>15164</v>
      </c>
      <c r="E13" s="7" t="s">
        <v>13</v>
      </c>
      <c r="F13" s="7">
        <v>358.65</v>
      </c>
      <c r="G13" s="1" t="s">
        <v>182</v>
      </c>
      <c r="H13" s="4">
        <v>42306</v>
      </c>
      <c r="I13">
        <v>460820</v>
      </c>
      <c r="J13" s="4">
        <v>42307</v>
      </c>
    </row>
    <row r="14" spans="1:11" x14ac:dyDescent="0.3">
      <c r="A14" s="4">
        <v>42307</v>
      </c>
      <c r="B14" s="13" t="s">
        <v>9</v>
      </c>
      <c r="C14" s="9">
        <v>79380</v>
      </c>
      <c r="E14" s="7" t="s">
        <v>16</v>
      </c>
      <c r="F14" s="7">
        <v>130</v>
      </c>
      <c r="G14" s="1" t="s">
        <v>91</v>
      </c>
      <c r="H14" s="4">
        <v>42307</v>
      </c>
    </row>
    <row r="15" spans="1:11" x14ac:dyDescent="0.3">
      <c r="A15" s="4">
        <v>42299</v>
      </c>
      <c r="B15" s="13" t="s">
        <v>9</v>
      </c>
      <c r="C15" s="9">
        <v>79301</v>
      </c>
      <c r="E15" s="7" t="s">
        <v>16</v>
      </c>
      <c r="F15" s="7">
        <v>45</v>
      </c>
      <c r="G15" s="1" t="s">
        <v>91</v>
      </c>
      <c r="H15" s="4">
        <v>42299</v>
      </c>
    </row>
    <row r="16" spans="1:11" x14ac:dyDescent="0.3">
      <c r="A16" s="4">
        <v>42278</v>
      </c>
      <c r="B16" s="13" t="s">
        <v>9</v>
      </c>
      <c r="C16" s="9" t="s">
        <v>313</v>
      </c>
      <c r="E16" s="7" t="s">
        <v>16</v>
      </c>
      <c r="F16" s="7">
        <v>12.8</v>
      </c>
      <c r="G16" s="1" t="s">
        <v>72</v>
      </c>
      <c r="H16" s="4">
        <v>42278</v>
      </c>
    </row>
    <row r="17" spans="1:10" x14ac:dyDescent="0.3">
      <c r="A17" s="4" t="s">
        <v>314</v>
      </c>
      <c r="B17" s="13" t="s">
        <v>9</v>
      </c>
      <c r="C17" t="s">
        <v>315</v>
      </c>
      <c r="E17" s="7" t="s">
        <v>16</v>
      </c>
      <c r="F17" s="7">
        <v>2.5</v>
      </c>
      <c r="G17" s="1" t="s">
        <v>72</v>
      </c>
      <c r="H17" s="65" t="s">
        <v>314</v>
      </c>
      <c r="I17" s="6"/>
    </row>
    <row r="18" spans="1:10" x14ac:dyDescent="0.3">
      <c r="A18" s="4">
        <v>42301</v>
      </c>
      <c r="B18" s="13" t="s">
        <v>9</v>
      </c>
      <c r="C18" s="9"/>
      <c r="E18" s="7" t="s">
        <v>16</v>
      </c>
      <c r="F18" s="7">
        <v>7.5</v>
      </c>
      <c r="G18" s="1" t="s">
        <v>207</v>
      </c>
      <c r="H18" s="4">
        <v>42301</v>
      </c>
    </row>
    <row r="19" spans="1:10" x14ac:dyDescent="0.3">
      <c r="A19" s="4">
        <v>42307</v>
      </c>
      <c r="B19" s="13" t="s">
        <v>9</v>
      </c>
      <c r="C19" s="8">
        <v>35157</v>
      </c>
      <c r="E19" s="7" t="s">
        <v>16</v>
      </c>
      <c r="F19" s="1">
        <v>15</v>
      </c>
      <c r="G19" s="1" t="s">
        <v>73</v>
      </c>
      <c r="H19" s="4">
        <v>42307</v>
      </c>
      <c r="I19" s="6"/>
    </row>
    <row r="20" spans="1:10" x14ac:dyDescent="0.3">
      <c r="A20" s="4">
        <v>42279</v>
      </c>
      <c r="B20" s="13" t="s">
        <v>9</v>
      </c>
      <c r="E20" s="7" t="s">
        <v>16</v>
      </c>
      <c r="F20" s="1">
        <v>30</v>
      </c>
      <c r="G20" s="1" t="s">
        <v>73</v>
      </c>
      <c r="H20" s="4">
        <v>42279</v>
      </c>
    </row>
    <row r="21" spans="1:10" x14ac:dyDescent="0.3">
      <c r="A21" s="4">
        <v>42293</v>
      </c>
      <c r="B21" s="13" t="s">
        <v>351</v>
      </c>
      <c r="C21" s="8" t="s">
        <v>316</v>
      </c>
      <c r="E21" s="7" t="s">
        <v>13</v>
      </c>
      <c r="F21" s="1">
        <v>5200</v>
      </c>
      <c r="G21" s="1" t="s">
        <v>190</v>
      </c>
      <c r="H21" s="4">
        <v>42700</v>
      </c>
      <c r="I21">
        <v>460829</v>
      </c>
      <c r="J21" s="4">
        <v>42335</v>
      </c>
    </row>
    <row r="22" spans="1:10" x14ac:dyDescent="0.3">
      <c r="A22" s="4">
        <v>42293</v>
      </c>
      <c r="B22" s="13" t="s">
        <v>351</v>
      </c>
      <c r="E22" s="7" t="s">
        <v>13</v>
      </c>
      <c r="F22" s="1">
        <v>240</v>
      </c>
      <c r="G22" s="1" t="s">
        <v>190</v>
      </c>
      <c r="H22" s="4">
        <v>42700</v>
      </c>
      <c r="I22">
        <v>460829</v>
      </c>
      <c r="J22" s="4">
        <v>42335</v>
      </c>
    </row>
    <row r="23" spans="1:10" x14ac:dyDescent="0.3">
      <c r="A23" s="4">
        <v>42284</v>
      </c>
      <c r="B23" s="13" t="s">
        <v>94</v>
      </c>
      <c r="D23" t="s">
        <v>98</v>
      </c>
      <c r="E23" s="7" t="s">
        <v>16</v>
      </c>
      <c r="F23" s="1">
        <v>5.3</v>
      </c>
      <c r="G23" s="1" t="s">
        <v>319</v>
      </c>
      <c r="H23" s="4">
        <v>42284</v>
      </c>
    </row>
    <row r="24" spans="1:10" x14ac:dyDescent="0.3">
      <c r="A24" s="4">
        <v>42279</v>
      </c>
      <c r="B24" s="13" t="s">
        <v>95</v>
      </c>
      <c r="D24" t="s">
        <v>98</v>
      </c>
      <c r="E24" s="7" t="s">
        <v>16</v>
      </c>
      <c r="F24" s="1">
        <v>22.95</v>
      </c>
      <c r="G24" s="1" t="s">
        <v>320</v>
      </c>
      <c r="H24" s="4">
        <v>42279</v>
      </c>
    </row>
    <row r="25" spans="1:10" x14ac:dyDescent="0.3">
      <c r="A25" s="4"/>
      <c r="B25" s="13" t="s">
        <v>94</v>
      </c>
      <c r="D25" t="s">
        <v>98</v>
      </c>
      <c r="E25" s="7" t="s">
        <v>16</v>
      </c>
      <c r="F25" s="1">
        <v>11</v>
      </c>
      <c r="H25" s="4"/>
    </row>
    <row r="26" spans="1:10" x14ac:dyDescent="0.3">
      <c r="A26" s="4">
        <v>42287</v>
      </c>
      <c r="B26" s="13" t="s">
        <v>94</v>
      </c>
      <c r="D26" t="s">
        <v>98</v>
      </c>
      <c r="E26" s="7" t="s">
        <v>16</v>
      </c>
      <c r="F26" s="1">
        <v>21</v>
      </c>
      <c r="G26" s="1" t="s">
        <v>286</v>
      </c>
      <c r="H26" s="4">
        <v>42287</v>
      </c>
    </row>
    <row r="27" spans="1:10" x14ac:dyDescent="0.3">
      <c r="A27" s="4"/>
      <c r="B27" s="13" t="s">
        <v>94</v>
      </c>
      <c r="D27" t="s">
        <v>98</v>
      </c>
      <c r="E27" s="7"/>
      <c r="F27" s="1">
        <v>0</v>
      </c>
      <c r="G27" s="1" t="s">
        <v>100</v>
      </c>
      <c r="H27" s="4"/>
    </row>
    <row r="28" spans="1:10" x14ac:dyDescent="0.3">
      <c r="A28" s="4">
        <v>42305</v>
      </c>
      <c r="B28" s="13" t="s">
        <v>10</v>
      </c>
      <c r="C28" s="8">
        <v>27</v>
      </c>
      <c r="D28" t="s">
        <v>74</v>
      </c>
      <c r="E28" s="7" t="s">
        <v>13</v>
      </c>
      <c r="F28" s="1">
        <v>44.81</v>
      </c>
      <c r="G28" s="1" t="s">
        <v>77</v>
      </c>
      <c r="H28" s="4">
        <v>42331</v>
      </c>
      <c r="I28">
        <v>460827</v>
      </c>
      <c r="J28" s="4">
        <v>42338</v>
      </c>
    </row>
    <row r="29" spans="1:10" x14ac:dyDescent="0.3">
      <c r="A29" s="4">
        <v>42305</v>
      </c>
      <c r="B29" s="13" t="s">
        <v>192</v>
      </c>
      <c r="C29" s="8" t="s">
        <v>317</v>
      </c>
      <c r="D29" s="55" t="s">
        <v>11</v>
      </c>
      <c r="E29" s="7" t="s">
        <v>13</v>
      </c>
      <c r="F29" s="1">
        <v>825</v>
      </c>
      <c r="G29" s="1" t="s">
        <v>164</v>
      </c>
      <c r="H29" s="4"/>
      <c r="I29">
        <v>460815</v>
      </c>
      <c r="J29" s="4">
        <v>42282</v>
      </c>
    </row>
    <row r="30" spans="1:10" x14ac:dyDescent="0.3">
      <c r="A30" s="4">
        <v>42305</v>
      </c>
      <c r="B30" s="13" t="s">
        <v>19</v>
      </c>
      <c r="D30" t="s">
        <v>163</v>
      </c>
      <c r="E30" s="7" t="s">
        <v>16</v>
      </c>
      <c r="F30" s="1">
        <v>151</v>
      </c>
      <c r="H30" s="4">
        <v>42305</v>
      </c>
    </row>
    <row r="31" spans="1:10" x14ac:dyDescent="0.3">
      <c r="A31" s="4">
        <v>42278</v>
      </c>
      <c r="B31" s="13" t="s">
        <v>17</v>
      </c>
      <c r="D31" t="s">
        <v>102</v>
      </c>
      <c r="E31" s="7" t="s">
        <v>16</v>
      </c>
      <c r="F31" s="1">
        <v>241.37</v>
      </c>
      <c r="G31" t="s">
        <v>80</v>
      </c>
      <c r="H31" s="4"/>
    </row>
    <row r="32" spans="1:10" x14ac:dyDescent="0.3">
      <c r="A32" s="4">
        <v>42278</v>
      </c>
      <c r="B32" s="13" t="s">
        <v>24</v>
      </c>
      <c r="D32" t="s">
        <v>106</v>
      </c>
      <c r="E32" s="7" t="s">
        <v>16</v>
      </c>
      <c r="F32" s="1">
        <v>6</v>
      </c>
      <c r="G32" s="1" t="s">
        <v>318</v>
      </c>
      <c r="H32" s="4"/>
    </row>
    <row r="33" spans="1:8" x14ac:dyDescent="0.3">
      <c r="A33" s="4">
        <v>42304</v>
      </c>
      <c r="B33" s="13" t="s">
        <v>24</v>
      </c>
      <c r="D33" t="s">
        <v>106</v>
      </c>
      <c r="E33" s="7" t="s">
        <v>16</v>
      </c>
      <c r="F33" s="1">
        <v>20</v>
      </c>
      <c r="G33" s="1" t="s">
        <v>318</v>
      </c>
      <c r="H33" s="4"/>
    </row>
    <row r="34" spans="1:8" ht="18.75" customHeight="1" x14ac:dyDescent="0.3">
      <c r="A34" s="4">
        <v>42295</v>
      </c>
      <c r="B34" s="13" t="s">
        <v>23</v>
      </c>
      <c r="D34" t="s">
        <v>86</v>
      </c>
      <c r="E34" s="7" t="s">
        <v>16</v>
      </c>
      <c r="F34" s="1">
        <v>88.2</v>
      </c>
      <c r="G34" s="1" t="s">
        <v>87</v>
      </c>
      <c r="H34" s="4">
        <v>42295</v>
      </c>
    </row>
    <row r="35" spans="1:8" ht="15" customHeight="1" x14ac:dyDescent="0.3">
      <c r="A35" s="4">
        <v>42279</v>
      </c>
      <c r="B35" s="13" t="s">
        <v>23</v>
      </c>
      <c r="D35" t="s">
        <v>161</v>
      </c>
      <c r="E35" s="7" t="s">
        <v>16</v>
      </c>
      <c r="F35" s="1">
        <v>1.2</v>
      </c>
      <c r="G35" s="1" t="s">
        <v>162</v>
      </c>
      <c r="H35" s="4"/>
    </row>
    <row r="36" spans="1:8" ht="17.25" customHeight="1" x14ac:dyDescent="0.3">
      <c r="A36" s="4"/>
      <c r="B36" s="13" t="s">
        <v>23</v>
      </c>
      <c r="D36" t="s">
        <v>161</v>
      </c>
      <c r="E36" s="7"/>
      <c r="F36" s="1">
        <v>0</v>
      </c>
      <c r="G36" s="1" t="s">
        <v>162</v>
      </c>
      <c r="H36" s="4"/>
    </row>
    <row r="37" spans="1:8" ht="18" customHeight="1" x14ac:dyDescent="0.3">
      <c r="A37" s="4"/>
      <c r="B37" s="13" t="s">
        <v>23</v>
      </c>
      <c r="D37" t="s">
        <v>139</v>
      </c>
      <c r="E37" s="7" t="s">
        <v>16</v>
      </c>
      <c r="F37" s="1">
        <v>40</v>
      </c>
      <c r="H37" s="4"/>
    </row>
    <row r="38" spans="1:8" ht="16.5" customHeight="1" x14ac:dyDescent="0.3">
      <c r="A38" s="4"/>
      <c r="B38" s="13" t="s">
        <v>23</v>
      </c>
      <c r="D38" t="s">
        <v>140</v>
      </c>
      <c r="E38" s="7" t="s">
        <v>16</v>
      </c>
      <c r="F38" s="1">
        <v>200</v>
      </c>
      <c r="H38" s="4"/>
    </row>
    <row r="39" spans="1:8" ht="14.25" customHeight="1" x14ac:dyDescent="0.3">
      <c r="A39" s="4"/>
      <c r="B39" s="13" t="s">
        <v>23</v>
      </c>
      <c r="D39" t="s">
        <v>138</v>
      </c>
      <c r="E39" s="7" t="s">
        <v>16</v>
      </c>
      <c r="F39" s="1">
        <v>200</v>
      </c>
    </row>
    <row r="40" spans="1:8" x14ac:dyDescent="0.3">
      <c r="A40" s="4">
        <v>42076</v>
      </c>
      <c r="B40" s="13" t="s">
        <v>22</v>
      </c>
      <c r="D40" t="s">
        <v>167</v>
      </c>
      <c r="E40" s="7"/>
      <c r="F40" s="1">
        <v>0</v>
      </c>
      <c r="G40" s="1" t="s">
        <v>168</v>
      </c>
      <c r="H40" s="4"/>
    </row>
    <row r="41" spans="1:8" x14ac:dyDescent="0.3">
      <c r="A41" s="4">
        <v>42086</v>
      </c>
      <c r="B41" s="35" t="s">
        <v>18</v>
      </c>
      <c r="D41" s="8" t="s">
        <v>169</v>
      </c>
      <c r="E41" s="7"/>
      <c r="F41" s="1">
        <v>0</v>
      </c>
      <c r="H41" s="4"/>
    </row>
    <row r="42" spans="1:8" x14ac:dyDescent="0.3">
      <c r="A42" s="4"/>
      <c r="B42" s="13"/>
      <c r="E42" s="7"/>
      <c r="H42" s="4"/>
    </row>
    <row r="43" spans="1:8" x14ac:dyDescent="0.3">
      <c r="A43" s="4"/>
      <c r="E43" s="7"/>
      <c r="H43" s="4"/>
    </row>
    <row r="44" spans="1:8" x14ac:dyDescent="0.3">
      <c r="A44" s="4"/>
      <c r="B44" s="13"/>
      <c r="E44" s="7"/>
      <c r="H44" s="4"/>
    </row>
    <row r="45" spans="1:8" x14ac:dyDescent="0.3">
      <c r="A45" s="4"/>
      <c r="E45" s="7"/>
      <c r="H45" s="4"/>
    </row>
    <row r="46" spans="1:8" x14ac:dyDescent="0.3">
      <c r="A46" s="4"/>
      <c r="E46" s="7"/>
      <c r="H46" s="4"/>
    </row>
    <row r="47" spans="1:8" x14ac:dyDescent="0.3">
      <c r="A47" s="4"/>
      <c r="E47" s="7"/>
      <c r="H47" s="4"/>
    </row>
    <row r="48" spans="1:8" x14ac:dyDescent="0.3">
      <c r="E48" s="7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E55" s="7"/>
      <c r="H55" s="4"/>
    </row>
  </sheetData>
  <dataValidations count="2">
    <dataValidation type="list" allowBlank="1" showInputMessage="1" showErrorMessage="1" sqref="D29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workbookViewId="0">
      <selection activeCell="B39" sqref="B39"/>
    </sheetView>
  </sheetViews>
  <sheetFormatPr defaultRowHeight="14.4" x14ac:dyDescent="0.3"/>
  <cols>
    <col min="1" max="1" width="10.6640625" bestFit="1" customWidth="1"/>
    <col min="2" max="2" width="28" style="13" customWidth="1"/>
    <col min="3" max="3" width="20.88671875" style="8" customWidth="1"/>
    <col min="4" max="4" width="24.44140625" customWidth="1"/>
    <col min="5" max="5" width="20.5546875" style="1" customWidth="1"/>
    <col min="6" max="6" width="15.664062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42321</v>
      </c>
      <c r="B2" s="13" t="s">
        <v>9</v>
      </c>
      <c r="C2" s="54">
        <v>211080511</v>
      </c>
      <c r="E2" s="7" t="s">
        <v>16</v>
      </c>
      <c r="F2" s="7">
        <v>5.35</v>
      </c>
      <c r="G2" s="5" t="s">
        <v>62</v>
      </c>
      <c r="H2" s="4">
        <v>42321</v>
      </c>
    </row>
    <row r="3" spans="1:11" x14ac:dyDescent="0.3">
      <c r="A3" s="4">
        <v>42321</v>
      </c>
      <c r="B3" s="13" t="s">
        <v>9</v>
      </c>
      <c r="C3" s="54">
        <v>11080502</v>
      </c>
      <c r="E3" s="7" t="s">
        <v>16</v>
      </c>
      <c r="F3" s="7">
        <v>83.46</v>
      </c>
      <c r="G3" s="5" t="s">
        <v>62</v>
      </c>
      <c r="H3" s="4">
        <v>42321</v>
      </c>
    </row>
    <row r="4" spans="1:11" x14ac:dyDescent="0.3">
      <c r="A4" s="4">
        <v>42326</v>
      </c>
      <c r="B4" s="13" t="s">
        <v>9</v>
      </c>
      <c r="C4" s="54">
        <v>510742284</v>
      </c>
      <c r="E4" s="7" t="s">
        <v>16</v>
      </c>
      <c r="F4" s="7">
        <v>60.08</v>
      </c>
      <c r="G4" s="5" t="s">
        <v>62</v>
      </c>
      <c r="H4" s="4">
        <v>42326</v>
      </c>
    </row>
    <row r="5" spans="1:11" x14ac:dyDescent="0.3">
      <c r="A5" s="4">
        <v>42321</v>
      </c>
      <c r="B5" s="13" t="s">
        <v>9</v>
      </c>
      <c r="C5" s="54" t="s">
        <v>321</v>
      </c>
      <c r="E5" s="7" t="s">
        <v>13</v>
      </c>
      <c r="F5" s="7">
        <v>85.6</v>
      </c>
      <c r="G5" s="1" t="s">
        <v>64</v>
      </c>
      <c r="H5" s="4">
        <v>42377</v>
      </c>
      <c r="I5">
        <v>460851</v>
      </c>
    </row>
    <row r="6" spans="1:11" x14ac:dyDescent="0.3">
      <c r="A6" s="4">
        <v>42324</v>
      </c>
      <c r="B6" s="13" t="s">
        <v>9</v>
      </c>
      <c r="C6" s="54" t="s">
        <v>322</v>
      </c>
      <c r="E6" s="7" t="s">
        <v>13</v>
      </c>
      <c r="F6" s="7">
        <v>522.16</v>
      </c>
      <c r="G6" s="1" t="s">
        <v>64</v>
      </c>
      <c r="H6" s="4">
        <v>42377</v>
      </c>
      <c r="I6">
        <v>460851</v>
      </c>
    </row>
    <row r="7" spans="1:11" x14ac:dyDescent="0.3">
      <c r="A7" s="4">
        <v>42321</v>
      </c>
      <c r="B7" s="13" t="s">
        <v>9</v>
      </c>
      <c r="C7" s="54" t="s">
        <v>323</v>
      </c>
      <c r="E7" s="7" t="s">
        <v>16</v>
      </c>
      <c r="F7" s="7">
        <v>19</v>
      </c>
      <c r="G7" s="1" t="s">
        <v>68</v>
      </c>
      <c r="H7" s="4">
        <v>42321</v>
      </c>
    </row>
    <row r="8" spans="1:11" x14ac:dyDescent="0.3">
      <c r="A8" s="4">
        <v>42324</v>
      </c>
      <c r="B8" s="13" t="s">
        <v>9</v>
      </c>
      <c r="C8" s="54">
        <v>518226</v>
      </c>
      <c r="E8" s="7" t="s">
        <v>16</v>
      </c>
      <c r="F8" s="7">
        <v>12.84</v>
      </c>
      <c r="G8" s="1" t="s">
        <v>152</v>
      </c>
      <c r="H8" s="4">
        <v>42324</v>
      </c>
    </row>
    <row r="9" spans="1:11" x14ac:dyDescent="0.3">
      <c r="A9" s="4">
        <v>42333</v>
      </c>
      <c r="B9" s="13" t="s">
        <v>9</v>
      </c>
      <c r="C9" s="54" t="s">
        <v>324</v>
      </c>
      <c r="E9" s="7" t="s">
        <v>16</v>
      </c>
      <c r="F9" s="7">
        <v>58.85</v>
      </c>
      <c r="G9" s="1" t="s">
        <v>150</v>
      </c>
      <c r="H9" s="4">
        <v>42333</v>
      </c>
    </row>
    <row r="10" spans="1:11" x14ac:dyDescent="0.3">
      <c r="A10" s="4">
        <v>42319</v>
      </c>
      <c r="B10" s="13" t="s">
        <v>9</v>
      </c>
      <c r="C10" s="54" t="s">
        <v>325</v>
      </c>
      <c r="E10" s="7" t="s">
        <v>13</v>
      </c>
      <c r="F10" s="7">
        <v>468</v>
      </c>
      <c r="G10" s="1" t="s">
        <v>326</v>
      </c>
      <c r="H10" s="4">
        <v>42323</v>
      </c>
      <c r="I10">
        <v>460823</v>
      </c>
      <c r="J10" s="4">
        <v>42324</v>
      </c>
    </row>
    <row r="11" spans="1:11" x14ac:dyDescent="0.3">
      <c r="A11" s="4">
        <v>42325</v>
      </c>
      <c r="B11" s="13" t="s">
        <v>9</v>
      </c>
      <c r="C11" s="54" t="s">
        <v>327</v>
      </c>
      <c r="E11" s="7" t="s">
        <v>16</v>
      </c>
      <c r="F11" s="7">
        <v>64.2</v>
      </c>
      <c r="G11" s="1" t="s">
        <v>328</v>
      </c>
      <c r="H11" s="4">
        <v>42325</v>
      </c>
      <c r="I11" s="6"/>
    </row>
    <row r="12" spans="1:11" x14ac:dyDescent="0.3">
      <c r="A12" s="4">
        <v>42331</v>
      </c>
      <c r="B12" s="13" t="s">
        <v>9</v>
      </c>
      <c r="C12" s="54" t="s">
        <v>338</v>
      </c>
      <c r="E12" s="7" t="s">
        <v>16</v>
      </c>
      <c r="F12" s="7">
        <v>1700</v>
      </c>
      <c r="G12" s="1" t="s">
        <v>224</v>
      </c>
      <c r="H12" s="4">
        <v>42331</v>
      </c>
      <c r="I12" s="6"/>
    </row>
    <row r="13" spans="1:11" x14ac:dyDescent="0.3">
      <c r="A13" s="4">
        <v>42325</v>
      </c>
      <c r="B13" s="13" t="s">
        <v>9</v>
      </c>
      <c r="C13" s="54">
        <v>15258</v>
      </c>
      <c r="E13" s="7" t="s">
        <v>16</v>
      </c>
      <c r="F13" s="7">
        <v>178.9</v>
      </c>
      <c r="G13" s="1" t="s">
        <v>90</v>
      </c>
      <c r="H13" s="4">
        <v>42325</v>
      </c>
      <c r="I13" s="6"/>
    </row>
    <row r="14" spans="1:11" x14ac:dyDescent="0.3">
      <c r="A14" s="4">
        <v>42321</v>
      </c>
      <c r="B14" s="13" t="s">
        <v>9</v>
      </c>
      <c r="C14" s="54">
        <v>79474</v>
      </c>
      <c r="E14" s="7" t="s">
        <v>16</v>
      </c>
      <c r="F14" s="7">
        <v>120</v>
      </c>
      <c r="G14" s="1" t="s">
        <v>91</v>
      </c>
      <c r="H14" s="4">
        <v>42321</v>
      </c>
    </row>
    <row r="15" spans="1:11" x14ac:dyDescent="0.3">
      <c r="A15" s="4">
        <v>42333</v>
      </c>
      <c r="B15" s="13" t="s">
        <v>9</v>
      </c>
      <c r="C15" s="54"/>
      <c r="E15" s="7" t="s">
        <v>16</v>
      </c>
      <c r="F15" s="7">
        <v>48</v>
      </c>
      <c r="G15" s="1" t="s">
        <v>334</v>
      </c>
      <c r="H15" s="4">
        <v>42333</v>
      </c>
    </row>
    <row r="16" spans="1:11" x14ac:dyDescent="0.3">
      <c r="A16" s="4">
        <v>42312</v>
      </c>
      <c r="B16" s="13" t="s">
        <v>9</v>
      </c>
      <c r="C16" s="54" t="s">
        <v>329</v>
      </c>
      <c r="E16" s="7" t="s">
        <v>16</v>
      </c>
      <c r="F16" s="7">
        <v>19.899999999999999</v>
      </c>
      <c r="G16" s="1" t="s">
        <v>72</v>
      </c>
      <c r="H16" s="4">
        <v>42312</v>
      </c>
    </row>
    <row r="17" spans="1:10" x14ac:dyDescent="0.3">
      <c r="A17" s="4">
        <v>42321</v>
      </c>
      <c r="B17" s="13" t="s">
        <v>9</v>
      </c>
      <c r="C17" s="54"/>
      <c r="E17" s="7" t="s">
        <v>16</v>
      </c>
      <c r="F17" s="7">
        <v>44.95</v>
      </c>
      <c r="G17" s="1" t="s">
        <v>207</v>
      </c>
      <c r="H17" s="4">
        <v>42321</v>
      </c>
    </row>
    <row r="18" spans="1:10" x14ac:dyDescent="0.3">
      <c r="A18" s="4">
        <v>42334</v>
      </c>
      <c r="B18" s="13" t="s">
        <v>9</v>
      </c>
      <c r="C18" s="54"/>
      <c r="E18" s="7" t="s">
        <v>16</v>
      </c>
      <c r="F18" s="7">
        <v>32.1</v>
      </c>
      <c r="G18" s="1" t="s">
        <v>157</v>
      </c>
      <c r="H18" s="4">
        <v>42334</v>
      </c>
    </row>
    <row r="19" spans="1:10" x14ac:dyDescent="0.3">
      <c r="A19" s="4">
        <v>42317</v>
      </c>
      <c r="B19" s="13" t="s">
        <v>9</v>
      </c>
      <c r="C19" s="54">
        <v>536</v>
      </c>
      <c r="E19" s="7" t="s">
        <v>16</v>
      </c>
      <c r="F19" s="7">
        <v>10</v>
      </c>
      <c r="G19" s="1" t="s">
        <v>330</v>
      </c>
      <c r="H19" s="4">
        <v>42317</v>
      </c>
    </row>
    <row r="20" spans="1:10" x14ac:dyDescent="0.3">
      <c r="A20" s="4">
        <v>42310</v>
      </c>
      <c r="B20" s="13" t="s">
        <v>10</v>
      </c>
      <c r="D20" t="s">
        <v>331</v>
      </c>
      <c r="E20" s="7" t="s">
        <v>16</v>
      </c>
      <c r="F20" s="1">
        <v>1.8</v>
      </c>
      <c r="H20" s="4">
        <v>42310</v>
      </c>
    </row>
    <row r="21" spans="1:10" x14ac:dyDescent="0.3">
      <c r="A21" s="4">
        <v>42323</v>
      </c>
      <c r="B21" s="13" t="s">
        <v>94</v>
      </c>
      <c r="D21" t="s">
        <v>98</v>
      </c>
      <c r="E21" s="7" t="s">
        <v>16</v>
      </c>
      <c r="F21" s="1">
        <v>121.39</v>
      </c>
      <c r="G21" t="s">
        <v>333</v>
      </c>
      <c r="H21" s="4">
        <v>42323</v>
      </c>
    </row>
    <row r="22" spans="1:10" x14ac:dyDescent="0.3">
      <c r="A22" s="4">
        <v>42318</v>
      </c>
      <c r="B22" s="13" t="s">
        <v>94</v>
      </c>
      <c r="D22" t="s">
        <v>98</v>
      </c>
      <c r="E22" s="7" t="s">
        <v>16</v>
      </c>
      <c r="F22" s="1">
        <v>10.1</v>
      </c>
      <c r="G22" s="1" t="s">
        <v>332</v>
      </c>
      <c r="H22" s="4">
        <v>42318</v>
      </c>
    </row>
    <row r="23" spans="1:10" x14ac:dyDescent="0.3">
      <c r="A23" s="4">
        <v>42319</v>
      </c>
      <c r="B23" s="13" t="s">
        <v>94</v>
      </c>
      <c r="D23" t="s">
        <v>98</v>
      </c>
      <c r="E23" s="7" t="s">
        <v>16</v>
      </c>
      <c r="F23" s="1">
        <v>25.4</v>
      </c>
      <c r="H23" s="4"/>
    </row>
    <row r="24" spans="1:10" x14ac:dyDescent="0.3">
      <c r="A24" s="4">
        <v>42303</v>
      </c>
      <c r="B24" s="13" t="s">
        <v>192</v>
      </c>
      <c r="C24" s="8" t="s">
        <v>335</v>
      </c>
      <c r="D24" t="s">
        <v>141</v>
      </c>
      <c r="E24" s="7" t="s">
        <v>13</v>
      </c>
      <c r="F24" s="1">
        <v>825</v>
      </c>
      <c r="G24" s="1" t="s">
        <v>76</v>
      </c>
      <c r="H24" s="4">
        <v>42307</v>
      </c>
      <c r="I24">
        <v>460821</v>
      </c>
      <c r="J24" s="4">
        <v>42319</v>
      </c>
    </row>
    <row r="25" spans="1:10" x14ac:dyDescent="0.3">
      <c r="A25" s="4">
        <v>42335</v>
      </c>
      <c r="B25" s="13" t="s">
        <v>10</v>
      </c>
      <c r="C25" s="8">
        <v>28</v>
      </c>
      <c r="D25" t="s">
        <v>74</v>
      </c>
      <c r="E25" s="7" t="s">
        <v>13</v>
      </c>
      <c r="F25" s="1">
        <v>44.62</v>
      </c>
      <c r="G25" s="1" t="s">
        <v>77</v>
      </c>
      <c r="H25" s="4">
        <v>42388</v>
      </c>
      <c r="I25">
        <v>460855</v>
      </c>
    </row>
    <row r="26" spans="1:10" x14ac:dyDescent="0.3">
      <c r="A26" s="4">
        <v>42309</v>
      </c>
      <c r="B26" s="13" t="s">
        <v>17</v>
      </c>
      <c r="D26" t="s">
        <v>102</v>
      </c>
      <c r="E26" s="7" t="s">
        <v>16</v>
      </c>
      <c r="F26" s="1">
        <v>217.94</v>
      </c>
      <c r="G26" t="s">
        <v>80</v>
      </c>
      <c r="H26" s="4"/>
    </row>
    <row r="27" spans="1:10" x14ac:dyDescent="0.3">
      <c r="A27" s="4">
        <v>42326</v>
      </c>
      <c r="B27" s="13" t="s">
        <v>23</v>
      </c>
      <c r="D27" t="s">
        <v>86</v>
      </c>
      <c r="E27" s="7" t="s">
        <v>16</v>
      </c>
      <c r="F27" s="1">
        <v>88.2</v>
      </c>
      <c r="G27" s="1" t="s">
        <v>87</v>
      </c>
      <c r="H27" s="4">
        <v>42326</v>
      </c>
    </row>
    <row r="28" spans="1:10" x14ac:dyDescent="0.3">
      <c r="A28" s="4">
        <v>42322</v>
      </c>
      <c r="B28" s="13" t="s">
        <v>23</v>
      </c>
      <c r="D28" t="s">
        <v>106</v>
      </c>
      <c r="E28" s="7" t="s">
        <v>16</v>
      </c>
      <c r="F28" s="1">
        <v>20</v>
      </c>
      <c r="G28" t="s">
        <v>105</v>
      </c>
      <c r="H28" s="4">
        <v>42330</v>
      </c>
    </row>
    <row r="29" spans="1:10" x14ac:dyDescent="0.3">
      <c r="A29" s="4"/>
      <c r="B29" s="13" t="s">
        <v>23</v>
      </c>
      <c r="D29" t="s">
        <v>106</v>
      </c>
      <c r="E29" s="7" t="s">
        <v>16</v>
      </c>
      <c r="F29" s="1">
        <v>6</v>
      </c>
      <c r="G29" t="s">
        <v>105</v>
      </c>
      <c r="H29" s="4">
        <v>42330</v>
      </c>
    </row>
    <row r="30" spans="1:10" x14ac:dyDescent="0.3">
      <c r="A30" s="4"/>
      <c r="B30" s="13" t="s">
        <v>23</v>
      </c>
      <c r="D30" t="s">
        <v>106</v>
      </c>
      <c r="E30" s="7"/>
      <c r="F30" s="1">
        <v>0</v>
      </c>
      <c r="G30" t="s">
        <v>105</v>
      </c>
      <c r="H30" s="4"/>
    </row>
    <row r="31" spans="1:10" x14ac:dyDescent="0.3">
      <c r="A31" s="4">
        <v>42326</v>
      </c>
      <c r="B31" s="13" t="s">
        <v>23</v>
      </c>
      <c r="D31" t="s">
        <v>161</v>
      </c>
      <c r="E31" s="7" t="s">
        <v>16</v>
      </c>
      <c r="F31" s="1">
        <v>7</v>
      </c>
      <c r="G31" s="1" t="s">
        <v>304</v>
      </c>
      <c r="H31" s="4">
        <v>42326</v>
      </c>
    </row>
    <row r="32" spans="1:10" x14ac:dyDescent="0.3">
      <c r="A32" s="4">
        <v>42324</v>
      </c>
      <c r="B32" s="13" t="s">
        <v>23</v>
      </c>
      <c r="D32" t="s">
        <v>161</v>
      </c>
      <c r="E32" s="7" t="s">
        <v>16</v>
      </c>
      <c r="F32" s="1">
        <v>10</v>
      </c>
      <c r="G32" t="s">
        <v>336</v>
      </c>
      <c r="H32" s="4">
        <v>42324</v>
      </c>
    </row>
    <row r="33" spans="1:10" x14ac:dyDescent="0.3">
      <c r="A33" s="4"/>
      <c r="B33" s="13" t="s">
        <v>23</v>
      </c>
      <c r="D33" t="s">
        <v>139</v>
      </c>
      <c r="E33" s="7" t="s">
        <v>16</v>
      </c>
      <c r="F33" s="1">
        <v>60</v>
      </c>
      <c r="G33" s="7"/>
      <c r="H33" s="4"/>
    </row>
    <row r="34" spans="1:10" x14ac:dyDescent="0.3">
      <c r="A34" s="4"/>
      <c r="B34" s="13" t="s">
        <v>23</v>
      </c>
      <c r="D34" t="s">
        <v>140</v>
      </c>
      <c r="E34" s="7" t="s">
        <v>16</v>
      </c>
      <c r="F34" s="1">
        <v>180</v>
      </c>
      <c r="G34" s="7"/>
      <c r="H34" s="4"/>
    </row>
    <row r="35" spans="1:10" x14ac:dyDescent="0.3">
      <c r="A35" s="4"/>
      <c r="B35" s="13" t="s">
        <v>23</v>
      </c>
      <c r="D35" t="s">
        <v>138</v>
      </c>
      <c r="E35" s="7" t="s">
        <v>16</v>
      </c>
      <c r="F35" s="1">
        <v>190</v>
      </c>
      <c r="H35" s="4"/>
    </row>
    <row r="36" spans="1:10" x14ac:dyDescent="0.3">
      <c r="A36" s="4">
        <v>42335</v>
      </c>
      <c r="B36" s="13" t="s">
        <v>348</v>
      </c>
      <c r="C36" s="8" t="s">
        <v>347</v>
      </c>
      <c r="D36" t="s">
        <v>215</v>
      </c>
      <c r="E36" s="7" t="s">
        <v>13</v>
      </c>
      <c r="F36" s="1">
        <v>2330.85</v>
      </c>
      <c r="G36" s="1" t="s">
        <v>346</v>
      </c>
      <c r="H36" s="4">
        <v>42335</v>
      </c>
      <c r="I36">
        <v>460833</v>
      </c>
      <c r="J36" s="4">
        <v>42339</v>
      </c>
    </row>
    <row r="37" spans="1:10" x14ac:dyDescent="0.3">
      <c r="A37" s="4">
        <v>42326</v>
      </c>
      <c r="B37" s="13" t="s">
        <v>351</v>
      </c>
      <c r="C37" s="8" t="s">
        <v>350</v>
      </c>
      <c r="D37" t="s">
        <v>352</v>
      </c>
      <c r="E37" s="7" t="s">
        <v>354</v>
      </c>
      <c r="F37" s="1">
        <v>6683</v>
      </c>
      <c r="G37" s="1" t="s">
        <v>190</v>
      </c>
      <c r="H37" s="4"/>
    </row>
    <row r="38" spans="1:10" x14ac:dyDescent="0.3">
      <c r="A38" s="4">
        <v>42326</v>
      </c>
      <c r="B38" s="13" t="s">
        <v>351</v>
      </c>
      <c r="C38" s="8" t="s">
        <v>353</v>
      </c>
      <c r="D38" t="s">
        <v>352</v>
      </c>
      <c r="E38" s="7" t="s">
        <v>354</v>
      </c>
      <c r="F38" s="1">
        <v>240</v>
      </c>
      <c r="G38" s="1" t="s">
        <v>190</v>
      </c>
      <c r="H38" s="4"/>
    </row>
    <row r="39" spans="1:10" x14ac:dyDescent="0.3">
      <c r="A39" s="4"/>
      <c r="E39" s="7"/>
      <c r="H39" s="4"/>
    </row>
    <row r="40" spans="1:10" x14ac:dyDescent="0.3">
      <c r="A40" s="4"/>
      <c r="E40" s="7"/>
      <c r="H40" s="4"/>
    </row>
    <row r="41" spans="1:10" x14ac:dyDescent="0.3">
      <c r="A41" s="4"/>
      <c r="E41" s="7"/>
    </row>
    <row r="42" spans="1:10" x14ac:dyDescent="0.3">
      <c r="A42" s="4"/>
      <c r="E42" s="7"/>
      <c r="H42" s="4"/>
    </row>
    <row r="43" spans="1:10" x14ac:dyDescent="0.3">
      <c r="E43" s="7"/>
      <c r="H43" s="4"/>
    </row>
    <row r="44" spans="1:10" x14ac:dyDescent="0.3">
      <c r="A44" s="4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E46" s="7"/>
      <c r="H46" s="4"/>
    </row>
    <row r="47" spans="1:10" x14ac:dyDescent="0.3">
      <c r="A47" s="35"/>
      <c r="B47" s="6"/>
      <c r="C47"/>
      <c r="D47" s="7"/>
      <c r="H47" s="4"/>
    </row>
    <row r="48" spans="1:10" x14ac:dyDescent="0.3">
      <c r="A48" s="35"/>
      <c r="B48" s="6"/>
      <c r="C48"/>
      <c r="D48" s="7"/>
      <c r="H48" s="4"/>
    </row>
    <row r="49" spans="1:8" x14ac:dyDescent="0.3">
      <c r="A49" s="35"/>
      <c r="B49" s="6"/>
      <c r="C49"/>
      <c r="D49" s="7"/>
      <c r="H49" s="4"/>
    </row>
    <row r="50" spans="1:8" x14ac:dyDescent="0.3">
      <c r="A50" s="35"/>
      <c r="B50" s="6"/>
      <c r="C50"/>
      <c r="D50" s="7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E57" s="7"/>
      <c r="H57" s="4"/>
    </row>
  </sheetData>
  <dataValidations count="2">
    <dataValidation type="list" allowBlank="1" showInputMessage="1" showErrorMessage="1" sqref="D47:D50 E1:E46 G33:G34 E51:E1048576">
      <formula1>ModeofPmt</formula1>
    </dataValidation>
    <dataValidation type="list" allowBlank="1" showInputMessage="1" showErrorMessage="1" sqref="A47:A50 B1:B46 B5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F36" sqref="F36"/>
    </sheetView>
  </sheetViews>
  <sheetFormatPr defaultRowHeight="14.4" x14ac:dyDescent="0.3"/>
  <cols>
    <col min="1" max="1" width="10.6640625" bestFit="1" customWidth="1"/>
    <col min="2" max="2" width="28.88671875" style="35" customWidth="1"/>
    <col min="3" max="3" width="17.5546875" style="8" customWidth="1"/>
    <col min="4" max="4" width="28.5546875" customWidth="1"/>
    <col min="5" max="5" width="19" style="1" customWidth="1"/>
    <col min="6" max="6" width="15.88671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42340</v>
      </c>
      <c r="B2" s="13" t="s">
        <v>9</v>
      </c>
      <c r="C2" s="9">
        <v>510745858</v>
      </c>
      <c r="E2" s="7" t="s">
        <v>16</v>
      </c>
      <c r="F2" s="7">
        <v>11.77</v>
      </c>
      <c r="G2" s="5" t="s">
        <v>62</v>
      </c>
      <c r="H2" s="4">
        <v>42340</v>
      </c>
    </row>
    <row r="3" spans="1:11" x14ac:dyDescent="0.3">
      <c r="A3" s="4">
        <v>42340</v>
      </c>
      <c r="B3" s="13" t="s">
        <v>9</v>
      </c>
      <c r="C3" s="9">
        <v>510745855</v>
      </c>
      <c r="E3" s="7" t="s">
        <v>16</v>
      </c>
      <c r="F3" s="7">
        <v>65.27</v>
      </c>
      <c r="G3" s="5" t="s">
        <v>62</v>
      </c>
      <c r="H3" s="4">
        <v>42340</v>
      </c>
    </row>
    <row r="4" spans="1:11" x14ac:dyDescent="0.3">
      <c r="A4" s="4">
        <v>42347</v>
      </c>
      <c r="B4" s="13" t="s">
        <v>9</v>
      </c>
      <c r="C4" s="9">
        <v>510747621</v>
      </c>
      <c r="E4" s="7" t="s">
        <v>16</v>
      </c>
      <c r="F4" s="7">
        <v>5.35</v>
      </c>
      <c r="G4" s="5" t="s">
        <v>62</v>
      </c>
      <c r="H4" s="4">
        <v>42347</v>
      </c>
    </row>
    <row r="5" spans="1:11" x14ac:dyDescent="0.3">
      <c r="A5" s="4">
        <v>42350</v>
      </c>
      <c r="B5" s="13" t="s">
        <v>9</v>
      </c>
      <c r="C5" s="9">
        <v>510748305</v>
      </c>
      <c r="E5" s="7" t="s">
        <v>16</v>
      </c>
      <c r="F5" s="7">
        <v>78.81</v>
      </c>
      <c r="G5" s="5" t="s">
        <v>62</v>
      </c>
      <c r="H5" s="4">
        <v>42350</v>
      </c>
      <c r="I5" s="6"/>
    </row>
    <row r="6" spans="1:11" x14ac:dyDescent="0.3">
      <c r="A6" s="4">
        <v>42356</v>
      </c>
      <c r="B6" s="13" t="s">
        <v>9</v>
      </c>
      <c r="C6" s="9">
        <v>510750109</v>
      </c>
      <c r="E6" s="7" t="s">
        <v>16</v>
      </c>
      <c r="F6" s="7">
        <v>54.57</v>
      </c>
      <c r="G6" s="5" t="s">
        <v>62</v>
      </c>
      <c r="H6" s="4">
        <v>42356</v>
      </c>
      <c r="I6" s="6"/>
    </row>
    <row r="7" spans="1:11" x14ac:dyDescent="0.3">
      <c r="A7" s="4">
        <v>42354</v>
      </c>
      <c r="B7" s="13" t="s">
        <v>9</v>
      </c>
      <c r="C7" s="9" t="s">
        <v>337</v>
      </c>
      <c r="E7" s="7" t="s">
        <v>13</v>
      </c>
      <c r="F7" s="7">
        <v>936</v>
      </c>
      <c r="G7" s="1" t="s">
        <v>326</v>
      </c>
      <c r="H7" s="4">
        <v>42359</v>
      </c>
      <c r="I7">
        <v>460842</v>
      </c>
      <c r="J7" s="4">
        <v>42361</v>
      </c>
    </row>
    <row r="8" spans="1:11" x14ac:dyDescent="0.3">
      <c r="A8" s="4">
        <v>42360</v>
      </c>
      <c r="B8" s="13" t="s">
        <v>9</v>
      </c>
      <c r="C8" s="9">
        <v>147099</v>
      </c>
      <c r="E8" s="7" t="s">
        <v>16</v>
      </c>
      <c r="F8" s="7">
        <v>19.260000000000002</v>
      </c>
      <c r="G8" s="1" t="s">
        <v>69</v>
      </c>
      <c r="H8" s="4">
        <v>42360</v>
      </c>
    </row>
    <row r="9" spans="1:11" x14ac:dyDescent="0.3">
      <c r="A9" s="4">
        <v>42341</v>
      </c>
      <c r="B9" s="13" t="s">
        <v>9</v>
      </c>
      <c r="C9" s="9">
        <v>15297</v>
      </c>
      <c r="E9" s="7" t="s">
        <v>13</v>
      </c>
      <c r="F9" s="7">
        <v>186.2</v>
      </c>
      <c r="G9" s="1" t="s">
        <v>90</v>
      </c>
      <c r="H9" s="4">
        <v>42342</v>
      </c>
      <c r="I9">
        <v>460837</v>
      </c>
      <c r="J9" s="4">
        <v>42346</v>
      </c>
    </row>
    <row r="10" spans="1:11" x14ac:dyDescent="0.3">
      <c r="A10" s="4">
        <v>42347</v>
      </c>
      <c r="B10" s="13" t="s">
        <v>9</v>
      </c>
      <c r="C10" s="9">
        <v>15304</v>
      </c>
      <c r="E10" s="7" t="s">
        <v>16</v>
      </c>
      <c r="F10" s="7">
        <v>27.8</v>
      </c>
      <c r="G10" s="1" t="s">
        <v>90</v>
      </c>
      <c r="H10" s="4">
        <v>42347</v>
      </c>
    </row>
    <row r="11" spans="1:11" x14ac:dyDescent="0.3">
      <c r="A11" s="4">
        <v>42359</v>
      </c>
      <c r="B11" s="13" t="s">
        <v>9</v>
      </c>
      <c r="C11" s="9">
        <v>15322</v>
      </c>
      <c r="E11" s="7" t="s">
        <v>16</v>
      </c>
      <c r="F11" s="7">
        <v>51.35</v>
      </c>
      <c r="G11" s="1" t="s">
        <v>90</v>
      </c>
      <c r="H11" s="4">
        <v>42359</v>
      </c>
    </row>
    <row r="12" spans="1:11" x14ac:dyDescent="0.3">
      <c r="A12" s="4">
        <v>42366</v>
      </c>
      <c r="B12" s="13" t="s">
        <v>9</v>
      </c>
      <c r="C12" s="9">
        <v>209553</v>
      </c>
      <c r="E12" s="7" t="s">
        <v>16</v>
      </c>
      <c r="F12" s="7">
        <v>13.91</v>
      </c>
      <c r="G12" s="1" t="s">
        <v>339</v>
      </c>
      <c r="H12" s="4">
        <v>42366</v>
      </c>
    </row>
    <row r="13" spans="1:11" x14ac:dyDescent="0.3">
      <c r="A13" s="4">
        <v>42346</v>
      </c>
      <c r="B13" s="13" t="s">
        <v>9</v>
      </c>
      <c r="C13" s="9" t="s">
        <v>340</v>
      </c>
      <c r="E13" s="7" t="s">
        <v>16</v>
      </c>
      <c r="F13" s="7">
        <v>3.5</v>
      </c>
      <c r="G13" s="1" t="s">
        <v>72</v>
      </c>
      <c r="H13" s="4">
        <v>42346</v>
      </c>
    </row>
    <row r="14" spans="1:11" x14ac:dyDescent="0.3">
      <c r="A14" s="4">
        <v>42367</v>
      </c>
      <c r="B14" s="13" t="s">
        <v>9</v>
      </c>
      <c r="C14" t="s">
        <v>341</v>
      </c>
      <c r="E14" s="7" t="s">
        <v>16</v>
      </c>
      <c r="F14" s="7">
        <v>7.8</v>
      </c>
      <c r="G14" s="1" t="s">
        <v>72</v>
      </c>
      <c r="H14" s="4">
        <v>42367</v>
      </c>
      <c r="I14" s="6"/>
    </row>
    <row r="15" spans="1:11" x14ac:dyDescent="0.3">
      <c r="A15" s="4">
        <v>42339</v>
      </c>
      <c r="B15" s="13" t="s">
        <v>9</v>
      </c>
      <c r="C15" s="9"/>
      <c r="E15" s="7" t="s">
        <v>16</v>
      </c>
      <c r="F15" s="7">
        <v>127.1</v>
      </c>
      <c r="G15" s="1" t="s">
        <v>207</v>
      </c>
      <c r="H15" s="4">
        <v>42339</v>
      </c>
    </row>
    <row r="16" spans="1:11" x14ac:dyDescent="0.3">
      <c r="A16" s="4">
        <v>42361</v>
      </c>
      <c r="B16" s="13" t="s">
        <v>9</v>
      </c>
      <c r="C16" s="8">
        <v>40785</v>
      </c>
      <c r="E16" s="7" t="s">
        <v>16</v>
      </c>
      <c r="F16" s="1">
        <v>2</v>
      </c>
      <c r="G16" s="1" t="s">
        <v>73</v>
      </c>
      <c r="H16" s="4">
        <v>42361</v>
      </c>
      <c r="I16" s="6"/>
    </row>
    <row r="17" spans="1:10" x14ac:dyDescent="0.3">
      <c r="A17" s="4">
        <v>42361</v>
      </c>
      <c r="B17" s="13" t="s">
        <v>9</v>
      </c>
      <c r="C17" s="8">
        <v>40783</v>
      </c>
      <c r="E17" s="7" t="s">
        <v>16</v>
      </c>
      <c r="F17" s="1">
        <v>40</v>
      </c>
      <c r="G17" s="1" t="s">
        <v>73</v>
      </c>
      <c r="H17" s="4">
        <v>42361</v>
      </c>
    </row>
    <row r="18" spans="1:10" x14ac:dyDescent="0.3">
      <c r="A18" s="4">
        <v>42356</v>
      </c>
      <c r="B18" s="13" t="s">
        <v>10</v>
      </c>
      <c r="C18" s="8">
        <v>43537</v>
      </c>
      <c r="D18" t="s">
        <v>342</v>
      </c>
      <c r="E18" s="7" t="s">
        <v>13</v>
      </c>
      <c r="F18" s="1">
        <v>119</v>
      </c>
      <c r="G18" s="1" t="s">
        <v>93</v>
      </c>
      <c r="H18" s="4">
        <v>42356</v>
      </c>
      <c r="I18">
        <v>460841</v>
      </c>
      <c r="J18" s="4">
        <v>42359</v>
      </c>
    </row>
    <row r="19" spans="1:10" x14ac:dyDescent="0.3">
      <c r="A19" s="4">
        <v>42339</v>
      </c>
      <c r="B19" s="13" t="s">
        <v>94</v>
      </c>
      <c r="D19" t="s">
        <v>98</v>
      </c>
      <c r="E19" s="7" t="s">
        <v>16</v>
      </c>
      <c r="F19" s="1">
        <v>32.799999999999997</v>
      </c>
      <c r="G19"/>
      <c r="H19" s="4"/>
    </row>
    <row r="20" spans="1:10" x14ac:dyDescent="0.3">
      <c r="A20" s="4"/>
      <c r="B20" s="13" t="s">
        <v>94</v>
      </c>
      <c r="D20" t="s">
        <v>98</v>
      </c>
      <c r="E20" s="7" t="s">
        <v>16</v>
      </c>
      <c r="F20" s="1">
        <v>0</v>
      </c>
      <c r="G20" s="1" t="s">
        <v>100</v>
      </c>
      <c r="H20" s="4"/>
    </row>
    <row r="21" spans="1:10" x14ac:dyDescent="0.3">
      <c r="A21" s="4">
        <v>42366</v>
      </c>
      <c r="B21" s="13" t="s">
        <v>10</v>
      </c>
      <c r="C21" s="8">
        <v>29</v>
      </c>
      <c r="D21" t="s">
        <v>74</v>
      </c>
      <c r="E21" s="7" t="s">
        <v>13</v>
      </c>
      <c r="F21" s="1">
        <v>47.08</v>
      </c>
      <c r="G21" s="1" t="s">
        <v>77</v>
      </c>
      <c r="H21" s="4">
        <v>42388</v>
      </c>
      <c r="I21">
        <v>460855</v>
      </c>
    </row>
    <row r="22" spans="1:10" x14ac:dyDescent="0.3">
      <c r="A22" s="4">
        <v>42334</v>
      </c>
      <c r="B22" s="13" t="s">
        <v>192</v>
      </c>
      <c r="C22" s="8" t="s">
        <v>343</v>
      </c>
      <c r="D22" s="55" t="s">
        <v>11</v>
      </c>
      <c r="E22" s="7" t="s">
        <v>13</v>
      </c>
      <c r="F22" s="1">
        <v>825</v>
      </c>
      <c r="G22" s="1" t="s">
        <v>164</v>
      </c>
      <c r="H22" s="4">
        <v>42336</v>
      </c>
      <c r="I22">
        <v>460830</v>
      </c>
      <c r="J22" s="4">
        <v>42359</v>
      </c>
    </row>
    <row r="23" spans="1:10" x14ac:dyDescent="0.3">
      <c r="A23" s="4">
        <v>42339</v>
      </c>
      <c r="B23" s="13" t="s">
        <v>17</v>
      </c>
      <c r="D23" t="s">
        <v>102</v>
      </c>
      <c r="E23" s="7" t="s">
        <v>16</v>
      </c>
      <c r="F23" s="1">
        <v>224.35</v>
      </c>
      <c r="G23" t="s">
        <v>80</v>
      </c>
      <c r="H23" s="4"/>
    </row>
    <row r="24" spans="1:10" ht="17.25" customHeight="1" x14ac:dyDescent="0.3">
      <c r="A24" s="4">
        <v>42356</v>
      </c>
      <c r="B24" s="13" t="s">
        <v>23</v>
      </c>
      <c r="D24" t="s">
        <v>86</v>
      </c>
      <c r="E24" s="7" t="s">
        <v>16</v>
      </c>
      <c r="F24" s="1">
        <v>88.2</v>
      </c>
      <c r="G24" s="1" t="s">
        <v>87</v>
      </c>
      <c r="H24" s="4">
        <v>42356</v>
      </c>
    </row>
    <row r="25" spans="1:10" ht="15" customHeight="1" x14ac:dyDescent="0.3">
      <c r="A25" s="4">
        <v>42346</v>
      </c>
      <c r="B25" s="13" t="s">
        <v>24</v>
      </c>
      <c r="D25" t="s">
        <v>301</v>
      </c>
      <c r="E25" s="7" t="s">
        <v>16</v>
      </c>
      <c r="F25" s="1">
        <v>20</v>
      </c>
      <c r="G25" t="s">
        <v>105</v>
      </c>
      <c r="H25" s="4"/>
    </row>
    <row r="26" spans="1:10" ht="15" customHeight="1" x14ac:dyDescent="0.3">
      <c r="A26" s="4">
        <v>42340</v>
      </c>
      <c r="B26" s="13" t="s">
        <v>24</v>
      </c>
      <c r="D26" t="s">
        <v>301</v>
      </c>
      <c r="E26" s="7" t="s">
        <v>16</v>
      </c>
      <c r="F26" s="1">
        <v>30</v>
      </c>
      <c r="G26" t="s">
        <v>105</v>
      </c>
      <c r="H26" s="4"/>
    </row>
    <row r="27" spans="1:10" ht="15" customHeight="1" x14ac:dyDescent="0.3">
      <c r="A27" s="4">
        <v>42348</v>
      </c>
      <c r="B27" s="13" t="s">
        <v>24</v>
      </c>
      <c r="D27" t="s">
        <v>301</v>
      </c>
      <c r="E27" s="7" t="s">
        <v>16</v>
      </c>
      <c r="F27" s="1">
        <v>6</v>
      </c>
      <c r="G27" t="s">
        <v>105</v>
      </c>
      <c r="H27" s="4"/>
    </row>
    <row r="28" spans="1:10" ht="15" customHeight="1" x14ac:dyDescent="0.3">
      <c r="A28" s="4">
        <v>42362</v>
      </c>
      <c r="B28" s="13" t="s">
        <v>24</v>
      </c>
      <c r="D28" t="s">
        <v>301</v>
      </c>
      <c r="E28" s="7" t="s">
        <v>16</v>
      </c>
      <c r="F28" s="1">
        <v>6</v>
      </c>
      <c r="G28" t="s">
        <v>105</v>
      </c>
      <c r="H28" s="4">
        <v>42364</v>
      </c>
    </row>
    <row r="29" spans="1:10" ht="13.5" customHeight="1" x14ac:dyDescent="0.3">
      <c r="A29" s="4"/>
      <c r="B29" s="13" t="s">
        <v>23</v>
      </c>
      <c r="D29" t="s">
        <v>139</v>
      </c>
      <c r="E29" s="7" t="s">
        <v>16</v>
      </c>
      <c r="F29" s="1">
        <v>50</v>
      </c>
      <c r="G29"/>
      <c r="H29" s="4"/>
    </row>
    <row r="30" spans="1:10" ht="16.5" customHeight="1" x14ac:dyDescent="0.3">
      <c r="A30" s="4"/>
      <c r="B30" s="13" t="s">
        <v>23</v>
      </c>
      <c r="D30" t="s">
        <v>140</v>
      </c>
      <c r="E30" s="7" t="s">
        <v>16</v>
      </c>
      <c r="F30" s="1">
        <v>210</v>
      </c>
      <c r="H30" s="4"/>
    </row>
    <row r="31" spans="1:10" ht="15.75" customHeight="1" x14ac:dyDescent="0.3">
      <c r="A31" s="4"/>
      <c r="B31" s="13" t="s">
        <v>23</v>
      </c>
      <c r="D31" t="s">
        <v>138</v>
      </c>
      <c r="E31" s="7" t="s">
        <v>16</v>
      </c>
      <c r="F31" s="1">
        <v>200</v>
      </c>
    </row>
    <row r="32" spans="1:10" x14ac:dyDescent="0.3">
      <c r="A32" s="4">
        <v>42076</v>
      </c>
      <c r="B32" s="13" t="s">
        <v>22</v>
      </c>
      <c r="D32" t="s">
        <v>167</v>
      </c>
      <c r="E32" s="7"/>
      <c r="F32" s="1">
        <v>0</v>
      </c>
      <c r="G32" s="1" t="s">
        <v>168</v>
      </c>
      <c r="H32" s="4"/>
    </row>
    <row r="33" spans="1:10" x14ac:dyDescent="0.3">
      <c r="A33" s="4">
        <v>42086</v>
      </c>
      <c r="B33" s="35" t="s">
        <v>18</v>
      </c>
      <c r="D33" s="8" t="s">
        <v>169</v>
      </c>
      <c r="E33" s="7"/>
      <c r="F33" s="1">
        <v>0</v>
      </c>
      <c r="H33" s="4"/>
    </row>
    <row r="34" spans="1:10" x14ac:dyDescent="0.3">
      <c r="A34" s="4">
        <v>42369</v>
      </c>
      <c r="B34" s="13" t="s">
        <v>9</v>
      </c>
      <c r="D34" t="s">
        <v>367</v>
      </c>
      <c r="E34" s="7" t="s">
        <v>13</v>
      </c>
      <c r="F34" s="1">
        <v>5390</v>
      </c>
      <c r="G34" s="1" t="s">
        <v>366</v>
      </c>
      <c r="H34" s="4">
        <v>42369</v>
      </c>
      <c r="I34">
        <v>460845</v>
      </c>
      <c r="J34" s="4">
        <v>42367</v>
      </c>
    </row>
    <row r="35" spans="1:10" x14ac:dyDescent="0.3">
      <c r="A35" s="4"/>
      <c r="E35" s="7"/>
      <c r="H35" s="4"/>
    </row>
    <row r="36" spans="1:10" x14ac:dyDescent="0.3">
      <c r="A36" s="4"/>
      <c r="E36" s="7"/>
      <c r="H36" s="4"/>
    </row>
    <row r="37" spans="1:10" x14ac:dyDescent="0.3">
      <c r="A37" s="4"/>
      <c r="E37" s="7"/>
      <c r="H37" s="4"/>
    </row>
    <row r="38" spans="1:10" x14ac:dyDescent="0.3">
      <c r="A38" s="4"/>
      <c r="E38" s="7"/>
      <c r="H38" s="4"/>
    </row>
    <row r="39" spans="1:10" x14ac:dyDescent="0.3">
      <c r="A39" s="4"/>
      <c r="E39" s="7"/>
      <c r="H39" s="4"/>
    </row>
    <row r="40" spans="1:10" x14ac:dyDescent="0.3">
      <c r="E40" s="7"/>
    </row>
    <row r="41" spans="1:10" x14ac:dyDescent="0.3">
      <c r="A41" s="4"/>
      <c r="E41" s="7"/>
      <c r="H41" s="4"/>
    </row>
    <row r="42" spans="1:10" x14ac:dyDescent="0.3">
      <c r="A42" s="4"/>
      <c r="E42" s="7"/>
      <c r="H42" s="4"/>
    </row>
    <row r="43" spans="1:10" x14ac:dyDescent="0.3">
      <c r="A43" s="4"/>
      <c r="E43" s="7"/>
      <c r="H43" s="4"/>
    </row>
    <row r="44" spans="1:10" x14ac:dyDescent="0.3">
      <c r="A44" s="4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E46" s="7"/>
      <c r="H46" s="4"/>
    </row>
    <row r="47" spans="1:10" x14ac:dyDescent="0.3">
      <c r="E47" s="7"/>
      <c r="H47" s="4"/>
    </row>
  </sheetData>
  <dataValidations count="2">
    <dataValidation type="list" allowBlank="1" showInputMessage="1" showErrorMessage="1" sqref="D22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pane xSplit="1" topLeftCell="O1" activePane="topRight" state="frozen"/>
      <selection pane="topRight" activeCell="T20" sqref="T20"/>
    </sheetView>
  </sheetViews>
  <sheetFormatPr defaultRowHeight="14.4" outlineLevelRow="1" x14ac:dyDescent="0.3"/>
  <cols>
    <col min="1" max="1" width="27.109375" customWidth="1"/>
    <col min="2" max="2" width="15.109375" style="1" customWidth="1"/>
    <col min="3" max="3" width="14.44140625" style="1" customWidth="1"/>
    <col min="4" max="4" width="10.5546875" style="1" customWidth="1"/>
    <col min="5" max="5" width="12.33203125" style="1" customWidth="1"/>
    <col min="6" max="6" width="12.6640625" style="1" bestFit="1" customWidth="1"/>
    <col min="7" max="7" width="12.6640625" style="1" customWidth="1"/>
    <col min="8" max="8" width="12.6640625" bestFit="1" customWidth="1"/>
    <col min="9" max="9" width="11.33203125" customWidth="1"/>
    <col min="10" max="10" width="14.33203125" customWidth="1"/>
    <col min="11" max="11" width="15.6640625" bestFit="1" customWidth="1"/>
    <col min="12" max="12" width="15.6640625" customWidth="1"/>
    <col min="13" max="13" width="14.5546875" customWidth="1"/>
    <col min="14" max="14" width="14.33203125" customWidth="1"/>
    <col min="15" max="15" width="10.109375" bestFit="1" customWidth="1"/>
    <col min="16" max="18" width="10.109375" customWidth="1"/>
    <col min="19" max="19" width="14.44140625" bestFit="1" customWidth="1"/>
    <col min="20" max="24" width="14.44140625" customWidth="1"/>
    <col min="25" max="25" width="15.44140625" customWidth="1"/>
    <col min="26" max="26" width="2.88671875" customWidth="1"/>
    <col min="27" max="27" width="12.88671875" style="57" customWidth="1"/>
    <col min="28" max="28" width="12.5546875" style="57" customWidth="1"/>
  </cols>
  <sheetData>
    <row r="1" spans="1:28" s="73" customFormat="1" x14ac:dyDescent="0.3">
      <c r="A1" s="71"/>
      <c r="B1" s="72"/>
      <c r="C1" s="72"/>
      <c r="D1" s="72"/>
      <c r="E1" s="72"/>
      <c r="F1" s="72"/>
      <c r="G1" s="72"/>
      <c r="AA1" s="74"/>
      <c r="AB1" s="74"/>
    </row>
    <row r="2" spans="1:28" outlineLevel="1" x14ac:dyDescent="0.3">
      <c r="A2" s="37"/>
    </row>
    <row r="3" spans="1:28" s="35" customFormat="1" ht="57.6" outlineLevel="1" x14ac:dyDescent="0.3">
      <c r="A3" s="88" t="s">
        <v>357</v>
      </c>
      <c r="B3" s="34" t="s">
        <v>12</v>
      </c>
      <c r="C3" s="34" t="s">
        <v>13</v>
      </c>
      <c r="D3" s="34" t="s">
        <v>14</v>
      </c>
      <c r="E3" s="34" t="s">
        <v>15</v>
      </c>
      <c r="F3" s="34" t="s">
        <v>16</v>
      </c>
      <c r="G3" s="34" t="s">
        <v>354</v>
      </c>
      <c r="H3" s="56" t="s">
        <v>107</v>
      </c>
      <c r="J3" s="88" t="s">
        <v>364</v>
      </c>
      <c r="K3" s="34" t="s">
        <v>9</v>
      </c>
      <c r="L3" s="34" t="s">
        <v>351</v>
      </c>
      <c r="M3" s="34" t="s">
        <v>17</v>
      </c>
      <c r="N3" s="34" t="s">
        <v>18</v>
      </c>
      <c r="O3" s="34" t="s">
        <v>19</v>
      </c>
      <c r="P3" s="34" t="s">
        <v>23</v>
      </c>
      <c r="Q3" s="34" t="s">
        <v>22</v>
      </c>
      <c r="R3" s="34" t="s">
        <v>10</v>
      </c>
      <c r="S3" s="34" t="s">
        <v>25</v>
      </c>
      <c r="T3" s="34" t="s">
        <v>24</v>
      </c>
      <c r="U3" s="34" t="s">
        <v>192</v>
      </c>
      <c r="V3" s="34" t="s">
        <v>94</v>
      </c>
      <c r="W3" s="34" t="s">
        <v>95</v>
      </c>
      <c r="X3" s="34" t="s">
        <v>348</v>
      </c>
      <c r="Y3" s="56" t="s">
        <v>107</v>
      </c>
      <c r="Z3" s="61"/>
      <c r="AA3" s="59" t="s">
        <v>193</v>
      </c>
      <c r="AB3" s="59" t="s">
        <v>194</v>
      </c>
    </row>
    <row r="4" spans="1:28" s="15" customFormat="1" outlineLevel="1" x14ac:dyDescent="0.3">
      <c r="A4" s="42" t="s">
        <v>120</v>
      </c>
      <c r="B4" s="1">
        <f ca="1">SUMIF(Jan!$E:$F,Total!B$3,Jan!$F:$F)</f>
        <v>0</v>
      </c>
      <c r="C4" s="1">
        <f ca="1">SUMIF(Jan!$E:$F,Total!C$3,Jan!$F:$F)</f>
        <v>2240.29</v>
      </c>
      <c r="D4" s="1">
        <f ca="1">SUMIF(Jan!$E:$F,Total!D$3,Jan!$F:$F)</f>
        <v>0</v>
      </c>
      <c r="E4" s="1">
        <f ca="1">SUMIF(Jan!$E:$F,Total!E$3,Jan!$F:$F)</f>
        <v>0</v>
      </c>
      <c r="F4" s="1">
        <f ca="1">SUMIF(Jan!$E:$F,Total!F$3,Jan!$F:$F)</f>
        <v>1115.3800000000001</v>
      </c>
      <c r="G4" s="1">
        <f ca="1">SUMIF(Jan!$E:$F,Total!G$3,Jan!$F:$F)</f>
        <v>0</v>
      </c>
      <c r="H4" s="1">
        <f ca="1">SUM(B4:G4)</f>
        <v>3355.67</v>
      </c>
      <c r="I4" s="69"/>
      <c r="J4" s="42" t="s">
        <v>120</v>
      </c>
      <c r="K4" s="1">
        <f ca="1">SUMIF(Jan!$B:$F,Total!K$3,Jan!$F:$F)</f>
        <v>594.87999999999988</v>
      </c>
      <c r="L4" s="1">
        <f ca="1">SUMIF(Jan!$B:$F,Total!L$3,Jan!$F:$F)</f>
        <v>0</v>
      </c>
      <c r="M4" s="1">
        <f ca="1">SUMIF(Jan!$B:$F,Total!M$3,Jan!$F:$F)</f>
        <v>251.73</v>
      </c>
      <c r="N4" s="1">
        <f ca="1">SUMIF(Jan!$B:$F,Total!N$3,Jan!$F:$F)</f>
        <v>0</v>
      </c>
      <c r="O4" s="1">
        <f ca="1">SUMIF(Jan!$B:$F,Total!O$3,Jan!$F:$F)</f>
        <v>0</v>
      </c>
      <c r="P4" s="1">
        <f ca="1">SUMIF(Jan!$B:$F,Total!P$3,Jan!$F:$F)</f>
        <v>383.7</v>
      </c>
      <c r="Q4" s="1">
        <f ca="1">SUMIF(Jan!$B:$F,Total!Q$3,Jan!$F:$F)</f>
        <v>0</v>
      </c>
      <c r="R4" s="1">
        <f ca="1">SUMIF(Jan!$B:$F,Total!R$3,Jan!$F:$F)</f>
        <v>42.36</v>
      </c>
      <c r="S4" s="1">
        <f ca="1">SUMIF(Jan!$B:$F,Total!S$3,Jan!$F:$F)</f>
        <v>0</v>
      </c>
      <c r="T4" s="1">
        <f ca="1">SUMIF(Jan!$B:$F,Total!T$3,Jan!$F:$F)</f>
        <v>1283</v>
      </c>
      <c r="U4" s="1">
        <f ca="1">SUMIF(Jan!$B:$F,Total!U$3,Jan!$F:$F)</f>
        <v>800</v>
      </c>
      <c r="V4" s="1">
        <f ca="1">SUMIF(Jan!$B:$F,Total!V$3,Jan!$F:$F)</f>
        <v>0</v>
      </c>
      <c r="W4" s="1">
        <f ca="1">SUMIF(Jan!$B:$F,Total!W$3,Jan!$F:$F)</f>
        <v>0</v>
      </c>
      <c r="X4" s="1">
        <f ca="1">SUMIF(Jan!$B:$F,Total!X$3,Jan!$F:$F)</f>
        <v>0</v>
      </c>
      <c r="Y4" s="1">
        <f ca="1">SUM(K4:X4)</f>
        <v>3355.67</v>
      </c>
      <c r="Z4" s="1"/>
      <c r="AA4" s="58">
        <f t="shared" ref="AA4:AA15" ca="1" si="0">Y4-H4</f>
        <v>0</v>
      </c>
      <c r="AB4" s="58">
        <f ca="1">Y4-SUM(Jan!$F:$F)</f>
        <v>0</v>
      </c>
    </row>
    <row r="5" spans="1:28" s="15" customFormat="1" outlineLevel="1" x14ac:dyDescent="0.3">
      <c r="A5" s="42" t="s">
        <v>119</v>
      </c>
      <c r="B5" s="1">
        <f ca="1">SUMIF(Feb!$E:$F,Total!B$3,Feb!$F:$F)</f>
        <v>0</v>
      </c>
      <c r="C5" s="1">
        <f ca="1">SUMIF(Feb!$E:$F,Total!C$3,Feb!$F:$F)</f>
        <v>10172.98</v>
      </c>
      <c r="D5" s="1">
        <f ca="1">SUMIF(Feb!$E:$F,Total!D$3,Feb!$F:$F)</f>
        <v>0</v>
      </c>
      <c r="E5" s="1">
        <f ca="1">SUMIF(Feb!$E:$F,Total!E$3,Feb!$F:$F)</f>
        <v>0</v>
      </c>
      <c r="F5" s="1">
        <f ca="1">SUMIF(Feb!$E:$F,Total!F$3,Feb!$F:$F)</f>
        <v>2016.1899999999998</v>
      </c>
      <c r="G5" s="1">
        <f ca="1">SUMIF(Feb!$E:$F,Total!G$3,Feb!$F:$F)</f>
        <v>0</v>
      </c>
      <c r="H5" s="1">
        <f t="shared" ref="H5:H15" ca="1" si="1">SUM(B5:G5)</f>
        <v>12189.17</v>
      </c>
      <c r="I5" s="69"/>
      <c r="J5" s="42" t="s">
        <v>119</v>
      </c>
      <c r="K5" s="1">
        <f ca="1">SUMIF(Feb!$B:$F,Total!K$3,Feb!$F:$F)</f>
        <v>2183.5500000000002</v>
      </c>
      <c r="L5" s="1">
        <f ca="1">SUMIF(Feb!$B:$F,Total!L$3,Feb!$F:$F)</f>
        <v>6710</v>
      </c>
      <c r="M5" s="1">
        <f ca="1">SUMIF(Feb!$B:$F,Total!M$3,Feb!$F:$F)</f>
        <v>120.31</v>
      </c>
      <c r="N5" s="1">
        <f ca="1">SUMIF(Feb!$B:$F,Total!N$3,Feb!$F:$F)</f>
        <v>0</v>
      </c>
      <c r="O5" s="1">
        <f ca="1">SUMIF(Feb!$B:$F,Total!O$3,Feb!$F:$F)</f>
        <v>0</v>
      </c>
      <c r="P5" s="1">
        <f ca="1">SUMIF(Feb!$B:$F,Total!P$3,Feb!$F:$F)</f>
        <v>474.7</v>
      </c>
      <c r="Q5" s="1">
        <f ca="1">SUMIF(Feb!$B:$F,Total!Q$3,Feb!$F:$F)</f>
        <v>0</v>
      </c>
      <c r="R5" s="1">
        <f ca="1">SUMIF(Feb!$B:$F,Total!R$3,Feb!$F:$F)</f>
        <v>83.81</v>
      </c>
      <c r="S5" s="1">
        <f ca="1">SUMIF(Feb!$B:$F,Total!S$3,Feb!$F:$F)</f>
        <v>0</v>
      </c>
      <c r="T5" s="1">
        <f ca="1">SUMIF(Feb!$B:$F,Total!T$3,Feb!$F:$F)</f>
        <v>1283</v>
      </c>
      <c r="U5" s="1">
        <f ca="1">SUMIF(Feb!$B:$F,Total!U$3,Feb!$F:$F)</f>
        <v>800</v>
      </c>
      <c r="V5" s="1">
        <f ca="1">SUMIF(Feb!$B:$F,Total!V$3,Feb!$F:$F)</f>
        <v>12.3</v>
      </c>
      <c r="W5" s="1">
        <f ca="1">SUMIF(Feb!$B:$F,Total!W$3,Feb!$F:$F)</f>
        <v>521.5</v>
      </c>
      <c r="X5" s="1">
        <f ca="1">SUMIF(Feb!$B:$F,Total!X$3,Feb!$F:$F)</f>
        <v>0</v>
      </c>
      <c r="Y5" s="1">
        <f t="shared" ref="Y5:Y15" ca="1" si="2">SUM(K5:X5)</f>
        <v>12189.169999999998</v>
      </c>
      <c r="Z5" s="1"/>
      <c r="AA5" s="58">
        <f t="shared" ca="1" si="0"/>
        <v>0</v>
      </c>
      <c r="AB5" s="58">
        <f ca="1">Y5-SUM(Feb!$F:$F)</f>
        <v>0</v>
      </c>
    </row>
    <row r="6" spans="1:28" outlineLevel="1" x14ac:dyDescent="0.3">
      <c r="A6" s="41" t="s">
        <v>109</v>
      </c>
      <c r="B6" s="1">
        <f ca="1">SUMIF(Mar!$E:$F,Total!B$3,Mar!$F:$F)</f>
        <v>0</v>
      </c>
      <c r="C6" s="1">
        <f ca="1">SUMIF(Mar!$E:$F,Total!C$3,Mar!$F:$F)</f>
        <v>2940.36</v>
      </c>
      <c r="D6" s="1">
        <f ca="1">SUMIF(Mar!$E:$F,Total!D$3,Mar!$F:$F)</f>
        <v>0</v>
      </c>
      <c r="E6" s="1">
        <f ca="1">SUMIF(Mar!$E:$F,Total!E$3,Mar!$F:$F)</f>
        <v>0</v>
      </c>
      <c r="F6" s="1">
        <f ca="1">SUMIF(Mar!$E:$F,Total!F$3,Mar!$F:$F)</f>
        <v>2467.3200000000002</v>
      </c>
      <c r="G6" s="1">
        <f ca="1">SUMIF(Mar!$E:$F,Total!G$3,Mar!$F:$F)</f>
        <v>0</v>
      </c>
      <c r="H6" s="1">
        <f t="shared" ca="1" si="1"/>
        <v>5407.68</v>
      </c>
      <c r="I6" s="69"/>
      <c r="J6" s="41" t="s">
        <v>109</v>
      </c>
      <c r="K6" s="1">
        <f ca="1">SUMIF(Mar!$B:$F,Total!K$3,Mar!$F:$F)</f>
        <v>1077.5299999999997</v>
      </c>
      <c r="L6" s="1">
        <f ca="1">SUMIF(Mar!$B:$F,Total!L$3,Mar!$F:$F)</f>
        <v>0</v>
      </c>
      <c r="M6" s="1">
        <f ca="1">SUMIF(Mar!$B:$F,Total!M$3,Mar!$F:$F)</f>
        <v>241.64</v>
      </c>
      <c r="N6" s="1">
        <f ca="1">SUMIF(Mar!$B:$F,Total!N$3,Mar!$F:$F)</f>
        <v>213</v>
      </c>
      <c r="O6" s="1">
        <f ca="1">SUMIF(Mar!$B:$F,Total!O$3,Mar!$F:$F)</f>
        <v>10</v>
      </c>
      <c r="P6" s="1">
        <f ca="1">SUMIF(Mar!$B:$F,Total!P$3,Mar!$F:$F)</f>
        <v>539.70000000000005</v>
      </c>
      <c r="Q6" s="1">
        <f ca="1">SUMIF(Mar!$B:$F,Total!Q$3,Mar!$F:$F)</f>
        <v>721.57</v>
      </c>
      <c r="R6" s="1">
        <f ca="1">SUMIF(Mar!$B:$F,Total!R$3,Mar!$F:$F)</f>
        <v>46.6</v>
      </c>
      <c r="S6" s="1">
        <f ca="1">SUMIF(Mar!$B:$F,Total!S$3,Mar!$F:$F)</f>
        <v>0</v>
      </c>
      <c r="T6" s="1">
        <f ca="1">SUMIF(Mar!$B:$F,Total!T$3,Mar!$F:$F)</f>
        <v>1283</v>
      </c>
      <c r="U6" s="1">
        <f ca="1">SUMIF(Mar!$B:$F,Total!U$3,Mar!$F:$F)</f>
        <v>931</v>
      </c>
      <c r="V6" s="1">
        <f ca="1">SUMIF(Mar!$B:$F,Total!V$3,Mar!$F:$F)</f>
        <v>85.64</v>
      </c>
      <c r="W6" s="1">
        <f ca="1">SUMIF(Mar!$B:$F,Total!W$3,Mar!$F:$F)</f>
        <v>0</v>
      </c>
      <c r="X6" s="1">
        <f ca="1">SUMIF(Mar!$B:$F,Total!X$3,Mar!$F:$F)</f>
        <v>258</v>
      </c>
      <c r="Y6" s="1">
        <f t="shared" ca="1" si="2"/>
        <v>5407.68</v>
      </c>
      <c r="Z6" s="1"/>
      <c r="AA6" s="58">
        <f t="shared" ca="1" si="0"/>
        <v>0</v>
      </c>
      <c r="AB6" s="58">
        <f ca="1">Y6-SUM(Mar!$F:$F)</f>
        <v>0</v>
      </c>
    </row>
    <row r="7" spans="1:28" outlineLevel="1" x14ac:dyDescent="0.3">
      <c r="A7" s="41" t="s">
        <v>110</v>
      </c>
      <c r="B7" s="1">
        <f ca="1">SUMIF(Apr!$E:$F,Total!B$3,Apr!$F:$F)</f>
        <v>0</v>
      </c>
      <c r="C7" s="1">
        <f ca="1">SUMIF(Apr!$E:$F,Total!C$3,Apr!$F:$F)</f>
        <v>13897.71</v>
      </c>
      <c r="D7" s="1">
        <f ca="1">SUMIF(Apr!$E:$F,Total!D$3,Apr!$F:$F)</f>
        <v>0</v>
      </c>
      <c r="E7" s="1">
        <f ca="1">SUMIF(Apr!$E:$F,Total!E$3,Apr!$F:$F)</f>
        <v>0</v>
      </c>
      <c r="F7" s="1">
        <f ca="1">SUMIF(Apr!$E:$F,Total!F$3,Apr!$F:$F)</f>
        <v>6218.2199999999984</v>
      </c>
      <c r="G7" s="1">
        <f ca="1">SUMIF(Apr!$E:$F,Total!G$3,Apr!$F:$F)</f>
        <v>0</v>
      </c>
      <c r="H7" s="1">
        <f t="shared" ca="1" si="1"/>
        <v>20115.929999999997</v>
      </c>
      <c r="I7" s="69"/>
      <c r="J7" s="41" t="s">
        <v>110</v>
      </c>
      <c r="K7" s="1">
        <f ca="1">SUMIF(Apr!$B:$F,Total!K$3,Apr!$F:$F)</f>
        <v>6194.119999999999</v>
      </c>
      <c r="L7" s="1">
        <f ca="1">SUMIF(Apr!$B:$F,Total!L$3,Apr!$F:$F)</f>
        <v>10920</v>
      </c>
      <c r="M7" s="1">
        <f ca="1">SUMIF(Apr!$B:$F,Total!M$3,Apr!$F:$F)</f>
        <v>244.9</v>
      </c>
      <c r="N7" s="1">
        <f ca="1">SUMIF(Apr!$B:$F,Total!N$3,Apr!$F:$F)</f>
        <v>0</v>
      </c>
      <c r="O7" s="1">
        <f ca="1">SUMIF(Apr!$B:$F,Total!O$3,Apr!$F:$F)</f>
        <v>0</v>
      </c>
      <c r="P7" s="1">
        <f ca="1">SUMIF(Apr!$B:$F,Total!P$3,Apr!$F:$F)</f>
        <v>493.7</v>
      </c>
      <c r="Q7" s="1">
        <f ca="1">SUMIF(Apr!$B:$F,Total!Q$3,Apr!$F:$F)</f>
        <v>0</v>
      </c>
      <c r="R7" s="1">
        <f ca="1">SUMIF(Apr!$B:$F,Total!R$3,Apr!$F:$F)</f>
        <v>58.65</v>
      </c>
      <c r="S7" s="1">
        <f ca="1">SUMIF(Apr!$B:$F,Total!S$3,Apr!$F:$F)</f>
        <v>0</v>
      </c>
      <c r="T7" s="1">
        <f ca="1">SUMIF(Apr!$B:$F,Total!T$3,Apr!$F:$F)</f>
        <v>1283</v>
      </c>
      <c r="U7" s="1">
        <f ca="1">SUMIF(Apr!$B:$F,Total!U$3,Apr!$F:$F)</f>
        <v>825</v>
      </c>
      <c r="V7" s="1">
        <f ca="1">SUMIF(Apr!$B:$F,Total!V$3,Apr!$F:$F)</f>
        <v>96.56</v>
      </c>
      <c r="W7" s="1">
        <f ca="1">SUMIF(Apr!$B:$F,Total!W$3,Apr!$F:$F)</f>
        <v>0</v>
      </c>
      <c r="X7" s="1">
        <f ca="1">SUMIF(Apr!$B:$F,Total!X$3,Apr!$F:$F)</f>
        <v>0</v>
      </c>
      <c r="Y7" s="1">
        <f t="shared" ca="1" si="2"/>
        <v>20115.930000000004</v>
      </c>
      <c r="Z7" s="1"/>
      <c r="AA7" s="58">
        <f t="shared" ca="1" si="0"/>
        <v>0</v>
      </c>
      <c r="AB7" s="58">
        <f ca="1">Y7-SUM(Apr!$F:$F)</f>
        <v>0</v>
      </c>
    </row>
    <row r="8" spans="1:28" outlineLevel="1" x14ac:dyDescent="0.3">
      <c r="A8" s="41" t="s">
        <v>111</v>
      </c>
      <c r="B8" s="1">
        <f ca="1">SUMIF(May!$E:$F,Total!B$3,May!$F:$F)</f>
        <v>0</v>
      </c>
      <c r="C8" s="1">
        <f ca="1">SUMIF(May!$E:$F,Total!C$3,May!$F:$F)</f>
        <v>7877.84</v>
      </c>
      <c r="D8" s="1">
        <f ca="1">SUMIF(May!$E:$F,Total!D$3,May!$F:$F)</f>
        <v>0</v>
      </c>
      <c r="E8" s="1">
        <f ca="1">SUMIF(May!$E:$F,Total!E$3,May!$F:$F)</f>
        <v>0</v>
      </c>
      <c r="F8" s="1">
        <f ca="1">SUMIF(May!$E:$F,Total!F$3,May!$F:$F)</f>
        <v>1852.9299999999998</v>
      </c>
      <c r="G8" s="1">
        <f ca="1">SUMIF(May!$E:$F,Total!G$3,May!$F:$F)</f>
        <v>0</v>
      </c>
      <c r="H8" s="1">
        <f t="shared" ca="1" si="1"/>
        <v>9730.77</v>
      </c>
      <c r="I8" s="69"/>
      <c r="J8" s="41" t="s">
        <v>111</v>
      </c>
      <c r="K8" s="1">
        <f ca="1">SUMIF(May!$B:$F,Total!K$3,May!$F:$F)</f>
        <v>1237.6099999999999</v>
      </c>
      <c r="L8" s="1">
        <f ca="1">SUMIF(May!$B:$F,Total!L$3,May!$F:$F)</f>
        <v>4835</v>
      </c>
      <c r="M8" s="1">
        <f ca="1">SUMIF(May!$B:$F,Total!M$3,May!$F:$F)</f>
        <v>208.43</v>
      </c>
      <c r="N8" s="1">
        <f ca="1">SUMIF(May!$B:$F,Total!N$3,May!$F:$F)</f>
        <v>0</v>
      </c>
      <c r="O8" s="1">
        <f ca="1">SUMIF(May!$B:$F,Total!O$3,May!$F:$F)</f>
        <v>0</v>
      </c>
      <c r="P8" s="1">
        <f ca="1">SUMIF(May!$B:$F,Total!P$3,May!$F:$F)</f>
        <v>563.70000000000005</v>
      </c>
      <c r="Q8" s="1">
        <f ca="1">SUMIF(May!$B:$F,Total!Q$3,May!$F:$F)</f>
        <v>0</v>
      </c>
      <c r="R8" s="1">
        <f ca="1">SUMIF(May!$B:$F,Total!R$3,May!$F:$F)</f>
        <v>108.73</v>
      </c>
      <c r="S8" s="1">
        <f ca="1">SUMIF(May!$B:$F,Total!S$3,May!$F:$F)</f>
        <v>0</v>
      </c>
      <c r="T8" s="1">
        <f ca="1">SUMIF(May!$B:$F,Total!T$3,May!$F:$F)</f>
        <v>1283</v>
      </c>
      <c r="U8" s="1">
        <f ca="1">SUMIF(May!$B:$F,Total!U$3,May!$F:$F)</f>
        <v>834.3</v>
      </c>
      <c r="V8" s="1">
        <f ca="1">SUMIF(May!$B:$F,Total!V$3,May!$F:$F)</f>
        <v>65</v>
      </c>
      <c r="W8" s="1">
        <f ca="1">SUMIF(May!$B:$F,Total!W$3,May!$F:$F)</f>
        <v>0</v>
      </c>
      <c r="X8" s="1">
        <f ca="1">SUMIF(May!$B:$F,Total!X$3,May!$F:$F)</f>
        <v>595</v>
      </c>
      <c r="Y8" s="1">
        <f t="shared" ca="1" si="2"/>
        <v>9730.7699999999986</v>
      </c>
      <c r="Z8" s="1"/>
      <c r="AA8" s="58">
        <f t="shared" ca="1" si="0"/>
        <v>0</v>
      </c>
      <c r="AB8" s="58">
        <f ca="1">Y8-SUM(May!$F:$F)</f>
        <v>0</v>
      </c>
    </row>
    <row r="9" spans="1:28" outlineLevel="1" x14ac:dyDescent="0.3">
      <c r="A9" s="41" t="s">
        <v>112</v>
      </c>
      <c r="B9" s="1">
        <f ca="1">SUMIF(Jun!$E:$F,Total!B$3,Jun!$F:$F)</f>
        <v>0</v>
      </c>
      <c r="C9" s="1">
        <f ca="1">SUMIF(Jun!$E:$F,Total!C$3,Jun!$F:$F)</f>
        <v>2908.59</v>
      </c>
      <c r="D9" s="1">
        <f ca="1">SUMIF(Jun!$E:$F,Total!D$3,Jun!$F:$F)</f>
        <v>0</v>
      </c>
      <c r="E9" s="1">
        <f ca="1">SUMIF(Jun!$E:$F,Total!E$3,Jun!$F:$F)</f>
        <v>0</v>
      </c>
      <c r="F9" s="1">
        <f ca="1">SUMIF(Jun!$E:$F,Total!F$3,Jun!$F:$F)</f>
        <v>1916.3600000000001</v>
      </c>
      <c r="G9" s="1">
        <f ca="1">SUMIF(Jun!$E:$F,Total!G$3,Jun!$F:$F)</f>
        <v>0</v>
      </c>
      <c r="H9" s="1">
        <f t="shared" ca="1" si="1"/>
        <v>4824.9500000000007</v>
      </c>
      <c r="I9" s="69"/>
      <c r="J9" s="41" t="s">
        <v>112</v>
      </c>
      <c r="K9" s="1">
        <f ca="1">SUMIF(Jun!$B:$F,Total!K$3,Jun!$F:$F)</f>
        <v>1832.3199999999997</v>
      </c>
      <c r="L9" s="1">
        <f ca="1">SUMIF(Jun!$B:$F,Total!L$3,Jun!$F:$F)</f>
        <v>0</v>
      </c>
      <c r="M9" s="1">
        <f ca="1">SUMIF(Jun!$B:$F,Total!M$3,Jun!$F:$F)</f>
        <v>256.42</v>
      </c>
      <c r="N9" s="1">
        <f ca="1">SUMIF(Jun!$B:$F,Total!N$3,Jun!$F:$F)</f>
        <v>0</v>
      </c>
      <c r="O9" s="1">
        <f ca="1">SUMIF(Jun!$B:$F,Total!O$3,Jun!$F:$F)</f>
        <v>0</v>
      </c>
      <c r="P9" s="1">
        <f ca="1">SUMIF(Jun!$B:$F,Total!P$3,Jun!$F:$F)</f>
        <v>533.70000000000005</v>
      </c>
      <c r="Q9" s="1">
        <f ca="1">SUMIF(Jun!$B:$F,Total!Q$3,Jun!$F:$F)</f>
        <v>0</v>
      </c>
      <c r="R9" s="1">
        <f ca="1">SUMIF(Jun!$B:$F,Total!R$3,Jun!$F:$F)</f>
        <v>68.510000000000005</v>
      </c>
      <c r="S9" s="1">
        <f ca="1">SUMIF(Jun!$B:$F,Total!S$3,Jun!$F:$F)</f>
        <v>0</v>
      </c>
      <c r="T9" s="1">
        <f ca="1">SUMIF(Jun!$B:$F,Total!T$3,Jun!$F:$F)</f>
        <v>1283</v>
      </c>
      <c r="U9" s="1">
        <f ca="1">SUMIF(Jun!$B:$F,Total!U$3,Jun!$F:$F)</f>
        <v>825</v>
      </c>
      <c r="V9" s="1">
        <f ca="1">SUMIF(Jun!$B:$F,Total!V$3,Jun!$F:$F)</f>
        <v>26</v>
      </c>
      <c r="W9" s="1">
        <f ca="1">SUMIF(Jun!$B:$F,Total!W$3,Jun!$F:$F)</f>
        <v>0</v>
      </c>
      <c r="X9" s="1">
        <f ca="1">SUMIF(Jun!$B:$F,Total!X$3,Jun!$F:$F)</f>
        <v>0</v>
      </c>
      <c r="Y9" s="1">
        <f t="shared" ca="1" si="2"/>
        <v>4824.95</v>
      </c>
      <c r="Z9" s="1"/>
      <c r="AA9" s="58">
        <f t="shared" ca="1" si="0"/>
        <v>0</v>
      </c>
      <c r="AB9" s="58">
        <f ca="1">Y9-SUM(Jun!$F:$F)</f>
        <v>0</v>
      </c>
    </row>
    <row r="10" spans="1:28" outlineLevel="1" x14ac:dyDescent="0.3">
      <c r="A10" s="41" t="s">
        <v>113</v>
      </c>
      <c r="B10" s="1">
        <f ca="1">SUMIF(Jul!$E:$F,Total!B$3,Jul!$F:$F)</f>
        <v>0</v>
      </c>
      <c r="C10" s="1">
        <f ca="1">SUMIF(Jul!$E:$F,Total!C$3,Jul!$F:$F)</f>
        <v>4913.3900000000003</v>
      </c>
      <c r="D10" s="1">
        <f ca="1">SUMIF(Jul!$E:$F,Total!D$3,Jul!$F:$F)</f>
        <v>0</v>
      </c>
      <c r="E10" s="1">
        <f ca="1">SUMIF(Jul!$E:$F,Total!E$3,Jul!$F:$F)</f>
        <v>0</v>
      </c>
      <c r="F10" s="1">
        <f ca="1">SUMIF(Jul!$E:$F,Total!F$3,Jul!$F:$F)</f>
        <v>2205.94</v>
      </c>
      <c r="G10" s="1">
        <f ca="1">SUMIF(Jul!$E:$F,Total!G$3,Jul!$F:$F)</f>
        <v>0</v>
      </c>
      <c r="H10" s="1">
        <f t="shared" ca="1" si="1"/>
        <v>7119.33</v>
      </c>
      <c r="I10" s="69"/>
      <c r="J10" s="41" t="s">
        <v>113</v>
      </c>
      <c r="K10" s="1">
        <f ca="1">SUMIF(Jul!$B:$F,Total!K$3,Jul!$F:$F)</f>
        <v>2074.2800000000002</v>
      </c>
      <c r="L10" s="1">
        <f ca="1">SUMIF(Jul!$B:$F,Total!L$3,Jul!$F:$F)</f>
        <v>370</v>
      </c>
      <c r="M10" s="1">
        <f ca="1">SUMIF(Jul!$B:$F,Total!M$3,Jul!$F:$F)</f>
        <v>274.27999999999997</v>
      </c>
      <c r="N10" s="1">
        <f ca="1">SUMIF(Jul!$B:$F,Total!N$3,Jul!$F:$F)</f>
        <v>0</v>
      </c>
      <c r="O10" s="1">
        <f ca="1">SUMIF(Jul!$B:$F,Total!O$3,Jul!$F:$F)</f>
        <v>0</v>
      </c>
      <c r="P10" s="1">
        <f ca="1">SUMIF(Jul!$B:$F,Total!P$3,Jul!$F:$F)</f>
        <v>578.20000000000005</v>
      </c>
      <c r="Q10" s="1">
        <f ca="1">SUMIF(Jul!$B:$F,Total!Q$3,Jul!$F:$F)</f>
        <v>0</v>
      </c>
      <c r="R10" s="1">
        <f ca="1">SUMIF(Jul!$B:$F,Total!R$3,Jul!$F:$F)</f>
        <v>209.62</v>
      </c>
      <c r="S10" s="1">
        <f ca="1">SUMIF(Jul!$B:$F,Total!S$3,Jul!$F:$F)</f>
        <v>0</v>
      </c>
      <c r="T10" s="1">
        <f ca="1">SUMIF(Jul!$B:$F,Total!T$3,Jul!$F:$F)</f>
        <v>1283</v>
      </c>
      <c r="U10" s="1">
        <f ca="1">SUMIF(Jul!$B:$F,Total!U$3,Jul!$F:$F)</f>
        <v>825</v>
      </c>
      <c r="V10" s="1">
        <f ca="1">SUMIF(Jul!$B:$F,Total!V$3,Jul!$F:$F)</f>
        <v>29.95</v>
      </c>
      <c r="W10" s="1">
        <f ca="1">SUMIF(Jul!$B:$F,Total!W$3,Jul!$F:$F)</f>
        <v>0</v>
      </c>
      <c r="X10" s="1">
        <f ca="1">SUMIF(Jul!$B:$F,Total!X$3,Jul!$F:$F)</f>
        <v>1475</v>
      </c>
      <c r="Y10" s="1">
        <f t="shared" ca="1" si="2"/>
        <v>7119.33</v>
      </c>
      <c r="Z10" s="1"/>
      <c r="AA10" s="58">
        <f t="shared" ca="1" si="0"/>
        <v>0</v>
      </c>
      <c r="AB10" s="58">
        <f ca="1">Y10-SUM(Jul!$F:$F)</f>
        <v>0</v>
      </c>
    </row>
    <row r="11" spans="1:28" outlineLevel="1" x14ac:dyDescent="0.3">
      <c r="A11" s="41" t="s">
        <v>114</v>
      </c>
      <c r="B11" s="1">
        <f ca="1">SUMIF(Aug!$E:$F,Total!B$3,Aug!$F:$F)</f>
        <v>0</v>
      </c>
      <c r="C11" s="1">
        <f ca="1">SUMIF(Aug!$E:$F,Total!C$3,Aug!$F:$F)</f>
        <v>13458.56</v>
      </c>
      <c r="D11" s="1">
        <f ca="1">SUMIF(Aug!$E:$F,Total!D$3,Aug!$F:$F)</f>
        <v>0</v>
      </c>
      <c r="E11" s="1">
        <f ca="1">SUMIF(Aug!$E:$F,Total!E$3,Aug!$F:$F)</f>
        <v>0</v>
      </c>
      <c r="F11" s="1">
        <f ca="1">SUMIF(Aug!$E:$F,Total!F$3,Aug!$F:$F)</f>
        <v>2433.44</v>
      </c>
      <c r="G11" s="1">
        <f ca="1">SUMIF(Aug!$E:$F,Total!G$3,Aug!$F:$F)</f>
        <v>0</v>
      </c>
      <c r="H11" s="1">
        <f t="shared" ca="1" si="1"/>
        <v>15892</v>
      </c>
      <c r="I11" s="69"/>
      <c r="J11" s="41" t="s">
        <v>114</v>
      </c>
      <c r="K11" s="1">
        <f ca="1">SUMIF(Aug!$B:$F,Total!K$3,Aug!$F:$F)</f>
        <v>12608.87</v>
      </c>
      <c r="L11" s="1">
        <f ca="1">SUMIF(Aug!$B:$F,Total!L$3,Aug!$F:$F)</f>
        <v>0</v>
      </c>
      <c r="M11" s="1">
        <f ca="1">SUMIF(Aug!$B:$F,Total!M$3,Aug!$F:$F)</f>
        <v>239.23</v>
      </c>
      <c r="N11" s="1">
        <f ca="1">SUMIF(Aug!$B:$F,Total!N$3,Aug!$F:$F)</f>
        <v>0</v>
      </c>
      <c r="O11" s="1">
        <f ca="1">SUMIF(Aug!$B:$F,Total!O$3,Aug!$F:$F)</f>
        <v>0</v>
      </c>
      <c r="P11" s="1">
        <f ca="1">SUMIF(Aug!$B:$F,Total!P$3,Aug!$F:$F)</f>
        <v>641.4</v>
      </c>
      <c r="Q11" s="1">
        <f ca="1">SUMIF(Aug!$B:$F,Total!Q$3,Aug!$F:$F)</f>
        <v>0</v>
      </c>
      <c r="R11" s="1">
        <f ca="1">SUMIF(Aug!$B:$F,Total!R$3,Aug!$F:$F)</f>
        <v>50.4</v>
      </c>
      <c r="S11" s="1">
        <f ca="1">SUMIF(Aug!$B:$F,Total!S$3,Aug!$F:$F)</f>
        <v>0</v>
      </c>
      <c r="T11" s="1">
        <f ca="1">SUMIF(Aug!$B:$F,Total!T$3,Aug!$F:$F)</f>
        <v>1277</v>
      </c>
      <c r="U11" s="1">
        <f ca="1">SUMIF(Aug!$B:$F,Total!U$3,Aug!$F:$F)</f>
        <v>825</v>
      </c>
      <c r="V11" s="1">
        <f ca="1">SUMIF(Aug!$B:$F,Total!V$3,Aug!$F:$F)</f>
        <v>250.1</v>
      </c>
      <c r="W11" s="1">
        <f ca="1">SUMIF(Aug!$B:$F,Total!W$3,Aug!$F:$F)</f>
        <v>0</v>
      </c>
      <c r="X11" s="1">
        <f ca="1">SUMIF(Aug!$B:$F,Total!X$3,Aug!$F:$F)</f>
        <v>0</v>
      </c>
      <c r="Y11" s="1">
        <f t="shared" ca="1" si="2"/>
        <v>15892</v>
      </c>
      <c r="Z11" s="1"/>
      <c r="AA11" s="58">
        <f t="shared" ca="1" si="0"/>
        <v>0</v>
      </c>
      <c r="AB11" s="58">
        <f ca="1">Y11-SUM(Aug!$F:$F)</f>
        <v>0</v>
      </c>
    </row>
    <row r="12" spans="1:28" outlineLevel="1" x14ac:dyDescent="0.3">
      <c r="A12" s="41" t="s">
        <v>115</v>
      </c>
      <c r="B12" s="1">
        <f ca="1">SUMIF(Sep!$E:$F,Total!B$3,Sep!$F:$F)</f>
        <v>0</v>
      </c>
      <c r="C12" s="1">
        <f ca="1">SUMIF(Sep!$E:$F,Total!C$3,Sep!$F:$F)</f>
        <v>3777.6800000000003</v>
      </c>
      <c r="D12" s="1">
        <f ca="1">SUMIF(Sep!$E:$F,Total!D$3,Sep!$F:$F)</f>
        <v>0</v>
      </c>
      <c r="E12" s="1">
        <f ca="1">SUMIF(Sep!$E:$F,Total!E$3,Sep!$F:$F)</f>
        <v>0</v>
      </c>
      <c r="F12" s="1">
        <f ca="1">SUMIF(Sep!$E:$F,Total!F$3,Sep!$F:$F)</f>
        <v>1178.0999999999999</v>
      </c>
      <c r="G12" s="1">
        <f ca="1">SUMIF(Sep!$E:$F,Total!G$3,Sep!$F:$F)</f>
        <v>0</v>
      </c>
      <c r="H12" s="1">
        <f t="shared" ca="1" si="1"/>
        <v>4955.7800000000007</v>
      </c>
      <c r="I12" s="69"/>
      <c r="J12" s="41" t="s">
        <v>115</v>
      </c>
      <c r="K12" s="1">
        <f ca="1">SUMIF(Sep!$B:$F,Total!K$3,Sep!$F:$F)</f>
        <v>720.00999999999988</v>
      </c>
      <c r="L12" s="1">
        <f ca="1">SUMIF(Sep!$B:$F,Total!L$3,Sep!$F:$F)</f>
        <v>0</v>
      </c>
      <c r="M12" s="1">
        <f ca="1">SUMIF(Sep!$B:$F,Total!M$3,Sep!$F:$F)</f>
        <v>230.1</v>
      </c>
      <c r="N12" s="1">
        <f ca="1">SUMIF(Sep!$B:$F,Total!N$3,Sep!$F:$F)</f>
        <v>426</v>
      </c>
      <c r="O12" s="1">
        <f ca="1">SUMIF(Sep!$B:$F,Total!O$3,Sep!$F:$F)</f>
        <v>0</v>
      </c>
      <c r="P12" s="1">
        <f ca="1">SUMIF(Sep!$B:$F,Total!P$3,Sep!$F:$F)</f>
        <v>594.20000000000005</v>
      </c>
      <c r="Q12" s="1">
        <f ca="1">SUMIF(Sep!$B:$F,Total!Q$3,Sep!$F:$F)</f>
        <v>1592.42</v>
      </c>
      <c r="R12" s="1">
        <f ca="1">SUMIF(Sep!$B:$F,Total!R$3,Sep!$F:$F)</f>
        <v>48.3</v>
      </c>
      <c r="S12" s="1">
        <f ca="1">SUMIF(Sep!$B:$F,Total!S$3,Sep!$F:$F)</f>
        <v>0</v>
      </c>
      <c r="T12" s="1">
        <f ca="1">SUMIF(Sep!$B:$F,Total!T$3,Sep!$F:$F)</f>
        <v>106.25</v>
      </c>
      <c r="U12" s="1">
        <f ca="1">SUMIF(Sep!$B:$F,Total!U$3,Sep!$F:$F)</f>
        <v>825</v>
      </c>
      <c r="V12" s="1">
        <f ca="1">SUMIF(Sep!$B:$F,Total!V$3,Sep!$F:$F)</f>
        <v>39</v>
      </c>
      <c r="W12" s="1">
        <f ca="1">SUMIF(Sep!$B:$F,Total!W$3,Sep!$F:$F)</f>
        <v>0</v>
      </c>
      <c r="X12" s="1">
        <f ca="1">SUMIF(Sep!$B:$F,Total!X$3,Sep!$F:$F)</f>
        <v>374.5</v>
      </c>
      <c r="Y12" s="1">
        <f t="shared" ca="1" si="2"/>
        <v>4955.7800000000007</v>
      </c>
      <c r="Z12" s="1"/>
      <c r="AA12" s="58">
        <f t="shared" ca="1" si="0"/>
        <v>0</v>
      </c>
      <c r="AB12" s="58">
        <f ca="1">Y12-SUM(Sep!$F:$F)</f>
        <v>0</v>
      </c>
    </row>
    <row r="13" spans="1:28" outlineLevel="1" x14ac:dyDescent="0.3">
      <c r="A13" s="41" t="s">
        <v>116</v>
      </c>
      <c r="B13" s="1">
        <f ca="1">SUMIF(Oct!$E:$F,Total!B$3,Oct!$F:$F)</f>
        <v>0</v>
      </c>
      <c r="C13" s="1">
        <f ca="1">SUMIF(Oct!$E:$F,Total!C$3,Oct!$F:$F)</f>
        <v>6929.22</v>
      </c>
      <c r="D13" s="1">
        <f ca="1">SUMIF(Oct!$E:$F,Total!D$3,Oct!$F:$F)</f>
        <v>0</v>
      </c>
      <c r="E13" s="1">
        <f ca="1">SUMIF(Oct!$E:$F,Total!E$3,Oct!$F:$F)</f>
        <v>0</v>
      </c>
      <c r="F13" s="1">
        <f ca="1">SUMIF(Oct!$E:$F,Total!F$3,Oct!$F:$F)</f>
        <v>1489.43</v>
      </c>
      <c r="G13" s="1">
        <f ca="1">SUMIF(Oct!$E:$F,Total!G$3,Oct!$F:$F)</f>
        <v>0</v>
      </c>
      <c r="H13" s="1">
        <f t="shared" ca="1" si="1"/>
        <v>8418.65</v>
      </c>
      <c r="I13" s="69"/>
      <c r="J13" s="41" t="s">
        <v>116</v>
      </c>
      <c r="K13" s="1">
        <f ca="1">SUMIF(Oct!$B:$F,Total!K$3,Oct!$F:$F)</f>
        <v>1100.82</v>
      </c>
      <c r="L13" s="1">
        <f ca="1">SUMIF(Oct!$B:$F,Total!L$3,Oct!$F:$F)</f>
        <v>5440</v>
      </c>
      <c r="M13" s="1">
        <f ca="1">SUMIF(Oct!$B:$F,Total!M$3,Oct!$F:$F)</f>
        <v>241.37</v>
      </c>
      <c r="N13" s="1">
        <f ca="1">SUMIF(Oct!$B:$F,Total!N$3,Oct!$F:$F)</f>
        <v>0</v>
      </c>
      <c r="O13" s="1">
        <f ca="1">SUMIF(Oct!$B:$F,Total!O$3,Oct!$F:$F)</f>
        <v>151</v>
      </c>
      <c r="P13" s="1">
        <f ca="1">SUMIF(Oct!$B:$F,Total!P$3,Oct!$F:$F)</f>
        <v>529.4</v>
      </c>
      <c r="Q13" s="1">
        <f ca="1">SUMIF(Oct!$B:$F,Total!Q$3,Oct!$F:$F)</f>
        <v>0</v>
      </c>
      <c r="R13" s="1">
        <f ca="1">SUMIF(Oct!$B:$F,Total!R$3,Oct!$F:$F)</f>
        <v>44.81</v>
      </c>
      <c r="S13" s="1">
        <f ca="1">SUMIF(Oct!$B:$F,Total!S$3,Oct!$F:$F)</f>
        <v>0</v>
      </c>
      <c r="T13" s="1">
        <f ca="1">SUMIF(Oct!$B:$F,Total!T$3,Oct!$F:$F)</f>
        <v>26</v>
      </c>
      <c r="U13" s="1">
        <f ca="1">SUMIF(Oct!$B:$F,Total!U$3,Oct!$F:$F)</f>
        <v>825</v>
      </c>
      <c r="V13" s="1">
        <f ca="1">SUMIF(Oct!$B:$F,Total!V$3,Oct!$F:$F)</f>
        <v>37.299999999999997</v>
      </c>
      <c r="W13" s="1">
        <f ca="1">SUMIF(Oct!$B:$F,Total!W$3,Oct!$F:$F)</f>
        <v>22.95</v>
      </c>
      <c r="X13" s="1">
        <f ca="1">SUMIF(Oct!$B:$F,Total!X$3,Oct!$F:$F)</f>
        <v>0</v>
      </c>
      <c r="Y13" s="1">
        <f t="shared" ca="1" si="2"/>
        <v>8418.65</v>
      </c>
      <c r="Z13" s="1"/>
      <c r="AA13" s="58">
        <f t="shared" ca="1" si="0"/>
        <v>0</v>
      </c>
      <c r="AB13" s="58">
        <f ca="1">Y13-SUM(Oct!$F:$F)</f>
        <v>0</v>
      </c>
    </row>
    <row r="14" spans="1:28" outlineLevel="1" x14ac:dyDescent="0.3">
      <c r="A14" s="41" t="s">
        <v>117</v>
      </c>
      <c r="B14" s="1">
        <f ca="1">SUMIF(Nov!$E:$F,Total!B$3,Nov!$F:$F)</f>
        <v>0</v>
      </c>
      <c r="C14" s="1">
        <f ca="1">SUMIF(Nov!$E:$F,Total!C$3,Nov!$F:$F)</f>
        <v>4276.2299999999996</v>
      </c>
      <c r="D14" s="1">
        <f ca="1">SUMIF(Nov!$E:$F,Total!D$3,Nov!$F:$F)</f>
        <v>0</v>
      </c>
      <c r="E14" s="1">
        <f ca="1">SUMIF(Nov!$E:$F,Total!E$3,Nov!$F:$F)</f>
        <v>0</v>
      </c>
      <c r="F14" s="1">
        <f ca="1">SUMIF(Nov!$E:$F,Total!F$3,Nov!$F:$F)</f>
        <v>3395.4599999999996</v>
      </c>
      <c r="G14" s="1">
        <f ca="1">SUMIF(Nov!$E:$F,Total!G$3,Nov!$F:$F)</f>
        <v>6923</v>
      </c>
      <c r="H14" s="1">
        <f t="shared" ca="1" si="1"/>
        <v>14594.689999999999</v>
      </c>
      <c r="I14" s="69"/>
      <c r="J14" s="41" t="s">
        <v>117</v>
      </c>
      <c r="K14" s="1">
        <f ca="1">SUMIF(Nov!$B:$F,Total!K$3,Nov!$F:$F)</f>
        <v>3533.39</v>
      </c>
      <c r="L14" s="1">
        <f ca="1">SUMIF(Nov!$B:$F,Total!L$3,Nov!$F:$F)</f>
        <v>6923</v>
      </c>
      <c r="M14" s="1">
        <f ca="1">SUMIF(Nov!$B:$F,Total!M$3,Nov!$F:$F)</f>
        <v>217.94</v>
      </c>
      <c r="N14" s="1">
        <f ca="1">SUMIF(Nov!$B:$F,Total!N$3,Nov!$F:$F)</f>
        <v>0</v>
      </c>
      <c r="O14" s="1">
        <f ca="1">SUMIF(Nov!$B:$F,Total!O$3,Nov!$F:$F)</f>
        <v>0</v>
      </c>
      <c r="P14" s="1">
        <f ca="1">SUMIF(Nov!$B:$F,Total!P$3,Nov!$F:$F)</f>
        <v>561.20000000000005</v>
      </c>
      <c r="Q14" s="1">
        <f ca="1">SUMIF(Nov!$B:$F,Total!Q$3,Nov!$F:$F)</f>
        <v>0</v>
      </c>
      <c r="R14" s="1">
        <f ca="1">SUMIF(Nov!$B:$F,Total!R$3,Nov!$F:$F)</f>
        <v>46.419999999999995</v>
      </c>
      <c r="S14" s="1">
        <f ca="1">SUMIF(Nov!$B:$F,Total!S$3,Nov!$F:$F)</f>
        <v>0</v>
      </c>
      <c r="T14" s="1">
        <f ca="1">SUMIF(Nov!$B:$F,Total!T$3,Nov!$F:$F)</f>
        <v>0</v>
      </c>
      <c r="U14" s="1">
        <f ca="1">SUMIF(Nov!$B:$F,Total!U$3,Nov!$F:$F)</f>
        <v>825</v>
      </c>
      <c r="V14" s="1">
        <f ca="1">SUMIF(Nov!$B:$F,Total!V$3,Nov!$F:$F)</f>
        <v>156.89000000000001</v>
      </c>
      <c r="W14" s="1">
        <f ca="1">SUMIF(Nov!$B:$F,Total!W$3,Nov!$F:$F)</f>
        <v>0</v>
      </c>
      <c r="X14" s="1">
        <f ca="1">SUMIF(Nov!$B:$F,Total!X$3,Nov!$F:$F)</f>
        <v>2330.85</v>
      </c>
      <c r="Y14" s="1">
        <f ca="1">SUM(K14:X14)</f>
        <v>14594.69</v>
      </c>
      <c r="Z14" s="1"/>
      <c r="AA14" s="58">
        <f t="shared" ca="1" si="0"/>
        <v>0</v>
      </c>
      <c r="AB14" s="58">
        <f ca="1">Y14-SUM(Nov!$F:$F)</f>
        <v>0</v>
      </c>
    </row>
    <row r="15" spans="1:28" outlineLevel="1" x14ac:dyDescent="0.3">
      <c r="A15" s="41" t="s">
        <v>118</v>
      </c>
      <c r="B15" s="1">
        <f ca="1">SUMIF(Dec!$E:$F,Total!B$3,Dec!$F:$F)</f>
        <v>0</v>
      </c>
      <c r="C15" s="1">
        <f ca="1">SUMIF(Dec!$E:$F,Total!C$3,Dec!$F:$F)</f>
        <v>7503.28</v>
      </c>
      <c r="D15" s="1">
        <f ca="1">SUMIF(Dec!$E:$F,Total!D$3,Dec!$F:$F)</f>
        <v>0</v>
      </c>
      <c r="E15" s="1">
        <f ca="1">SUMIF(Dec!$E:$F,Total!E$3,Dec!$F:$F)</f>
        <v>0</v>
      </c>
      <c r="F15" s="1">
        <f ca="1">SUMIF(Dec!$E:$F,Total!F$3,Dec!$F:$F)</f>
        <v>1375.8400000000001</v>
      </c>
      <c r="G15" s="1">
        <f ca="1">SUMIF(Dec!$E:$F,Total!G$3,Dec!$F:$F)</f>
        <v>0</v>
      </c>
      <c r="H15" s="1">
        <f t="shared" ca="1" si="1"/>
        <v>8879.119999999999</v>
      </c>
      <c r="I15" s="69"/>
      <c r="J15" s="41" t="s">
        <v>118</v>
      </c>
      <c r="K15" s="1">
        <f ca="1">SUMIF(Dec!$B:$F,Total!K$3,Dec!$F:$F)</f>
        <v>7020.69</v>
      </c>
      <c r="L15" s="1">
        <f ca="1">SUMIF(Dec!$B:$F,Total!L$3,Dec!$F:$F)</f>
        <v>0</v>
      </c>
      <c r="M15" s="1">
        <f ca="1">SUMIF(Dec!$B:$F,Total!M$3,Dec!$F:$F)</f>
        <v>224.35</v>
      </c>
      <c r="N15" s="1">
        <f ca="1">SUMIF(Dec!$B:$F,Total!N$3,Dec!$F:$F)</f>
        <v>0</v>
      </c>
      <c r="O15" s="1">
        <f ca="1">SUMIF(Dec!$B:$F,Total!O$3,Dec!$F:$F)</f>
        <v>0</v>
      </c>
      <c r="P15" s="1">
        <f ca="1">SUMIF(Dec!$B:$F,Total!P$3,Dec!$F:$F)</f>
        <v>548.20000000000005</v>
      </c>
      <c r="Q15" s="1">
        <f ca="1">SUMIF(Dec!$B:$F,Total!Q$3,Dec!$F:$F)</f>
        <v>0</v>
      </c>
      <c r="R15" s="1">
        <f ca="1">SUMIF(Dec!$B:$F,Total!R$3,Dec!$F:$F)</f>
        <v>166.07999999999998</v>
      </c>
      <c r="S15" s="1">
        <f ca="1">SUMIF(Dec!$B:$F,Total!S$3,Dec!$F:$F)</f>
        <v>0</v>
      </c>
      <c r="T15" s="1">
        <f ca="1">SUMIF(Dec!$B:$F,Total!T$3,Dec!$F:$F)</f>
        <v>62</v>
      </c>
      <c r="U15" s="1">
        <f ca="1">SUMIF(Dec!$B:$F,Total!U$3,Dec!$F:$F)</f>
        <v>825</v>
      </c>
      <c r="V15" s="1">
        <f ca="1">SUMIF(Dec!$B:$F,Total!V$3,Dec!$F:$F)</f>
        <v>32.799999999999997</v>
      </c>
      <c r="W15" s="1">
        <f ca="1">SUMIF(Dec!$B:$F,Total!W$3,Dec!$F:$F)</f>
        <v>0</v>
      </c>
      <c r="X15" s="1">
        <f ca="1">SUMIF(Dec!$B:$F,Total!X$3,Dec!$F:$F)</f>
        <v>0</v>
      </c>
      <c r="Y15" s="1">
        <f t="shared" ca="1" si="2"/>
        <v>8879.119999999999</v>
      </c>
      <c r="Z15" s="1"/>
      <c r="AA15" s="58">
        <f t="shared" ca="1" si="0"/>
        <v>0</v>
      </c>
      <c r="AB15" s="58">
        <f ca="1">Y15-SUM(Dec!$F:$F)</f>
        <v>0</v>
      </c>
    </row>
    <row r="16" spans="1:28" outlineLevel="1" x14ac:dyDescent="0.3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8" ht="15" outlineLevel="1" thickBot="1" x14ac:dyDescent="0.35">
      <c r="B17" s="39">
        <f ca="1">SUM(B4:B16)</f>
        <v>0</v>
      </c>
      <c r="C17" s="39">
        <f ca="1">SUM(C4:C16)</f>
        <v>80896.12999999999</v>
      </c>
      <c r="D17" s="39">
        <f t="shared" ref="D17:G17" ca="1" si="3">SUM(D4:D16)</f>
        <v>0</v>
      </c>
      <c r="E17" s="39">
        <f t="shared" ca="1" si="3"/>
        <v>0</v>
      </c>
      <c r="F17" s="39">
        <f t="shared" ca="1" si="3"/>
        <v>27664.609999999993</v>
      </c>
      <c r="G17" s="39">
        <f t="shared" ca="1" si="3"/>
        <v>6923</v>
      </c>
      <c r="H17" s="39">
        <f ca="1">SUM(H4:H16)</f>
        <v>115483.73999999999</v>
      </c>
      <c r="K17" s="39">
        <f ca="1">SUM(K4:K16)</f>
        <v>40178.07</v>
      </c>
      <c r="L17" s="39">
        <f ca="1">SUM(L4:L16)</f>
        <v>35198</v>
      </c>
      <c r="M17" s="39">
        <f ca="1">SUM(M4:M16)</f>
        <v>2750.7</v>
      </c>
      <c r="N17" s="39">
        <f t="shared" ref="N17" ca="1" si="4">SUM(N4:N16)</f>
        <v>639</v>
      </c>
      <c r="O17" s="39">
        <f t="shared" ref="O17:W17" ca="1" si="5">SUM(O4:O16)</f>
        <v>161</v>
      </c>
      <c r="P17" s="39">
        <f t="shared" ca="1" si="5"/>
        <v>6441.7999999999984</v>
      </c>
      <c r="Q17" s="39">
        <f t="shared" ca="1" si="5"/>
        <v>2313.9900000000002</v>
      </c>
      <c r="R17" s="39">
        <f t="shared" ca="1" si="5"/>
        <v>974.29</v>
      </c>
      <c r="S17" s="39">
        <f t="shared" ca="1" si="5"/>
        <v>0</v>
      </c>
      <c r="T17" s="39">
        <f t="shared" ca="1" si="5"/>
        <v>10452.25</v>
      </c>
      <c r="U17" s="39">
        <f t="shared" ca="1" si="5"/>
        <v>9965.2999999999993</v>
      </c>
      <c r="V17" s="39">
        <f t="shared" ca="1" si="5"/>
        <v>831.53999999999985</v>
      </c>
      <c r="W17" s="39">
        <f t="shared" ca="1" si="5"/>
        <v>544.45000000000005</v>
      </c>
      <c r="X17" s="39"/>
      <c r="Y17" s="39">
        <f ca="1">SUM(Y4:Y16)</f>
        <v>115483.73999999999</v>
      </c>
      <c r="Z17" s="60"/>
    </row>
    <row r="18" spans="1:28" ht="15" outlineLevel="1" thickTop="1" x14ac:dyDescent="0.3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8" outlineLevel="1" x14ac:dyDescent="0.3">
      <c r="A19" t="s">
        <v>108</v>
      </c>
      <c r="B19" s="1">
        <f ca="1">-SUMIF('RMB Purchase'!$E:$G,Total!B$3,'RMB Purchase'!$G:$G)</f>
        <v>0</v>
      </c>
      <c r="C19" s="1">
        <f ca="1">-SUMIF('RMB Purchase'!$E:$G,Total!C$3,'RMB Purchase'!$G:$G)</f>
        <v>0</v>
      </c>
      <c r="D19" s="1">
        <f ca="1">-SUMIF('RMB Purchase'!$E:$G,Total!D$3,'RMB Purchase'!$G:$G)</f>
        <v>0</v>
      </c>
      <c r="E19" s="1">
        <f ca="1">-SUMIF('RMB Purchase'!$E:$G,Total!E$3,'RMB Purchase'!$G:$G)</f>
        <v>86610</v>
      </c>
      <c r="F19" s="1">
        <f ca="1">-SUMIF('RMB Purchase'!$E:$G,Total!F$3,'RMB Purchase'!$G:$G)</f>
        <v>0</v>
      </c>
      <c r="G19" s="1">
        <f ca="1">-SUMIF('RMB Purchase'!$E:$G,Total!G$3,'RMB Purchase'!$G:$G)</f>
        <v>0</v>
      </c>
      <c r="H19" s="38">
        <f ca="1">SUM(B19:F19)</f>
        <v>86610</v>
      </c>
      <c r="J19" t="s">
        <v>358</v>
      </c>
      <c r="K19" s="86">
        <f>SUM('RMB Purchase'!$F:$F)</f>
        <v>563134.05000000005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38">
        <f>SUM(K19:S19)</f>
        <v>563134.05000000005</v>
      </c>
      <c r="Z19" s="38"/>
      <c r="AA19" s="70"/>
    </row>
    <row r="20" spans="1:28" outlineLevel="1" x14ac:dyDescent="0.3"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AA20" s="70"/>
    </row>
    <row r="21" spans="1:28" ht="15" outlineLevel="1" thickBot="1" x14ac:dyDescent="0.35">
      <c r="B21" s="39">
        <f ca="1">SUM(B17:B20)</f>
        <v>0</v>
      </c>
      <c r="C21" s="39"/>
      <c r="D21" s="39"/>
      <c r="E21" s="39">
        <f t="shared" ref="E21" ca="1" si="6">SUM(E17:E20)</f>
        <v>86610</v>
      </c>
      <c r="F21" s="39">
        <f ca="1">SUM(F17:F20)</f>
        <v>27664.609999999993</v>
      </c>
      <c r="G21" s="39">
        <f ca="1">SUM(G17:G20)</f>
        <v>6923</v>
      </c>
      <c r="H21" s="39">
        <f ca="1">SUM(H17:H20)</f>
        <v>202093.74</v>
      </c>
      <c r="K21" s="87">
        <f>SUM(K19:K20)</f>
        <v>563134.05000000005</v>
      </c>
      <c r="L21" s="87">
        <f t="shared" ref="L21:X21" si="7">SUM(L19:L20)</f>
        <v>0</v>
      </c>
      <c r="M21" s="87">
        <f t="shared" si="7"/>
        <v>0</v>
      </c>
      <c r="N21" s="87">
        <f t="shared" si="7"/>
        <v>0</v>
      </c>
      <c r="O21" s="87">
        <f t="shared" si="7"/>
        <v>0</v>
      </c>
      <c r="P21" s="87">
        <f t="shared" si="7"/>
        <v>0</v>
      </c>
      <c r="Q21" s="87">
        <f t="shared" si="7"/>
        <v>0</v>
      </c>
      <c r="R21" s="87">
        <f t="shared" si="7"/>
        <v>0</v>
      </c>
      <c r="S21" s="87">
        <f t="shared" si="7"/>
        <v>0</v>
      </c>
      <c r="T21" s="87">
        <f t="shared" si="7"/>
        <v>0</v>
      </c>
      <c r="U21" s="87">
        <f t="shared" si="7"/>
        <v>0</v>
      </c>
      <c r="V21" s="87">
        <f t="shared" si="7"/>
        <v>0</v>
      </c>
      <c r="W21" s="87">
        <f t="shared" si="7"/>
        <v>0</v>
      </c>
      <c r="X21" s="87">
        <f t="shared" si="7"/>
        <v>0</v>
      </c>
      <c r="Y21" s="39">
        <f ca="1">SUM(Y17:Y20)</f>
        <v>678617.79</v>
      </c>
      <c r="Z21" s="60"/>
      <c r="AA21" s="70"/>
    </row>
    <row r="22" spans="1:28" ht="15" outlineLevel="1" thickTop="1" x14ac:dyDescent="0.3">
      <c r="K22" s="91" t="s">
        <v>359</v>
      </c>
    </row>
    <row r="23" spans="1:28" x14ac:dyDescent="0.3">
      <c r="AA23" s="70"/>
    </row>
    <row r="24" spans="1:28" s="79" customFormat="1" x14ac:dyDescent="0.3">
      <c r="A24" s="77" t="s">
        <v>121</v>
      </c>
      <c r="B24" s="78"/>
      <c r="C24" s="78"/>
      <c r="D24" s="78"/>
      <c r="E24" s="78"/>
      <c r="F24" s="78"/>
      <c r="G24" s="78"/>
    </row>
    <row r="25" spans="1:28" ht="28.8" outlineLevel="1" x14ac:dyDescent="0.3">
      <c r="B25" s="11" t="s">
        <v>33</v>
      </c>
      <c r="C25" s="11" t="s">
        <v>34</v>
      </c>
      <c r="D25" s="11" t="s">
        <v>35</v>
      </c>
      <c r="E25" s="11" t="s">
        <v>61</v>
      </c>
      <c r="F25" s="11" t="s">
        <v>36</v>
      </c>
      <c r="G25" s="11"/>
      <c r="H25" s="43" t="s">
        <v>122</v>
      </c>
      <c r="I25" s="43" t="s">
        <v>37</v>
      </c>
      <c r="J25" s="43" t="s">
        <v>38</v>
      </c>
      <c r="K25" s="43" t="s">
        <v>39</v>
      </c>
      <c r="L25" s="43" t="s">
        <v>40</v>
      </c>
      <c r="M25" s="43" t="s">
        <v>123</v>
      </c>
      <c r="AA25" s="70"/>
    </row>
    <row r="26" spans="1:28" outlineLevel="1" x14ac:dyDescent="0.3"/>
    <row r="27" spans="1:28" outlineLevel="1" x14ac:dyDescent="0.3">
      <c r="A27" t="s">
        <v>121</v>
      </c>
      <c r="B27" s="1">
        <f>SUM(Salary!F:F)</f>
        <v>121927.7</v>
      </c>
      <c r="C27" s="1">
        <f>SUM(Salary!G:G)</f>
        <v>3607.2999999999997</v>
      </c>
      <c r="D27" s="1">
        <f>SUM(Salary!H:H)</f>
        <v>0</v>
      </c>
      <c r="E27" s="1">
        <f>SUM(Salary!I:I)</f>
        <v>1791.2399999999996</v>
      </c>
      <c r="F27" s="1">
        <f>SUM(Salary!J:J)</f>
        <v>14252</v>
      </c>
      <c r="H27" s="38">
        <f>SUM(Salary!O:O)</f>
        <v>113074.24000000002</v>
      </c>
      <c r="I27" s="1">
        <f>SUM(Salary!K:K)</f>
        <v>12239</v>
      </c>
      <c r="J27" s="1">
        <f>SUM(Salary!L:L)</f>
        <v>24</v>
      </c>
      <c r="K27" s="1">
        <f>SUM(Salary!M:M)</f>
        <v>189.15</v>
      </c>
      <c r="L27" s="1">
        <f>SUM(Salary!N:N)</f>
        <v>2750</v>
      </c>
      <c r="M27" s="38">
        <f>SUM(H27:L27)</f>
        <v>128276.39000000001</v>
      </c>
    </row>
    <row r="28" spans="1:28" ht="28.8" outlineLevel="1" x14ac:dyDescent="0.3">
      <c r="A28" s="92" t="s">
        <v>365</v>
      </c>
      <c r="B28" s="1">
        <v>0</v>
      </c>
      <c r="C28" s="1">
        <v>0</v>
      </c>
      <c r="D28" s="1">
        <f>SUM(Bonus!F10:F12)</f>
        <v>17100</v>
      </c>
      <c r="E28" s="1">
        <v>0</v>
      </c>
      <c r="F28" s="1">
        <f>SUM(Bonus!G10:G12)</f>
        <v>3068</v>
      </c>
      <c r="H28" s="1">
        <f>SUM(Bonus!I10:I12)</f>
        <v>14032</v>
      </c>
      <c r="I28" s="38">
        <f>SUM(Bonus!H10:H12)</f>
        <v>2678</v>
      </c>
      <c r="J28" s="1">
        <v>0</v>
      </c>
      <c r="K28" s="1">
        <v>0</v>
      </c>
      <c r="L28" s="1">
        <v>0</v>
      </c>
      <c r="M28" s="38">
        <f>SUM(H28:L28)</f>
        <v>16710</v>
      </c>
    </row>
    <row r="29" spans="1:28" ht="15" outlineLevel="1" thickBot="1" x14ac:dyDescent="0.35">
      <c r="A29" t="s">
        <v>107</v>
      </c>
      <c r="B29" s="39">
        <f>SUM(B27:B28)</f>
        <v>121927.7</v>
      </c>
      <c r="C29" s="39">
        <f t="shared" ref="C29:K29" si="8">SUM(C27:C28)</f>
        <v>3607.2999999999997</v>
      </c>
      <c r="D29" s="39">
        <f t="shared" si="8"/>
        <v>17100</v>
      </c>
      <c r="E29" s="39">
        <f t="shared" si="8"/>
        <v>1791.2399999999996</v>
      </c>
      <c r="F29" s="39">
        <f t="shared" si="8"/>
        <v>17320</v>
      </c>
      <c r="G29" s="44"/>
      <c r="H29" s="44">
        <f>SUM(H27:H28)</f>
        <v>127106.24000000002</v>
      </c>
      <c r="I29" s="39">
        <f t="shared" si="8"/>
        <v>14917</v>
      </c>
      <c r="J29" s="39">
        <f t="shared" si="8"/>
        <v>24</v>
      </c>
      <c r="K29" s="39">
        <f t="shared" si="8"/>
        <v>189.15</v>
      </c>
      <c r="L29" s="39">
        <f>SUM(L27:L28)</f>
        <v>2750</v>
      </c>
      <c r="M29" s="39">
        <f>SUM(M27:M28)</f>
        <v>144986.39000000001</v>
      </c>
    </row>
    <row r="30" spans="1:28" ht="15" outlineLevel="1" thickTop="1" x14ac:dyDescent="0.3">
      <c r="H30" s="89">
        <f>SUM(B27:E27)-F27-H27</f>
        <v>0</v>
      </c>
    </row>
    <row r="31" spans="1:28" x14ac:dyDescent="0.3">
      <c r="H31" s="93">
        <f>SUM(B28:E28)-F28-H28</f>
        <v>0</v>
      </c>
    </row>
    <row r="32" spans="1:28" s="82" customFormat="1" ht="43.2" x14ac:dyDescent="0.3">
      <c r="A32" s="80" t="s">
        <v>349</v>
      </c>
      <c r="B32" s="94" t="s">
        <v>369</v>
      </c>
      <c r="C32" s="94" t="s">
        <v>370</v>
      </c>
      <c r="D32" s="81"/>
      <c r="E32" s="81"/>
      <c r="F32" s="81"/>
      <c r="G32" s="81"/>
      <c r="AA32" s="83"/>
      <c r="AB32" s="83"/>
    </row>
    <row r="33" spans="1:3" outlineLevel="1" x14ac:dyDescent="0.3">
      <c r="A33" s="40" t="str">
        <f>A4</f>
        <v xml:space="preserve">Jan </v>
      </c>
      <c r="B33" s="1">
        <f ca="1">G4</f>
        <v>0</v>
      </c>
      <c r="C33" s="90"/>
    </row>
    <row r="34" spans="1:3" outlineLevel="1" x14ac:dyDescent="0.3">
      <c r="A34" s="40" t="str">
        <f t="shared" ref="A34:A44" si="9">A5</f>
        <v>Feb</v>
      </c>
      <c r="B34" s="1">
        <f t="shared" ref="B34:B44" ca="1" si="10">G5</f>
        <v>0</v>
      </c>
      <c r="C34" s="90"/>
    </row>
    <row r="35" spans="1:3" outlineLevel="1" x14ac:dyDescent="0.3">
      <c r="A35" s="40" t="str">
        <f t="shared" si="9"/>
        <v>Mar</v>
      </c>
      <c r="B35" s="1">
        <f t="shared" ca="1" si="10"/>
        <v>0</v>
      </c>
      <c r="C35" s="90"/>
    </row>
    <row r="36" spans="1:3" outlineLevel="1" x14ac:dyDescent="0.3">
      <c r="A36" s="40" t="str">
        <f t="shared" si="9"/>
        <v>Apr</v>
      </c>
      <c r="B36" s="1">
        <f t="shared" ca="1" si="10"/>
        <v>0</v>
      </c>
      <c r="C36" s="90"/>
    </row>
    <row r="37" spans="1:3" outlineLevel="1" x14ac:dyDescent="0.3">
      <c r="A37" s="40" t="str">
        <f t="shared" si="9"/>
        <v>May</v>
      </c>
      <c r="B37" s="1">
        <f t="shared" ca="1" si="10"/>
        <v>0</v>
      </c>
      <c r="C37" s="90"/>
    </row>
    <row r="38" spans="1:3" outlineLevel="1" x14ac:dyDescent="0.3">
      <c r="A38" s="40" t="str">
        <f t="shared" si="9"/>
        <v>Jun</v>
      </c>
      <c r="B38" s="1">
        <f t="shared" ca="1" si="10"/>
        <v>0</v>
      </c>
      <c r="C38" s="90"/>
    </row>
    <row r="39" spans="1:3" outlineLevel="1" x14ac:dyDescent="0.3">
      <c r="A39" s="40" t="str">
        <f t="shared" si="9"/>
        <v>Jul</v>
      </c>
      <c r="B39" s="1">
        <f t="shared" ca="1" si="10"/>
        <v>0</v>
      </c>
      <c r="C39" s="90"/>
    </row>
    <row r="40" spans="1:3" outlineLevel="1" x14ac:dyDescent="0.3">
      <c r="A40" s="40" t="str">
        <f t="shared" si="9"/>
        <v>Aug</v>
      </c>
      <c r="B40" s="1">
        <f t="shared" ca="1" si="10"/>
        <v>0</v>
      </c>
      <c r="C40" s="90"/>
    </row>
    <row r="41" spans="1:3" outlineLevel="1" x14ac:dyDescent="0.3">
      <c r="A41" s="40" t="str">
        <f t="shared" si="9"/>
        <v>Sep</v>
      </c>
      <c r="B41" s="1">
        <f t="shared" ca="1" si="10"/>
        <v>0</v>
      </c>
      <c r="C41" s="90"/>
    </row>
    <row r="42" spans="1:3" outlineLevel="1" x14ac:dyDescent="0.3">
      <c r="A42" s="40" t="str">
        <f t="shared" si="9"/>
        <v>Oct</v>
      </c>
      <c r="B42" s="1">
        <f t="shared" ca="1" si="10"/>
        <v>0</v>
      </c>
      <c r="C42" s="90"/>
    </row>
    <row r="43" spans="1:3" outlineLevel="1" x14ac:dyDescent="0.3">
      <c r="A43" s="40" t="str">
        <f t="shared" si="9"/>
        <v>Nov</v>
      </c>
      <c r="B43" s="1">
        <f t="shared" ca="1" si="10"/>
        <v>6923</v>
      </c>
      <c r="C43" s="90"/>
    </row>
    <row r="44" spans="1:3" outlineLevel="1" x14ac:dyDescent="0.3">
      <c r="A44" s="40" t="str">
        <f t="shared" si="9"/>
        <v>Dec</v>
      </c>
      <c r="B44" s="1">
        <f t="shared" ca="1" si="10"/>
        <v>0</v>
      </c>
      <c r="C44" s="90"/>
    </row>
    <row r="45" spans="1:3" ht="15" outlineLevel="1" thickBot="1" x14ac:dyDescent="0.35">
      <c r="A45" s="22"/>
      <c r="B45" s="39">
        <f ca="1">SUM(B33:B44)</f>
        <v>6923</v>
      </c>
      <c r="C45" s="39">
        <f>SUM(C33:C44)</f>
        <v>0</v>
      </c>
    </row>
    <row r="46" spans="1:3" ht="15" outlineLevel="1" thickTop="1" x14ac:dyDescent="0.3">
      <c r="A46" s="22"/>
      <c r="C46" s="91" t="s">
        <v>360</v>
      </c>
    </row>
    <row r="47" spans="1:3" outlineLevel="1" x14ac:dyDescent="0.3"/>
    <row r="49" spans="1:28" s="84" customFormat="1" x14ac:dyDescent="0.3">
      <c r="A49" s="75" t="s">
        <v>356</v>
      </c>
      <c r="B49" s="76"/>
      <c r="C49" s="76"/>
      <c r="D49" s="76"/>
      <c r="E49" s="76"/>
      <c r="F49" s="76"/>
      <c r="G49" s="76"/>
      <c r="AA49" s="85"/>
      <c r="AB49" s="85"/>
    </row>
    <row r="50" spans="1:28" hidden="1" outlineLevel="1" x14ac:dyDescent="0.3">
      <c r="A50" s="4">
        <v>42342</v>
      </c>
      <c r="B50" s="13" t="s">
        <v>9</v>
      </c>
      <c r="C50" s="8"/>
      <c r="D50"/>
      <c r="E50" s="7" t="s">
        <v>13</v>
      </c>
      <c r="F50" s="1">
        <v>69559</v>
      </c>
      <c r="G50" s="1" t="s">
        <v>289</v>
      </c>
      <c r="H50" s="4">
        <v>42342</v>
      </c>
      <c r="I50">
        <v>460840</v>
      </c>
      <c r="J50" s="4">
        <v>42349</v>
      </c>
      <c r="K50" t="s">
        <v>269</v>
      </c>
      <c r="AA50"/>
      <c r="AB50"/>
    </row>
    <row r="51" spans="1:28" hidden="1" outlineLevel="1" x14ac:dyDescent="0.3">
      <c r="A51" s="4">
        <v>42207</v>
      </c>
      <c r="B51" s="13" t="s">
        <v>9</v>
      </c>
      <c r="C51" s="8"/>
      <c r="D51"/>
      <c r="E51" s="7" t="s">
        <v>13</v>
      </c>
      <c r="F51" s="1">
        <v>2900</v>
      </c>
      <c r="G51" s="1" t="s">
        <v>289</v>
      </c>
      <c r="H51" s="4">
        <v>42207</v>
      </c>
      <c r="I51">
        <v>460791</v>
      </c>
      <c r="J51" s="4">
        <v>42209</v>
      </c>
      <c r="K51" t="s">
        <v>269</v>
      </c>
      <c r="AA51"/>
      <c r="AB51"/>
    </row>
    <row r="52" spans="1:28" hidden="1" outlineLevel="1" x14ac:dyDescent="0.3">
      <c r="A52" s="4">
        <v>42214</v>
      </c>
      <c r="B52" s="13" t="s">
        <v>9</v>
      </c>
      <c r="C52" s="8"/>
      <c r="D52"/>
      <c r="E52" s="7" t="s">
        <v>13</v>
      </c>
      <c r="F52" s="1">
        <v>5446</v>
      </c>
      <c r="G52" s="1" t="s">
        <v>289</v>
      </c>
      <c r="H52" s="4">
        <v>42214</v>
      </c>
      <c r="I52">
        <v>460793</v>
      </c>
      <c r="J52" s="4">
        <v>42215</v>
      </c>
      <c r="K52" t="s">
        <v>269</v>
      </c>
      <c r="AA52"/>
      <c r="AB52"/>
    </row>
    <row r="53" spans="1:28" hidden="1" outlineLevel="1" x14ac:dyDescent="0.3">
      <c r="A53" s="4">
        <v>42228</v>
      </c>
      <c r="B53" s="13" t="s">
        <v>9</v>
      </c>
      <c r="C53" s="8"/>
      <c r="D53"/>
      <c r="E53" s="7" t="s">
        <v>13</v>
      </c>
      <c r="F53" s="68">
        <v>100000</v>
      </c>
      <c r="G53" s="1" t="s">
        <v>289</v>
      </c>
      <c r="H53" s="4">
        <v>42228</v>
      </c>
      <c r="I53">
        <v>460799</v>
      </c>
      <c r="J53" s="4">
        <v>42269</v>
      </c>
      <c r="K53" t="s">
        <v>269</v>
      </c>
      <c r="AA53"/>
      <c r="AB53"/>
    </row>
    <row r="54" spans="1:28" ht="15" hidden="1" outlineLevel="1" thickBot="1" x14ac:dyDescent="0.35">
      <c r="F54" s="39">
        <f>SUM(F50:F53)</f>
        <v>177905</v>
      </c>
      <c r="G54" s="1" t="s">
        <v>361</v>
      </c>
    </row>
    <row r="55" spans="1:28" collapsed="1" x14ac:dyDescent="0.3"/>
  </sheetData>
  <conditionalFormatting sqref="AA4:AB15">
    <cfRule type="cellIs" dxfId="0" priority="1" operator="notEqual">
      <formula>0</formula>
    </cfRule>
  </conditionalFormatting>
  <dataValidations count="2">
    <dataValidation type="list" allowBlank="1" showInputMessage="1" showErrorMessage="1" sqref="E50:E53">
      <formula1>ModeofPmt</formula1>
    </dataValidation>
    <dataValidation type="list" allowBlank="1" showInputMessage="1" showErrorMessage="1" sqref="B50:B53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4.4" x14ac:dyDescent="0.3"/>
  <cols>
    <col min="1" max="1" width="28.6640625" customWidth="1"/>
    <col min="2" max="2" width="15.6640625" bestFit="1" customWidth="1"/>
  </cols>
  <sheetData>
    <row r="1" spans="1:3" x14ac:dyDescent="0.3">
      <c r="A1" t="s">
        <v>4</v>
      </c>
      <c r="B1" t="s">
        <v>8</v>
      </c>
      <c r="C1" t="s">
        <v>81</v>
      </c>
    </row>
    <row r="2" spans="1:3" x14ac:dyDescent="0.3">
      <c r="A2" t="s">
        <v>9</v>
      </c>
      <c r="B2" t="s">
        <v>12</v>
      </c>
      <c r="C2" t="s">
        <v>82</v>
      </c>
    </row>
    <row r="3" spans="1:3" x14ac:dyDescent="0.3">
      <c r="A3" t="s">
        <v>351</v>
      </c>
      <c r="B3" t="s">
        <v>13</v>
      </c>
      <c r="C3" t="s">
        <v>57</v>
      </c>
    </row>
    <row r="4" spans="1:3" x14ac:dyDescent="0.3">
      <c r="A4" t="s">
        <v>17</v>
      </c>
      <c r="B4" t="s">
        <v>14</v>
      </c>
    </row>
    <row r="5" spans="1:3" x14ac:dyDescent="0.3">
      <c r="A5" t="s">
        <v>18</v>
      </c>
      <c r="B5" t="s">
        <v>15</v>
      </c>
    </row>
    <row r="6" spans="1:3" x14ac:dyDescent="0.3">
      <c r="A6" t="s">
        <v>19</v>
      </c>
      <c r="B6" t="s">
        <v>16</v>
      </c>
    </row>
    <row r="7" spans="1:3" x14ac:dyDescent="0.3">
      <c r="A7" t="s">
        <v>23</v>
      </c>
      <c r="B7" t="s">
        <v>354</v>
      </c>
    </row>
    <row r="8" spans="1:3" x14ac:dyDescent="0.3">
      <c r="A8" t="s">
        <v>22</v>
      </c>
    </row>
    <row r="9" spans="1:3" x14ac:dyDescent="0.3">
      <c r="A9" t="s">
        <v>20</v>
      </c>
    </row>
    <row r="10" spans="1:3" x14ac:dyDescent="0.3">
      <c r="A10" t="s">
        <v>21</v>
      </c>
    </row>
    <row r="11" spans="1:3" x14ac:dyDescent="0.3">
      <c r="A11" t="s">
        <v>10</v>
      </c>
    </row>
    <row r="12" spans="1:3" x14ac:dyDescent="0.3">
      <c r="A12" t="s">
        <v>25</v>
      </c>
    </row>
    <row r="13" spans="1:3" x14ac:dyDescent="0.3">
      <c r="A13" t="s">
        <v>24</v>
      </c>
    </row>
    <row r="14" spans="1:3" x14ac:dyDescent="0.3">
      <c r="A14" t="s">
        <v>192</v>
      </c>
    </row>
    <row r="15" spans="1:3" x14ac:dyDescent="0.3">
      <c r="A15" t="s">
        <v>94</v>
      </c>
    </row>
    <row r="16" spans="1:3" x14ac:dyDescent="0.3">
      <c r="A16" t="s">
        <v>95</v>
      </c>
    </row>
    <row r="17" spans="1:1" x14ac:dyDescent="0.3">
      <c r="A17" t="s">
        <v>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26" sqref="H26"/>
    </sheetView>
  </sheetViews>
  <sheetFormatPr defaultRowHeight="14.4" x14ac:dyDescent="0.3"/>
  <cols>
    <col min="1" max="1" width="15.109375" bestFit="1" customWidth="1"/>
    <col min="2" max="2" width="9.88671875" bestFit="1" customWidth="1"/>
    <col min="3" max="3" width="10.109375" bestFit="1" customWidth="1"/>
    <col min="4" max="4" width="11.33203125" customWidth="1"/>
  </cols>
  <sheetData>
    <row r="1" spans="1:4" x14ac:dyDescent="0.3">
      <c r="A1" s="10" t="s">
        <v>29</v>
      </c>
      <c r="B1" s="10" t="s">
        <v>30</v>
      </c>
      <c r="C1" s="10" t="s">
        <v>31</v>
      </c>
      <c r="D1" s="10" t="s">
        <v>32</v>
      </c>
    </row>
    <row r="2" spans="1:4" x14ac:dyDescent="0.3">
      <c r="A2" s="15" t="s">
        <v>43</v>
      </c>
      <c r="B2" s="16" t="s">
        <v>44</v>
      </c>
      <c r="C2" s="17">
        <v>23044</v>
      </c>
      <c r="D2" s="16" t="s">
        <v>45</v>
      </c>
    </row>
    <row r="3" spans="1:4" x14ac:dyDescent="0.3">
      <c r="A3" s="15" t="s">
        <v>124</v>
      </c>
      <c r="B3" s="16" t="s">
        <v>47</v>
      </c>
      <c r="C3" s="17">
        <v>33012</v>
      </c>
      <c r="D3" s="16" t="s">
        <v>45</v>
      </c>
    </row>
    <row r="4" spans="1:4" x14ac:dyDescent="0.3">
      <c r="A4" s="15" t="s">
        <v>49</v>
      </c>
      <c r="B4" s="6" t="s">
        <v>50</v>
      </c>
      <c r="C4" s="17">
        <v>21869</v>
      </c>
      <c r="D4" s="16" t="s">
        <v>45</v>
      </c>
    </row>
    <row r="5" spans="1:4" x14ac:dyDescent="0.3">
      <c r="A5" s="15" t="s">
        <v>88</v>
      </c>
      <c r="B5" s="16" t="s">
        <v>47</v>
      </c>
      <c r="C5" s="15"/>
      <c r="D5" s="16" t="s">
        <v>45</v>
      </c>
    </row>
    <row r="6" spans="1:4" x14ac:dyDescent="0.3">
      <c r="A6" t="s">
        <v>46</v>
      </c>
      <c r="B6" s="6" t="s">
        <v>50</v>
      </c>
      <c r="C6" s="36">
        <v>28833</v>
      </c>
      <c r="D6" s="6" t="s">
        <v>48</v>
      </c>
    </row>
    <row r="7" spans="1:4" x14ac:dyDescent="0.3">
      <c r="A7" s="15" t="s">
        <v>124</v>
      </c>
      <c r="B7" s="16" t="s">
        <v>47</v>
      </c>
      <c r="C7" s="17">
        <v>33012</v>
      </c>
      <c r="D7" s="16" t="s">
        <v>45</v>
      </c>
    </row>
    <row r="8" spans="1:4" x14ac:dyDescent="0.3">
      <c r="A8" s="15" t="s">
        <v>126</v>
      </c>
      <c r="B8" s="16" t="s">
        <v>50</v>
      </c>
      <c r="C8" s="36">
        <v>34904</v>
      </c>
      <c r="D8" s="16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I67" sqref="I67"/>
    </sheetView>
  </sheetViews>
  <sheetFormatPr defaultRowHeight="14.4" x14ac:dyDescent="0.3"/>
  <cols>
    <col min="1" max="1" width="9" style="6" customWidth="1"/>
    <col min="2" max="2" width="15.33203125" customWidth="1"/>
    <col min="3" max="3" width="12.5546875" style="6" customWidth="1"/>
    <col min="4" max="4" width="11" customWidth="1"/>
    <col min="5" max="5" width="10" style="6" bestFit="1" customWidth="1"/>
    <col min="6" max="6" width="11.109375" style="20" bestFit="1" customWidth="1"/>
    <col min="7" max="7" width="9.109375" style="20" bestFit="1" customWidth="1"/>
    <col min="8" max="8" width="11.44140625" style="20" hidden="1" customWidth="1"/>
    <col min="9" max="10" width="9.5546875" style="20" customWidth="1"/>
    <col min="11" max="11" width="9.6640625" style="20" customWidth="1"/>
    <col min="12" max="12" width="8" style="20" customWidth="1"/>
    <col min="13" max="13" width="8.109375" style="20" customWidth="1"/>
    <col min="14" max="14" width="8.33203125" style="20" customWidth="1"/>
    <col min="15" max="15" width="10.109375" style="19" bestFit="1" customWidth="1"/>
    <col min="16" max="16" width="14.88671875" style="1" customWidth="1"/>
    <col min="17" max="17" width="14.88671875" customWidth="1"/>
  </cols>
  <sheetData>
    <row r="1" spans="1:17" s="13" customFormat="1" ht="57.6" x14ac:dyDescent="0.3">
      <c r="A1" s="10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1" t="s">
        <v>33</v>
      </c>
      <c r="G1" s="11" t="s">
        <v>34</v>
      </c>
      <c r="H1" s="11" t="s">
        <v>35</v>
      </c>
      <c r="I1" s="11" t="s">
        <v>61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2" t="s">
        <v>41</v>
      </c>
      <c r="P1" s="25" t="s">
        <v>8</v>
      </c>
      <c r="Q1" s="26" t="s">
        <v>42</v>
      </c>
    </row>
    <row r="2" spans="1:17" s="15" customFormat="1" x14ac:dyDescent="0.3">
      <c r="A2" s="14">
        <v>42005</v>
      </c>
      <c r="B2" s="15" t="s">
        <v>43</v>
      </c>
      <c r="C2" s="16" t="s">
        <v>44</v>
      </c>
      <c r="D2" s="17">
        <v>23044</v>
      </c>
      <c r="E2" s="16" t="s">
        <v>45</v>
      </c>
      <c r="F2" s="18">
        <v>5000</v>
      </c>
      <c r="G2" s="18">
        <v>0</v>
      </c>
      <c r="H2" s="18">
        <v>0</v>
      </c>
      <c r="I2" s="18">
        <v>75.2</v>
      </c>
      <c r="J2" s="18">
        <v>950</v>
      </c>
      <c r="K2" s="18">
        <v>800</v>
      </c>
      <c r="L2" s="18">
        <v>1</v>
      </c>
      <c r="M2" s="18">
        <v>11.25</v>
      </c>
      <c r="N2" s="18">
        <v>0</v>
      </c>
      <c r="O2" s="19">
        <f>F2+G2+I2+H2-J2</f>
        <v>4125.2</v>
      </c>
      <c r="P2" s="7" t="s">
        <v>13</v>
      </c>
      <c r="Q2" s="62">
        <v>460739</v>
      </c>
    </row>
    <row r="3" spans="1:17" s="15" customFormat="1" x14ac:dyDescent="0.3">
      <c r="A3" s="14">
        <v>42005</v>
      </c>
      <c r="B3" s="15" t="s">
        <v>124</v>
      </c>
      <c r="C3" s="16" t="s">
        <v>47</v>
      </c>
      <c r="D3" s="17">
        <v>33012</v>
      </c>
      <c r="E3" s="16" t="s">
        <v>45</v>
      </c>
      <c r="F3" s="18">
        <v>500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0" si="0">F3+G3+H3+I3-J3</f>
        <v>500</v>
      </c>
      <c r="P3" s="7" t="s">
        <v>13</v>
      </c>
      <c r="Q3" s="62">
        <v>460777</v>
      </c>
    </row>
    <row r="4" spans="1:17" s="15" customFormat="1" x14ac:dyDescent="0.3">
      <c r="A4" s="14">
        <v>42005</v>
      </c>
      <c r="B4" s="15" t="s">
        <v>49</v>
      </c>
      <c r="C4" s="6" t="s">
        <v>50</v>
      </c>
      <c r="D4" s="17">
        <v>21869</v>
      </c>
      <c r="E4" s="16" t="s">
        <v>45</v>
      </c>
      <c r="F4" s="18">
        <v>1500</v>
      </c>
      <c r="G4" s="18">
        <v>0</v>
      </c>
      <c r="H4" s="18">
        <v>0</v>
      </c>
      <c r="I4" s="18">
        <v>184.5</v>
      </c>
      <c r="J4" s="18">
        <v>195</v>
      </c>
      <c r="K4" s="18">
        <v>180</v>
      </c>
      <c r="L4" s="18">
        <v>1</v>
      </c>
      <c r="M4" s="18">
        <v>3.75</v>
      </c>
      <c r="N4" s="18">
        <v>0</v>
      </c>
      <c r="O4" s="19">
        <f t="shared" si="0"/>
        <v>1489.5</v>
      </c>
      <c r="P4" s="7" t="s">
        <v>13</v>
      </c>
      <c r="Q4" s="62">
        <v>460738</v>
      </c>
    </row>
    <row r="5" spans="1:17" s="15" customFormat="1" x14ac:dyDescent="0.3">
      <c r="A5" s="14">
        <v>42005</v>
      </c>
      <c r="B5" s="15" t="s">
        <v>88</v>
      </c>
      <c r="C5" s="16" t="s">
        <v>47</v>
      </c>
      <c r="E5" s="16" t="s">
        <v>45</v>
      </c>
      <c r="F5" s="18">
        <v>710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710</v>
      </c>
      <c r="P5" s="7" t="s">
        <v>16</v>
      </c>
    </row>
    <row r="6" spans="1:17" s="15" customFormat="1" x14ac:dyDescent="0.3">
      <c r="A6" s="14">
        <v>42005</v>
      </c>
      <c r="B6" t="s">
        <v>46</v>
      </c>
      <c r="C6" s="6" t="s">
        <v>50</v>
      </c>
      <c r="D6" s="36">
        <v>28833</v>
      </c>
      <c r="E6" s="6" t="s">
        <v>48</v>
      </c>
      <c r="F6" s="18">
        <v>1400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/>
      <c r="O6" s="19">
        <f t="shared" si="0"/>
        <v>1400</v>
      </c>
      <c r="P6" s="7" t="s">
        <v>16</v>
      </c>
    </row>
    <row r="7" spans="1:17" x14ac:dyDescent="0.3">
      <c r="A7" s="14">
        <v>42005</v>
      </c>
      <c r="B7" s="15" t="s">
        <v>368</v>
      </c>
      <c r="C7" s="6" t="s">
        <v>47</v>
      </c>
      <c r="D7" s="36">
        <v>34272</v>
      </c>
      <c r="E7" s="6" t="s">
        <v>45</v>
      </c>
      <c r="F7" s="20">
        <v>800</v>
      </c>
      <c r="O7" s="19">
        <f t="shared" si="0"/>
        <v>800</v>
      </c>
      <c r="P7" s="7" t="s">
        <v>16</v>
      </c>
    </row>
    <row r="8" spans="1:17" s="15" customFormat="1" x14ac:dyDescent="0.3">
      <c r="A8" s="14">
        <v>42036</v>
      </c>
      <c r="B8" s="15" t="s">
        <v>43</v>
      </c>
      <c r="C8" s="16" t="s">
        <v>44</v>
      </c>
      <c r="D8" s="17">
        <v>23044</v>
      </c>
      <c r="E8" s="16" t="s">
        <v>45</v>
      </c>
      <c r="F8" s="18">
        <v>5000</v>
      </c>
      <c r="G8" s="18">
        <v>0</v>
      </c>
      <c r="H8" s="18">
        <v>0</v>
      </c>
      <c r="I8" s="18">
        <v>14.5</v>
      </c>
      <c r="J8" s="18">
        <f>1520-Bonus!G3</f>
        <v>950</v>
      </c>
      <c r="K8" s="18">
        <f>1280-Bonus!H3</f>
        <v>800</v>
      </c>
      <c r="L8" s="18">
        <v>1</v>
      </c>
      <c r="M8" s="18">
        <v>11.25</v>
      </c>
      <c r="N8" s="18">
        <v>0</v>
      </c>
      <c r="O8" s="19">
        <f t="shared" si="0"/>
        <v>4064.5</v>
      </c>
      <c r="P8" s="7" t="s">
        <v>13</v>
      </c>
      <c r="Q8" s="62">
        <v>460747</v>
      </c>
    </row>
    <row r="9" spans="1:17" s="15" customFormat="1" x14ac:dyDescent="0.3">
      <c r="A9" s="14">
        <v>42036</v>
      </c>
      <c r="B9" s="15" t="s">
        <v>124</v>
      </c>
      <c r="C9" s="16" t="s">
        <v>47</v>
      </c>
      <c r="D9" s="17">
        <v>33012</v>
      </c>
      <c r="E9" s="16" t="s">
        <v>45</v>
      </c>
      <c r="F9" s="18">
        <v>500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/>
      <c r="O9" s="19">
        <f t="shared" si="0"/>
        <v>500</v>
      </c>
      <c r="P9" s="7" t="s">
        <v>13</v>
      </c>
      <c r="Q9" s="62">
        <v>460777</v>
      </c>
    </row>
    <row r="10" spans="1:17" s="15" customFormat="1" x14ac:dyDescent="0.3">
      <c r="A10" s="14">
        <v>42036</v>
      </c>
      <c r="B10" s="15" t="s">
        <v>46</v>
      </c>
      <c r="C10" s="16" t="s">
        <v>47</v>
      </c>
      <c r="D10" s="17">
        <v>28833</v>
      </c>
      <c r="E10" s="16" t="s">
        <v>48</v>
      </c>
      <c r="F10" s="18">
        <v>1200</v>
      </c>
      <c r="G10" s="18">
        <v>100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1300</v>
      </c>
      <c r="P10" s="7" t="s">
        <v>16</v>
      </c>
    </row>
    <row r="11" spans="1:17" s="15" customFormat="1" x14ac:dyDescent="0.3">
      <c r="A11" s="14">
        <v>42036</v>
      </c>
      <c r="B11" s="15" t="s">
        <v>49</v>
      </c>
      <c r="C11" s="16" t="s">
        <v>50</v>
      </c>
      <c r="D11" s="17">
        <v>21869</v>
      </c>
      <c r="E11" s="16" t="s">
        <v>45</v>
      </c>
      <c r="F11" s="18">
        <v>1500</v>
      </c>
      <c r="G11" s="18">
        <f>1802.4-F11</f>
        <v>302.40000000000009</v>
      </c>
      <c r="H11" s="18">
        <v>0</v>
      </c>
      <c r="I11" s="18"/>
      <c r="J11" s="18">
        <f>364-Bonus!G5</f>
        <v>234</v>
      </c>
      <c r="K11" s="18">
        <f>337-Bonus!H5</f>
        <v>217</v>
      </c>
      <c r="L11" s="18">
        <v>1</v>
      </c>
      <c r="M11" s="18">
        <v>3.75</v>
      </c>
      <c r="N11" s="18">
        <v>0</v>
      </c>
      <c r="O11" s="19">
        <f t="shared" si="0"/>
        <v>1568.4</v>
      </c>
      <c r="P11" s="7" t="s">
        <v>13</v>
      </c>
      <c r="Q11" s="62">
        <v>460750</v>
      </c>
    </row>
    <row r="12" spans="1:17" s="15" customFormat="1" x14ac:dyDescent="0.3">
      <c r="A12" s="14">
        <v>42036</v>
      </c>
      <c r="B12" s="15" t="s">
        <v>88</v>
      </c>
      <c r="C12" s="16" t="s">
        <v>47</v>
      </c>
      <c r="D12" s="17"/>
      <c r="E12" s="16" t="s">
        <v>45</v>
      </c>
      <c r="F12" s="18">
        <v>0</v>
      </c>
      <c r="G12" s="18">
        <v>200</v>
      </c>
      <c r="H12" s="1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/>
      <c r="O12" s="19">
        <f t="shared" si="0"/>
        <v>200</v>
      </c>
      <c r="P12" s="7" t="s">
        <v>16</v>
      </c>
    </row>
    <row r="13" spans="1:17" x14ac:dyDescent="0.3">
      <c r="A13" s="14">
        <v>42036</v>
      </c>
      <c r="B13" s="15" t="s">
        <v>368</v>
      </c>
      <c r="C13" s="6" t="s">
        <v>47</v>
      </c>
      <c r="D13" s="36">
        <v>34272</v>
      </c>
      <c r="E13" s="6" t="s">
        <v>45</v>
      </c>
      <c r="F13" s="20">
        <v>800</v>
      </c>
      <c r="O13" s="19">
        <f t="shared" ref="O13" si="1">F13+G13+H13+I13-J13</f>
        <v>800</v>
      </c>
      <c r="P13" s="7" t="s">
        <v>16</v>
      </c>
    </row>
    <row r="14" spans="1:17" s="15" customFormat="1" x14ac:dyDescent="0.3">
      <c r="A14" s="14">
        <v>42064</v>
      </c>
      <c r="B14" s="15" t="s">
        <v>43</v>
      </c>
      <c r="C14" s="16" t="s">
        <v>44</v>
      </c>
      <c r="D14" s="17">
        <v>23044</v>
      </c>
      <c r="E14" s="16" t="s">
        <v>45</v>
      </c>
      <c r="F14" s="18">
        <v>5000</v>
      </c>
      <c r="G14" s="18">
        <v>0</v>
      </c>
      <c r="H14" s="18">
        <v>0</v>
      </c>
      <c r="I14" s="18"/>
      <c r="J14" s="18">
        <v>950</v>
      </c>
      <c r="K14" s="18">
        <v>800</v>
      </c>
      <c r="L14" s="18">
        <v>1</v>
      </c>
      <c r="M14" s="18">
        <v>11.25</v>
      </c>
      <c r="N14" s="18"/>
      <c r="O14" s="19">
        <f t="shared" si="0"/>
        <v>4050</v>
      </c>
      <c r="P14" s="7" t="s">
        <v>13</v>
      </c>
      <c r="Q14" s="15">
        <v>460760</v>
      </c>
    </row>
    <row r="15" spans="1:17" s="15" customFormat="1" x14ac:dyDescent="0.3">
      <c r="A15" s="14">
        <v>42064</v>
      </c>
      <c r="B15" s="15" t="s">
        <v>124</v>
      </c>
      <c r="C15" s="16" t="s">
        <v>47</v>
      </c>
      <c r="D15" s="17">
        <v>33012</v>
      </c>
      <c r="E15" s="16" t="s">
        <v>45</v>
      </c>
      <c r="F15" s="18">
        <v>500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/>
      <c r="O15" s="19">
        <f t="shared" si="0"/>
        <v>500</v>
      </c>
      <c r="P15" s="7" t="s">
        <v>13</v>
      </c>
      <c r="Q15" s="62">
        <v>460777</v>
      </c>
    </row>
    <row r="16" spans="1:17" s="15" customFormat="1" x14ac:dyDescent="0.3">
      <c r="A16" s="14">
        <v>42064</v>
      </c>
      <c r="B16" s="15" t="s">
        <v>46</v>
      </c>
      <c r="C16" s="16" t="s">
        <v>47</v>
      </c>
      <c r="D16" s="17">
        <v>28833</v>
      </c>
      <c r="E16" s="16" t="s">
        <v>48</v>
      </c>
      <c r="F16" s="18">
        <v>1500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/>
      <c r="O16" s="19">
        <f t="shared" si="0"/>
        <v>1500</v>
      </c>
      <c r="P16" s="7" t="s">
        <v>16</v>
      </c>
    </row>
    <row r="17" spans="1:17" x14ac:dyDescent="0.3">
      <c r="A17" s="14">
        <v>42064</v>
      </c>
      <c r="B17" s="15" t="s">
        <v>49</v>
      </c>
      <c r="C17" s="16" t="s">
        <v>50</v>
      </c>
      <c r="D17" s="17">
        <v>21869</v>
      </c>
      <c r="E17" s="16" t="s">
        <v>45</v>
      </c>
      <c r="F17" s="20">
        <v>1500</v>
      </c>
      <c r="G17" s="20">
        <v>216</v>
      </c>
      <c r="H17" s="20">
        <v>0</v>
      </c>
      <c r="I17" s="20">
        <v>1518.5</v>
      </c>
      <c r="J17" s="20">
        <v>223</v>
      </c>
      <c r="K17" s="20">
        <v>206</v>
      </c>
      <c r="L17" s="20">
        <v>1</v>
      </c>
      <c r="M17" s="20">
        <v>4.29</v>
      </c>
      <c r="O17" s="19">
        <f t="shared" si="0"/>
        <v>3011.5</v>
      </c>
      <c r="P17" s="7" t="s">
        <v>13</v>
      </c>
      <c r="Q17">
        <v>460759</v>
      </c>
    </row>
    <row r="18" spans="1:17" x14ac:dyDescent="0.3">
      <c r="A18" s="14">
        <v>42064</v>
      </c>
      <c r="B18" s="15" t="s">
        <v>88</v>
      </c>
      <c r="C18" s="16" t="s">
        <v>47</v>
      </c>
      <c r="D18" s="36"/>
      <c r="E18" s="16" t="s">
        <v>45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O18" s="19">
        <f t="shared" si="0"/>
        <v>0</v>
      </c>
      <c r="P18" s="7"/>
    </row>
    <row r="19" spans="1:17" x14ac:dyDescent="0.3">
      <c r="A19" s="14">
        <v>42064</v>
      </c>
      <c r="B19" s="15" t="s">
        <v>125</v>
      </c>
      <c r="C19" s="16" t="s">
        <v>47</v>
      </c>
      <c r="D19" s="36">
        <v>17406</v>
      </c>
      <c r="E19" s="16" t="s">
        <v>45</v>
      </c>
      <c r="F19" s="20">
        <v>300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O19" s="19">
        <f t="shared" si="0"/>
        <v>300</v>
      </c>
      <c r="P19" s="7" t="s">
        <v>16</v>
      </c>
    </row>
    <row r="20" spans="1:17" x14ac:dyDescent="0.3">
      <c r="A20" s="14">
        <v>42064</v>
      </c>
      <c r="B20" s="15" t="s">
        <v>368</v>
      </c>
      <c r="C20" s="6" t="s">
        <v>47</v>
      </c>
      <c r="D20" s="36">
        <v>34272</v>
      </c>
      <c r="E20" s="6" t="s">
        <v>45</v>
      </c>
      <c r="F20" s="20">
        <v>800</v>
      </c>
      <c r="O20" s="19">
        <f t="shared" si="0"/>
        <v>800</v>
      </c>
      <c r="P20" s="7" t="s">
        <v>16</v>
      </c>
    </row>
    <row r="21" spans="1:17" x14ac:dyDescent="0.3">
      <c r="A21" s="14">
        <v>42095</v>
      </c>
      <c r="B21" s="15" t="s">
        <v>43</v>
      </c>
      <c r="C21" s="16" t="s">
        <v>44</v>
      </c>
      <c r="D21" s="17">
        <v>23044</v>
      </c>
      <c r="E21" s="16" t="s">
        <v>45</v>
      </c>
      <c r="F21" s="18">
        <v>5000</v>
      </c>
      <c r="G21" s="18">
        <v>0</v>
      </c>
      <c r="H21" s="18">
        <v>0</v>
      </c>
      <c r="I21" s="18"/>
      <c r="J21" s="18">
        <v>950</v>
      </c>
      <c r="K21" s="18">
        <v>800</v>
      </c>
      <c r="L21" s="18">
        <v>1</v>
      </c>
      <c r="M21" s="18">
        <v>11.25</v>
      </c>
      <c r="N21" s="18"/>
      <c r="O21" s="19">
        <f t="shared" si="0"/>
        <v>4050</v>
      </c>
      <c r="P21" s="7" t="s">
        <v>13</v>
      </c>
      <c r="Q21">
        <v>460766</v>
      </c>
    </row>
    <row r="22" spans="1:17" x14ac:dyDescent="0.3">
      <c r="A22" s="14">
        <v>42095</v>
      </c>
      <c r="B22" s="15" t="s">
        <v>124</v>
      </c>
      <c r="C22" s="16" t="s">
        <v>47</v>
      </c>
      <c r="D22" s="17">
        <v>33012</v>
      </c>
      <c r="E22" s="16" t="s">
        <v>45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O22" s="19">
        <f t="shared" si="0"/>
        <v>0</v>
      </c>
      <c r="P22" s="7"/>
    </row>
    <row r="23" spans="1:17" x14ac:dyDescent="0.3">
      <c r="A23" s="14">
        <v>42095</v>
      </c>
      <c r="B23" s="15" t="s">
        <v>46</v>
      </c>
      <c r="C23" s="16" t="s">
        <v>47</v>
      </c>
      <c r="D23" s="17">
        <v>28833</v>
      </c>
      <c r="E23" s="16" t="s">
        <v>48</v>
      </c>
      <c r="F23" s="20">
        <v>1900</v>
      </c>
      <c r="G23" s="20">
        <v>256.25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O23" s="19">
        <f t="shared" si="0"/>
        <v>2156.25</v>
      </c>
      <c r="P23" s="7" t="s">
        <v>16</v>
      </c>
    </row>
    <row r="24" spans="1:17" x14ac:dyDescent="0.3">
      <c r="A24" s="14">
        <v>42095</v>
      </c>
      <c r="B24" s="15" t="s">
        <v>49</v>
      </c>
      <c r="C24" s="16" t="s">
        <v>50</v>
      </c>
      <c r="D24" s="17">
        <v>21869</v>
      </c>
      <c r="E24" s="16" t="s">
        <v>45</v>
      </c>
      <c r="F24" s="20">
        <v>1500</v>
      </c>
      <c r="G24" s="20">
        <v>162</v>
      </c>
      <c r="H24" s="20">
        <v>0</v>
      </c>
      <c r="I24" s="20">
        <v>150.35</v>
      </c>
      <c r="J24" s="20">
        <v>216</v>
      </c>
      <c r="K24" s="20">
        <v>200</v>
      </c>
      <c r="L24" s="20">
        <v>1</v>
      </c>
      <c r="M24" s="20">
        <v>4.16</v>
      </c>
      <c r="O24" s="19">
        <f t="shared" si="0"/>
        <v>1596.35</v>
      </c>
      <c r="P24" s="7" t="s">
        <v>13</v>
      </c>
      <c r="Q24">
        <v>460765</v>
      </c>
    </row>
    <row r="25" spans="1:17" x14ac:dyDescent="0.3">
      <c r="A25" s="14">
        <v>42095</v>
      </c>
      <c r="B25" s="15" t="s">
        <v>88</v>
      </c>
      <c r="C25" s="16" t="s">
        <v>47</v>
      </c>
      <c r="D25" s="36"/>
      <c r="E25" s="16" t="s">
        <v>45</v>
      </c>
      <c r="F25" s="20">
        <v>500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O25" s="19">
        <f t="shared" si="0"/>
        <v>500</v>
      </c>
      <c r="P25" s="7" t="s">
        <v>16</v>
      </c>
    </row>
    <row r="26" spans="1:17" x14ac:dyDescent="0.3">
      <c r="A26" s="14">
        <v>42095</v>
      </c>
      <c r="B26" s="15" t="s">
        <v>125</v>
      </c>
      <c r="C26" s="16" t="s">
        <v>47</v>
      </c>
      <c r="D26" s="36">
        <v>17406</v>
      </c>
      <c r="E26" s="16" t="s">
        <v>45</v>
      </c>
      <c r="F26" s="20">
        <v>1200</v>
      </c>
      <c r="G26" s="20">
        <v>56.25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O26" s="19">
        <f t="shared" si="0"/>
        <v>1256.25</v>
      </c>
      <c r="P26" s="7" t="s">
        <v>16</v>
      </c>
    </row>
    <row r="27" spans="1:17" x14ac:dyDescent="0.3">
      <c r="A27" s="14">
        <v>42095</v>
      </c>
      <c r="B27" s="15" t="s">
        <v>368</v>
      </c>
      <c r="C27" s="6" t="s">
        <v>47</v>
      </c>
      <c r="D27" s="36">
        <v>34272</v>
      </c>
      <c r="E27" s="6" t="s">
        <v>45</v>
      </c>
      <c r="F27" s="20">
        <v>800</v>
      </c>
      <c r="O27" s="19">
        <f t="shared" ref="O27" si="2">F27+G27+H27+I27-J27</f>
        <v>800</v>
      </c>
      <c r="P27" s="7" t="s">
        <v>16</v>
      </c>
    </row>
    <row r="28" spans="1:17" x14ac:dyDescent="0.3">
      <c r="A28" s="45">
        <v>42125</v>
      </c>
      <c r="B28" s="15" t="s">
        <v>43</v>
      </c>
      <c r="C28" s="16" t="s">
        <v>44</v>
      </c>
      <c r="D28" s="17">
        <v>23044</v>
      </c>
      <c r="E28" s="16" t="s">
        <v>45</v>
      </c>
      <c r="F28" s="18">
        <v>5000</v>
      </c>
      <c r="G28" s="18">
        <v>0</v>
      </c>
      <c r="H28" s="18">
        <v>0</v>
      </c>
      <c r="I28" s="18"/>
      <c r="J28" s="18">
        <v>950</v>
      </c>
      <c r="K28" s="18">
        <v>800</v>
      </c>
      <c r="L28" s="18">
        <v>1</v>
      </c>
      <c r="M28" s="18">
        <v>11.25</v>
      </c>
      <c r="N28" s="18"/>
      <c r="O28" s="19">
        <f t="shared" si="0"/>
        <v>4050</v>
      </c>
      <c r="P28" s="7" t="s">
        <v>13</v>
      </c>
      <c r="Q28">
        <v>460783</v>
      </c>
    </row>
    <row r="29" spans="1:17" x14ac:dyDescent="0.3">
      <c r="A29" s="45">
        <v>42125</v>
      </c>
      <c r="B29" s="15" t="s">
        <v>124</v>
      </c>
      <c r="C29" s="16" t="s">
        <v>47</v>
      </c>
      <c r="D29" s="17">
        <v>33012</v>
      </c>
      <c r="E29" s="16" t="s">
        <v>45</v>
      </c>
      <c r="F29" s="20">
        <v>1500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O29" s="19">
        <f t="shared" si="0"/>
        <v>1500</v>
      </c>
      <c r="P29" s="7" t="s">
        <v>13</v>
      </c>
      <c r="Q29">
        <v>460807</v>
      </c>
    </row>
    <row r="30" spans="1:17" x14ac:dyDescent="0.3">
      <c r="A30" s="45">
        <v>42125</v>
      </c>
      <c r="B30" s="15" t="s">
        <v>46</v>
      </c>
      <c r="C30" s="16" t="s">
        <v>47</v>
      </c>
      <c r="D30" s="17">
        <v>28833</v>
      </c>
      <c r="E30" s="16" t="s">
        <v>48</v>
      </c>
      <c r="F30" s="20">
        <v>900</v>
      </c>
      <c r="G30" s="20">
        <v>100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O30" s="19">
        <f t="shared" si="0"/>
        <v>1000</v>
      </c>
      <c r="P30" s="7" t="s">
        <v>16</v>
      </c>
    </row>
    <row r="31" spans="1:17" x14ac:dyDescent="0.3">
      <c r="A31" s="45">
        <v>42125</v>
      </c>
      <c r="B31" s="15" t="s">
        <v>49</v>
      </c>
      <c r="C31" s="16" t="s">
        <v>50</v>
      </c>
      <c r="D31" s="17">
        <v>21869</v>
      </c>
      <c r="E31" s="16" t="s">
        <v>45</v>
      </c>
      <c r="F31" s="20">
        <v>1500</v>
      </c>
      <c r="G31" s="20">
        <v>172.8</v>
      </c>
      <c r="H31" s="20">
        <v>0</v>
      </c>
      <c r="J31" s="20">
        <v>217</v>
      </c>
      <c r="K31" s="20">
        <v>201</v>
      </c>
      <c r="L31" s="20">
        <v>1</v>
      </c>
      <c r="M31" s="20">
        <v>4.18</v>
      </c>
      <c r="O31" s="19">
        <f t="shared" si="0"/>
        <v>1455.8</v>
      </c>
      <c r="P31" s="7" t="s">
        <v>13</v>
      </c>
      <c r="Q31">
        <v>460785</v>
      </c>
    </row>
    <row r="32" spans="1:17" x14ac:dyDescent="0.3">
      <c r="A32" s="45">
        <v>42125</v>
      </c>
      <c r="B32" s="15" t="s">
        <v>88</v>
      </c>
      <c r="C32" s="16" t="s">
        <v>47</v>
      </c>
      <c r="D32" s="36"/>
      <c r="E32" s="16" t="s">
        <v>45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O32" s="19">
        <f t="shared" si="0"/>
        <v>0</v>
      </c>
      <c r="P32" s="7"/>
    </row>
    <row r="33" spans="1:17" x14ac:dyDescent="0.3">
      <c r="A33" s="45">
        <v>42125</v>
      </c>
      <c r="B33" s="15" t="s">
        <v>368</v>
      </c>
      <c r="C33" s="6" t="s">
        <v>47</v>
      </c>
      <c r="D33" s="36">
        <v>34272</v>
      </c>
      <c r="E33" s="6" t="s">
        <v>45</v>
      </c>
      <c r="F33" s="20">
        <v>800</v>
      </c>
      <c r="O33" s="19">
        <f t="shared" si="0"/>
        <v>800</v>
      </c>
      <c r="P33" s="7" t="s">
        <v>16</v>
      </c>
    </row>
    <row r="34" spans="1:17" x14ac:dyDescent="0.3">
      <c r="A34" s="45">
        <v>42156</v>
      </c>
      <c r="B34" s="15" t="s">
        <v>43</v>
      </c>
      <c r="C34" s="16" t="s">
        <v>44</v>
      </c>
      <c r="D34" s="17">
        <v>23044</v>
      </c>
      <c r="E34" s="16" t="s">
        <v>45</v>
      </c>
      <c r="F34" s="18">
        <v>5000</v>
      </c>
      <c r="G34" s="18">
        <v>0</v>
      </c>
      <c r="H34" s="18">
        <v>0</v>
      </c>
      <c r="I34" s="18"/>
      <c r="J34" s="18">
        <v>950</v>
      </c>
      <c r="K34" s="18">
        <v>800</v>
      </c>
      <c r="L34" s="18">
        <v>1</v>
      </c>
      <c r="M34" s="18">
        <v>11.25</v>
      </c>
      <c r="N34" s="18"/>
      <c r="O34" s="19">
        <f t="shared" si="0"/>
        <v>4050</v>
      </c>
      <c r="P34" s="7" t="s">
        <v>13</v>
      </c>
      <c r="Q34">
        <v>460771</v>
      </c>
    </row>
    <row r="35" spans="1:17" x14ac:dyDescent="0.3">
      <c r="A35" s="45">
        <v>42156</v>
      </c>
      <c r="B35" s="15" t="s">
        <v>124</v>
      </c>
      <c r="C35" s="16" t="s">
        <v>47</v>
      </c>
      <c r="D35" s="17">
        <v>33012</v>
      </c>
      <c r="E35" s="16" t="s">
        <v>45</v>
      </c>
      <c r="F35" s="20">
        <v>500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O35" s="19">
        <f t="shared" si="0"/>
        <v>500</v>
      </c>
      <c r="P35" s="7" t="s">
        <v>16</v>
      </c>
    </row>
    <row r="36" spans="1:17" x14ac:dyDescent="0.3">
      <c r="A36" s="45">
        <v>42156</v>
      </c>
      <c r="B36" s="15" t="s">
        <v>46</v>
      </c>
      <c r="C36" s="16" t="s">
        <v>47</v>
      </c>
      <c r="D36" s="17">
        <v>28833</v>
      </c>
      <c r="E36" s="16" t="s">
        <v>48</v>
      </c>
      <c r="F36" s="20">
        <v>500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O36" s="19">
        <f t="shared" si="0"/>
        <v>500</v>
      </c>
      <c r="P36" s="7" t="s">
        <v>13</v>
      </c>
      <c r="Q36">
        <v>460807</v>
      </c>
    </row>
    <row r="37" spans="1:17" x14ac:dyDescent="0.3">
      <c r="A37" s="45">
        <v>42156</v>
      </c>
      <c r="B37" s="15" t="s">
        <v>49</v>
      </c>
      <c r="C37" s="16" t="s">
        <v>50</v>
      </c>
      <c r="D37" s="17">
        <v>21869</v>
      </c>
      <c r="E37" s="16" t="s">
        <v>45</v>
      </c>
      <c r="F37" s="20">
        <v>1500</v>
      </c>
      <c r="G37" s="20">
        <v>227</v>
      </c>
      <c r="H37" s="20">
        <v>0</v>
      </c>
      <c r="J37" s="20">
        <v>224</v>
      </c>
      <c r="K37" s="20">
        <v>208</v>
      </c>
      <c r="L37" s="20">
        <v>1</v>
      </c>
      <c r="M37" s="20">
        <v>4.32</v>
      </c>
      <c r="O37" s="19">
        <f t="shared" si="0"/>
        <v>1503</v>
      </c>
      <c r="P37" s="7" t="s">
        <v>13</v>
      </c>
      <c r="Q37">
        <v>460772</v>
      </c>
    </row>
    <row r="38" spans="1:17" x14ac:dyDescent="0.3">
      <c r="A38" s="45">
        <v>42156</v>
      </c>
      <c r="B38" s="15" t="s">
        <v>88</v>
      </c>
      <c r="C38" s="16" t="s">
        <v>47</v>
      </c>
      <c r="D38" s="36"/>
      <c r="E38" s="16" t="s">
        <v>45</v>
      </c>
      <c r="F38" s="20">
        <v>200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O38" s="19">
        <f t="shared" si="0"/>
        <v>200</v>
      </c>
      <c r="P38" s="7" t="s">
        <v>16</v>
      </c>
    </row>
    <row r="39" spans="1:17" x14ac:dyDescent="0.3">
      <c r="A39" s="45">
        <v>42156</v>
      </c>
      <c r="B39" s="15" t="s">
        <v>368</v>
      </c>
      <c r="C39" s="6" t="s">
        <v>47</v>
      </c>
      <c r="D39" s="36">
        <v>34272</v>
      </c>
      <c r="E39" s="6" t="s">
        <v>45</v>
      </c>
      <c r="F39" s="20">
        <v>800</v>
      </c>
      <c r="O39" s="19">
        <f t="shared" ref="O39" si="3">F39+G39+H39+I39-J39</f>
        <v>800</v>
      </c>
      <c r="P39" s="7" t="s">
        <v>16</v>
      </c>
    </row>
    <row r="40" spans="1:17" x14ac:dyDescent="0.3">
      <c r="A40" s="45">
        <v>42186</v>
      </c>
      <c r="B40" s="15" t="s">
        <v>43</v>
      </c>
      <c r="C40" s="16" t="s">
        <v>44</v>
      </c>
      <c r="D40" s="17">
        <v>23044</v>
      </c>
      <c r="E40" s="16" t="s">
        <v>45</v>
      </c>
      <c r="F40" s="18">
        <v>5000</v>
      </c>
      <c r="G40" s="18">
        <v>0</v>
      </c>
      <c r="H40" s="18">
        <v>0</v>
      </c>
      <c r="I40" s="18"/>
      <c r="J40" s="18">
        <v>950</v>
      </c>
      <c r="K40" s="18">
        <v>800</v>
      </c>
      <c r="L40" s="18">
        <v>1</v>
      </c>
      <c r="M40" s="18">
        <v>11.25</v>
      </c>
      <c r="O40" s="19">
        <f t="shared" si="0"/>
        <v>4050</v>
      </c>
      <c r="P40" s="7" t="s">
        <v>13</v>
      </c>
      <c r="Q40">
        <v>460797</v>
      </c>
    </row>
    <row r="41" spans="1:17" x14ac:dyDescent="0.3">
      <c r="A41" s="45">
        <v>42186</v>
      </c>
      <c r="B41" s="15" t="s">
        <v>124</v>
      </c>
      <c r="C41" s="16" t="s">
        <v>47</v>
      </c>
      <c r="D41" s="17">
        <v>33012</v>
      </c>
      <c r="E41" s="16" t="s">
        <v>45</v>
      </c>
      <c r="F41" s="20">
        <v>1500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O41" s="19">
        <f t="shared" ref="O41:O69" si="4">F41+G41+H41+I41-J41</f>
        <v>1500</v>
      </c>
      <c r="P41" s="7" t="s">
        <v>13</v>
      </c>
      <c r="Q41">
        <v>460807</v>
      </c>
    </row>
    <row r="42" spans="1:17" x14ac:dyDescent="0.3">
      <c r="A42" s="45">
        <v>42186</v>
      </c>
      <c r="B42" s="15" t="s">
        <v>46</v>
      </c>
      <c r="C42" s="16" t="s">
        <v>47</v>
      </c>
      <c r="D42" s="17">
        <v>28833</v>
      </c>
      <c r="E42" s="16" t="s">
        <v>48</v>
      </c>
      <c r="F42" s="20">
        <v>600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O42" s="19">
        <f t="shared" si="4"/>
        <v>600</v>
      </c>
      <c r="P42" s="7" t="s">
        <v>16</v>
      </c>
    </row>
    <row r="43" spans="1:17" x14ac:dyDescent="0.3">
      <c r="A43" s="45">
        <v>42186</v>
      </c>
      <c r="B43" s="15" t="s">
        <v>49</v>
      </c>
      <c r="C43" s="16" t="s">
        <v>50</v>
      </c>
      <c r="D43" s="17">
        <v>21869</v>
      </c>
      <c r="E43" s="16" t="s">
        <v>45</v>
      </c>
      <c r="F43" s="20">
        <v>1800</v>
      </c>
      <c r="G43" s="20">
        <v>0</v>
      </c>
      <c r="H43" s="20">
        <v>0</v>
      </c>
      <c r="I43" s="20">
        <v>172.4</v>
      </c>
      <c r="J43" s="20">
        <v>234</v>
      </c>
      <c r="K43" s="20">
        <v>216</v>
      </c>
      <c r="L43" s="20">
        <v>1</v>
      </c>
      <c r="M43" s="20">
        <v>4.5</v>
      </c>
      <c r="O43" s="19">
        <f t="shared" si="4"/>
        <v>1738.4</v>
      </c>
      <c r="P43" s="7" t="s">
        <v>13</v>
      </c>
      <c r="Q43">
        <v>460798</v>
      </c>
    </row>
    <row r="44" spans="1:17" x14ac:dyDescent="0.3">
      <c r="A44" s="45">
        <v>42186</v>
      </c>
      <c r="B44" s="15" t="s">
        <v>88</v>
      </c>
      <c r="C44" s="16" t="s">
        <v>47</v>
      </c>
      <c r="D44" s="36"/>
      <c r="E44" s="16" t="s">
        <v>45</v>
      </c>
      <c r="F44" s="20">
        <v>1510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O44" s="19">
        <f t="shared" si="4"/>
        <v>1510</v>
      </c>
      <c r="P44" s="7" t="s">
        <v>16</v>
      </c>
    </row>
    <row r="45" spans="1:17" x14ac:dyDescent="0.3">
      <c r="A45" s="45">
        <v>42186</v>
      </c>
      <c r="B45" s="15" t="s">
        <v>368</v>
      </c>
      <c r="C45" s="6" t="s">
        <v>47</v>
      </c>
      <c r="D45" s="36">
        <v>34272</v>
      </c>
      <c r="E45" s="6" t="s">
        <v>45</v>
      </c>
      <c r="F45" s="20">
        <v>800</v>
      </c>
      <c r="O45" s="19">
        <f t="shared" si="4"/>
        <v>800</v>
      </c>
      <c r="P45" s="7" t="s">
        <v>16</v>
      </c>
    </row>
    <row r="46" spans="1:17" x14ac:dyDescent="0.3">
      <c r="A46" s="45">
        <v>42217</v>
      </c>
      <c r="B46" s="15" t="s">
        <v>43</v>
      </c>
      <c r="C46" s="16" t="s">
        <v>44</v>
      </c>
      <c r="D46" s="17">
        <v>23044</v>
      </c>
      <c r="E46" s="16" t="s">
        <v>45</v>
      </c>
      <c r="F46" s="20">
        <v>6500</v>
      </c>
      <c r="G46" s="20">
        <v>0</v>
      </c>
      <c r="H46" s="20">
        <v>0</v>
      </c>
      <c r="I46" s="20">
        <v>0</v>
      </c>
      <c r="J46" s="20">
        <v>950</v>
      </c>
      <c r="K46" s="20">
        <v>800</v>
      </c>
      <c r="L46" s="20">
        <v>1</v>
      </c>
      <c r="M46" s="20">
        <v>11.25</v>
      </c>
      <c r="O46" s="19">
        <f t="shared" si="4"/>
        <v>5550</v>
      </c>
      <c r="P46" s="7" t="s">
        <v>13</v>
      </c>
      <c r="Q46">
        <v>460805</v>
      </c>
    </row>
    <row r="47" spans="1:17" x14ac:dyDescent="0.3">
      <c r="A47" s="45">
        <v>42217</v>
      </c>
      <c r="B47" s="15" t="s">
        <v>49</v>
      </c>
      <c r="C47" s="16" t="s">
        <v>50</v>
      </c>
      <c r="D47" s="17">
        <v>21869</v>
      </c>
      <c r="E47" s="16" t="s">
        <v>45</v>
      </c>
      <c r="F47" s="20">
        <v>1800</v>
      </c>
      <c r="G47" s="20">
        <v>181.65</v>
      </c>
      <c r="J47" s="20">
        <v>257</v>
      </c>
      <c r="K47" s="20">
        <v>238</v>
      </c>
      <c r="L47" s="20">
        <v>1</v>
      </c>
      <c r="M47" s="20">
        <v>4.95</v>
      </c>
      <c r="O47" s="19">
        <f t="shared" si="4"/>
        <v>1724.65</v>
      </c>
      <c r="P47" s="7" t="s">
        <v>13</v>
      </c>
      <c r="Q47">
        <v>460806</v>
      </c>
    </row>
    <row r="48" spans="1:17" x14ac:dyDescent="0.3">
      <c r="A48" s="45">
        <v>42217</v>
      </c>
      <c r="B48" s="15" t="s">
        <v>88</v>
      </c>
      <c r="C48" s="16" t="s">
        <v>47</v>
      </c>
      <c r="D48" s="36"/>
      <c r="E48" s="16" t="s">
        <v>45</v>
      </c>
      <c r="F48" s="20">
        <v>1400</v>
      </c>
      <c r="G48" s="20">
        <v>56.25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O48" s="19">
        <f t="shared" si="4"/>
        <v>1456.25</v>
      </c>
      <c r="P48" s="7" t="s">
        <v>16</v>
      </c>
    </row>
    <row r="49" spans="1:17" x14ac:dyDescent="0.3">
      <c r="A49" s="45">
        <v>42217</v>
      </c>
      <c r="B49" s="15" t="s">
        <v>126</v>
      </c>
      <c r="C49" s="16" t="s">
        <v>50</v>
      </c>
      <c r="D49" s="36">
        <v>34904</v>
      </c>
      <c r="E49" s="16" t="s">
        <v>127</v>
      </c>
      <c r="F49" s="20">
        <v>1107.7</v>
      </c>
      <c r="G49" s="20">
        <v>103.85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550</v>
      </c>
      <c r="O49" s="19">
        <f t="shared" si="4"/>
        <v>1211.55</v>
      </c>
      <c r="P49" s="7" t="s">
        <v>16</v>
      </c>
    </row>
    <row r="50" spans="1:17" x14ac:dyDescent="0.3">
      <c r="A50" s="45">
        <v>42217</v>
      </c>
      <c r="B50" s="15" t="s">
        <v>368</v>
      </c>
      <c r="C50" s="6" t="s">
        <v>47</v>
      </c>
      <c r="D50" s="36">
        <v>34272</v>
      </c>
      <c r="E50" s="6" t="s">
        <v>45</v>
      </c>
      <c r="F50" s="20">
        <v>800</v>
      </c>
      <c r="O50" s="19">
        <f t="shared" ref="O50" si="5">F50+G50+H50+I50-J50</f>
        <v>800</v>
      </c>
      <c r="P50" s="7" t="s">
        <v>16</v>
      </c>
    </row>
    <row r="51" spans="1:17" x14ac:dyDescent="0.3">
      <c r="A51" s="45">
        <v>42248</v>
      </c>
      <c r="B51" s="15" t="s">
        <v>43</v>
      </c>
      <c r="C51" s="16" t="s">
        <v>44</v>
      </c>
      <c r="D51" s="17">
        <v>23044</v>
      </c>
      <c r="E51" s="16" t="s">
        <v>45</v>
      </c>
      <c r="F51" s="20">
        <v>6500</v>
      </c>
      <c r="G51" s="20">
        <v>0</v>
      </c>
      <c r="H51" s="20">
        <v>0</v>
      </c>
      <c r="I51" s="20">
        <v>0</v>
      </c>
      <c r="J51" s="20">
        <v>950</v>
      </c>
      <c r="K51" s="20">
        <v>800</v>
      </c>
      <c r="L51" s="20">
        <v>1</v>
      </c>
      <c r="M51" s="20">
        <v>11.25</v>
      </c>
      <c r="O51" s="19">
        <f t="shared" si="4"/>
        <v>5550</v>
      </c>
      <c r="P51" s="7" t="s">
        <v>13</v>
      </c>
      <c r="Q51">
        <v>460817</v>
      </c>
    </row>
    <row r="52" spans="1:17" x14ac:dyDescent="0.3">
      <c r="A52" s="45">
        <v>42248</v>
      </c>
      <c r="B52" s="15" t="s">
        <v>49</v>
      </c>
      <c r="C52" s="16" t="s">
        <v>50</v>
      </c>
      <c r="D52" s="17">
        <v>21869</v>
      </c>
      <c r="E52" s="16" t="s">
        <v>45</v>
      </c>
      <c r="F52" s="20">
        <v>1800</v>
      </c>
      <c r="G52" s="20">
        <v>207.7</v>
      </c>
      <c r="H52" s="20">
        <v>0</v>
      </c>
      <c r="I52" s="20">
        <v>0</v>
      </c>
      <c r="J52" s="20">
        <v>261</v>
      </c>
      <c r="K52" s="20">
        <v>241</v>
      </c>
      <c r="L52" s="20">
        <v>1</v>
      </c>
      <c r="M52" s="20">
        <v>5.0199999999999996</v>
      </c>
      <c r="O52" s="19">
        <f t="shared" si="4"/>
        <v>1746.7</v>
      </c>
      <c r="P52" s="7" t="s">
        <v>13</v>
      </c>
      <c r="Q52">
        <v>460818</v>
      </c>
    </row>
    <row r="53" spans="1:17" x14ac:dyDescent="0.3">
      <c r="A53" s="45">
        <v>42248</v>
      </c>
      <c r="B53" s="15" t="s">
        <v>88</v>
      </c>
      <c r="C53" s="16" t="s">
        <v>47</v>
      </c>
      <c r="D53" s="36"/>
      <c r="E53" s="16" t="s">
        <v>45</v>
      </c>
      <c r="F53" s="20">
        <v>300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O53" s="19">
        <f t="shared" si="4"/>
        <v>300</v>
      </c>
      <c r="P53" s="7" t="s">
        <v>16</v>
      </c>
    </row>
    <row r="54" spans="1:17" x14ac:dyDescent="0.3">
      <c r="A54" s="45">
        <v>42248</v>
      </c>
      <c r="B54" s="15" t="s">
        <v>126</v>
      </c>
      <c r="C54" s="16" t="s">
        <v>50</v>
      </c>
      <c r="D54" s="36">
        <v>34904</v>
      </c>
      <c r="E54" s="16" t="s">
        <v>127</v>
      </c>
      <c r="F54" s="20">
        <v>1200</v>
      </c>
      <c r="G54" s="20">
        <v>207.35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550</v>
      </c>
      <c r="O54" s="19">
        <f t="shared" si="4"/>
        <v>1407.35</v>
      </c>
      <c r="P54" s="7" t="s">
        <v>13</v>
      </c>
      <c r="Q54" s="63">
        <v>460801</v>
      </c>
    </row>
    <row r="55" spans="1:17" x14ac:dyDescent="0.3">
      <c r="A55" s="45">
        <v>42248</v>
      </c>
      <c r="B55" s="15" t="s">
        <v>368</v>
      </c>
      <c r="C55" s="6" t="s">
        <v>47</v>
      </c>
      <c r="D55" s="36">
        <v>34272</v>
      </c>
      <c r="E55" s="6" t="s">
        <v>45</v>
      </c>
      <c r="F55" s="20">
        <v>800</v>
      </c>
      <c r="O55" s="19">
        <f t="shared" si="4"/>
        <v>800</v>
      </c>
      <c r="P55" s="7" t="s">
        <v>16</v>
      </c>
    </row>
    <row r="56" spans="1:17" x14ac:dyDescent="0.3">
      <c r="A56" s="45">
        <v>42278</v>
      </c>
      <c r="B56" s="15" t="s">
        <v>43</v>
      </c>
      <c r="C56" s="16" t="s">
        <v>44</v>
      </c>
      <c r="D56" s="17">
        <v>23044</v>
      </c>
      <c r="E56" s="16" t="s">
        <v>45</v>
      </c>
      <c r="F56" s="20">
        <v>6500</v>
      </c>
      <c r="G56" s="20">
        <v>0</v>
      </c>
      <c r="H56" s="20">
        <v>0</v>
      </c>
      <c r="I56" s="20">
        <v>0</v>
      </c>
      <c r="J56" s="20">
        <v>950</v>
      </c>
      <c r="K56" s="20">
        <v>800</v>
      </c>
      <c r="L56" s="20">
        <v>1</v>
      </c>
      <c r="M56" s="20">
        <v>11.25</v>
      </c>
      <c r="O56" s="19">
        <f t="shared" si="4"/>
        <v>5550</v>
      </c>
      <c r="P56" s="7" t="s">
        <v>13</v>
      </c>
      <c r="Q56">
        <v>460824</v>
      </c>
    </row>
    <row r="57" spans="1:17" x14ac:dyDescent="0.3">
      <c r="A57" s="45">
        <v>42278</v>
      </c>
      <c r="B57" s="15" t="s">
        <v>49</v>
      </c>
      <c r="C57" s="16" t="s">
        <v>50</v>
      </c>
      <c r="D57" s="17">
        <v>21869</v>
      </c>
      <c r="E57" s="16" t="s">
        <v>45</v>
      </c>
      <c r="F57" s="20">
        <v>1800</v>
      </c>
      <c r="G57" s="20">
        <v>207.7</v>
      </c>
      <c r="H57" s="20">
        <v>0</v>
      </c>
      <c r="I57" s="20">
        <v>91.14</v>
      </c>
      <c r="J57" s="20">
        <v>261</v>
      </c>
      <c r="K57" s="20">
        <v>241</v>
      </c>
      <c r="L57" s="20">
        <v>1</v>
      </c>
      <c r="M57" s="20">
        <v>5.0199999999999996</v>
      </c>
      <c r="O57" s="19">
        <f t="shared" si="4"/>
        <v>1837.8400000000001</v>
      </c>
      <c r="P57" s="7" t="s">
        <v>13</v>
      </c>
      <c r="Q57">
        <v>460825</v>
      </c>
    </row>
    <row r="58" spans="1:17" x14ac:dyDescent="0.3">
      <c r="A58" s="45">
        <v>42278</v>
      </c>
      <c r="B58" s="15" t="s">
        <v>126</v>
      </c>
      <c r="C58" s="16" t="s">
        <v>50</v>
      </c>
      <c r="D58" s="36">
        <v>34904</v>
      </c>
      <c r="E58" s="16" t="s">
        <v>127</v>
      </c>
      <c r="F58" s="20">
        <v>1200</v>
      </c>
      <c r="G58" s="20">
        <v>209.85</v>
      </c>
      <c r="H58" s="20">
        <f>-I58-K70</f>
        <v>0</v>
      </c>
      <c r="J58" s="20">
        <v>0</v>
      </c>
      <c r="K58" s="20">
        <v>0</v>
      </c>
      <c r="L58" s="20">
        <v>0</v>
      </c>
      <c r="M58" s="20">
        <v>0</v>
      </c>
      <c r="N58" s="20">
        <v>550</v>
      </c>
      <c r="O58" s="19">
        <f t="shared" si="4"/>
        <v>1409.85</v>
      </c>
      <c r="P58" s="7" t="s">
        <v>13</v>
      </c>
      <c r="Q58" s="63">
        <v>460822</v>
      </c>
    </row>
    <row r="59" spans="1:17" x14ac:dyDescent="0.3">
      <c r="A59" s="45">
        <v>42278</v>
      </c>
      <c r="B59" s="15" t="s">
        <v>368</v>
      </c>
      <c r="C59" s="6" t="s">
        <v>47</v>
      </c>
      <c r="D59" s="36">
        <v>34272</v>
      </c>
      <c r="E59" s="6" t="s">
        <v>45</v>
      </c>
      <c r="F59" s="20">
        <v>800</v>
      </c>
      <c r="O59" s="19">
        <f t="shared" ref="O59" si="6">F59+G59+H59+I59-J59</f>
        <v>800</v>
      </c>
      <c r="P59" s="7" t="s">
        <v>16</v>
      </c>
    </row>
    <row r="60" spans="1:17" x14ac:dyDescent="0.3">
      <c r="A60" s="45">
        <v>42309</v>
      </c>
      <c r="B60" s="15" t="s">
        <v>43</v>
      </c>
      <c r="C60" s="16" t="s">
        <v>44</v>
      </c>
      <c r="D60" s="17">
        <v>23044</v>
      </c>
      <c r="E60" s="16" t="s">
        <v>45</v>
      </c>
      <c r="F60" s="20">
        <v>6500</v>
      </c>
      <c r="G60" s="20">
        <v>0</v>
      </c>
      <c r="H60" s="20">
        <v>0</v>
      </c>
      <c r="I60" s="20">
        <v>0</v>
      </c>
      <c r="J60" s="20">
        <v>950</v>
      </c>
      <c r="K60" s="20">
        <v>800</v>
      </c>
      <c r="L60" s="20">
        <v>1</v>
      </c>
      <c r="M60" s="20">
        <v>11.25</v>
      </c>
      <c r="O60" s="19">
        <f t="shared" si="4"/>
        <v>5550</v>
      </c>
      <c r="P60" s="7" t="s">
        <v>13</v>
      </c>
      <c r="Q60">
        <v>460838</v>
      </c>
    </row>
    <row r="61" spans="1:17" x14ac:dyDescent="0.3">
      <c r="A61" s="45">
        <v>42309</v>
      </c>
      <c r="B61" s="15" t="s">
        <v>49</v>
      </c>
      <c r="C61" s="16" t="s">
        <v>50</v>
      </c>
      <c r="D61" s="17">
        <v>21869</v>
      </c>
      <c r="E61" s="16" t="s">
        <v>45</v>
      </c>
      <c r="F61" s="20">
        <v>1800</v>
      </c>
      <c r="G61" s="20">
        <v>233.55</v>
      </c>
      <c r="H61" s="20">
        <v>0</v>
      </c>
      <c r="I61" s="20">
        <v>0</v>
      </c>
      <c r="J61" s="20">
        <v>264</v>
      </c>
      <c r="K61" s="20">
        <v>244</v>
      </c>
      <c r="L61" s="20">
        <v>1</v>
      </c>
      <c r="M61" s="20">
        <v>5.08</v>
      </c>
      <c r="O61" s="19">
        <f t="shared" si="4"/>
        <v>1769.55</v>
      </c>
      <c r="P61" s="7" t="s">
        <v>13</v>
      </c>
      <c r="Q61">
        <v>460839</v>
      </c>
    </row>
    <row r="62" spans="1:17" x14ac:dyDescent="0.3">
      <c r="A62" s="45">
        <v>42309</v>
      </c>
      <c r="B62" s="15" t="s">
        <v>126</v>
      </c>
      <c r="C62" s="16" t="s">
        <v>50</v>
      </c>
      <c r="D62" s="36">
        <v>34904</v>
      </c>
      <c r="E62" s="16" t="s">
        <v>127</v>
      </c>
      <c r="F62" s="20">
        <v>1200</v>
      </c>
      <c r="G62" s="20">
        <v>153.69999999999999</v>
      </c>
      <c r="H62" s="20">
        <v>0</v>
      </c>
      <c r="I62" s="20">
        <v>-276.89999999999998</v>
      </c>
      <c r="J62" s="20">
        <v>0</v>
      </c>
      <c r="K62" s="20">
        <v>0</v>
      </c>
      <c r="L62" s="20">
        <v>0</v>
      </c>
      <c r="M62" s="20">
        <v>0</v>
      </c>
      <c r="N62" s="20">
        <v>550</v>
      </c>
      <c r="O62" s="19">
        <f t="shared" si="4"/>
        <v>1076.8000000000002</v>
      </c>
      <c r="P62" s="7" t="s">
        <v>13</v>
      </c>
      <c r="Q62" s="64" t="s">
        <v>195</v>
      </c>
    </row>
    <row r="63" spans="1:17" x14ac:dyDescent="0.3">
      <c r="A63" s="45">
        <v>42309</v>
      </c>
      <c r="B63" s="15" t="s">
        <v>368</v>
      </c>
      <c r="C63" s="6" t="s">
        <v>47</v>
      </c>
      <c r="D63" s="36">
        <v>34272</v>
      </c>
      <c r="E63" s="6" t="s">
        <v>45</v>
      </c>
      <c r="F63" s="20">
        <v>800</v>
      </c>
      <c r="O63" s="19">
        <f t="shared" si="4"/>
        <v>800</v>
      </c>
      <c r="P63" s="7" t="s">
        <v>16</v>
      </c>
    </row>
    <row r="64" spans="1:17" x14ac:dyDescent="0.3">
      <c r="A64" s="45">
        <v>42339</v>
      </c>
      <c r="B64" s="15" t="s">
        <v>43</v>
      </c>
      <c r="C64" s="16" t="s">
        <v>44</v>
      </c>
      <c r="D64" s="17">
        <v>23044</v>
      </c>
      <c r="E64" s="16" t="s">
        <v>45</v>
      </c>
      <c r="F64" s="20">
        <v>6500</v>
      </c>
      <c r="G64" s="20">
        <v>0</v>
      </c>
      <c r="H64" s="20">
        <v>0</v>
      </c>
      <c r="I64" s="20">
        <v>0</v>
      </c>
      <c r="J64" s="20">
        <v>950</v>
      </c>
      <c r="K64" s="20">
        <v>800</v>
      </c>
      <c r="L64" s="20">
        <v>1</v>
      </c>
      <c r="M64" s="20">
        <v>11.25</v>
      </c>
      <c r="O64" s="19">
        <f t="shared" si="4"/>
        <v>5550</v>
      </c>
      <c r="P64" s="7" t="s">
        <v>13</v>
      </c>
      <c r="Q64">
        <v>460852</v>
      </c>
    </row>
    <row r="65" spans="1:17" x14ac:dyDescent="0.3">
      <c r="A65" s="45">
        <v>42339</v>
      </c>
      <c r="B65" s="15" t="s">
        <v>49</v>
      </c>
      <c r="C65" s="16" t="s">
        <v>50</v>
      </c>
      <c r="D65" s="17">
        <v>21869</v>
      </c>
      <c r="E65" s="16" t="s">
        <v>45</v>
      </c>
      <c r="F65" s="20">
        <v>1800</v>
      </c>
      <c r="G65" s="20">
        <v>253</v>
      </c>
      <c r="H65" s="20">
        <v>0</v>
      </c>
      <c r="I65" s="20">
        <v>0</v>
      </c>
      <c r="J65" s="20">
        <v>266</v>
      </c>
      <c r="K65" s="20">
        <v>247</v>
      </c>
      <c r="L65" s="20">
        <v>1</v>
      </c>
      <c r="M65" s="20">
        <v>5.13</v>
      </c>
      <c r="O65" s="19">
        <f t="shared" si="4"/>
        <v>1787</v>
      </c>
      <c r="P65" s="7" t="s">
        <v>13</v>
      </c>
      <c r="Q65">
        <v>460853</v>
      </c>
    </row>
    <row r="66" spans="1:17" x14ac:dyDescent="0.3">
      <c r="A66" s="45">
        <v>42339</v>
      </c>
      <c r="B66" s="15" t="s">
        <v>126</v>
      </c>
      <c r="C66" s="16" t="s">
        <v>50</v>
      </c>
      <c r="D66" s="36">
        <v>34904</v>
      </c>
      <c r="E66" s="16" t="s">
        <v>127</v>
      </c>
      <c r="F66" s="20">
        <v>1200</v>
      </c>
      <c r="G66" s="20">
        <v>0</v>
      </c>
      <c r="H66" s="20">
        <v>0</v>
      </c>
      <c r="I66" s="20">
        <v>-138.44999999999999</v>
      </c>
      <c r="J66" s="20">
        <v>0</v>
      </c>
      <c r="K66" s="20">
        <v>0</v>
      </c>
      <c r="L66" s="20">
        <v>0</v>
      </c>
      <c r="M66" s="20">
        <v>0</v>
      </c>
      <c r="N66" s="20">
        <v>550</v>
      </c>
      <c r="O66" s="19">
        <f t="shared" si="4"/>
        <v>1061.55</v>
      </c>
      <c r="P66" s="7" t="s">
        <v>13</v>
      </c>
      <c r="Q66" s="63">
        <v>460848</v>
      </c>
    </row>
    <row r="67" spans="1:17" x14ac:dyDescent="0.3">
      <c r="A67" s="45">
        <v>42339</v>
      </c>
      <c r="B67" s="15" t="s">
        <v>368</v>
      </c>
      <c r="C67" s="6" t="s">
        <v>47</v>
      </c>
      <c r="D67" s="36">
        <v>34272</v>
      </c>
      <c r="E67" s="6" t="s">
        <v>45</v>
      </c>
      <c r="F67" s="20">
        <v>800</v>
      </c>
      <c r="O67" s="19">
        <f t="shared" si="4"/>
        <v>800</v>
      </c>
      <c r="P67" s="7" t="s">
        <v>16</v>
      </c>
    </row>
    <row r="68" spans="1:17" x14ac:dyDescent="0.3">
      <c r="O68" s="19">
        <f t="shared" si="4"/>
        <v>0</v>
      </c>
      <c r="P68" s="7"/>
    </row>
    <row r="69" spans="1:17" x14ac:dyDescent="0.3">
      <c r="O69" s="19">
        <f t="shared" si="4"/>
        <v>0</v>
      </c>
      <c r="P69" s="7"/>
    </row>
    <row r="70" spans="1:17" x14ac:dyDescent="0.3">
      <c r="P70" s="7"/>
    </row>
    <row r="71" spans="1:17" x14ac:dyDescent="0.3">
      <c r="P71" s="7"/>
    </row>
    <row r="72" spans="1:17" x14ac:dyDescent="0.3">
      <c r="P72" s="7"/>
    </row>
    <row r="73" spans="1:17" x14ac:dyDescent="0.3">
      <c r="P73" s="7"/>
    </row>
  </sheetData>
  <autoFilter ref="A1:Q69">
    <sortState ref="A2:Q57">
      <sortCondition ref="A1:A57"/>
    </sortState>
  </autoFilter>
  <dataValidations count="1">
    <dataValidation type="list" allowBlank="1" showInputMessage="1" showErrorMessage="1" sqref="P1:P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workbookViewId="0">
      <selection activeCell="E14" sqref="E14"/>
    </sheetView>
  </sheetViews>
  <sheetFormatPr defaultRowHeight="14.4" x14ac:dyDescent="0.3"/>
  <cols>
    <col min="1" max="1" width="10.6640625" style="4" bestFit="1" customWidth="1"/>
    <col min="2" max="2" width="20.109375" style="6" bestFit="1" customWidth="1"/>
    <col min="3" max="3" width="20" customWidth="1"/>
    <col min="4" max="4" width="23.88671875" customWidth="1"/>
    <col min="5" max="5" width="20.5546875" style="1" customWidth="1"/>
    <col min="6" max="6" width="22.33203125" style="23" customWidth="1"/>
    <col min="7" max="7" width="17.109375" style="29" customWidth="1"/>
    <col min="8" max="8" width="19.6640625" customWidth="1"/>
    <col min="9" max="9" width="16.6640625" customWidth="1"/>
    <col min="10" max="10" width="10.44140625" customWidth="1"/>
  </cols>
  <sheetData>
    <row r="1" spans="1:9" x14ac:dyDescent="0.3">
      <c r="A1" s="33" t="s">
        <v>26</v>
      </c>
      <c r="B1" s="2" t="s">
        <v>51</v>
      </c>
      <c r="C1" s="2" t="s">
        <v>27</v>
      </c>
      <c r="D1" s="2" t="s">
        <v>5</v>
      </c>
      <c r="E1" s="3" t="s">
        <v>8</v>
      </c>
      <c r="F1" s="21" t="s">
        <v>52</v>
      </c>
      <c r="G1" s="28" t="s">
        <v>53</v>
      </c>
      <c r="H1" s="2" t="s">
        <v>54</v>
      </c>
      <c r="I1" s="22"/>
    </row>
    <row r="2" spans="1:9" s="51" customFormat="1" x14ac:dyDescent="0.3">
      <c r="A2" s="46">
        <v>42008</v>
      </c>
      <c r="B2" s="47" t="s">
        <v>82</v>
      </c>
      <c r="C2" s="53">
        <v>13914</v>
      </c>
      <c r="D2" t="s">
        <v>56</v>
      </c>
      <c r="E2" s="48"/>
      <c r="F2" s="49">
        <v>5568</v>
      </c>
      <c r="G2" s="50"/>
      <c r="H2" s="47"/>
    </row>
    <row r="3" spans="1:9" x14ac:dyDescent="0.3">
      <c r="A3" s="4">
        <v>42013</v>
      </c>
      <c r="B3" s="6" t="s">
        <v>55</v>
      </c>
      <c r="C3">
        <v>39833</v>
      </c>
      <c r="D3" t="s">
        <v>56</v>
      </c>
      <c r="E3" s="7"/>
      <c r="F3" s="23">
        <v>3300</v>
      </c>
    </row>
    <row r="4" spans="1:9" x14ac:dyDescent="0.3">
      <c r="A4" s="4">
        <v>42019</v>
      </c>
      <c r="B4" s="6" t="s">
        <v>55</v>
      </c>
      <c r="D4" t="s">
        <v>56</v>
      </c>
      <c r="E4" s="7"/>
      <c r="F4" s="23">
        <v>1053</v>
      </c>
    </row>
    <row r="5" spans="1:9" x14ac:dyDescent="0.3">
      <c r="A5" s="4">
        <v>42021</v>
      </c>
      <c r="B5" s="6" t="s">
        <v>55</v>
      </c>
      <c r="D5" t="s">
        <v>56</v>
      </c>
      <c r="E5" s="7"/>
      <c r="F5" s="23">
        <v>11136</v>
      </c>
    </row>
    <row r="6" spans="1:9" x14ac:dyDescent="0.3">
      <c r="A6" s="4">
        <v>42032</v>
      </c>
      <c r="B6" s="6" t="s">
        <v>55</v>
      </c>
      <c r="C6">
        <v>15012802</v>
      </c>
      <c r="D6" t="s">
        <v>56</v>
      </c>
      <c r="E6" s="7"/>
      <c r="F6" s="23">
        <v>2564.25</v>
      </c>
    </row>
    <row r="7" spans="1:9" x14ac:dyDescent="0.3">
      <c r="A7" s="4">
        <v>42039</v>
      </c>
      <c r="B7" s="6" t="s">
        <v>55</v>
      </c>
      <c r="D7" t="s">
        <v>56</v>
      </c>
      <c r="E7" s="7"/>
      <c r="F7" s="23">
        <v>590</v>
      </c>
    </row>
    <row r="8" spans="1:9" x14ac:dyDescent="0.3">
      <c r="A8" s="4">
        <v>42039</v>
      </c>
      <c r="B8" s="24" t="s">
        <v>57</v>
      </c>
      <c r="C8" s="8">
        <v>24051947</v>
      </c>
      <c r="D8" t="s">
        <v>58</v>
      </c>
      <c r="E8" s="7" t="s">
        <v>15</v>
      </c>
      <c r="G8" s="29">
        <v>-10000</v>
      </c>
      <c r="H8" s="6" t="s">
        <v>59</v>
      </c>
    </row>
    <row r="9" spans="1:9" x14ac:dyDescent="0.3">
      <c r="A9" s="4">
        <v>42075</v>
      </c>
      <c r="B9" s="24" t="s">
        <v>57</v>
      </c>
      <c r="C9" s="8">
        <v>24055952</v>
      </c>
      <c r="D9" t="s">
        <v>58</v>
      </c>
      <c r="E9" s="7" t="s">
        <v>15</v>
      </c>
      <c r="G9" s="29">
        <v>-10000</v>
      </c>
      <c r="H9" s="6" t="s">
        <v>60</v>
      </c>
    </row>
    <row r="10" spans="1:9" x14ac:dyDescent="0.3">
      <c r="A10" s="4">
        <v>42072</v>
      </c>
      <c r="B10" s="6" t="s">
        <v>55</v>
      </c>
      <c r="C10">
        <v>8348923</v>
      </c>
      <c r="D10" t="s">
        <v>56</v>
      </c>
      <c r="E10" s="7"/>
      <c r="F10" s="23">
        <v>3300</v>
      </c>
    </row>
    <row r="11" spans="1:9" x14ac:dyDescent="0.3">
      <c r="A11" s="4">
        <v>42067</v>
      </c>
      <c r="B11" s="6" t="s">
        <v>55</v>
      </c>
      <c r="C11">
        <v>20</v>
      </c>
      <c r="D11" t="s">
        <v>56</v>
      </c>
      <c r="E11" s="7"/>
      <c r="F11" s="23">
        <v>3975</v>
      </c>
    </row>
    <row r="12" spans="1:9" x14ac:dyDescent="0.3">
      <c r="A12" s="4">
        <v>42067</v>
      </c>
      <c r="B12" s="6" t="s">
        <v>55</v>
      </c>
      <c r="C12">
        <v>20150304</v>
      </c>
      <c r="D12" t="s">
        <v>56</v>
      </c>
      <c r="E12" s="7"/>
      <c r="F12" s="23">
        <v>448</v>
      </c>
    </row>
    <row r="13" spans="1:9" x14ac:dyDescent="0.3">
      <c r="A13" s="4">
        <v>42067</v>
      </c>
      <c r="B13" s="6" t="s">
        <v>55</v>
      </c>
      <c r="C13">
        <v>215880</v>
      </c>
      <c r="D13" t="s">
        <v>56</v>
      </c>
      <c r="E13" s="7"/>
      <c r="F13" s="23">
        <v>167</v>
      </c>
    </row>
    <row r="14" spans="1:9" x14ac:dyDescent="0.3">
      <c r="A14" s="4">
        <v>42067</v>
      </c>
      <c r="B14" s="6" t="s">
        <v>55</v>
      </c>
      <c r="C14">
        <v>1882243</v>
      </c>
      <c r="D14" t="s">
        <v>56</v>
      </c>
      <c r="E14" s="7"/>
      <c r="F14" s="23">
        <v>243</v>
      </c>
    </row>
    <row r="15" spans="1:9" x14ac:dyDescent="0.3">
      <c r="A15" s="4">
        <v>42067</v>
      </c>
      <c r="B15" s="6" t="s">
        <v>55</v>
      </c>
      <c r="C15">
        <v>4351</v>
      </c>
      <c r="D15" t="s">
        <v>56</v>
      </c>
      <c r="E15" s="7"/>
      <c r="F15" s="23">
        <v>22549</v>
      </c>
    </row>
    <row r="16" spans="1:9" x14ac:dyDescent="0.3">
      <c r="A16" s="4">
        <v>42068</v>
      </c>
      <c r="B16" s="6" t="s">
        <v>55</v>
      </c>
      <c r="C16">
        <v>34082</v>
      </c>
      <c r="D16" t="s">
        <v>56</v>
      </c>
      <c r="E16" s="7"/>
      <c r="F16" s="23">
        <v>1225</v>
      </c>
    </row>
    <row r="17" spans="1:6" x14ac:dyDescent="0.3">
      <c r="A17" s="4">
        <v>42068</v>
      </c>
      <c r="B17" s="6" t="s">
        <v>55</v>
      </c>
      <c r="C17">
        <v>34083</v>
      </c>
      <c r="D17" t="s">
        <v>56</v>
      </c>
      <c r="E17" s="7"/>
      <c r="F17" s="23">
        <v>3600</v>
      </c>
    </row>
    <row r="18" spans="1:6" x14ac:dyDescent="0.3">
      <c r="A18" s="4">
        <v>42068</v>
      </c>
      <c r="B18" s="6" t="s">
        <v>55</v>
      </c>
      <c r="C18">
        <v>600553</v>
      </c>
      <c r="D18" t="s">
        <v>56</v>
      </c>
      <c r="E18" s="7"/>
      <c r="F18" s="23">
        <v>4060</v>
      </c>
    </row>
    <row r="19" spans="1:6" x14ac:dyDescent="0.3">
      <c r="A19" s="4">
        <v>42068</v>
      </c>
      <c r="B19" s="6" t="s">
        <v>55</v>
      </c>
      <c r="D19" t="s">
        <v>56</v>
      </c>
      <c r="E19" s="7"/>
      <c r="F19" s="23">
        <v>450</v>
      </c>
    </row>
    <row r="20" spans="1:6" x14ac:dyDescent="0.3">
      <c r="A20" s="4">
        <v>42072</v>
      </c>
      <c r="B20" s="6" t="s">
        <v>55</v>
      </c>
      <c r="C20">
        <v>6524</v>
      </c>
      <c r="D20" t="s">
        <v>56</v>
      </c>
      <c r="E20" s="7"/>
      <c r="F20" s="23">
        <v>1000</v>
      </c>
    </row>
    <row r="21" spans="1:6" x14ac:dyDescent="0.3">
      <c r="A21" s="4">
        <v>42080</v>
      </c>
      <c r="B21" s="6" t="s">
        <v>55</v>
      </c>
      <c r="D21" t="s">
        <v>56</v>
      </c>
      <c r="E21" s="7"/>
      <c r="F21" s="23">
        <v>990</v>
      </c>
    </row>
    <row r="22" spans="1:6" x14ac:dyDescent="0.3">
      <c r="A22" s="4">
        <v>42096</v>
      </c>
      <c r="B22" s="6" t="s">
        <v>55</v>
      </c>
      <c r="C22">
        <v>600559</v>
      </c>
      <c r="D22" t="s">
        <v>56</v>
      </c>
      <c r="E22" s="7"/>
      <c r="F22" s="23">
        <v>8830</v>
      </c>
    </row>
    <row r="23" spans="1:6" x14ac:dyDescent="0.3">
      <c r="A23" s="4">
        <v>42102</v>
      </c>
      <c r="B23" s="6" t="s">
        <v>55</v>
      </c>
      <c r="C23" s="31" t="s">
        <v>128</v>
      </c>
      <c r="D23" t="s">
        <v>56</v>
      </c>
      <c r="E23" s="7"/>
      <c r="F23" s="23">
        <v>1230</v>
      </c>
    </row>
    <row r="24" spans="1:6" x14ac:dyDescent="0.3">
      <c r="A24" s="4">
        <v>42103</v>
      </c>
      <c r="B24" s="6" t="s">
        <v>55</v>
      </c>
      <c r="C24">
        <v>6522</v>
      </c>
      <c r="D24" t="s">
        <v>56</v>
      </c>
      <c r="E24" s="7"/>
      <c r="F24" s="23">
        <v>2405</v>
      </c>
    </row>
    <row r="25" spans="1:6" x14ac:dyDescent="0.3">
      <c r="A25" s="4">
        <v>42108</v>
      </c>
      <c r="B25" s="6" t="s">
        <v>55</v>
      </c>
      <c r="C25">
        <v>6525</v>
      </c>
      <c r="D25" t="s">
        <v>56</v>
      </c>
      <c r="E25" s="7"/>
      <c r="F25" s="23">
        <v>1265</v>
      </c>
    </row>
    <row r="26" spans="1:6" x14ac:dyDescent="0.3">
      <c r="A26" s="4">
        <v>42108</v>
      </c>
      <c r="B26" s="6" t="s">
        <v>55</v>
      </c>
      <c r="D26" t="s">
        <v>56</v>
      </c>
      <c r="E26" s="7"/>
      <c r="F26" s="23">
        <v>442</v>
      </c>
    </row>
    <row r="27" spans="1:6" x14ac:dyDescent="0.3">
      <c r="A27" s="4">
        <v>42110</v>
      </c>
      <c r="B27" s="6" t="s">
        <v>55</v>
      </c>
      <c r="D27" t="s">
        <v>56</v>
      </c>
      <c r="E27" s="7"/>
      <c r="F27" s="23">
        <v>547</v>
      </c>
    </row>
    <row r="28" spans="1:6" x14ac:dyDescent="0.3">
      <c r="A28" s="4">
        <v>42111</v>
      </c>
      <c r="B28" s="6" t="s">
        <v>55</v>
      </c>
      <c r="C28">
        <v>600565</v>
      </c>
      <c r="D28" t="s">
        <v>56</v>
      </c>
      <c r="E28" s="7"/>
      <c r="F28" s="23">
        <v>29000</v>
      </c>
    </row>
    <row r="29" spans="1:6" x14ac:dyDescent="0.3">
      <c r="A29" s="4">
        <v>42116</v>
      </c>
      <c r="B29" s="6" t="s">
        <v>55</v>
      </c>
      <c r="C29" s="31" t="s">
        <v>129</v>
      </c>
      <c r="D29" t="s">
        <v>56</v>
      </c>
      <c r="E29" s="7"/>
      <c r="F29" s="23">
        <v>1405</v>
      </c>
    </row>
    <row r="30" spans="1:6" x14ac:dyDescent="0.3">
      <c r="A30" s="4">
        <v>42116</v>
      </c>
      <c r="B30" s="6" t="s">
        <v>55</v>
      </c>
      <c r="C30">
        <v>600568</v>
      </c>
      <c r="D30" t="s">
        <v>56</v>
      </c>
      <c r="E30" s="7"/>
      <c r="F30" s="23">
        <v>14000</v>
      </c>
    </row>
    <row r="31" spans="1:6" x14ac:dyDescent="0.3">
      <c r="A31" s="4">
        <v>42119</v>
      </c>
      <c r="B31" s="6" t="s">
        <v>55</v>
      </c>
      <c r="D31" t="s">
        <v>56</v>
      </c>
      <c r="E31" s="7"/>
      <c r="F31" s="23">
        <v>3300</v>
      </c>
    </row>
    <row r="32" spans="1:6" x14ac:dyDescent="0.3">
      <c r="A32" s="4">
        <v>42124</v>
      </c>
      <c r="B32" s="6" t="s">
        <v>55</v>
      </c>
      <c r="D32" t="s">
        <v>56</v>
      </c>
      <c r="E32" s="7"/>
      <c r="F32" s="23">
        <v>710</v>
      </c>
    </row>
    <row r="33" spans="1:8" x14ac:dyDescent="0.3">
      <c r="A33" s="4">
        <v>42101</v>
      </c>
      <c r="B33" s="6" t="s">
        <v>57</v>
      </c>
      <c r="C33" s="8">
        <v>24058934</v>
      </c>
      <c r="D33" t="s">
        <v>58</v>
      </c>
      <c r="E33" s="7" t="s">
        <v>15</v>
      </c>
      <c r="G33" s="29">
        <v>-10000</v>
      </c>
      <c r="H33" s="6" t="s">
        <v>130</v>
      </c>
    </row>
    <row r="34" spans="1:8" x14ac:dyDescent="0.3">
      <c r="A34" s="4">
        <v>42122</v>
      </c>
      <c r="B34" s="52" t="s">
        <v>57</v>
      </c>
      <c r="C34" s="8">
        <v>24061629</v>
      </c>
      <c r="D34" t="s">
        <v>58</v>
      </c>
      <c r="E34" s="7" t="s">
        <v>15</v>
      </c>
      <c r="G34" s="29">
        <v>-12000</v>
      </c>
      <c r="H34" s="6" t="s">
        <v>131</v>
      </c>
    </row>
    <row r="35" spans="1:8" x14ac:dyDescent="0.3">
      <c r="A35" s="4">
        <v>42156</v>
      </c>
      <c r="B35" s="6" t="s">
        <v>82</v>
      </c>
      <c r="C35">
        <v>600581</v>
      </c>
      <c r="D35" t="s">
        <v>56</v>
      </c>
      <c r="E35" s="7"/>
      <c r="F35" s="23">
        <v>4000</v>
      </c>
      <c r="H35" s="6"/>
    </row>
    <row r="36" spans="1:8" x14ac:dyDescent="0.3">
      <c r="A36" s="4">
        <v>42161</v>
      </c>
      <c r="B36" s="52" t="s">
        <v>82</v>
      </c>
      <c r="D36" t="s">
        <v>56</v>
      </c>
      <c r="E36" s="7"/>
      <c r="F36" s="23">
        <v>10968</v>
      </c>
    </row>
    <row r="37" spans="1:8" x14ac:dyDescent="0.3">
      <c r="A37" s="4">
        <v>42165</v>
      </c>
      <c r="B37" s="52" t="s">
        <v>82</v>
      </c>
      <c r="D37" t="s">
        <v>56</v>
      </c>
      <c r="E37" s="7"/>
      <c r="F37" s="23">
        <v>3960</v>
      </c>
    </row>
    <row r="38" spans="1:8" x14ac:dyDescent="0.3">
      <c r="A38" s="4">
        <v>42167</v>
      </c>
      <c r="B38" s="52" t="s">
        <v>82</v>
      </c>
      <c r="C38" s="31" t="s">
        <v>132</v>
      </c>
      <c r="D38" t="s">
        <v>56</v>
      </c>
      <c r="E38" s="7"/>
      <c r="F38" s="23">
        <v>2888</v>
      </c>
    </row>
    <row r="39" spans="1:8" x14ac:dyDescent="0.3">
      <c r="A39" s="4">
        <v>42200</v>
      </c>
      <c r="B39" s="52" t="s">
        <v>82</v>
      </c>
      <c r="C39" s="31">
        <v>7325501</v>
      </c>
      <c r="D39" t="s">
        <v>56</v>
      </c>
      <c r="E39" s="7"/>
      <c r="F39" s="23">
        <v>20300</v>
      </c>
    </row>
    <row r="40" spans="1:8" x14ac:dyDescent="0.3">
      <c r="A40" s="4">
        <v>42220</v>
      </c>
      <c r="B40" s="52" t="s">
        <v>82</v>
      </c>
      <c r="C40" s="31" t="s">
        <v>133</v>
      </c>
      <c r="D40" t="s">
        <v>56</v>
      </c>
      <c r="E40" s="7"/>
      <c r="F40" s="23">
        <v>1010</v>
      </c>
    </row>
    <row r="41" spans="1:8" x14ac:dyDescent="0.3">
      <c r="B41" s="52" t="s">
        <v>82</v>
      </c>
      <c r="D41" t="s">
        <v>56</v>
      </c>
      <c r="E41" s="7"/>
      <c r="F41" s="23">
        <v>2272</v>
      </c>
    </row>
    <row r="42" spans="1:8" x14ac:dyDescent="0.3">
      <c r="A42" s="4">
        <v>42221</v>
      </c>
      <c r="B42" s="52" t="s">
        <v>82</v>
      </c>
      <c r="C42">
        <v>3998</v>
      </c>
      <c r="D42" t="s">
        <v>56</v>
      </c>
      <c r="E42" s="7"/>
      <c r="F42" s="23">
        <v>11308</v>
      </c>
    </row>
    <row r="43" spans="1:8" x14ac:dyDescent="0.3">
      <c r="A43" s="4">
        <v>42226</v>
      </c>
      <c r="B43" s="52" t="s">
        <v>82</v>
      </c>
      <c r="D43" t="s">
        <v>56</v>
      </c>
      <c r="E43" s="7"/>
      <c r="F43" s="23">
        <v>532</v>
      </c>
    </row>
    <row r="44" spans="1:8" x14ac:dyDescent="0.3">
      <c r="A44" s="4">
        <v>42224</v>
      </c>
      <c r="B44" s="52" t="s">
        <v>82</v>
      </c>
      <c r="C44">
        <v>201559</v>
      </c>
      <c r="D44" t="s">
        <v>56</v>
      </c>
      <c r="E44" s="7"/>
      <c r="F44" s="23">
        <v>15350</v>
      </c>
    </row>
    <row r="45" spans="1:8" x14ac:dyDescent="0.3">
      <c r="A45" s="4">
        <v>42262</v>
      </c>
      <c r="B45" s="52" t="s">
        <v>82</v>
      </c>
      <c r="C45">
        <v>7908253</v>
      </c>
      <c r="D45" t="s">
        <v>56</v>
      </c>
      <c r="E45" s="7"/>
      <c r="F45" s="23">
        <v>55600</v>
      </c>
    </row>
    <row r="46" spans="1:8" x14ac:dyDescent="0.3">
      <c r="A46" s="4">
        <v>42262</v>
      </c>
      <c r="B46" s="52" t="s">
        <v>82</v>
      </c>
      <c r="C46">
        <v>204385</v>
      </c>
      <c r="D46" t="s">
        <v>56</v>
      </c>
      <c r="E46" s="7"/>
      <c r="F46" s="23">
        <v>14500</v>
      </c>
    </row>
    <row r="47" spans="1:8" x14ac:dyDescent="0.3">
      <c r="A47" s="4">
        <v>42266</v>
      </c>
      <c r="B47" s="52" t="s">
        <v>82</v>
      </c>
      <c r="C47">
        <v>4003</v>
      </c>
      <c r="D47" t="s">
        <v>56</v>
      </c>
      <c r="E47" s="7"/>
      <c r="F47" s="23">
        <v>10784</v>
      </c>
    </row>
    <row r="48" spans="1:8" x14ac:dyDescent="0.3">
      <c r="A48" s="4">
        <v>42266</v>
      </c>
      <c r="B48" s="52" t="s">
        <v>82</v>
      </c>
      <c r="C48" s="31" t="s">
        <v>134</v>
      </c>
      <c r="D48" t="s">
        <v>56</v>
      </c>
      <c r="E48" s="7"/>
      <c r="F48" s="23">
        <v>1830</v>
      </c>
    </row>
    <row r="49" spans="1:8" x14ac:dyDescent="0.3">
      <c r="A49" s="4">
        <v>42269</v>
      </c>
      <c r="B49" s="52" t="s">
        <v>82</v>
      </c>
      <c r="C49" s="31">
        <v>1685699</v>
      </c>
      <c r="D49" t="s">
        <v>56</v>
      </c>
      <c r="E49" s="7"/>
      <c r="F49" s="23">
        <v>172660</v>
      </c>
    </row>
    <row r="50" spans="1:8" x14ac:dyDescent="0.3">
      <c r="A50" s="4">
        <v>42270</v>
      </c>
      <c r="B50" s="52" t="s">
        <v>82</v>
      </c>
      <c r="C50">
        <v>4004</v>
      </c>
      <c r="D50" t="s">
        <v>56</v>
      </c>
      <c r="E50" s="7"/>
      <c r="F50" s="23">
        <v>6130</v>
      </c>
    </row>
    <row r="51" spans="1:8" x14ac:dyDescent="0.3">
      <c r="A51" s="4">
        <v>42276</v>
      </c>
      <c r="B51" s="52" t="s">
        <v>82</v>
      </c>
      <c r="C51">
        <v>238601</v>
      </c>
      <c r="D51" t="s">
        <v>56</v>
      </c>
      <c r="E51" s="7"/>
      <c r="F51" s="23">
        <v>9750</v>
      </c>
    </row>
    <row r="52" spans="1:8" x14ac:dyDescent="0.3">
      <c r="A52" s="4">
        <v>42202</v>
      </c>
      <c r="B52" s="52" t="s">
        <v>57</v>
      </c>
      <c r="C52" s="8">
        <v>24084008</v>
      </c>
      <c r="D52" t="s">
        <v>58</v>
      </c>
      <c r="E52" s="7" t="s">
        <v>15</v>
      </c>
      <c r="G52" s="29">
        <v>-10000</v>
      </c>
      <c r="H52" s="6" t="s">
        <v>135</v>
      </c>
    </row>
    <row r="53" spans="1:8" x14ac:dyDescent="0.3">
      <c r="A53" s="4">
        <v>42212</v>
      </c>
      <c r="B53" s="52" t="s">
        <v>57</v>
      </c>
      <c r="C53" s="8">
        <v>24075349</v>
      </c>
      <c r="D53" t="s">
        <v>58</v>
      </c>
      <c r="E53" s="7" t="s">
        <v>15</v>
      </c>
      <c r="G53" s="29">
        <v>-10000</v>
      </c>
      <c r="H53" s="6" t="s">
        <v>196</v>
      </c>
    </row>
    <row r="54" spans="1:8" x14ac:dyDescent="0.3">
      <c r="A54" s="4">
        <v>42275</v>
      </c>
      <c r="B54" s="52" t="s">
        <v>57</v>
      </c>
      <c r="C54" s="8">
        <v>24085970</v>
      </c>
      <c r="D54" t="s">
        <v>58</v>
      </c>
      <c r="E54" s="7" t="s">
        <v>15</v>
      </c>
      <c r="G54" s="29">
        <v>-10000</v>
      </c>
      <c r="H54" s="6" t="s">
        <v>136</v>
      </c>
    </row>
    <row r="55" spans="1:8" x14ac:dyDescent="0.3">
      <c r="A55" s="4">
        <v>42292</v>
      </c>
      <c r="B55" s="52" t="s">
        <v>82</v>
      </c>
      <c r="C55" s="31">
        <v>1685797</v>
      </c>
      <c r="D55" t="s">
        <v>56</v>
      </c>
      <c r="E55" s="7"/>
      <c r="F55" s="23">
        <v>17550</v>
      </c>
      <c r="H55" s="6"/>
    </row>
    <row r="56" spans="1:8" x14ac:dyDescent="0.3">
      <c r="A56" s="4">
        <v>42304</v>
      </c>
      <c r="B56" s="52" t="s">
        <v>82</v>
      </c>
      <c r="D56" t="s">
        <v>56</v>
      </c>
      <c r="E56" s="7"/>
      <c r="F56" s="23">
        <v>678</v>
      </c>
    </row>
    <row r="57" spans="1:8" x14ac:dyDescent="0.3">
      <c r="B57" s="52" t="s">
        <v>82</v>
      </c>
      <c r="D57" t="s">
        <v>56</v>
      </c>
      <c r="E57" s="7"/>
      <c r="F57" s="23">
        <v>3060</v>
      </c>
    </row>
    <row r="58" spans="1:8" x14ac:dyDescent="0.3">
      <c r="A58" s="4">
        <v>42332</v>
      </c>
      <c r="B58" s="52" t="s">
        <v>57</v>
      </c>
      <c r="C58" s="8">
        <v>24095664</v>
      </c>
      <c r="D58" t="s">
        <v>58</v>
      </c>
      <c r="E58" s="7" t="s">
        <v>15</v>
      </c>
      <c r="G58" s="29">
        <v>-10000</v>
      </c>
      <c r="H58" t="s">
        <v>137</v>
      </c>
    </row>
    <row r="59" spans="1:8" x14ac:dyDescent="0.3">
      <c r="A59" s="4">
        <v>42369</v>
      </c>
      <c r="B59" s="6" t="s">
        <v>57</v>
      </c>
      <c r="C59" s="8">
        <v>24098556</v>
      </c>
      <c r="D59" t="s">
        <v>58</v>
      </c>
      <c r="E59" s="7" t="s">
        <v>15</v>
      </c>
      <c r="G59" s="29">
        <f>-10000+5390</f>
        <v>-4610</v>
      </c>
      <c r="H59" t="s">
        <v>290</v>
      </c>
    </row>
    <row r="60" spans="1:8" x14ac:dyDescent="0.3">
      <c r="A60" s="4">
        <v>42331</v>
      </c>
      <c r="B60" s="52" t="s">
        <v>82</v>
      </c>
      <c r="C60" s="31">
        <v>238613</v>
      </c>
      <c r="D60" t="s">
        <v>56</v>
      </c>
      <c r="E60" s="7"/>
      <c r="F60" s="23">
        <v>5850</v>
      </c>
    </row>
    <row r="61" spans="1:8" x14ac:dyDescent="0.3">
      <c r="A61" s="4">
        <v>42353</v>
      </c>
      <c r="B61" s="6" t="s">
        <v>82</v>
      </c>
      <c r="C61" s="31">
        <v>7591236</v>
      </c>
      <c r="D61" t="s">
        <v>56</v>
      </c>
      <c r="E61" s="7"/>
      <c r="F61" s="23">
        <v>300</v>
      </c>
    </row>
    <row r="62" spans="1:8" x14ac:dyDescent="0.3">
      <c r="A62" s="4">
        <v>42367</v>
      </c>
      <c r="B62" s="6" t="s">
        <v>82</v>
      </c>
      <c r="C62" s="31"/>
      <c r="D62" t="s">
        <v>56</v>
      </c>
      <c r="E62" s="7"/>
      <c r="F62" s="23">
        <v>3528</v>
      </c>
    </row>
    <row r="63" spans="1:8" x14ac:dyDescent="0.3">
      <c r="A63" s="4">
        <v>42359</v>
      </c>
      <c r="B63" s="6" t="s">
        <v>82</v>
      </c>
      <c r="C63" s="31">
        <v>238621</v>
      </c>
      <c r="D63" t="s">
        <v>56</v>
      </c>
      <c r="E63" s="7"/>
      <c r="F63" s="23">
        <v>18450</v>
      </c>
    </row>
    <row r="64" spans="1:8" x14ac:dyDescent="0.3">
      <c r="A64" s="4">
        <v>42357</v>
      </c>
      <c r="B64" s="6" t="s">
        <v>82</v>
      </c>
      <c r="C64" s="31">
        <v>4011</v>
      </c>
      <c r="D64" t="s">
        <v>56</v>
      </c>
      <c r="E64" s="7"/>
      <c r="F64" s="23">
        <v>3992</v>
      </c>
    </row>
    <row r="65" spans="1:6" x14ac:dyDescent="0.3">
      <c r="A65" s="4">
        <v>42355</v>
      </c>
      <c r="B65" s="6" t="s">
        <v>82</v>
      </c>
      <c r="C65" s="31" t="s">
        <v>355</v>
      </c>
      <c r="D65" t="s">
        <v>56</v>
      </c>
      <c r="E65" s="7"/>
      <c r="F65" s="23">
        <v>300</v>
      </c>
    </row>
    <row r="66" spans="1:6" x14ac:dyDescent="0.3">
      <c r="A66" s="4">
        <v>42358</v>
      </c>
      <c r="B66" s="6" t="s">
        <v>82</v>
      </c>
      <c r="D66" t="s">
        <v>56</v>
      </c>
      <c r="E66" s="7"/>
      <c r="F66" s="23">
        <v>918</v>
      </c>
    </row>
    <row r="67" spans="1:6" x14ac:dyDescent="0.3">
      <c r="A67" s="4">
        <v>42367</v>
      </c>
      <c r="B67" s="6" t="s">
        <v>82</v>
      </c>
      <c r="C67">
        <v>2753685</v>
      </c>
      <c r="D67" t="s">
        <v>56</v>
      </c>
      <c r="F67" s="23">
        <v>2025</v>
      </c>
    </row>
    <row r="68" spans="1:6" x14ac:dyDescent="0.3">
      <c r="A68" s="4">
        <v>42367</v>
      </c>
      <c r="B68" s="6" t="s">
        <v>82</v>
      </c>
      <c r="C68">
        <v>238623</v>
      </c>
      <c r="D68" t="s">
        <v>56</v>
      </c>
      <c r="F68" s="23">
        <v>11700</v>
      </c>
    </row>
    <row r="69" spans="1:6" x14ac:dyDescent="0.3">
      <c r="A69" s="4">
        <v>42355</v>
      </c>
      <c r="B69" s="6" t="s">
        <v>82</v>
      </c>
      <c r="C69">
        <v>115523</v>
      </c>
      <c r="D69" t="s">
        <v>56</v>
      </c>
      <c r="F69" s="23">
        <v>300</v>
      </c>
    </row>
    <row r="70" spans="1:6" x14ac:dyDescent="0.3">
      <c r="A70" s="4">
        <v>42369</v>
      </c>
      <c r="B70" s="6" t="s">
        <v>82</v>
      </c>
      <c r="D70" t="s">
        <v>367</v>
      </c>
      <c r="F70" s="23">
        <f>266110*0.08</f>
        <v>21288.799999999999</v>
      </c>
    </row>
  </sheetData>
  <dataValidations count="3">
    <dataValidation type="list" allowBlank="1" showInputMessage="1" showErrorMessage="1" sqref="B1:B1048576">
      <formula1>RMBPurchase</formula1>
    </dataValidation>
    <dataValidation type="list" allowBlank="1" showInputMessage="1" showErrorMessage="1" sqref="E1:E1048576">
      <formula1>ModeofPmt</formula1>
    </dataValidation>
    <dataValidation type="list" allowBlank="1" showInputMessage="1" showErrorMessage="1" sqref="C1:C2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6" sqref="G6"/>
    </sheetView>
  </sheetViews>
  <sheetFormatPr defaultRowHeight="14.4" x14ac:dyDescent="0.3"/>
  <cols>
    <col min="1" max="1" width="10.5546875" bestFit="1" customWidth="1"/>
    <col min="2" max="2" width="32.5546875" style="35" customWidth="1"/>
    <col min="3" max="3" width="14.5546875" style="8" customWidth="1"/>
    <col min="4" max="4" width="26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42025</v>
      </c>
      <c r="B2" s="13" t="s">
        <v>9</v>
      </c>
      <c r="C2" s="9">
        <v>10364537</v>
      </c>
      <c r="E2" s="7" t="s">
        <v>16</v>
      </c>
      <c r="F2" s="1">
        <v>71.69</v>
      </c>
      <c r="G2" s="5" t="s">
        <v>62</v>
      </c>
      <c r="H2" s="4">
        <v>42025</v>
      </c>
    </row>
    <row r="3" spans="1:11" x14ac:dyDescent="0.3">
      <c r="A3" s="4">
        <v>42025</v>
      </c>
      <c r="B3" s="13" t="s">
        <v>9</v>
      </c>
      <c r="C3" s="9">
        <v>10364538</v>
      </c>
      <c r="E3" s="7" t="s">
        <v>16</v>
      </c>
      <c r="F3" s="1">
        <v>22.47</v>
      </c>
      <c r="G3" s="5" t="s">
        <v>62</v>
      </c>
      <c r="H3" s="4">
        <v>42025</v>
      </c>
    </row>
    <row r="4" spans="1:11" x14ac:dyDescent="0.3">
      <c r="A4" s="4">
        <v>42031</v>
      </c>
      <c r="B4" s="13" t="s">
        <v>9</v>
      </c>
      <c r="C4" s="8">
        <v>10672912</v>
      </c>
      <c r="E4" s="7" t="s">
        <v>16</v>
      </c>
      <c r="F4" s="1">
        <v>70.510000000000005</v>
      </c>
      <c r="G4" s="5" t="s">
        <v>62</v>
      </c>
      <c r="H4" s="4">
        <v>42031</v>
      </c>
    </row>
    <row r="5" spans="1:11" x14ac:dyDescent="0.3">
      <c r="A5" s="4">
        <v>42016</v>
      </c>
      <c r="B5" s="13" t="s">
        <v>9</v>
      </c>
      <c r="C5" s="8" t="s">
        <v>63</v>
      </c>
      <c r="E5" s="7" t="s">
        <v>13</v>
      </c>
      <c r="F5" s="1">
        <v>63.13</v>
      </c>
      <c r="G5" s="1" t="s">
        <v>64</v>
      </c>
      <c r="H5" s="4">
        <v>42073</v>
      </c>
      <c r="I5" s="6" t="s">
        <v>65</v>
      </c>
      <c r="J5" s="4">
        <v>42074</v>
      </c>
    </row>
    <row r="6" spans="1:11" x14ac:dyDescent="0.3">
      <c r="A6" s="4">
        <v>42034</v>
      </c>
      <c r="B6" s="13" t="s">
        <v>9</v>
      </c>
      <c r="C6" s="8" t="s">
        <v>66</v>
      </c>
      <c r="E6" s="7" t="s">
        <v>13</v>
      </c>
      <c r="F6" s="1">
        <v>94.16</v>
      </c>
      <c r="G6" s="1" t="s">
        <v>64</v>
      </c>
      <c r="H6" s="4">
        <v>42073</v>
      </c>
      <c r="I6" s="6" t="s">
        <v>65</v>
      </c>
      <c r="J6" s="4">
        <v>42074</v>
      </c>
    </row>
    <row r="7" spans="1:11" x14ac:dyDescent="0.3">
      <c r="A7" s="4">
        <v>42016</v>
      </c>
      <c r="B7" s="13" t="s">
        <v>9</v>
      </c>
      <c r="C7" s="8">
        <v>500540</v>
      </c>
      <c r="E7" s="7" t="s">
        <v>16</v>
      </c>
      <c r="F7" s="1">
        <v>12.84</v>
      </c>
      <c r="G7" s="1" t="s">
        <v>67</v>
      </c>
      <c r="H7" s="4">
        <v>42016</v>
      </c>
    </row>
    <row r="8" spans="1:11" x14ac:dyDescent="0.3">
      <c r="A8" s="4">
        <v>42035</v>
      </c>
      <c r="B8" s="13" t="s">
        <v>9</v>
      </c>
      <c r="C8" s="8">
        <v>501862</v>
      </c>
      <c r="E8" s="7" t="s">
        <v>16</v>
      </c>
      <c r="F8" s="1">
        <v>12.84</v>
      </c>
      <c r="G8" s="1" t="s">
        <v>67</v>
      </c>
      <c r="H8" s="4">
        <v>42035</v>
      </c>
    </row>
    <row r="9" spans="1:11" x14ac:dyDescent="0.3">
      <c r="A9" s="4">
        <v>42016</v>
      </c>
      <c r="B9" s="13" t="s">
        <v>9</v>
      </c>
      <c r="C9" s="8">
        <v>118513</v>
      </c>
      <c r="E9" s="7" t="s">
        <v>16</v>
      </c>
      <c r="F9" s="1">
        <v>21.51</v>
      </c>
      <c r="G9" s="1" t="s">
        <v>68</v>
      </c>
      <c r="H9" s="4">
        <v>42016</v>
      </c>
    </row>
    <row r="10" spans="1:11" x14ac:dyDescent="0.3">
      <c r="A10" s="4">
        <v>42014</v>
      </c>
      <c r="B10" s="13" t="s">
        <v>9</v>
      </c>
      <c r="C10" s="8">
        <v>131644</v>
      </c>
      <c r="E10" s="7" t="s">
        <v>16</v>
      </c>
      <c r="F10" s="1">
        <v>38.520000000000003</v>
      </c>
      <c r="G10" s="1" t="s">
        <v>69</v>
      </c>
      <c r="H10" s="4">
        <v>42014</v>
      </c>
    </row>
    <row r="11" spans="1:11" x14ac:dyDescent="0.3">
      <c r="A11" s="4">
        <v>42019</v>
      </c>
      <c r="B11" s="13" t="s">
        <v>9</v>
      </c>
      <c r="C11" s="8">
        <v>131876</v>
      </c>
      <c r="E11" s="7" t="s">
        <v>16</v>
      </c>
      <c r="F11" s="1">
        <v>14.45</v>
      </c>
      <c r="G11" s="1" t="s">
        <v>69</v>
      </c>
      <c r="H11" s="4">
        <v>42019</v>
      </c>
    </row>
    <row r="12" spans="1:11" x14ac:dyDescent="0.3">
      <c r="A12" s="4">
        <v>42055</v>
      </c>
      <c r="B12" s="13" t="s">
        <v>9</v>
      </c>
      <c r="C12" s="8">
        <v>134528</v>
      </c>
      <c r="E12" s="7" t="s">
        <v>16</v>
      </c>
      <c r="F12" s="1">
        <v>25.15</v>
      </c>
      <c r="G12" s="1" t="s">
        <v>69</v>
      </c>
      <c r="H12" s="4">
        <v>42055</v>
      </c>
    </row>
    <row r="13" spans="1:11" x14ac:dyDescent="0.3">
      <c r="A13" s="4">
        <v>42027</v>
      </c>
      <c r="B13" s="13" t="s">
        <v>9</v>
      </c>
      <c r="C13" s="8">
        <v>132286</v>
      </c>
      <c r="E13" s="7" t="s">
        <v>16</v>
      </c>
      <c r="F13" s="1">
        <v>9.6300000000000008</v>
      </c>
      <c r="G13" s="1" t="s">
        <v>69</v>
      </c>
      <c r="H13" s="4">
        <v>42027</v>
      </c>
    </row>
    <row r="14" spans="1:11" x14ac:dyDescent="0.3">
      <c r="A14" s="4">
        <v>42033</v>
      </c>
      <c r="B14" s="13" t="s">
        <v>9</v>
      </c>
      <c r="C14" s="8">
        <v>132554</v>
      </c>
      <c r="E14" s="7" t="s">
        <v>16</v>
      </c>
      <c r="F14" s="1">
        <v>10.7</v>
      </c>
      <c r="G14" s="1" t="s">
        <v>69</v>
      </c>
      <c r="H14" s="4">
        <v>42033</v>
      </c>
    </row>
    <row r="15" spans="1:11" x14ac:dyDescent="0.3">
      <c r="A15" s="4">
        <v>42035</v>
      </c>
      <c r="B15" s="13" t="s">
        <v>9</v>
      </c>
      <c r="C15" s="8">
        <v>132710</v>
      </c>
      <c r="E15" s="7" t="s">
        <v>16</v>
      </c>
      <c r="F15" s="1">
        <v>9.6300000000000008</v>
      </c>
      <c r="G15" s="1" t="s">
        <v>69</v>
      </c>
      <c r="H15" s="4">
        <v>42035</v>
      </c>
    </row>
    <row r="16" spans="1:11" x14ac:dyDescent="0.3">
      <c r="A16" s="4">
        <v>42021</v>
      </c>
      <c r="B16" s="13" t="s">
        <v>9</v>
      </c>
      <c r="C16" s="8">
        <v>26154</v>
      </c>
      <c r="E16" s="7" t="s">
        <v>16</v>
      </c>
      <c r="F16" s="1">
        <v>12.84</v>
      </c>
      <c r="G16" s="1" t="s">
        <v>70</v>
      </c>
      <c r="H16" s="4">
        <v>42021</v>
      </c>
    </row>
    <row r="17" spans="1:10" x14ac:dyDescent="0.3">
      <c r="A17" s="4">
        <v>42032</v>
      </c>
      <c r="B17" s="13" t="s">
        <v>9</v>
      </c>
      <c r="C17" s="8">
        <v>26715</v>
      </c>
      <c r="E17" s="7" t="s">
        <v>16</v>
      </c>
      <c r="F17" s="1">
        <v>46.01</v>
      </c>
      <c r="G17" s="1" t="s">
        <v>70</v>
      </c>
      <c r="H17" s="4">
        <v>42032</v>
      </c>
    </row>
    <row r="18" spans="1:10" x14ac:dyDescent="0.3">
      <c r="A18" s="4">
        <v>42014</v>
      </c>
      <c r="B18" s="13" t="s">
        <v>9</v>
      </c>
      <c r="C18" s="8">
        <v>109566</v>
      </c>
      <c r="E18" s="7" t="s">
        <v>16</v>
      </c>
      <c r="F18" s="1">
        <v>15.5</v>
      </c>
      <c r="G18" s="1" t="s">
        <v>71</v>
      </c>
      <c r="H18" s="4">
        <v>42014</v>
      </c>
    </row>
    <row r="19" spans="1:10" x14ac:dyDescent="0.3">
      <c r="A19" s="4">
        <v>42034</v>
      </c>
      <c r="B19" s="13" t="s">
        <v>9</v>
      </c>
      <c r="C19" s="8">
        <v>14954</v>
      </c>
      <c r="E19" s="7" t="s">
        <v>16</v>
      </c>
      <c r="F19" s="1">
        <v>18.3</v>
      </c>
      <c r="G19" s="1" t="s">
        <v>72</v>
      </c>
      <c r="H19" s="4">
        <v>42034</v>
      </c>
    </row>
    <row r="20" spans="1:10" x14ac:dyDescent="0.3">
      <c r="A20" s="4">
        <v>42009</v>
      </c>
      <c r="B20" s="13" t="s">
        <v>9</v>
      </c>
      <c r="C20" s="8">
        <v>6250</v>
      </c>
      <c r="E20" s="7" t="s">
        <v>16</v>
      </c>
      <c r="F20" s="1">
        <v>25</v>
      </c>
      <c r="G20" s="1" t="s">
        <v>73</v>
      </c>
      <c r="H20" s="4">
        <v>42009</v>
      </c>
    </row>
    <row r="21" spans="1:10" x14ac:dyDescent="0.3">
      <c r="A21" s="4">
        <v>42005</v>
      </c>
      <c r="B21" s="13" t="s">
        <v>192</v>
      </c>
      <c r="C21" s="8" t="s">
        <v>75</v>
      </c>
      <c r="D21" t="s">
        <v>11</v>
      </c>
      <c r="E21" s="7" t="s">
        <v>13</v>
      </c>
      <c r="F21" s="1">
        <v>800</v>
      </c>
      <c r="G21" s="1" t="s">
        <v>76</v>
      </c>
      <c r="H21" s="4">
        <v>41999</v>
      </c>
      <c r="I21" s="6" t="s">
        <v>78</v>
      </c>
      <c r="J21" s="4">
        <v>42023</v>
      </c>
    </row>
    <row r="22" spans="1:10" x14ac:dyDescent="0.3">
      <c r="A22" s="4">
        <v>42005</v>
      </c>
      <c r="B22" s="13" t="s">
        <v>10</v>
      </c>
      <c r="C22" s="8">
        <v>18</v>
      </c>
      <c r="D22" t="s">
        <v>74</v>
      </c>
      <c r="E22" s="7" t="s">
        <v>16</v>
      </c>
      <c r="F22" s="1">
        <v>42.36</v>
      </c>
      <c r="G22" s="1" t="s">
        <v>77</v>
      </c>
      <c r="H22" s="4">
        <v>42046</v>
      </c>
    </row>
    <row r="23" spans="1:10" x14ac:dyDescent="0.3">
      <c r="A23" s="4">
        <v>42035</v>
      </c>
      <c r="B23" s="13" t="s">
        <v>17</v>
      </c>
      <c r="D23" t="s">
        <v>79</v>
      </c>
      <c r="E23" s="7" t="s">
        <v>16</v>
      </c>
      <c r="F23" s="1">
        <v>251.73</v>
      </c>
      <c r="G23" t="s">
        <v>80</v>
      </c>
      <c r="H23" s="4"/>
    </row>
    <row r="24" spans="1:10" ht="16.2" x14ac:dyDescent="0.3">
      <c r="A24" s="4">
        <v>42031</v>
      </c>
      <c r="B24" s="13" t="s">
        <v>24</v>
      </c>
      <c r="D24" t="s">
        <v>83</v>
      </c>
      <c r="E24" s="7" t="s">
        <v>13</v>
      </c>
      <c r="F24" s="1">
        <v>1283</v>
      </c>
      <c r="G24" t="s">
        <v>84</v>
      </c>
      <c r="H24" s="4">
        <v>42031</v>
      </c>
      <c r="I24" s="6" t="s">
        <v>85</v>
      </c>
      <c r="J24" s="4">
        <v>42037</v>
      </c>
    </row>
    <row r="25" spans="1:10" ht="18" customHeight="1" x14ac:dyDescent="0.3">
      <c r="A25" s="4">
        <v>42022</v>
      </c>
      <c r="B25" s="13" t="s">
        <v>23</v>
      </c>
      <c r="D25" t="s">
        <v>86</v>
      </c>
      <c r="E25" s="7" t="s">
        <v>16</v>
      </c>
      <c r="F25" s="1">
        <v>63.7</v>
      </c>
      <c r="G25" s="1" t="s">
        <v>87</v>
      </c>
      <c r="H25" s="4">
        <v>42022</v>
      </c>
      <c r="J25" s="4">
        <v>42022</v>
      </c>
    </row>
    <row r="26" spans="1:10" ht="18" customHeight="1" x14ac:dyDescent="0.3">
      <c r="A26" s="4"/>
      <c r="B26" s="13" t="s">
        <v>23</v>
      </c>
      <c r="D26" t="s">
        <v>138</v>
      </c>
      <c r="E26" s="7" t="s">
        <v>16</v>
      </c>
      <c r="F26" s="1">
        <v>120</v>
      </c>
      <c r="H26" s="4"/>
    </row>
    <row r="27" spans="1:10" ht="18" customHeight="1" x14ac:dyDescent="0.3">
      <c r="A27" s="4"/>
      <c r="B27" s="13" t="s">
        <v>23</v>
      </c>
      <c r="D27" t="s">
        <v>139</v>
      </c>
      <c r="E27" s="7" t="s">
        <v>16</v>
      </c>
      <c r="F27" s="1">
        <v>50</v>
      </c>
      <c r="H27" s="4"/>
    </row>
    <row r="28" spans="1:10" ht="18" customHeight="1" x14ac:dyDescent="0.3">
      <c r="A28" s="4"/>
      <c r="B28" s="13" t="s">
        <v>23</v>
      </c>
      <c r="D28" t="s">
        <v>140</v>
      </c>
      <c r="E28" s="7" t="s">
        <v>16</v>
      </c>
      <c r="F28" s="1">
        <v>150</v>
      </c>
      <c r="H28" s="4"/>
    </row>
    <row r="29" spans="1:10" x14ac:dyDescent="0.3">
      <c r="A29" s="4"/>
      <c r="B29" s="13"/>
      <c r="E29" s="7"/>
      <c r="H29" s="4"/>
    </row>
    <row r="30" spans="1:10" x14ac:dyDescent="0.3">
      <c r="A30" s="4"/>
      <c r="B30" s="13"/>
      <c r="E30" s="7"/>
      <c r="H30" s="4"/>
    </row>
    <row r="31" spans="1:10" x14ac:dyDescent="0.3">
      <c r="A31" s="4"/>
      <c r="B31" s="13"/>
      <c r="E31" s="7"/>
      <c r="H31" s="4"/>
    </row>
    <row r="32" spans="1:10" x14ac:dyDescent="0.3">
      <c r="A32" s="4"/>
      <c r="B32" s="13"/>
      <c r="E32" s="7"/>
      <c r="H32" s="4"/>
    </row>
    <row r="33" spans="1:8" x14ac:dyDescent="0.3">
      <c r="A33" s="4"/>
      <c r="B33" s="13"/>
      <c r="E33" s="7"/>
      <c r="H33" s="4"/>
    </row>
    <row r="34" spans="1:8" x14ac:dyDescent="0.3">
      <c r="A34" s="4"/>
      <c r="B34" s="13"/>
      <c r="E34" s="7"/>
      <c r="H34" s="4"/>
    </row>
    <row r="35" spans="1:8" x14ac:dyDescent="0.3">
      <c r="A35" s="4"/>
      <c r="E35" s="7"/>
      <c r="H35" s="4"/>
    </row>
    <row r="36" spans="1:8" x14ac:dyDescent="0.3">
      <c r="A36" s="4"/>
      <c r="B36" s="13"/>
      <c r="E36" s="7"/>
      <c r="H36" s="4"/>
    </row>
    <row r="37" spans="1:8" x14ac:dyDescent="0.3">
      <c r="A37" s="4"/>
      <c r="E37" s="7"/>
      <c r="H37" s="4"/>
    </row>
    <row r="38" spans="1:8" x14ac:dyDescent="0.3">
      <c r="A38" s="4"/>
      <c r="B38" s="13"/>
      <c r="E38" s="7"/>
      <c r="H38" s="4"/>
    </row>
    <row r="39" spans="1:8" x14ac:dyDescent="0.3">
      <c r="A39" s="4"/>
      <c r="E39" s="7"/>
      <c r="H39" s="4"/>
    </row>
    <row r="40" spans="1:8" x14ac:dyDescent="0.3">
      <c r="A40" s="4"/>
      <c r="E40" s="7"/>
      <c r="H40" s="4"/>
    </row>
    <row r="41" spans="1:8" x14ac:dyDescent="0.3">
      <c r="A41" s="4"/>
      <c r="E41" s="7"/>
      <c r="H41" s="4"/>
    </row>
    <row r="42" spans="1:8" x14ac:dyDescent="0.3">
      <c r="E42" s="7"/>
    </row>
    <row r="43" spans="1:8" x14ac:dyDescent="0.3">
      <c r="A43" s="4"/>
      <c r="E43" s="7"/>
      <c r="H43" s="4"/>
    </row>
    <row r="44" spans="1:8" x14ac:dyDescent="0.3">
      <c r="A44" s="4"/>
      <c r="E44" s="7"/>
      <c r="H44" s="4"/>
    </row>
    <row r="45" spans="1:8" x14ac:dyDescent="0.3">
      <c r="A45" s="4"/>
      <c r="E45" s="7"/>
      <c r="H45" s="4"/>
    </row>
    <row r="46" spans="1:8" x14ac:dyDescent="0.3">
      <c r="A46" s="4"/>
      <c r="E46" s="7"/>
      <c r="H46" s="4"/>
    </row>
    <row r="47" spans="1:8" x14ac:dyDescent="0.3">
      <c r="A47" s="4"/>
      <c r="E47" s="7"/>
      <c r="H47" s="4"/>
    </row>
    <row r="48" spans="1:8" x14ac:dyDescent="0.3">
      <c r="A48" s="4"/>
      <c r="E48" s="7"/>
      <c r="H48" s="4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E51" s="7"/>
    </row>
    <row r="52" spans="1:8" x14ac:dyDescent="0.3">
      <c r="A52" s="4"/>
      <c r="E52" s="7"/>
      <c r="H52" s="4"/>
    </row>
    <row r="53" spans="1:8" x14ac:dyDescent="0.3">
      <c r="A53" s="4"/>
      <c r="E53" s="7"/>
      <c r="H53" s="4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E58" s="7"/>
      <c r="H58" s="4"/>
    </row>
  </sheetData>
  <dataValidations count="2">
    <dataValidation type="list" allowBlank="1" showInputMessage="1" showErrorMessage="1" sqref="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C6" workbookViewId="0">
      <selection activeCell="G19" sqref="G19"/>
    </sheetView>
  </sheetViews>
  <sheetFormatPr defaultRowHeight="14.4" x14ac:dyDescent="0.3"/>
  <cols>
    <col min="1" max="1" width="10.5546875" bestFit="1" customWidth="1"/>
    <col min="2" max="2" width="29.109375" style="35" customWidth="1"/>
    <col min="3" max="3" width="14.5546875" style="8" customWidth="1"/>
    <col min="4" max="4" width="26.441406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42049</v>
      </c>
      <c r="B2" s="13" t="s">
        <v>9</v>
      </c>
      <c r="C2" s="54">
        <v>106776622</v>
      </c>
      <c r="E2" s="7" t="s">
        <v>16</v>
      </c>
      <c r="F2" s="7">
        <v>131.08000000000001</v>
      </c>
      <c r="G2" s="5" t="s">
        <v>62</v>
      </c>
      <c r="H2" s="4">
        <v>42049</v>
      </c>
      <c r="J2"/>
    </row>
    <row r="3" spans="1:11" x14ac:dyDescent="0.3">
      <c r="A3" s="4">
        <v>42039</v>
      </c>
      <c r="B3" s="13" t="s">
        <v>9</v>
      </c>
      <c r="C3" s="54" t="s">
        <v>89</v>
      </c>
      <c r="E3" s="7" t="s">
        <v>13</v>
      </c>
      <c r="F3" s="7">
        <v>924.48</v>
      </c>
      <c r="G3" s="1" t="s">
        <v>64</v>
      </c>
      <c r="H3" s="4">
        <v>42073</v>
      </c>
      <c r="I3" s="31" t="s">
        <v>65</v>
      </c>
      <c r="J3" s="4">
        <v>42074</v>
      </c>
    </row>
    <row r="4" spans="1:11" x14ac:dyDescent="0.3">
      <c r="A4" s="4">
        <v>42060</v>
      </c>
      <c r="B4" s="13" t="s">
        <v>9</v>
      </c>
      <c r="C4" s="54">
        <v>121660</v>
      </c>
      <c r="E4" s="7" t="s">
        <v>16</v>
      </c>
      <c r="F4" s="7">
        <v>28.68</v>
      </c>
      <c r="G4" s="1" t="s">
        <v>68</v>
      </c>
      <c r="H4" s="4">
        <v>42060</v>
      </c>
      <c r="J4"/>
    </row>
    <row r="5" spans="1:11" x14ac:dyDescent="0.3">
      <c r="A5" s="4">
        <v>42044</v>
      </c>
      <c r="B5" s="13" t="s">
        <v>9</v>
      </c>
      <c r="C5" s="54">
        <v>133071</v>
      </c>
      <c r="E5" s="7" t="s">
        <v>16</v>
      </c>
      <c r="F5" s="7">
        <v>8.99</v>
      </c>
      <c r="G5" s="1" t="s">
        <v>69</v>
      </c>
      <c r="H5" s="4">
        <v>42044</v>
      </c>
      <c r="I5" s="6"/>
      <c r="J5"/>
    </row>
    <row r="6" spans="1:11" x14ac:dyDescent="0.3">
      <c r="A6" s="4">
        <v>42052</v>
      </c>
      <c r="B6" s="13" t="s">
        <v>9</v>
      </c>
      <c r="C6" s="54">
        <v>14608</v>
      </c>
      <c r="E6" s="7" t="s">
        <v>13</v>
      </c>
      <c r="F6" s="7">
        <v>92</v>
      </c>
      <c r="G6" s="1" t="s">
        <v>90</v>
      </c>
      <c r="H6" s="4">
        <v>42037</v>
      </c>
      <c r="I6" s="31" t="s">
        <v>144</v>
      </c>
      <c r="J6" s="4">
        <v>42046</v>
      </c>
    </row>
    <row r="7" spans="1:11" x14ac:dyDescent="0.3">
      <c r="A7" s="4">
        <v>42040</v>
      </c>
      <c r="B7" s="13" t="s">
        <v>9</v>
      </c>
      <c r="C7" s="54">
        <v>77127</v>
      </c>
      <c r="E7" s="7" t="s">
        <v>16</v>
      </c>
      <c r="F7" s="7">
        <v>60</v>
      </c>
      <c r="G7" s="1" t="s">
        <v>91</v>
      </c>
      <c r="H7" s="4">
        <v>42040</v>
      </c>
      <c r="J7"/>
    </row>
    <row r="8" spans="1:11" x14ac:dyDescent="0.3">
      <c r="A8" s="4">
        <v>42038</v>
      </c>
      <c r="B8" s="13" t="s">
        <v>9</v>
      </c>
      <c r="C8" s="54">
        <v>77103</v>
      </c>
      <c r="E8" s="7" t="s">
        <v>16</v>
      </c>
      <c r="F8" s="7">
        <v>74.5</v>
      </c>
      <c r="G8" s="1" t="s">
        <v>91</v>
      </c>
      <c r="H8" s="4">
        <v>42038</v>
      </c>
      <c r="J8"/>
    </row>
    <row r="9" spans="1:11" x14ac:dyDescent="0.3">
      <c r="A9" s="4">
        <v>42046</v>
      </c>
      <c r="B9" s="13" t="s">
        <v>9</v>
      </c>
      <c r="C9" s="54">
        <v>77173</v>
      </c>
      <c r="E9" s="7" t="s">
        <v>16</v>
      </c>
      <c r="F9" s="7">
        <v>160</v>
      </c>
      <c r="G9" s="1" t="s">
        <v>91</v>
      </c>
      <c r="H9" s="4">
        <v>42046</v>
      </c>
      <c r="J9"/>
    </row>
    <row r="10" spans="1:11" x14ac:dyDescent="0.3">
      <c r="A10" s="4">
        <v>42049</v>
      </c>
      <c r="B10" s="13" t="s">
        <v>9</v>
      </c>
      <c r="C10" s="54">
        <v>77200</v>
      </c>
      <c r="E10" s="7" t="s">
        <v>16</v>
      </c>
      <c r="F10" s="7">
        <v>40.5</v>
      </c>
      <c r="G10" s="1" t="s">
        <v>91</v>
      </c>
      <c r="H10" s="4">
        <v>42049</v>
      </c>
      <c r="J10"/>
    </row>
    <row r="11" spans="1:11" x14ac:dyDescent="0.3">
      <c r="A11" s="4">
        <v>42038</v>
      </c>
      <c r="B11" s="13" t="s">
        <v>9</v>
      </c>
      <c r="C11" s="54">
        <v>26868</v>
      </c>
      <c r="E11" s="7" t="s">
        <v>16</v>
      </c>
      <c r="F11" s="7">
        <v>22.47</v>
      </c>
      <c r="G11" s="1" t="s">
        <v>70</v>
      </c>
      <c r="H11" s="4">
        <v>42038</v>
      </c>
      <c r="J11"/>
    </row>
    <row r="12" spans="1:11" x14ac:dyDescent="0.3">
      <c r="A12" s="4">
        <v>42038</v>
      </c>
      <c r="B12" s="13" t="s">
        <v>9</v>
      </c>
      <c r="C12" s="54">
        <v>15608</v>
      </c>
      <c r="E12" s="7" t="s">
        <v>16</v>
      </c>
      <c r="F12" s="7">
        <v>59.8</v>
      </c>
      <c r="G12" s="1" t="s">
        <v>72</v>
      </c>
      <c r="H12" s="4">
        <v>42038</v>
      </c>
      <c r="J12"/>
    </row>
    <row r="13" spans="1:11" x14ac:dyDescent="0.3">
      <c r="A13" s="4">
        <v>42047</v>
      </c>
      <c r="B13" s="13" t="s">
        <v>9</v>
      </c>
      <c r="C13" s="54">
        <v>17964</v>
      </c>
      <c r="E13" s="7" t="s">
        <v>16</v>
      </c>
      <c r="F13" s="7">
        <v>197.8</v>
      </c>
      <c r="G13" s="1" t="s">
        <v>72</v>
      </c>
      <c r="H13" s="4">
        <v>42047</v>
      </c>
      <c r="J13"/>
    </row>
    <row r="14" spans="1:11" x14ac:dyDescent="0.3">
      <c r="A14" s="4">
        <v>42048</v>
      </c>
      <c r="B14" s="13" t="s">
        <v>9</v>
      </c>
      <c r="C14" s="54">
        <v>18288</v>
      </c>
      <c r="E14" s="7" t="s">
        <v>16</v>
      </c>
      <c r="F14" s="7">
        <v>81.7</v>
      </c>
      <c r="G14" s="1" t="s">
        <v>72</v>
      </c>
      <c r="H14" s="4">
        <v>42048</v>
      </c>
      <c r="J14"/>
    </row>
    <row r="15" spans="1:11" x14ac:dyDescent="0.3">
      <c r="A15" s="4">
        <v>42040</v>
      </c>
      <c r="B15" s="13" t="s">
        <v>9</v>
      </c>
      <c r="C15" s="54">
        <v>9276</v>
      </c>
      <c r="E15" s="7" t="s">
        <v>16</v>
      </c>
      <c r="F15" s="7">
        <v>9</v>
      </c>
      <c r="G15" s="1" t="s">
        <v>73</v>
      </c>
      <c r="H15" s="4">
        <v>42040</v>
      </c>
      <c r="J15"/>
    </row>
    <row r="16" spans="1:11" x14ac:dyDescent="0.3">
      <c r="A16" s="4">
        <v>42040</v>
      </c>
      <c r="B16" s="13" t="s">
        <v>9</v>
      </c>
      <c r="E16" s="7" t="s">
        <v>16</v>
      </c>
      <c r="F16" s="1">
        <v>9</v>
      </c>
      <c r="G16" s="1" t="s">
        <v>73</v>
      </c>
      <c r="H16" s="4">
        <v>42040</v>
      </c>
      <c r="J16"/>
    </row>
    <row r="17" spans="1:10" x14ac:dyDescent="0.3">
      <c r="A17" s="4">
        <v>42037</v>
      </c>
      <c r="B17" s="13" t="s">
        <v>351</v>
      </c>
      <c r="C17" s="8" t="s">
        <v>146</v>
      </c>
      <c r="E17" s="7" t="s">
        <v>13</v>
      </c>
      <c r="F17" s="1">
        <v>955</v>
      </c>
      <c r="G17" s="1" t="s">
        <v>190</v>
      </c>
      <c r="H17" s="4"/>
      <c r="I17" t="s">
        <v>148</v>
      </c>
      <c r="J17" s="4">
        <v>41687</v>
      </c>
    </row>
    <row r="18" spans="1:10" x14ac:dyDescent="0.3">
      <c r="A18" s="4">
        <v>42036</v>
      </c>
      <c r="B18" s="13" t="s">
        <v>351</v>
      </c>
      <c r="C18" s="8" t="s">
        <v>145</v>
      </c>
      <c r="E18" s="7" t="s">
        <v>13</v>
      </c>
      <c r="F18" s="1">
        <v>5755</v>
      </c>
      <c r="G18" s="1" t="s">
        <v>190</v>
      </c>
      <c r="H18" s="4"/>
      <c r="I18" t="s">
        <v>147</v>
      </c>
      <c r="J18" s="4">
        <v>41687</v>
      </c>
    </row>
    <row r="19" spans="1:10" x14ac:dyDescent="0.3">
      <c r="A19" s="4">
        <v>42036</v>
      </c>
      <c r="B19" s="13" t="s">
        <v>351</v>
      </c>
      <c r="C19" s="8" t="s">
        <v>145</v>
      </c>
      <c r="E19" s="7" t="s">
        <v>13</v>
      </c>
      <c r="G19" s="1" t="s">
        <v>190</v>
      </c>
      <c r="H19" s="4">
        <v>42096</v>
      </c>
      <c r="I19" t="s">
        <v>166</v>
      </c>
      <c r="J19" s="4">
        <v>42101</v>
      </c>
    </row>
    <row r="20" spans="1:10" x14ac:dyDescent="0.3">
      <c r="A20" s="4">
        <v>42038</v>
      </c>
      <c r="B20" s="13" t="s">
        <v>9</v>
      </c>
      <c r="C20" s="8">
        <v>1997</v>
      </c>
      <c r="E20" s="7" t="s">
        <v>16</v>
      </c>
      <c r="F20" s="1">
        <v>283.55</v>
      </c>
      <c r="G20" s="1" t="s">
        <v>155</v>
      </c>
      <c r="H20" s="4"/>
    </row>
    <row r="21" spans="1:10" x14ac:dyDescent="0.3">
      <c r="A21" s="4">
        <v>42048</v>
      </c>
      <c r="B21" s="13" t="s">
        <v>95</v>
      </c>
      <c r="C21" s="31"/>
      <c r="D21" t="s">
        <v>143</v>
      </c>
      <c r="E21" s="7" t="s">
        <v>13</v>
      </c>
      <c r="F21" s="7">
        <v>205.5</v>
      </c>
      <c r="G21" s="1" t="s">
        <v>92</v>
      </c>
      <c r="H21" s="4">
        <v>42049</v>
      </c>
      <c r="I21">
        <v>460742</v>
      </c>
      <c r="J21" s="4">
        <v>42051</v>
      </c>
    </row>
    <row r="22" spans="1:10" x14ac:dyDescent="0.3">
      <c r="A22" s="4">
        <v>42044</v>
      </c>
      <c r="B22" s="13" t="s">
        <v>95</v>
      </c>
      <c r="C22">
        <v>310109</v>
      </c>
      <c r="D22" t="s">
        <v>143</v>
      </c>
      <c r="E22" s="7" t="s">
        <v>13</v>
      </c>
      <c r="F22" s="7">
        <v>158</v>
      </c>
      <c r="G22" s="1" t="s">
        <v>92</v>
      </c>
      <c r="H22" s="4">
        <v>42049</v>
      </c>
      <c r="I22" s="31">
        <v>460742</v>
      </c>
      <c r="J22" s="4">
        <v>42051</v>
      </c>
    </row>
    <row r="23" spans="1:10" x14ac:dyDescent="0.3">
      <c r="A23" s="4">
        <v>42049</v>
      </c>
      <c r="B23" s="13" t="s">
        <v>95</v>
      </c>
      <c r="C23">
        <v>26204</v>
      </c>
      <c r="D23" t="s">
        <v>142</v>
      </c>
      <c r="E23" s="7" t="s">
        <v>16</v>
      </c>
      <c r="F23" s="7">
        <v>158</v>
      </c>
      <c r="G23" s="1" t="s">
        <v>92</v>
      </c>
      <c r="H23" s="4">
        <v>42049</v>
      </c>
    </row>
    <row r="24" spans="1:10" x14ac:dyDescent="0.3">
      <c r="A24" s="4">
        <v>42039</v>
      </c>
      <c r="B24" s="13" t="s">
        <v>10</v>
      </c>
      <c r="C24"/>
      <c r="D24" t="s">
        <v>96</v>
      </c>
      <c r="E24" s="7" t="s">
        <v>16</v>
      </c>
      <c r="F24" s="1">
        <v>32.5</v>
      </c>
      <c r="G24" s="1" t="s">
        <v>93</v>
      </c>
      <c r="H24" s="4">
        <v>42039</v>
      </c>
    </row>
    <row r="25" spans="1:10" x14ac:dyDescent="0.3">
      <c r="A25" s="4">
        <v>42063</v>
      </c>
      <c r="B25" s="13" t="s">
        <v>94</v>
      </c>
      <c r="C25" s="8" t="s">
        <v>97</v>
      </c>
      <c r="D25" t="s">
        <v>98</v>
      </c>
      <c r="E25" s="7" t="s">
        <v>16</v>
      </c>
      <c r="F25" s="1">
        <v>4.5</v>
      </c>
      <c r="G25" t="s">
        <v>100</v>
      </c>
      <c r="H25" s="4">
        <v>42063</v>
      </c>
      <c r="I25" s="6"/>
    </row>
    <row r="26" spans="1:10" x14ac:dyDescent="0.3">
      <c r="A26" s="4">
        <v>42063</v>
      </c>
      <c r="B26" s="13" t="s">
        <v>94</v>
      </c>
      <c r="C26" s="8" t="s">
        <v>99</v>
      </c>
      <c r="D26" t="s">
        <v>98</v>
      </c>
      <c r="E26" s="7" t="s">
        <v>16</v>
      </c>
      <c r="F26" s="1">
        <v>2.8</v>
      </c>
      <c r="G26" s="1" t="s">
        <v>100</v>
      </c>
      <c r="H26" s="4">
        <v>42063</v>
      </c>
    </row>
    <row r="27" spans="1:10" x14ac:dyDescent="0.3">
      <c r="A27" s="4">
        <v>42046</v>
      </c>
      <c r="B27" s="13" t="s">
        <v>94</v>
      </c>
      <c r="C27" s="8">
        <v>12917</v>
      </c>
      <c r="D27" t="s">
        <v>98</v>
      </c>
      <c r="E27" s="7" t="s">
        <v>16</v>
      </c>
      <c r="F27" s="1">
        <v>5</v>
      </c>
      <c r="G27" s="1" t="s">
        <v>101</v>
      </c>
      <c r="H27" s="4">
        <v>42046</v>
      </c>
    </row>
    <row r="28" spans="1:10" x14ac:dyDescent="0.3">
      <c r="A28" s="4">
        <v>42036</v>
      </c>
      <c r="B28" s="13" t="s">
        <v>192</v>
      </c>
      <c r="C28" s="8" t="s">
        <v>75</v>
      </c>
      <c r="D28" t="s">
        <v>141</v>
      </c>
      <c r="E28" s="7" t="s">
        <v>13</v>
      </c>
      <c r="F28" s="1">
        <v>800</v>
      </c>
      <c r="G28" s="1" t="s">
        <v>76</v>
      </c>
      <c r="H28" s="4">
        <v>42031</v>
      </c>
      <c r="I28">
        <v>460737</v>
      </c>
      <c r="J28" s="4">
        <v>42040</v>
      </c>
    </row>
    <row r="29" spans="1:10" x14ac:dyDescent="0.3">
      <c r="A29" s="4">
        <v>42036</v>
      </c>
      <c r="B29" s="13" t="s">
        <v>10</v>
      </c>
      <c r="C29" s="8">
        <v>19</v>
      </c>
      <c r="D29" t="s">
        <v>74</v>
      </c>
      <c r="E29" s="7" t="s">
        <v>16</v>
      </c>
      <c r="F29" s="1">
        <v>51.31</v>
      </c>
      <c r="G29" s="1" t="s">
        <v>77</v>
      </c>
      <c r="H29" s="4">
        <v>42071</v>
      </c>
    </row>
    <row r="30" spans="1:10" x14ac:dyDescent="0.3">
      <c r="A30" s="4">
        <v>42063</v>
      </c>
      <c r="B30" s="13" t="s">
        <v>17</v>
      </c>
      <c r="D30" t="s">
        <v>102</v>
      </c>
      <c r="E30" s="7" t="s">
        <v>16</v>
      </c>
      <c r="F30" s="1">
        <v>120.31</v>
      </c>
      <c r="G30" t="s">
        <v>80</v>
      </c>
      <c r="H30" s="4"/>
    </row>
    <row r="31" spans="1:10" ht="16.2" x14ac:dyDescent="0.3">
      <c r="A31" s="4">
        <v>42063</v>
      </c>
      <c r="B31" s="13" t="s">
        <v>24</v>
      </c>
      <c r="D31" t="s">
        <v>103</v>
      </c>
      <c r="E31" s="7" t="s">
        <v>13</v>
      </c>
      <c r="F31" s="1">
        <v>1283</v>
      </c>
      <c r="G31" s="1" t="s">
        <v>84</v>
      </c>
      <c r="H31" s="4">
        <v>42063</v>
      </c>
      <c r="I31">
        <v>460746</v>
      </c>
      <c r="J31" s="4">
        <v>42068</v>
      </c>
    </row>
    <row r="32" spans="1:10" x14ac:dyDescent="0.3">
      <c r="A32" s="4">
        <v>42053</v>
      </c>
      <c r="B32" s="13" t="s">
        <v>23</v>
      </c>
      <c r="D32" t="s">
        <v>86</v>
      </c>
      <c r="E32" s="7" t="s">
        <v>16</v>
      </c>
      <c r="F32" s="1">
        <v>63.7</v>
      </c>
      <c r="G32" s="1" t="s">
        <v>87</v>
      </c>
      <c r="H32" s="4">
        <v>42053</v>
      </c>
      <c r="J32" s="4">
        <v>42053</v>
      </c>
    </row>
    <row r="33" spans="1:9" x14ac:dyDescent="0.3">
      <c r="A33" s="4">
        <v>42046</v>
      </c>
      <c r="B33" s="13" t="s">
        <v>23</v>
      </c>
      <c r="D33" t="s">
        <v>106</v>
      </c>
      <c r="E33" s="7" t="s">
        <v>16</v>
      </c>
      <c r="F33" s="1">
        <v>9</v>
      </c>
      <c r="G33" t="s">
        <v>104</v>
      </c>
      <c r="H33" s="4">
        <v>42050</v>
      </c>
    </row>
    <row r="34" spans="1:9" x14ac:dyDescent="0.3">
      <c r="A34" s="4">
        <v>42038</v>
      </c>
      <c r="B34" s="13" t="s">
        <v>23</v>
      </c>
      <c r="D34" t="s">
        <v>106</v>
      </c>
      <c r="E34" s="7" t="s">
        <v>16</v>
      </c>
      <c r="F34" s="1">
        <v>6</v>
      </c>
      <c r="G34" t="s">
        <v>105</v>
      </c>
      <c r="H34" s="4">
        <v>42050</v>
      </c>
    </row>
    <row r="35" spans="1:9" x14ac:dyDescent="0.3">
      <c r="A35" s="4">
        <v>42045</v>
      </c>
      <c r="B35" s="13" t="s">
        <v>23</v>
      </c>
      <c r="D35" t="s">
        <v>106</v>
      </c>
      <c r="E35" s="7" t="s">
        <v>16</v>
      </c>
      <c r="F35" s="1">
        <v>6</v>
      </c>
      <c r="G35" t="s">
        <v>105</v>
      </c>
      <c r="H35" s="4"/>
    </row>
    <row r="36" spans="1:9" x14ac:dyDescent="0.3">
      <c r="A36" s="4"/>
      <c r="B36" s="13" t="s">
        <v>23</v>
      </c>
      <c r="D36" t="s">
        <v>139</v>
      </c>
      <c r="E36" s="7" t="s">
        <v>16</v>
      </c>
      <c r="F36" s="1">
        <v>40</v>
      </c>
      <c r="G36" s="7"/>
      <c r="H36" s="4"/>
    </row>
    <row r="37" spans="1:9" x14ac:dyDescent="0.3">
      <c r="A37" s="4"/>
      <c r="B37" s="13" t="s">
        <v>23</v>
      </c>
      <c r="D37" t="s">
        <v>140</v>
      </c>
      <c r="E37" s="7" t="s">
        <v>16</v>
      </c>
      <c r="F37" s="1">
        <v>200</v>
      </c>
      <c r="G37" s="7"/>
      <c r="H37" s="4"/>
    </row>
    <row r="38" spans="1:9" x14ac:dyDescent="0.3">
      <c r="A38" s="4"/>
      <c r="B38" s="13" t="s">
        <v>23</v>
      </c>
      <c r="D38" t="s">
        <v>138</v>
      </c>
      <c r="E38" s="7" t="s">
        <v>16</v>
      </c>
      <c r="F38" s="1">
        <v>150</v>
      </c>
      <c r="H38" s="1"/>
      <c r="I38" s="1"/>
    </row>
    <row r="39" spans="1:9" x14ac:dyDescent="0.3">
      <c r="A39" s="4"/>
      <c r="B39" s="13"/>
      <c r="E39" s="7"/>
      <c r="H39" s="1"/>
      <c r="I39" s="1"/>
    </row>
    <row r="40" spans="1:9" x14ac:dyDescent="0.3">
      <c r="A40" s="4"/>
      <c r="B40" s="13"/>
      <c r="E40" s="7"/>
      <c r="H40" s="4"/>
    </row>
    <row r="41" spans="1:9" x14ac:dyDescent="0.3">
      <c r="A41" s="4"/>
      <c r="B41" s="13"/>
      <c r="E41" s="7"/>
      <c r="H41" s="4"/>
    </row>
    <row r="42" spans="1:9" x14ac:dyDescent="0.3">
      <c r="A42" s="4"/>
      <c r="E42" s="7"/>
      <c r="H42" s="4"/>
    </row>
    <row r="43" spans="1:9" x14ac:dyDescent="0.3">
      <c r="A43" s="4"/>
      <c r="E43" s="7"/>
      <c r="H43" s="4"/>
    </row>
    <row r="44" spans="1:9" x14ac:dyDescent="0.3">
      <c r="E44" s="7"/>
    </row>
    <row r="45" spans="1:9" x14ac:dyDescent="0.3">
      <c r="A45" s="4"/>
      <c r="E45" s="7"/>
      <c r="H45" s="4"/>
    </row>
    <row r="46" spans="1:9" x14ac:dyDescent="0.3">
      <c r="A46" s="4"/>
      <c r="E46" s="7"/>
      <c r="H46" s="4"/>
    </row>
    <row r="47" spans="1:9" x14ac:dyDescent="0.3">
      <c r="A47" s="4"/>
      <c r="E47" s="7"/>
      <c r="H47" s="4"/>
    </row>
    <row r="48" spans="1:9" x14ac:dyDescent="0.3">
      <c r="A48" s="4"/>
      <c r="E48" s="7"/>
      <c r="H48" s="4"/>
    </row>
    <row r="49" spans="1:8" x14ac:dyDescent="0.3">
      <c r="A49" s="4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E53" s="7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E60" s="7"/>
      <c r="H60" s="4"/>
    </row>
  </sheetData>
  <dataValidations count="2">
    <dataValidation type="list" allowBlank="1" showInputMessage="1" showErrorMessage="1" sqref="G36:G37 E1:E1048576">
      <formula1>ModeofPmt</formula1>
    </dataValidation>
    <dataValidation type="list" allowBlank="1" showInputMessage="1" showErrorMessage="1" sqref="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101" sqref="A101:XFD101"/>
    </sheetView>
  </sheetViews>
  <sheetFormatPr defaultRowHeight="14.4" x14ac:dyDescent="0.3"/>
  <cols>
    <col min="1" max="1" width="12.109375" customWidth="1"/>
    <col min="2" max="2" width="27.33203125" style="35" customWidth="1"/>
    <col min="3" max="3" width="15.109375" style="8" customWidth="1"/>
    <col min="4" max="4" width="23.44140625" customWidth="1"/>
    <col min="5" max="5" width="20.5546875" style="1" customWidth="1"/>
    <col min="6" max="6" width="16.88671875" style="1" customWidth="1"/>
    <col min="7" max="7" width="32.33203125" style="1" customWidth="1"/>
    <col min="8" max="9" width="14.5546875" customWidth="1"/>
    <col min="10" max="10" width="22.5546875" style="4" customWidth="1"/>
    <col min="11" max="11" width="38.88671875" customWidth="1"/>
    <col min="12" max="12" width="11.10937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42079</v>
      </c>
      <c r="B2" s="13" t="s">
        <v>9</v>
      </c>
      <c r="C2" s="9">
        <v>10370342</v>
      </c>
      <c r="E2" s="7" t="s">
        <v>16</v>
      </c>
      <c r="F2" s="7">
        <v>12.73</v>
      </c>
      <c r="G2" s="5" t="s">
        <v>62</v>
      </c>
      <c r="H2" s="4">
        <v>42079</v>
      </c>
    </row>
    <row r="3" spans="1:11" x14ac:dyDescent="0.3">
      <c r="A3" s="4">
        <v>42082</v>
      </c>
      <c r="B3" s="13" t="s">
        <v>9</v>
      </c>
      <c r="C3" s="9">
        <v>10370795</v>
      </c>
      <c r="E3" s="7" t="s">
        <v>16</v>
      </c>
      <c r="F3" s="7">
        <v>154.08000000000001</v>
      </c>
      <c r="G3" s="5" t="s">
        <v>62</v>
      </c>
      <c r="H3" s="4">
        <v>42082</v>
      </c>
    </row>
    <row r="4" spans="1:11" x14ac:dyDescent="0.3">
      <c r="A4" s="4">
        <v>42090</v>
      </c>
      <c r="B4" s="13" t="s">
        <v>9</v>
      </c>
      <c r="C4" s="9">
        <v>10371738</v>
      </c>
      <c r="E4" s="7" t="s">
        <v>16</v>
      </c>
      <c r="F4" s="7">
        <v>22.47</v>
      </c>
      <c r="G4" s="5" t="s">
        <v>62</v>
      </c>
      <c r="H4" s="4">
        <v>42090</v>
      </c>
    </row>
    <row r="5" spans="1:11" x14ac:dyDescent="0.3">
      <c r="A5" s="4">
        <v>42090</v>
      </c>
      <c r="B5" s="13" t="s">
        <v>9</v>
      </c>
      <c r="C5" s="9">
        <v>10371739</v>
      </c>
      <c r="E5" s="7" t="s">
        <v>16</v>
      </c>
      <c r="F5" s="7">
        <v>37.450000000000003</v>
      </c>
      <c r="G5" s="5" t="s">
        <v>62</v>
      </c>
      <c r="H5" s="4">
        <v>42090</v>
      </c>
    </row>
    <row r="6" spans="1:11" x14ac:dyDescent="0.3">
      <c r="A6" s="4">
        <v>42073</v>
      </c>
      <c r="B6" s="13" t="s">
        <v>9</v>
      </c>
      <c r="C6" s="9">
        <v>3220</v>
      </c>
      <c r="E6" s="7" t="s">
        <v>13</v>
      </c>
      <c r="F6" s="7">
        <v>87.74</v>
      </c>
      <c r="G6" s="1" t="s">
        <v>64</v>
      </c>
      <c r="H6" s="4">
        <v>42171</v>
      </c>
      <c r="I6">
        <v>460766</v>
      </c>
      <c r="J6" s="4">
        <v>42178</v>
      </c>
    </row>
    <row r="7" spans="1:11" x14ac:dyDescent="0.3">
      <c r="A7" s="4">
        <v>42076</v>
      </c>
      <c r="B7" s="13" t="s">
        <v>9</v>
      </c>
      <c r="C7" s="9">
        <v>3445</v>
      </c>
      <c r="E7" s="7" t="s">
        <v>13</v>
      </c>
      <c r="F7" s="7">
        <v>121.02</v>
      </c>
      <c r="G7" s="1" t="s">
        <v>64</v>
      </c>
      <c r="H7" s="4">
        <v>42171</v>
      </c>
      <c r="I7">
        <v>460766</v>
      </c>
      <c r="J7" s="4">
        <v>42178</v>
      </c>
    </row>
    <row r="8" spans="1:11" x14ac:dyDescent="0.3">
      <c r="A8" s="4">
        <v>42082</v>
      </c>
      <c r="B8" s="13" t="s">
        <v>9</v>
      </c>
      <c r="C8" s="9" t="s">
        <v>149</v>
      </c>
      <c r="E8" s="7" t="s">
        <v>16</v>
      </c>
      <c r="F8" s="7">
        <v>60.99</v>
      </c>
      <c r="G8" s="1" t="s">
        <v>150</v>
      </c>
      <c r="H8" s="4">
        <v>42082</v>
      </c>
    </row>
    <row r="9" spans="1:11" x14ac:dyDescent="0.3">
      <c r="A9" s="4">
        <v>42093</v>
      </c>
      <c r="B9" s="13" t="s">
        <v>9</v>
      </c>
      <c r="C9" s="9" t="s">
        <v>151</v>
      </c>
      <c r="E9" s="7" t="s">
        <v>16</v>
      </c>
      <c r="F9" s="7">
        <v>48.15</v>
      </c>
      <c r="G9" s="1" t="s">
        <v>150</v>
      </c>
      <c r="H9" s="4">
        <v>42093</v>
      </c>
    </row>
    <row r="10" spans="1:11" x14ac:dyDescent="0.3">
      <c r="A10" s="4">
        <v>42083</v>
      </c>
      <c r="B10" s="13" t="s">
        <v>9</v>
      </c>
      <c r="C10" s="9">
        <v>504383</v>
      </c>
      <c r="E10" s="7" t="s">
        <v>16</v>
      </c>
      <c r="F10" s="7">
        <v>16.05</v>
      </c>
      <c r="G10" s="1" t="s">
        <v>152</v>
      </c>
      <c r="H10" s="4">
        <v>42083</v>
      </c>
    </row>
    <row r="11" spans="1:11" x14ac:dyDescent="0.3">
      <c r="A11" s="4">
        <v>42069</v>
      </c>
      <c r="B11" s="13" t="s">
        <v>9</v>
      </c>
      <c r="C11" s="9">
        <v>133843</v>
      </c>
      <c r="E11" s="7" t="s">
        <v>16</v>
      </c>
      <c r="F11" s="7">
        <v>14.45</v>
      </c>
      <c r="G11" s="1" t="s">
        <v>69</v>
      </c>
      <c r="H11" s="4">
        <v>42069</v>
      </c>
    </row>
    <row r="12" spans="1:11" x14ac:dyDescent="0.3">
      <c r="A12" s="4">
        <v>42086</v>
      </c>
      <c r="B12" s="13" t="s">
        <v>9</v>
      </c>
      <c r="C12" s="9">
        <v>134617</v>
      </c>
      <c r="E12" s="7" t="s">
        <v>16</v>
      </c>
      <c r="F12" s="7">
        <v>9.6300000000000008</v>
      </c>
      <c r="G12" s="1" t="s">
        <v>69</v>
      </c>
      <c r="H12" s="4">
        <v>42086</v>
      </c>
    </row>
    <row r="13" spans="1:11" x14ac:dyDescent="0.3">
      <c r="A13" s="4">
        <v>42089</v>
      </c>
      <c r="B13" s="13" t="s">
        <v>9</v>
      </c>
      <c r="C13" s="9">
        <v>134814</v>
      </c>
      <c r="E13" s="7" t="s">
        <v>16</v>
      </c>
      <c r="F13" s="7">
        <v>13.91</v>
      </c>
      <c r="G13" s="1" t="s">
        <v>69</v>
      </c>
      <c r="H13" s="4">
        <v>42089</v>
      </c>
    </row>
    <row r="14" spans="1:11" x14ac:dyDescent="0.3">
      <c r="A14" s="4">
        <v>42077</v>
      </c>
      <c r="B14" s="13" t="s">
        <v>9</v>
      </c>
      <c r="C14" s="9">
        <v>77356</v>
      </c>
      <c r="E14" s="7" t="s">
        <v>16</v>
      </c>
      <c r="F14" s="7">
        <v>57</v>
      </c>
      <c r="G14" s="1" t="s">
        <v>91</v>
      </c>
      <c r="H14" s="4">
        <v>42077</v>
      </c>
    </row>
    <row r="15" spans="1:11" x14ac:dyDescent="0.3">
      <c r="A15" s="4">
        <v>42094</v>
      </c>
      <c r="B15" s="13" t="s">
        <v>9</v>
      </c>
      <c r="C15" s="9">
        <v>77480</v>
      </c>
      <c r="E15" s="7" t="s">
        <v>16</v>
      </c>
      <c r="F15" s="7">
        <v>80</v>
      </c>
      <c r="G15" s="1" t="s">
        <v>91</v>
      </c>
      <c r="H15" s="4">
        <v>42094</v>
      </c>
    </row>
    <row r="16" spans="1:11" x14ac:dyDescent="0.3">
      <c r="A16" s="4">
        <v>42077</v>
      </c>
      <c r="B16" s="13" t="s">
        <v>9</v>
      </c>
      <c r="C16" s="9">
        <v>28531</v>
      </c>
      <c r="E16" s="7" t="s">
        <v>16</v>
      </c>
      <c r="F16" s="7">
        <v>43.87</v>
      </c>
      <c r="G16" s="1" t="s">
        <v>70</v>
      </c>
      <c r="H16" s="4">
        <v>42077</v>
      </c>
    </row>
    <row r="17" spans="1:11" x14ac:dyDescent="0.3">
      <c r="A17" s="4">
        <v>42069</v>
      </c>
      <c r="B17" s="13" t="s">
        <v>9</v>
      </c>
      <c r="C17" s="9">
        <v>32429</v>
      </c>
      <c r="E17" s="7" t="s">
        <v>16</v>
      </c>
      <c r="F17" s="7">
        <v>20.87</v>
      </c>
      <c r="G17" s="1" t="s">
        <v>153</v>
      </c>
      <c r="H17" s="4">
        <v>42069</v>
      </c>
    </row>
    <row r="18" spans="1:11" x14ac:dyDescent="0.3">
      <c r="A18" s="4">
        <v>42094</v>
      </c>
      <c r="B18" s="13" t="s">
        <v>9</v>
      </c>
      <c r="C18" s="30"/>
      <c r="E18" s="7" t="s">
        <v>16</v>
      </c>
      <c r="F18" s="7">
        <v>49</v>
      </c>
      <c r="G18" s="1" t="s">
        <v>154</v>
      </c>
      <c r="H18" s="4">
        <v>42094</v>
      </c>
    </row>
    <row r="19" spans="1:11" x14ac:dyDescent="0.3">
      <c r="A19" s="4">
        <v>42090</v>
      </c>
      <c r="B19" s="13" t="s">
        <v>9</v>
      </c>
      <c r="C19" s="9">
        <v>15224</v>
      </c>
      <c r="E19" s="7" t="s">
        <v>16</v>
      </c>
      <c r="F19" s="7">
        <v>15.6</v>
      </c>
      <c r="G19" s="1" t="s">
        <v>72</v>
      </c>
      <c r="H19" s="4">
        <v>42090</v>
      </c>
    </row>
    <row r="20" spans="1:11" x14ac:dyDescent="0.3">
      <c r="A20" s="4">
        <v>42057</v>
      </c>
      <c r="B20" s="13" t="s">
        <v>9</v>
      </c>
      <c r="C20"/>
      <c r="E20" s="7" t="s">
        <v>16</v>
      </c>
      <c r="F20" s="7">
        <v>100</v>
      </c>
      <c r="G20" s="1" t="s">
        <v>156</v>
      </c>
      <c r="H20" s="4">
        <v>42057</v>
      </c>
    </row>
    <row r="21" spans="1:11" x14ac:dyDescent="0.3">
      <c r="A21" s="4">
        <v>42090</v>
      </c>
      <c r="B21" s="13" t="s">
        <v>9</v>
      </c>
      <c r="C21" s="9">
        <v>28448</v>
      </c>
      <c r="E21" s="7" t="s">
        <v>16</v>
      </c>
      <c r="F21" s="7">
        <v>6.42</v>
      </c>
      <c r="G21" s="1" t="s">
        <v>157</v>
      </c>
      <c r="H21" s="4">
        <v>42090</v>
      </c>
    </row>
    <row r="22" spans="1:11" x14ac:dyDescent="0.3">
      <c r="A22" s="4">
        <v>42087</v>
      </c>
      <c r="B22" s="13" t="s">
        <v>9</v>
      </c>
      <c r="C22" s="9">
        <v>358219</v>
      </c>
      <c r="E22" s="7" t="s">
        <v>16</v>
      </c>
      <c r="F22" s="7">
        <v>88</v>
      </c>
      <c r="G22" s="1" t="s">
        <v>158</v>
      </c>
      <c r="H22" s="4">
        <v>42087</v>
      </c>
    </row>
    <row r="23" spans="1:11" x14ac:dyDescent="0.3">
      <c r="A23" s="4">
        <v>42093</v>
      </c>
      <c r="B23" s="13" t="s">
        <v>9</v>
      </c>
      <c r="E23" s="7" t="s">
        <v>16</v>
      </c>
      <c r="F23" s="1">
        <v>8</v>
      </c>
      <c r="G23" s="1" t="s">
        <v>73</v>
      </c>
      <c r="H23" s="4">
        <v>42093</v>
      </c>
    </row>
    <row r="24" spans="1:11" x14ac:dyDescent="0.3">
      <c r="A24" s="4">
        <v>42090</v>
      </c>
      <c r="B24" s="13" t="s">
        <v>9</v>
      </c>
      <c r="E24" s="7" t="s">
        <v>16</v>
      </c>
      <c r="F24" s="1">
        <v>8.8000000000000007</v>
      </c>
      <c r="G24" s="1" t="s">
        <v>73</v>
      </c>
      <c r="H24" s="4">
        <v>42090</v>
      </c>
    </row>
    <row r="25" spans="1:11" x14ac:dyDescent="0.3">
      <c r="A25" s="4">
        <v>42086</v>
      </c>
      <c r="B25" s="13" t="s">
        <v>9</v>
      </c>
      <c r="E25" s="7" t="s">
        <v>16</v>
      </c>
      <c r="F25" s="1">
        <v>1.3</v>
      </c>
      <c r="H25" s="4">
        <v>42086</v>
      </c>
    </row>
    <row r="26" spans="1:11" x14ac:dyDescent="0.3">
      <c r="A26" s="4">
        <v>42064</v>
      </c>
      <c r="B26" s="13" t="s">
        <v>94</v>
      </c>
      <c r="D26" t="s">
        <v>98</v>
      </c>
      <c r="E26" s="7" t="s">
        <v>16</v>
      </c>
      <c r="F26" s="1">
        <v>5.5</v>
      </c>
      <c r="G26" t="s">
        <v>100</v>
      </c>
      <c r="H26" s="4">
        <v>42064</v>
      </c>
      <c r="I26" s="6"/>
    </row>
    <row r="27" spans="1:11" x14ac:dyDescent="0.3">
      <c r="A27" s="4">
        <v>42069</v>
      </c>
      <c r="B27" s="13" t="s">
        <v>94</v>
      </c>
      <c r="D27" t="s">
        <v>98</v>
      </c>
      <c r="E27" s="7" t="s">
        <v>16</v>
      </c>
      <c r="F27" s="1">
        <v>55.34</v>
      </c>
      <c r="G27" s="1" t="s">
        <v>100</v>
      </c>
      <c r="H27" s="4">
        <v>42069</v>
      </c>
    </row>
    <row r="28" spans="1:11" x14ac:dyDescent="0.3">
      <c r="A28" s="4">
        <v>42070</v>
      </c>
      <c r="B28" s="13" t="s">
        <v>94</v>
      </c>
      <c r="D28" t="s">
        <v>98</v>
      </c>
      <c r="E28" s="7" t="s">
        <v>16</v>
      </c>
      <c r="F28" s="1">
        <v>4.8</v>
      </c>
      <c r="G28" s="1" t="s">
        <v>100</v>
      </c>
      <c r="H28" s="4">
        <v>42070</v>
      </c>
    </row>
    <row r="29" spans="1:11" x14ac:dyDescent="0.3">
      <c r="A29" s="4">
        <v>42073</v>
      </c>
      <c r="B29" s="13" t="s">
        <v>94</v>
      </c>
      <c r="D29" t="s">
        <v>98</v>
      </c>
      <c r="E29" s="7" t="s">
        <v>16</v>
      </c>
      <c r="F29" s="1">
        <v>4.5</v>
      </c>
      <c r="G29" s="1" t="s">
        <v>100</v>
      </c>
      <c r="H29" s="4">
        <v>42073</v>
      </c>
    </row>
    <row r="30" spans="1:11" x14ac:dyDescent="0.3">
      <c r="A30" s="4">
        <v>42076</v>
      </c>
      <c r="B30" s="13" t="s">
        <v>94</v>
      </c>
      <c r="D30" t="s">
        <v>98</v>
      </c>
      <c r="E30" s="7" t="s">
        <v>16</v>
      </c>
      <c r="F30" s="1">
        <v>7.2</v>
      </c>
      <c r="G30" s="1" t="s">
        <v>100</v>
      </c>
      <c r="H30" s="4">
        <v>42076</v>
      </c>
    </row>
    <row r="31" spans="1:11" x14ac:dyDescent="0.3">
      <c r="A31" s="4">
        <v>42077</v>
      </c>
      <c r="B31" s="13" t="s">
        <v>94</v>
      </c>
      <c r="D31" t="s">
        <v>98</v>
      </c>
      <c r="E31" s="7" t="s">
        <v>16</v>
      </c>
      <c r="F31" s="1">
        <v>8.3000000000000007</v>
      </c>
      <c r="G31" s="1" t="s">
        <v>100</v>
      </c>
      <c r="H31" s="4">
        <v>42077</v>
      </c>
    </row>
    <row r="32" spans="1:11" x14ac:dyDescent="0.3">
      <c r="A32" s="4">
        <v>42082</v>
      </c>
      <c r="B32" s="13" t="s">
        <v>348</v>
      </c>
      <c r="C32" s="8" t="s">
        <v>170</v>
      </c>
      <c r="D32" t="s">
        <v>172</v>
      </c>
      <c r="E32" s="7" t="s">
        <v>13</v>
      </c>
      <c r="F32" s="1">
        <v>48</v>
      </c>
      <c r="G32" s="1" t="s">
        <v>165</v>
      </c>
      <c r="H32" s="4">
        <v>42191</v>
      </c>
      <c r="I32">
        <v>460773</v>
      </c>
      <c r="J32" s="4">
        <v>42194</v>
      </c>
      <c r="K32" t="s">
        <v>171</v>
      </c>
    </row>
    <row r="33" spans="1:11" x14ac:dyDescent="0.3">
      <c r="A33" s="4">
        <v>42089</v>
      </c>
      <c r="B33" s="13" t="s">
        <v>348</v>
      </c>
      <c r="C33" s="8">
        <v>39965</v>
      </c>
      <c r="D33" t="s">
        <v>172</v>
      </c>
      <c r="E33" s="7" t="s">
        <v>13</v>
      </c>
      <c r="F33" s="1">
        <v>210</v>
      </c>
      <c r="G33" s="1" t="s">
        <v>165</v>
      </c>
      <c r="H33" s="4">
        <v>42191</v>
      </c>
      <c r="I33">
        <v>460773</v>
      </c>
      <c r="J33" s="4">
        <v>42194</v>
      </c>
      <c r="K33" t="s">
        <v>187</v>
      </c>
    </row>
    <row r="34" spans="1:11" x14ac:dyDescent="0.3">
      <c r="A34" s="4">
        <v>42064</v>
      </c>
      <c r="B34" s="13" t="s">
        <v>10</v>
      </c>
      <c r="C34" s="8">
        <v>20</v>
      </c>
      <c r="D34" t="s">
        <v>74</v>
      </c>
      <c r="E34" s="7" t="s">
        <v>13</v>
      </c>
      <c r="F34" s="1">
        <v>46.6</v>
      </c>
      <c r="G34" s="1" t="s">
        <v>77</v>
      </c>
      <c r="H34" s="4">
        <v>42156</v>
      </c>
      <c r="I34">
        <v>460786</v>
      </c>
      <c r="J34" s="4">
        <v>42158</v>
      </c>
    </row>
    <row r="35" spans="1:11" x14ac:dyDescent="0.3">
      <c r="A35" s="4">
        <v>42064</v>
      </c>
      <c r="B35" s="13" t="s">
        <v>192</v>
      </c>
      <c r="C35" s="8" t="s">
        <v>188</v>
      </c>
      <c r="D35" s="55" t="s">
        <v>11</v>
      </c>
      <c r="E35" s="7" t="s">
        <v>13</v>
      </c>
      <c r="F35" s="1">
        <v>931</v>
      </c>
      <c r="G35" s="1" t="s">
        <v>164</v>
      </c>
      <c r="H35" s="4">
        <v>42063</v>
      </c>
      <c r="I35">
        <v>460745</v>
      </c>
      <c r="J35" s="4">
        <v>42067</v>
      </c>
    </row>
    <row r="36" spans="1:11" x14ac:dyDescent="0.3">
      <c r="A36" s="4">
        <v>42066</v>
      </c>
      <c r="B36" s="13" t="s">
        <v>19</v>
      </c>
      <c r="D36" t="s">
        <v>163</v>
      </c>
      <c r="E36" s="7" t="s">
        <v>16</v>
      </c>
      <c r="F36" s="1">
        <v>10</v>
      </c>
      <c r="G36" s="1" t="s">
        <v>160</v>
      </c>
      <c r="H36" s="4">
        <v>42064</v>
      </c>
    </row>
    <row r="37" spans="1:11" x14ac:dyDescent="0.3">
      <c r="A37" s="4">
        <v>42064</v>
      </c>
      <c r="B37" s="13" t="s">
        <v>17</v>
      </c>
      <c r="D37" t="s">
        <v>102</v>
      </c>
      <c r="E37" s="7" t="s">
        <v>16</v>
      </c>
      <c r="F37" s="1">
        <v>241.64</v>
      </c>
      <c r="G37" t="s">
        <v>80</v>
      </c>
      <c r="H37" s="4">
        <v>42064</v>
      </c>
    </row>
    <row r="38" spans="1:11" ht="16.2" x14ac:dyDescent="0.3">
      <c r="A38" s="4">
        <v>42090</v>
      </c>
      <c r="B38" s="13" t="s">
        <v>24</v>
      </c>
      <c r="D38" t="s">
        <v>159</v>
      </c>
      <c r="E38" s="7" t="s">
        <v>13</v>
      </c>
      <c r="F38" s="1">
        <v>1283</v>
      </c>
      <c r="G38" s="1" t="s">
        <v>84</v>
      </c>
      <c r="H38" s="4">
        <v>42086</v>
      </c>
      <c r="I38">
        <v>460754</v>
      </c>
      <c r="J38" s="4">
        <v>42089</v>
      </c>
    </row>
    <row r="39" spans="1:11" x14ac:dyDescent="0.3">
      <c r="A39" s="4">
        <v>42081</v>
      </c>
      <c r="B39" s="13" t="s">
        <v>23</v>
      </c>
      <c r="D39" t="s">
        <v>86</v>
      </c>
      <c r="E39" s="7" t="s">
        <v>16</v>
      </c>
      <c r="F39" s="1">
        <v>63.7</v>
      </c>
      <c r="G39" s="1" t="s">
        <v>87</v>
      </c>
      <c r="H39" s="4">
        <v>42081</v>
      </c>
    </row>
    <row r="40" spans="1:11" x14ac:dyDescent="0.3">
      <c r="A40" s="4">
        <v>42074</v>
      </c>
      <c r="B40" s="13" t="s">
        <v>23</v>
      </c>
      <c r="D40" t="s">
        <v>161</v>
      </c>
      <c r="E40" s="7" t="s">
        <v>16</v>
      </c>
      <c r="F40" s="1">
        <v>2.4</v>
      </c>
      <c r="G40" s="1" t="s">
        <v>162</v>
      </c>
      <c r="H40" s="4">
        <v>42074</v>
      </c>
    </row>
    <row r="41" spans="1:11" x14ac:dyDescent="0.3">
      <c r="A41" s="4">
        <v>42076</v>
      </c>
      <c r="B41" s="13" t="s">
        <v>23</v>
      </c>
      <c r="D41" t="s">
        <v>161</v>
      </c>
      <c r="E41" s="7" t="s">
        <v>16</v>
      </c>
      <c r="F41" s="1">
        <v>3.6</v>
      </c>
      <c r="G41" s="1" t="s">
        <v>162</v>
      </c>
      <c r="H41" s="4">
        <v>42076</v>
      </c>
    </row>
    <row r="42" spans="1:11" x14ac:dyDescent="0.3">
      <c r="A42" s="4"/>
      <c r="B42" s="13" t="s">
        <v>23</v>
      </c>
      <c r="D42" t="s">
        <v>139</v>
      </c>
      <c r="E42" s="7" t="s">
        <v>16</v>
      </c>
      <c r="F42" s="1">
        <v>50</v>
      </c>
      <c r="H42" s="4"/>
    </row>
    <row r="43" spans="1:11" x14ac:dyDescent="0.3">
      <c r="A43" s="4"/>
      <c r="B43" s="13" t="s">
        <v>23</v>
      </c>
      <c r="D43" t="s">
        <v>140</v>
      </c>
      <c r="E43" s="7" t="s">
        <v>16</v>
      </c>
      <c r="F43" s="1">
        <v>220</v>
      </c>
      <c r="H43" s="4"/>
    </row>
    <row r="44" spans="1:11" x14ac:dyDescent="0.3">
      <c r="A44" s="4"/>
      <c r="B44" s="13" t="s">
        <v>23</v>
      </c>
      <c r="D44" t="s">
        <v>138</v>
      </c>
      <c r="E44" s="7" t="s">
        <v>16</v>
      </c>
      <c r="F44" s="1">
        <v>200</v>
      </c>
      <c r="H44" s="4"/>
    </row>
    <row r="45" spans="1:11" x14ac:dyDescent="0.3">
      <c r="A45" s="4">
        <v>42076</v>
      </c>
      <c r="B45" s="13" t="s">
        <v>22</v>
      </c>
      <c r="D45" t="s">
        <v>167</v>
      </c>
      <c r="E45" s="7" t="s">
        <v>16</v>
      </c>
      <c r="F45" s="1">
        <v>721.57</v>
      </c>
      <c r="G45" s="1" t="s">
        <v>168</v>
      </c>
      <c r="H45" s="4"/>
    </row>
    <row r="46" spans="1:11" x14ac:dyDescent="0.3">
      <c r="A46" s="4">
        <v>42086</v>
      </c>
      <c r="B46" s="35" t="s">
        <v>18</v>
      </c>
      <c r="D46" s="8" t="s">
        <v>169</v>
      </c>
      <c r="E46" s="7" t="s">
        <v>13</v>
      </c>
      <c r="F46" s="1">
        <v>213</v>
      </c>
      <c r="H46" s="4">
        <v>42086</v>
      </c>
      <c r="I46">
        <v>460755</v>
      </c>
      <c r="J46" s="4">
        <v>42086</v>
      </c>
    </row>
    <row r="47" spans="1:11" x14ac:dyDescent="0.3">
      <c r="A47" s="4"/>
      <c r="B47" s="13"/>
      <c r="E47" s="7"/>
      <c r="H47" s="4"/>
    </row>
    <row r="48" spans="1:11" x14ac:dyDescent="0.3">
      <c r="A48" s="4"/>
      <c r="E48" s="7"/>
      <c r="H48" s="4"/>
    </row>
    <row r="49" spans="1:8" x14ac:dyDescent="0.3">
      <c r="A49" s="4"/>
      <c r="B49" s="13"/>
      <c r="E49" s="7"/>
      <c r="H49" s="4"/>
    </row>
    <row r="50" spans="1:8" x14ac:dyDescent="0.3">
      <c r="A50" s="4"/>
      <c r="E50" s="7"/>
      <c r="H50" s="4"/>
    </row>
    <row r="51" spans="1:8" x14ac:dyDescent="0.3">
      <c r="A51" s="4"/>
      <c r="E51" s="7"/>
      <c r="H51" s="4"/>
    </row>
    <row r="52" spans="1:8" x14ac:dyDescent="0.3">
      <c r="A52" s="4"/>
      <c r="E52" s="7"/>
      <c r="H52" s="4"/>
    </row>
    <row r="53" spans="1:8" x14ac:dyDescent="0.3">
      <c r="E53" s="7"/>
    </row>
    <row r="54" spans="1:8" x14ac:dyDescent="0.3">
      <c r="A54" s="4"/>
      <c r="E54" s="7"/>
      <c r="H54" s="4"/>
    </row>
    <row r="55" spans="1:8" x14ac:dyDescent="0.3">
      <c r="A55" s="4"/>
      <c r="E55" s="7"/>
      <c r="H55" s="4"/>
    </row>
    <row r="56" spans="1:8" x14ac:dyDescent="0.3">
      <c r="A56" s="4"/>
      <c r="E56" s="7"/>
      <c r="H56" s="4"/>
    </row>
    <row r="57" spans="1:8" x14ac:dyDescent="0.3">
      <c r="A57" s="4"/>
      <c r="E57" s="7"/>
      <c r="H57" s="4"/>
    </row>
    <row r="58" spans="1:8" x14ac:dyDescent="0.3">
      <c r="A58" s="4"/>
      <c r="E58" s="7"/>
      <c r="H58" s="4"/>
    </row>
    <row r="59" spans="1:8" x14ac:dyDescent="0.3">
      <c r="A59" s="4"/>
      <c r="E59" s="7"/>
      <c r="H59" s="4"/>
    </row>
    <row r="60" spans="1:8" x14ac:dyDescent="0.3">
      <c r="A60" s="4"/>
      <c r="E60" s="7"/>
      <c r="H60" s="4"/>
    </row>
    <row r="61" spans="1:8" x14ac:dyDescent="0.3">
      <c r="A61" s="4"/>
      <c r="E61" s="7"/>
      <c r="H61" s="4"/>
    </row>
    <row r="62" spans="1:8" x14ac:dyDescent="0.3">
      <c r="E62" s="7"/>
    </row>
    <row r="63" spans="1:8" x14ac:dyDescent="0.3">
      <c r="A63" s="4"/>
      <c r="E63" s="7"/>
      <c r="H63" s="4"/>
    </row>
    <row r="64" spans="1:8" x14ac:dyDescent="0.3">
      <c r="A64" s="4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  <c r="H67" s="4"/>
    </row>
    <row r="68" spans="1:8" x14ac:dyDescent="0.3">
      <c r="A68" s="4"/>
      <c r="E68" s="7"/>
      <c r="H68" s="4"/>
    </row>
    <row r="69" spans="1:8" x14ac:dyDescent="0.3">
      <c r="E69" s="7"/>
      <c r="H69" s="4"/>
    </row>
  </sheetData>
  <dataValidations count="2">
    <dataValidation type="list" allowBlank="1" showInputMessage="1" showErrorMessage="1" sqref="D3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32" workbookViewId="0">
      <selection activeCell="G44" sqref="G44"/>
    </sheetView>
  </sheetViews>
  <sheetFormatPr defaultRowHeight="14.4" x14ac:dyDescent="0.3"/>
  <cols>
    <col min="1" max="1" width="13.109375" customWidth="1"/>
    <col min="2" max="2" width="31.55468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42100</v>
      </c>
      <c r="B2" s="13" t="s">
        <v>9</v>
      </c>
      <c r="C2" s="9">
        <v>10687377</v>
      </c>
      <c r="E2" s="7" t="s">
        <v>16</v>
      </c>
      <c r="F2" s="7">
        <v>13.16</v>
      </c>
      <c r="G2" s="5" t="s">
        <v>62</v>
      </c>
      <c r="H2" s="4">
        <v>42100</v>
      </c>
    </row>
    <row r="3" spans="1:11" x14ac:dyDescent="0.3">
      <c r="A3" s="4">
        <v>42103</v>
      </c>
      <c r="B3" s="13" t="s">
        <v>9</v>
      </c>
      <c r="C3" s="9">
        <v>10688182</v>
      </c>
      <c r="E3" s="7" t="s">
        <v>16</v>
      </c>
      <c r="F3" s="7">
        <v>1.07</v>
      </c>
      <c r="G3" s="5" t="s">
        <v>62</v>
      </c>
      <c r="H3" s="4">
        <v>42103</v>
      </c>
    </row>
    <row r="4" spans="1:11" x14ac:dyDescent="0.3">
      <c r="A4" s="4">
        <v>42103</v>
      </c>
      <c r="B4" s="13" t="s">
        <v>9</v>
      </c>
      <c r="C4" s="9">
        <v>10688178</v>
      </c>
      <c r="E4" s="7" t="s">
        <v>16</v>
      </c>
      <c r="F4" s="7">
        <v>0.64</v>
      </c>
      <c r="G4" s="5" t="s">
        <v>62</v>
      </c>
      <c r="H4" s="4">
        <v>42103</v>
      </c>
    </row>
    <row r="5" spans="1:11" x14ac:dyDescent="0.3">
      <c r="A5" s="4">
        <v>42103</v>
      </c>
      <c r="B5" s="13" t="s">
        <v>9</v>
      </c>
      <c r="C5" s="9">
        <v>10688176</v>
      </c>
      <c r="E5" s="7" t="s">
        <v>16</v>
      </c>
      <c r="F5" s="7">
        <v>31.24</v>
      </c>
      <c r="G5" s="5" t="s">
        <v>62</v>
      </c>
      <c r="H5" s="4">
        <v>42103</v>
      </c>
      <c r="I5" s="6"/>
    </row>
    <row r="6" spans="1:11" x14ac:dyDescent="0.3">
      <c r="A6" s="4">
        <v>42120</v>
      </c>
      <c r="B6" s="13" t="s">
        <v>9</v>
      </c>
      <c r="C6" s="9">
        <v>11019479</v>
      </c>
      <c r="E6" s="7" t="s">
        <v>16</v>
      </c>
      <c r="F6" s="7">
        <v>59.39</v>
      </c>
      <c r="G6" s="5" t="s">
        <v>62</v>
      </c>
      <c r="H6" s="4">
        <v>42120</v>
      </c>
      <c r="I6" s="6"/>
    </row>
    <row r="7" spans="1:11" x14ac:dyDescent="0.3">
      <c r="A7" s="4">
        <v>42121</v>
      </c>
      <c r="B7" s="13" t="s">
        <v>9</v>
      </c>
      <c r="C7" s="9">
        <v>11019770</v>
      </c>
      <c r="E7" s="7" t="s">
        <v>16</v>
      </c>
      <c r="F7" s="7">
        <v>27.82</v>
      </c>
      <c r="G7" s="5" t="s">
        <v>62</v>
      </c>
      <c r="H7" s="4">
        <v>42121</v>
      </c>
      <c r="I7" s="6"/>
    </row>
    <row r="8" spans="1:11" x14ac:dyDescent="0.3">
      <c r="A8" s="4">
        <v>42109</v>
      </c>
      <c r="B8" s="13" t="s">
        <v>9</v>
      </c>
      <c r="C8" s="9" t="s">
        <v>173</v>
      </c>
      <c r="E8" s="7" t="s">
        <v>16</v>
      </c>
      <c r="F8" s="7">
        <v>124.66</v>
      </c>
      <c r="G8" s="5" t="s">
        <v>174</v>
      </c>
      <c r="H8" s="4">
        <v>42109</v>
      </c>
      <c r="I8" s="6"/>
    </row>
    <row r="9" spans="1:11" x14ac:dyDescent="0.3">
      <c r="A9" s="4">
        <v>42103</v>
      </c>
      <c r="B9" s="13" t="s">
        <v>9</v>
      </c>
      <c r="C9" s="9" t="s">
        <v>175</v>
      </c>
      <c r="E9" s="7" t="s">
        <v>16</v>
      </c>
      <c r="F9" s="7">
        <v>42.8</v>
      </c>
      <c r="G9" s="5" t="s">
        <v>174</v>
      </c>
      <c r="H9" s="4">
        <v>42103</v>
      </c>
      <c r="I9" s="6"/>
    </row>
    <row r="10" spans="1:11" x14ac:dyDescent="0.3">
      <c r="A10" s="4">
        <v>42103</v>
      </c>
      <c r="B10" s="13" t="s">
        <v>9</v>
      </c>
      <c r="C10" s="9">
        <v>179386</v>
      </c>
      <c r="E10" s="7" t="s">
        <v>16</v>
      </c>
      <c r="F10" s="7">
        <v>10.7</v>
      </c>
      <c r="G10" s="5" t="s">
        <v>174</v>
      </c>
      <c r="H10" s="4">
        <v>42103</v>
      </c>
      <c r="I10" s="6"/>
    </row>
    <row r="11" spans="1:11" x14ac:dyDescent="0.3">
      <c r="A11" s="4">
        <v>42107</v>
      </c>
      <c r="B11" s="13" t="s">
        <v>9</v>
      </c>
      <c r="C11" s="9" t="s">
        <v>176</v>
      </c>
      <c r="E11" s="7" t="s">
        <v>16</v>
      </c>
      <c r="F11" s="7">
        <v>62.06</v>
      </c>
      <c r="G11" s="1" t="s">
        <v>178</v>
      </c>
      <c r="H11" s="4">
        <v>42107</v>
      </c>
      <c r="I11" s="6"/>
    </row>
    <row r="12" spans="1:11" x14ac:dyDescent="0.3">
      <c r="A12" s="4">
        <v>42111</v>
      </c>
      <c r="B12" s="13" t="s">
        <v>9</v>
      </c>
      <c r="C12" s="9" t="s">
        <v>177</v>
      </c>
      <c r="E12" s="7" t="s">
        <v>16</v>
      </c>
      <c r="F12" s="7">
        <v>13.38</v>
      </c>
      <c r="G12" s="1" t="s">
        <v>178</v>
      </c>
      <c r="H12" s="4">
        <v>42111</v>
      </c>
    </row>
    <row r="13" spans="1:11" x14ac:dyDescent="0.3">
      <c r="A13" s="4">
        <v>42108</v>
      </c>
      <c r="B13" s="13" t="s">
        <v>9</v>
      </c>
      <c r="C13" s="9" t="s">
        <v>179</v>
      </c>
      <c r="E13" s="7" t="s">
        <v>16</v>
      </c>
      <c r="F13" s="7">
        <v>156.22</v>
      </c>
      <c r="G13" s="1" t="s">
        <v>150</v>
      </c>
      <c r="H13" s="4">
        <v>42108</v>
      </c>
    </row>
    <row r="14" spans="1:11" x14ac:dyDescent="0.3">
      <c r="A14" s="4">
        <v>42116</v>
      </c>
      <c r="B14" s="13" t="s">
        <v>9</v>
      </c>
      <c r="C14" s="9">
        <v>506274</v>
      </c>
      <c r="E14" s="7" t="s">
        <v>16</v>
      </c>
      <c r="F14" s="7">
        <v>19.260000000000002</v>
      </c>
      <c r="G14" s="1" t="s">
        <v>152</v>
      </c>
      <c r="H14" s="4">
        <v>42116</v>
      </c>
    </row>
    <row r="15" spans="1:11" x14ac:dyDescent="0.3">
      <c r="A15" s="4">
        <v>42111</v>
      </c>
      <c r="B15" s="13" t="s">
        <v>9</v>
      </c>
      <c r="C15" s="9" t="s">
        <v>180</v>
      </c>
      <c r="E15" s="7" t="s">
        <v>16</v>
      </c>
      <c r="F15" s="7">
        <v>44.94</v>
      </c>
      <c r="G15" s="1" t="s">
        <v>181</v>
      </c>
      <c r="H15" s="4">
        <v>42111</v>
      </c>
    </row>
    <row r="16" spans="1:11" x14ac:dyDescent="0.3">
      <c r="A16" s="4">
        <v>42116</v>
      </c>
      <c r="B16" s="13" t="s">
        <v>9</v>
      </c>
      <c r="C16" s="9">
        <v>5404</v>
      </c>
      <c r="E16" s="7" t="s">
        <v>13</v>
      </c>
      <c r="F16" s="7">
        <v>811.06</v>
      </c>
      <c r="G16" s="1" t="s">
        <v>64</v>
      </c>
      <c r="H16" s="4">
        <v>42171</v>
      </c>
      <c r="I16">
        <v>460766</v>
      </c>
      <c r="J16" s="4">
        <v>42178</v>
      </c>
    </row>
    <row r="17" spans="1:11" x14ac:dyDescent="0.3">
      <c r="A17" s="4">
        <v>42098</v>
      </c>
      <c r="B17" s="13" t="s">
        <v>9</v>
      </c>
      <c r="C17" s="9">
        <v>135157</v>
      </c>
      <c r="E17" s="7" t="s">
        <v>16</v>
      </c>
      <c r="F17" s="7">
        <v>34.78</v>
      </c>
      <c r="G17" s="1" t="s">
        <v>69</v>
      </c>
      <c r="H17" s="4">
        <v>42098</v>
      </c>
    </row>
    <row r="18" spans="1:11" x14ac:dyDescent="0.3">
      <c r="A18" s="4">
        <v>42101</v>
      </c>
      <c r="B18" s="13" t="s">
        <v>9</v>
      </c>
      <c r="C18" s="9">
        <v>135257</v>
      </c>
      <c r="E18" s="7" t="s">
        <v>16</v>
      </c>
      <c r="F18" s="7">
        <v>9.6300000000000008</v>
      </c>
      <c r="G18" s="1" t="s">
        <v>69</v>
      </c>
      <c r="H18" s="4">
        <v>42101</v>
      </c>
    </row>
    <row r="19" spans="1:11" x14ac:dyDescent="0.3">
      <c r="A19" s="4">
        <v>42112</v>
      </c>
      <c r="B19" s="13" t="s">
        <v>9</v>
      </c>
      <c r="C19" s="9">
        <v>135860</v>
      </c>
      <c r="E19" s="7" t="s">
        <v>16</v>
      </c>
      <c r="F19" s="7">
        <v>30.5</v>
      </c>
      <c r="G19" s="1" t="s">
        <v>69</v>
      </c>
      <c r="H19" s="4">
        <v>42112</v>
      </c>
    </row>
    <row r="20" spans="1:11" x14ac:dyDescent="0.3">
      <c r="A20" s="4">
        <v>42114</v>
      </c>
      <c r="B20" s="13" t="s">
        <v>9</v>
      </c>
      <c r="C20" s="9">
        <v>135888</v>
      </c>
      <c r="E20" s="7" t="s">
        <v>16</v>
      </c>
      <c r="F20" s="7">
        <v>9.6300000000000008</v>
      </c>
      <c r="G20" s="1" t="s">
        <v>69</v>
      </c>
      <c r="H20" s="4">
        <v>42114</v>
      </c>
    </row>
    <row r="21" spans="1:11" x14ac:dyDescent="0.3">
      <c r="A21" s="4">
        <v>42116</v>
      </c>
      <c r="B21" s="13" t="s">
        <v>9</v>
      </c>
      <c r="C21" s="9">
        <v>136035</v>
      </c>
      <c r="E21" s="7" t="s">
        <v>16</v>
      </c>
      <c r="F21" s="7">
        <v>29.96</v>
      </c>
      <c r="G21" s="1" t="s">
        <v>69</v>
      </c>
      <c r="H21" s="4">
        <v>42116</v>
      </c>
    </row>
    <row r="22" spans="1:11" x14ac:dyDescent="0.3">
      <c r="A22" s="4">
        <v>42119</v>
      </c>
      <c r="B22" s="13" t="s">
        <v>9</v>
      </c>
      <c r="C22" s="9">
        <v>136194</v>
      </c>
      <c r="E22" s="7" t="s">
        <v>16</v>
      </c>
      <c r="F22" s="7">
        <v>14.45</v>
      </c>
      <c r="G22" s="1" t="s">
        <v>69</v>
      </c>
      <c r="H22" s="4">
        <v>42119</v>
      </c>
    </row>
    <row r="23" spans="1:11" x14ac:dyDescent="0.3">
      <c r="A23" s="4">
        <v>42103</v>
      </c>
      <c r="B23" s="13" t="s">
        <v>9</v>
      </c>
      <c r="C23" s="9">
        <v>14788</v>
      </c>
      <c r="E23" s="7" t="s">
        <v>16</v>
      </c>
      <c r="F23" s="7">
        <v>32.299999999999997</v>
      </c>
      <c r="G23" s="1" t="s">
        <v>182</v>
      </c>
      <c r="H23" s="4">
        <v>42037</v>
      </c>
      <c r="I23" s="31" t="s">
        <v>144</v>
      </c>
      <c r="J23" s="4">
        <v>42046</v>
      </c>
      <c r="K23" s="4"/>
    </row>
    <row r="24" spans="1:11" x14ac:dyDescent="0.3">
      <c r="A24" s="4">
        <v>42117</v>
      </c>
      <c r="B24" s="13" t="s">
        <v>9</v>
      </c>
      <c r="C24" s="9">
        <v>14819</v>
      </c>
      <c r="E24" s="7" t="s">
        <v>16</v>
      </c>
      <c r="F24" s="7">
        <v>104.3</v>
      </c>
      <c r="G24" s="1" t="s">
        <v>182</v>
      </c>
      <c r="H24" s="4">
        <v>42118</v>
      </c>
      <c r="I24">
        <v>460762</v>
      </c>
      <c r="J24" s="4">
        <v>42118</v>
      </c>
      <c r="K24" s="4"/>
    </row>
    <row r="25" spans="1:11" x14ac:dyDescent="0.3">
      <c r="A25" s="4">
        <v>42116</v>
      </c>
      <c r="B25" s="13" t="s">
        <v>9</v>
      </c>
      <c r="C25" s="9">
        <v>14813</v>
      </c>
      <c r="E25" s="7" t="s">
        <v>16</v>
      </c>
      <c r="F25" s="7">
        <v>3013.1</v>
      </c>
      <c r="G25" s="1" t="s">
        <v>182</v>
      </c>
      <c r="H25" s="4">
        <v>42118</v>
      </c>
      <c r="I25">
        <v>460762</v>
      </c>
      <c r="J25" s="4">
        <v>42118</v>
      </c>
      <c r="K25" s="4"/>
    </row>
    <row r="26" spans="1:11" x14ac:dyDescent="0.3">
      <c r="A26" s="4">
        <v>42108</v>
      </c>
      <c r="B26" s="13" t="s">
        <v>9</v>
      </c>
      <c r="C26" s="9">
        <v>77595</v>
      </c>
      <c r="E26" s="7" t="s">
        <v>16</v>
      </c>
      <c r="F26" s="7">
        <v>59.92</v>
      </c>
      <c r="G26" s="1" t="s">
        <v>91</v>
      </c>
      <c r="H26" s="4">
        <v>42108</v>
      </c>
      <c r="I26" s="4"/>
      <c r="J26"/>
    </row>
    <row r="27" spans="1:11" x14ac:dyDescent="0.3">
      <c r="A27" s="4">
        <v>42115</v>
      </c>
      <c r="B27" s="13" t="s">
        <v>9</v>
      </c>
      <c r="C27" s="9">
        <v>77658</v>
      </c>
      <c r="E27" s="7" t="s">
        <v>16</v>
      </c>
      <c r="F27" s="7">
        <v>953</v>
      </c>
      <c r="G27" s="1" t="s">
        <v>91</v>
      </c>
      <c r="H27" s="4">
        <v>42115</v>
      </c>
      <c r="I27" s="4"/>
      <c r="J27"/>
    </row>
    <row r="28" spans="1:11" x14ac:dyDescent="0.3">
      <c r="A28" s="4">
        <v>42107</v>
      </c>
      <c r="B28" s="13" t="s">
        <v>9</v>
      </c>
      <c r="C28" s="9">
        <v>29658</v>
      </c>
      <c r="E28" s="7" t="s">
        <v>16</v>
      </c>
      <c r="F28" s="7">
        <v>17.12</v>
      </c>
      <c r="G28" s="1" t="s">
        <v>70</v>
      </c>
      <c r="H28" s="4">
        <v>42107</v>
      </c>
    </row>
    <row r="29" spans="1:11" x14ac:dyDescent="0.3">
      <c r="A29" s="4">
        <v>42104</v>
      </c>
      <c r="B29" s="13" t="s">
        <v>9</v>
      </c>
      <c r="C29" s="9">
        <v>4090</v>
      </c>
      <c r="E29" s="7" t="s">
        <v>16</v>
      </c>
      <c r="F29" s="7">
        <v>5.99</v>
      </c>
      <c r="G29" s="1" t="s">
        <v>183</v>
      </c>
      <c r="H29" s="4">
        <v>42104</v>
      </c>
    </row>
    <row r="30" spans="1:11" x14ac:dyDescent="0.3">
      <c r="A30" s="4">
        <v>42118</v>
      </c>
      <c r="B30" s="13" t="s">
        <v>9</v>
      </c>
      <c r="C30" s="9">
        <v>4346</v>
      </c>
      <c r="E30" s="7" t="s">
        <v>16</v>
      </c>
      <c r="F30" s="7">
        <v>3.75</v>
      </c>
      <c r="G30" s="1" t="s">
        <v>183</v>
      </c>
      <c r="H30" s="4">
        <v>42118</v>
      </c>
    </row>
    <row r="31" spans="1:11" x14ac:dyDescent="0.3">
      <c r="A31" s="4">
        <v>42101</v>
      </c>
      <c r="B31" s="13" t="s">
        <v>9</v>
      </c>
      <c r="C31" s="30"/>
      <c r="E31" s="7" t="s">
        <v>16</v>
      </c>
      <c r="F31" s="7">
        <v>98</v>
      </c>
      <c r="G31" s="1" t="s">
        <v>154</v>
      </c>
      <c r="H31" s="4">
        <v>42101</v>
      </c>
    </row>
    <row r="32" spans="1:11" x14ac:dyDescent="0.3">
      <c r="A32" s="4">
        <v>42102</v>
      </c>
      <c r="B32" s="13" t="s">
        <v>9</v>
      </c>
      <c r="C32" s="9">
        <v>17224</v>
      </c>
      <c r="E32" s="7" t="s">
        <v>16</v>
      </c>
      <c r="F32" s="7">
        <v>9</v>
      </c>
      <c r="G32" s="1" t="s">
        <v>72</v>
      </c>
      <c r="H32" s="4">
        <v>42102</v>
      </c>
    </row>
    <row r="33" spans="1:10" x14ac:dyDescent="0.3">
      <c r="A33" s="4">
        <v>42109</v>
      </c>
      <c r="B33" s="13" t="s">
        <v>9</v>
      </c>
      <c r="C33" s="9">
        <v>18615</v>
      </c>
      <c r="E33" s="7" t="s">
        <v>16</v>
      </c>
      <c r="F33" s="7">
        <v>87.8</v>
      </c>
      <c r="G33" s="1" t="s">
        <v>72</v>
      </c>
      <c r="H33" s="4">
        <v>42109</v>
      </c>
    </row>
    <row r="34" spans="1:10" x14ac:dyDescent="0.3">
      <c r="A34" s="4">
        <v>42115</v>
      </c>
      <c r="B34" s="13" t="s">
        <v>9</v>
      </c>
      <c r="C34" s="9">
        <v>19789</v>
      </c>
      <c r="E34" s="7" t="s">
        <v>16</v>
      </c>
      <c r="F34" s="7">
        <v>14.8</v>
      </c>
      <c r="G34" s="1" t="s">
        <v>72</v>
      </c>
      <c r="H34" s="4">
        <v>42115</v>
      </c>
    </row>
    <row r="35" spans="1:10" x14ac:dyDescent="0.3">
      <c r="A35" s="4">
        <v>42116</v>
      </c>
      <c r="B35" s="13" t="s">
        <v>9</v>
      </c>
      <c r="C35" s="9">
        <v>10057</v>
      </c>
      <c r="E35" s="7" t="s">
        <v>16</v>
      </c>
      <c r="F35" s="7">
        <v>6</v>
      </c>
      <c r="G35" s="1" t="s">
        <v>72</v>
      </c>
      <c r="H35" s="4">
        <v>42116</v>
      </c>
    </row>
    <row r="36" spans="1:10" x14ac:dyDescent="0.3">
      <c r="A36" s="4">
        <v>42105</v>
      </c>
      <c r="B36" s="13" t="s">
        <v>9</v>
      </c>
      <c r="C36"/>
      <c r="E36" s="7" t="s">
        <v>16</v>
      </c>
      <c r="F36" s="7">
        <v>13.9</v>
      </c>
      <c r="G36" s="1" t="s">
        <v>157</v>
      </c>
      <c r="H36" s="4">
        <v>42105</v>
      </c>
      <c r="I36" s="6"/>
    </row>
    <row r="37" spans="1:10" x14ac:dyDescent="0.3">
      <c r="A37" s="4">
        <v>42101</v>
      </c>
      <c r="B37" s="13" t="s">
        <v>9</v>
      </c>
      <c r="C37" s="9"/>
      <c r="E37" s="7" t="s">
        <v>16</v>
      </c>
      <c r="F37" s="7">
        <v>15</v>
      </c>
      <c r="G37" s="1" t="s">
        <v>157</v>
      </c>
      <c r="H37" s="4">
        <v>42101</v>
      </c>
    </row>
    <row r="38" spans="1:10" x14ac:dyDescent="0.3">
      <c r="A38" s="4">
        <v>42114</v>
      </c>
      <c r="B38" s="13" t="s">
        <v>9</v>
      </c>
      <c r="C38" s="9"/>
      <c r="E38" s="7" t="s">
        <v>16</v>
      </c>
      <c r="F38" s="7">
        <v>13.9</v>
      </c>
      <c r="G38" s="1" t="s">
        <v>157</v>
      </c>
      <c r="H38" s="4">
        <v>42114</v>
      </c>
    </row>
    <row r="39" spans="1:10" x14ac:dyDescent="0.3">
      <c r="A39" s="4">
        <v>42119</v>
      </c>
      <c r="B39" s="13" t="s">
        <v>9</v>
      </c>
      <c r="C39" s="9"/>
      <c r="E39" s="7" t="s">
        <v>16</v>
      </c>
      <c r="F39" s="7">
        <v>13.9</v>
      </c>
      <c r="G39" s="1" t="s">
        <v>157</v>
      </c>
      <c r="H39" s="4">
        <v>42119</v>
      </c>
    </row>
    <row r="40" spans="1:10" x14ac:dyDescent="0.3">
      <c r="A40" s="4">
        <v>42097</v>
      </c>
      <c r="B40" s="13" t="s">
        <v>9</v>
      </c>
      <c r="C40" s="9"/>
      <c r="E40" s="7" t="s">
        <v>16</v>
      </c>
      <c r="F40" s="7">
        <v>9.3000000000000007</v>
      </c>
      <c r="G40" s="1" t="s">
        <v>158</v>
      </c>
      <c r="H40" s="4">
        <v>42097</v>
      </c>
    </row>
    <row r="41" spans="1:10" x14ac:dyDescent="0.3">
      <c r="A41" s="4">
        <v>42117</v>
      </c>
      <c r="B41" s="13" t="s">
        <v>9</v>
      </c>
      <c r="C41" s="8">
        <v>15776</v>
      </c>
      <c r="E41" s="7" t="s">
        <v>16</v>
      </c>
      <c r="F41" s="1">
        <v>110</v>
      </c>
      <c r="G41" s="1" t="s">
        <v>73</v>
      </c>
      <c r="H41" s="4">
        <v>42117</v>
      </c>
      <c r="I41" s="6"/>
    </row>
    <row r="42" spans="1:10" x14ac:dyDescent="0.3">
      <c r="A42" s="4">
        <v>42097</v>
      </c>
      <c r="B42" s="13" t="s">
        <v>9</v>
      </c>
      <c r="E42" s="7" t="s">
        <v>16</v>
      </c>
      <c r="F42" s="1">
        <v>4.7</v>
      </c>
      <c r="H42" s="4">
        <v>42097</v>
      </c>
      <c r="I42" s="6"/>
    </row>
    <row r="43" spans="1:10" x14ac:dyDescent="0.3">
      <c r="A43" s="4">
        <v>42115</v>
      </c>
      <c r="B43" s="13" t="s">
        <v>9</v>
      </c>
      <c r="C43" s="8">
        <v>192144</v>
      </c>
      <c r="E43" s="7" t="s">
        <v>16</v>
      </c>
      <c r="F43" s="1">
        <v>60.99</v>
      </c>
      <c r="G43" s="1" t="s">
        <v>200</v>
      </c>
      <c r="H43" s="4">
        <v>42115</v>
      </c>
      <c r="I43" s="6"/>
    </row>
    <row r="44" spans="1:10" x14ac:dyDescent="0.3">
      <c r="A44" s="4">
        <v>42113</v>
      </c>
      <c r="B44" s="13" t="s">
        <v>351</v>
      </c>
      <c r="C44" s="8">
        <v>190403</v>
      </c>
      <c r="E44" s="7" t="s">
        <v>13</v>
      </c>
      <c r="F44" s="1">
        <v>10920</v>
      </c>
      <c r="G44" s="1" t="s">
        <v>190</v>
      </c>
      <c r="H44" s="4">
        <v>42156</v>
      </c>
      <c r="I44" s="31">
        <v>460787</v>
      </c>
      <c r="J44" s="4">
        <v>42157</v>
      </c>
    </row>
    <row r="45" spans="1:10" x14ac:dyDescent="0.3">
      <c r="A45" s="4">
        <v>42108</v>
      </c>
      <c r="B45" s="13" t="s">
        <v>94</v>
      </c>
      <c r="D45" t="s">
        <v>98</v>
      </c>
      <c r="E45" s="7" t="s">
        <v>16</v>
      </c>
      <c r="F45" s="1">
        <v>31.3</v>
      </c>
      <c r="G45" t="s">
        <v>100</v>
      </c>
      <c r="H45" s="4">
        <v>42108</v>
      </c>
    </row>
    <row r="46" spans="1:10" x14ac:dyDescent="0.3">
      <c r="A46" s="4">
        <v>42104</v>
      </c>
      <c r="B46" s="13" t="s">
        <v>94</v>
      </c>
      <c r="D46" t="s">
        <v>98</v>
      </c>
      <c r="E46" s="7" t="s">
        <v>16</v>
      </c>
      <c r="F46" s="1">
        <v>58</v>
      </c>
      <c r="G46" s="1" t="s">
        <v>184</v>
      </c>
      <c r="H46" s="4">
        <v>42104</v>
      </c>
    </row>
    <row r="47" spans="1:10" x14ac:dyDescent="0.3">
      <c r="A47" s="4">
        <v>42109</v>
      </c>
      <c r="B47" s="13" t="s">
        <v>94</v>
      </c>
      <c r="C47" s="8">
        <v>336</v>
      </c>
      <c r="D47" t="s">
        <v>98</v>
      </c>
      <c r="E47" s="7" t="s">
        <v>16</v>
      </c>
      <c r="F47" s="1">
        <v>7.26</v>
      </c>
      <c r="G47" s="1" t="s">
        <v>185</v>
      </c>
      <c r="H47" s="4">
        <v>42109</v>
      </c>
    </row>
    <row r="48" spans="1:10" x14ac:dyDescent="0.3">
      <c r="A48" s="4">
        <v>42064</v>
      </c>
      <c r="B48" s="13" t="s">
        <v>10</v>
      </c>
      <c r="C48" s="8">
        <v>21</v>
      </c>
      <c r="D48" t="s">
        <v>74</v>
      </c>
      <c r="E48" s="7" t="s">
        <v>13</v>
      </c>
      <c r="F48" s="1">
        <v>58.65</v>
      </c>
      <c r="G48" s="1" t="s">
        <v>77</v>
      </c>
      <c r="H48" s="4">
        <v>42156</v>
      </c>
      <c r="I48">
        <v>460786</v>
      </c>
      <c r="J48" s="4">
        <v>42158</v>
      </c>
    </row>
    <row r="49" spans="1:10" x14ac:dyDescent="0.3">
      <c r="A49" s="4">
        <v>42095</v>
      </c>
      <c r="B49" s="13" t="s">
        <v>192</v>
      </c>
      <c r="C49" s="8" t="s">
        <v>189</v>
      </c>
      <c r="D49" s="55" t="s">
        <v>191</v>
      </c>
      <c r="E49" s="7" t="s">
        <v>13</v>
      </c>
      <c r="F49" s="1">
        <v>825</v>
      </c>
      <c r="G49" s="1" t="s">
        <v>164</v>
      </c>
      <c r="H49" s="4">
        <v>42090</v>
      </c>
      <c r="I49">
        <v>460756</v>
      </c>
      <c r="J49" s="4">
        <v>42095</v>
      </c>
    </row>
    <row r="50" spans="1:10" x14ac:dyDescent="0.3">
      <c r="A50" s="4">
        <v>42095</v>
      </c>
      <c r="B50" s="13" t="s">
        <v>17</v>
      </c>
      <c r="D50" t="s">
        <v>102</v>
      </c>
      <c r="E50" s="7" t="s">
        <v>16</v>
      </c>
      <c r="F50" s="1">
        <v>244.9</v>
      </c>
      <c r="G50" t="s">
        <v>80</v>
      </c>
      <c r="H50" s="4"/>
    </row>
    <row r="51" spans="1:10" ht="16.2" x14ac:dyDescent="0.3">
      <c r="A51" s="4">
        <v>42119</v>
      </c>
      <c r="B51" s="13" t="s">
        <v>24</v>
      </c>
      <c r="D51" t="s">
        <v>186</v>
      </c>
      <c r="E51" s="7" t="s">
        <v>13</v>
      </c>
      <c r="F51" s="1">
        <v>1283</v>
      </c>
      <c r="G51" s="1" t="s">
        <v>84</v>
      </c>
      <c r="H51" s="4">
        <v>42116</v>
      </c>
      <c r="I51">
        <v>460761</v>
      </c>
      <c r="J51" s="4">
        <v>42121</v>
      </c>
    </row>
    <row r="52" spans="1:10" ht="12.75" customHeight="1" x14ac:dyDescent="0.3">
      <c r="A52" s="4">
        <v>42112</v>
      </c>
      <c r="B52" s="13" t="s">
        <v>23</v>
      </c>
      <c r="D52" t="s">
        <v>86</v>
      </c>
      <c r="E52" s="7" t="s">
        <v>16</v>
      </c>
      <c r="F52" s="1">
        <v>63.7</v>
      </c>
      <c r="G52" s="1" t="s">
        <v>87</v>
      </c>
      <c r="H52" s="4"/>
    </row>
    <row r="53" spans="1:10" ht="15" customHeight="1" x14ac:dyDescent="0.3">
      <c r="A53" s="4"/>
      <c r="B53" s="13" t="s">
        <v>23</v>
      </c>
      <c r="D53" t="s">
        <v>161</v>
      </c>
      <c r="E53" s="7"/>
      <c r="F53" s="1">
        <v>0</v>
      </c>
      <c r="G53" s="1" t="s">
        <v>162</v>
      </c>
      <c r="H53" s="4"/>
    </row>
    <row r="54" spans="1:10" ht="18.75" customHeight="1" x14ac:dyDescent="0.3">
      <c r="A54" s="4"/>
      <c r="B54" s="13" t="s">
        <v>23</v>
      </c>
      <c r="D54" t="s">
        <v>161</v>
      </c>
      <c r="E54" s="7"/>
      <c r="F54" s="1">
        <v>0</v>
      </c>
      <c r="G54" s="1" t="s">
        <v>162</v>
      </c>
      <c r="H54" s="4"/>
    </row>
    <row r="55" spans="1:10" ht="16.5" customHeight="1" x14ac:dyDescent="0.3">
      <c r="A55" s="4"/>
      <c r="B55" s="13" t="s">
        <v>23</v>
      </c>
      <c r="D55" t="s">
        <v>139</v>
      </c>
      <c r="E55" s="7" t="s">
        <v>16</v>
      </c>
      <c r="F55" s="1">
        <v>50</v>
      </c>
      <c r="H55" s="4"/>
    </row>
    <row r="56" spans="1:10" ht="19.5" customHeight="1" x14ac:dyDescent="0.3">
      <c r="A56" s="4"/>
      <c r="B56" s="13" t="s">
        <v>23</v>
      </c>
      <c r="D56" t="s">
        <v>140</v>
      </c>
      <c r="E56" s="7" t="s">
        <v>16</v>
      </c>
      <c r="F56" s="1">
        <v>180</v>
      </c>
      <c r="H56" s="4"/>
    </row>
    <row r="57" spans="1:10" ht="17.25" customHeight="1" x14ac:dyDescent="0.3">
      <c r="A57" s="4"/>
      <c r="B57" s="13" t="s">
        <v>23</v>
      </c>
      <c r="D57" t="s">
        <v>138</v>
      </c>
      <c r="E57" s="7" t="s">
        <v>16</v>
      </c>
      <c r="F57" s="1">
        <v>200</v>
      </c>
      <c r="H57" s="4"/>
    </row>
    <row r="58" spans="1:10" x14ac:dyDescent="0.3">
      <c r="A58" s="4"/>
      <c r="B58" s="13" t="s">
        <v>22</v>
      </c>
      <c r="D58" t="s">
        <v>167</v>
      </c>
      <c r="E58" s="7" t="s">
        <v>16</v>
      </c>
      <c r="F58" s="1">
        <v>0</v>
      </c>
      <c r="H58" s="4"/>
    </row>
    <row r="59" spans="1:10" x14ac:dyDescent="0.3">
      <c r="A59" s="4"/>
      <c r="B59" s="35" t="s">
        <v>18</v>
      </c>
      <c r="D59" s="8" t="s">
        <v>169</v>
      </c>
      <c r="E59" s="7"/>
      <c r="F59" s="1">
        <v>0</v>
      </c>
    </row>
    <row r="60" spans="1:10" x14ac:dyDescent="0.3">
      <c r="A60" s="4"/>
      <c r="B60" s="13"/>
      <c r="E60" s="7"/>
      <c r="H60" s="4"/>
    </row>
    <row r="61" spans="1:10" x14ac:dyDescent="0.3">
      <c r="A61" s="4"/>
      <c r="E61" s="7"/>
      <c r="H61" s="4"/>
    </row>
    <row r="62" spans="1:10" x14ac:dyDescent="0.3">
      <c r="A62" s="4"/>
      <c r="E62" s="7"/>
      <c r="H62" s="4"/>
    </row>
    <row r="63" spans="1:10" x14ac:dyDescent="0.3">
      <c r="A63" s="4"/>
      <c r="E63" s="7"/>
      <c r="H63" s="4"/>
    </row>
    <row r="64" spans="1:10" x14ac:dyDescent="0.3">
      <c r="A64" s="4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  <c r="H67" s="4"/>
    </row>
    <row r="68" spans="1:8" x14ac:dyDescent="0.3">
      <c r="E68" s="7"/>
    </row>
    <row r="69" spans="1:8" x14ac:dyDescent="0.3">
      <c r="A69" s="4"/>
      <c r="E69" s="7"/>
      <c r="H69" s="4"/>
    </row>
    <row r="70" spans="1:8" x14ac:dyDescent="0.3">
      <c r="A70" s="4"/>
      <c r="E70" s="7"/>
      <c r="H70" s="4"/>
    </row>
    <row r="71" spans="1:8" x14ac:dyDescent="0.3">
      <c r="A71" s="4"/>
      <c r="E71" s="7"/>
      <c r="H71" s="4"/>
    </row>
    <row r="72" spans="1:8" x14ac:dyDescent="0.3">
      <c r="A72" s="4"/>
      <c r="E72" s="7"/>
      <c r="H72" s="4"/>
    </row>
    <row r="73" spans="1:8" x14ac:dyDescent="0.3">
      <c r="A73" s="4"/>
      <c r="E73" s="7"/>
      <c r="H73" s="4"/>
    </row>
    <row r="74" spans="1:8" x14ac:dyDescent="0.3">
      <c r="A74" s="4"/>
      <c r="E74" s="7"/>
      <c r="H74" s="4"/>
    </row>
    <row r="75" spans="1:8" x14ac:dyDescent="0.3">
      <c r="E75" s="7"/>
      <c r="H75" s="4"/>
    </row>
  </sheetData>
  <dataValidations count="2">
    <dataValidation type="list" allowBlank="1" showInputMessage="1" showErrorMessage="1" sqref="E1:E1048576">
      <formula1>ModeofPmt</formula1>
    </dataValidation>
    <dataValidation type="list" allowBlank="1" showInputMessage="1" showErrorMessage="1" sqref="D49 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16" sqref="G16"/>
    </sheetView>
  </sheetViews>
  <sheetFormatPr defaultRowHeight="14.4" x14ac:dyDescent="0.3"/>
  <cols>
    <col min="1" max="1" width="10.5546875" bestFit="1" customWidth="1"/>
    <col min="2" max="2" width="29.109375" style="35" customWidth="1"/>
    <col min="3" max="3" width="15.4414062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42138</v>
      </c>
      <c r="B2" s="13" t="s">
        <v>9</v>
      </c>
      <c r="C2" s="9">
        <v>10686729</v>
      </c>
      <c r="E2" s="7" t="s">
        <v>16</v>
      </c>
      <c r="F2" s="7">
        <v>59.92</v>
      </c>
      <c r="G2" s="5" t="s">
        <v>62</v>
      </c>
      <c r="H2" s="4">
        <v>42138</v>
      </c>
    </row>
    <row r="3" spans="1:11" x14ac:dyDescent="0.3">
      <c r="A3" s="4">
        <v>42128</v>
      </c>
      <c r="B3" s="13" t="s">
        <v>9</v>
      </c>
      <c r="C3" s="9" t="s">
        <v>197</v>
      </c>
      <c r="E3" s="7" t="s">
        <v>13</v>
      </c>
      <c r="F3" s="7">
        <v>153.01</v>
      </c>
      <c r="G3" s="1" t="s">
        <v>64</v>
      </c>
      <c r="H3" s="4">
        <v>42250</v>
      </c>
      <c r="I3">
        <v>460802</v>
      </c>
      <c r="J3" s="4">
        <v>42251</v>
      </c>
      <c r="K3" s="4">
        <v>42251</v>
      </c>
    </row>
    <row r="4" spans="1:11" x14ac:dyDescent="0.3">
      <c r="A4" s="4">
        <v>42143</v>
      </c>
      <c r="B4" s="13" t="s">
        <v>9</v>
      </c>
      <c r="C4" s="9" t="s">
        <v>198</v>
      </c>
      <c r="E4" s="7" t="s">
        <v>16</v>
      </c>
      <c r="F4" s="7">
        <v>74.900000000000006</v>
      </c>
      <c r="G4" s="1" t="s">
        <v>150</v>
      </c>
      <c r="H4" s="4">
        <v>42143</v>
      </c>
    </row>
    <row r="5" spans="1:11" x14ac:dyDescent="0.3">
      <c r="A5" s="4">
        <v>42143</v>
      </c>
      <c r="B5" s="13" t="s">
        <v>9</v>
      </c>
      <c r="C5" s="9">
        <v>507948</v>
      </c>
      <c r="E5" s="7" t="s">
        <v>16</v>
      </c>
      <c r="F5" s="7">
        <v>12.84</v>
      </c>
      <c r="G5" s="1" t="s">
        <v>152</v>
      </c>
      <c r="H5" s="4">
        <v>42143</v>
      </c>
      <c r="I5" s="6"/>
    </row>
    <row r="6" spans="1:11" x14ac:dyDescent="0.3">
      <c r="A6" s="4">
        <v>42144</v>
      </c>
      <c r="B6" s="13" t="s">
        <v>9</v>
      </c>
      <c r="C6" s="9">
        <v>49122</v>
      </c>
      <c r="E6" s="7" t="s">
        <v>16</v>
      </c>
      <c r="F6" s="7">
        <v>160</v>
      </c>
      <c r="G6" s="5" t="s">
        <v>199</v>
      </c>
      <c r="H6" s="4">
        <v>42144</v>
      </c>
      <c r="I6" s="6"/>
    </row>
    <row r="7" spans="1:11" x14ac:dyDescent="0.3">
      <c r="A7" s="4">
        <v>42129</v>
      </c>
      <c r="B7" s="13" t="s">
        <v>9</v>
      </c>
      <c r="C7" s="9">
        <v>136594</v>
      </c>
      <c r="E7" s="7" t="s">
        <v>16</v>
      </c>
      <c r="F7" s="7">
        <v>22.47</v>
      </c>
      <c r="G7" s="1" t="s">
        <v>69</v>
      </c>
      <c r="H7" s="4">
        <v>42129</v>
      </c>
    </row>
    <row r="8" spans="1:11" x14ac:dyDescent="0.3">
      <c r="A8" s="4">
        <v>42142</v>
      </c>
      <c r="B8" s="13" t="s">
        <v>9</v>
      </c>
      <c r="C8" s="9">
        <v>137190</v>
      </c>
      <c r="E8" s="7" t="s">
        <v>16</v>
      </c>
      <c r="F8" s="7">
        <v>52.97</v>
      </c>
      <c r="G8" s="1" t="s">
        <v>69</v>
      </c>
      <c r="H8" s="4">
        <v>42142</v>
      </c>
    </row>
    <row r="9" spans="1:11" x14ac:dyDescent="0.3">
      <c r="A9" s="4">
        <v>42143</v>
      </c>
      <c r="B9" s="13" t="s">
        <v>9</v>
      </c>
      <c r="C9" s="9">
        <v>137263</v>
      </c>
      <c r="E9" s="7" t="s">
        <v>16</v>
      </c>
      <c r="F9" s="7">
        <v>29.43</v>
      </c>
      <c r="G9" s="1" t="s">
        <v>69</v>
      </c>
      <c r="H9" s="4">
        <v>42143</v>
      </c>
    </row>
    <row r="10" spans="1:11" x14ac:dyDescent="0.3">
      <c r="A10" s="4">
        <v>42129</v>
      </c>
      <c r="B10" s="13" t="s">
        <v>9</v>
      </c>
      <c r="C10" s="9">
        <v>77760</v>
      </c>
      <c r="E10" s="7" t="s">
        <v>16</v>
      </c>
      <c r="F10" s="7">
        <v>79</v>
      </c>
      <c r="G10" s="1" t="s">
        <v>91</v>
      </c>
      <c r="H10" s="4">
        <v>42129</v>
      </c>
    </row>
    <row r="11" spans="1:11" x14ac:dyDescent="0.3">
      <c r="A11" s="4">
        <v>42143</v>
      </c>
      <c r="B11" s="13" t="s">
        <v>9</v>
      </c>
      <c r="C11" s="9">
        <v>77910</v>
      </c>
      <c r="E11" s="7" t="s">
        <v>16</v>
      </c>
      <c r="F11" s="7">
        <v>115.5</v>
      </c>
      <c r="G11" s="1" t="s">
        <v>91</v>
      </c>
      <c r="H11" s="4">
        <v>42143</v>
      </c>
    </row>
    <row r="12" spans="1:11" x14ac:dyDescent="0.3">
      <c r="A12" s="4">
        <v>42128</v>
      </c>
      <c r="B12" s="13" t="s">
        <v>9</v>
      </c>
      <c r="C12" s="9">
        <v>30716</v>
      </c>
      <c r="E12" s="7" t="s">
        <v>16</v>
      </c>
      <c r="F12" s="7">
        <v>17.12</v>
      </c>
      <c r="G12" s="1" t="s">
        <v>70</v>
      </c>
      <c r="H12" s="4">
        <v>42128</v>
      </c>
    </row>
    <row r="13" spans="1:11" x14ac:dyDescent="0.3">
      <c r="A13" s="4">
        <v>42128</v>
      </c>
      <c r="B13" s="13" t="s">
        <v>9</v>
      </c>
      <c r="C13" s="9">
        <v>4482</v>
      </c>
      <c r="E13" s="7" t="s">
        <v>16</v>
      </c>
      <c r="F13" s="7">
        <v>48.15</v>
      </c>
      <c r="G13" s="1" t="s">
        <v>183</v>
      </c>
      <c r="H13" s="4">
        <v>42128</v>
      </c>
    </row>
    <row r="14" spans="1:11" x14ac:dyDescent="0.3">
      <c r="A14" s="4">
        <v>42142</v>
      </c>
      <c r="B14" s="13" t="s">
        <v>9</v>
      </c>
      <c r="C14" s="9">
        <v>407432</v>
      </c>
      <c r="E14" s="7" t="s">
        <v>13</v>
      </c>
      <c r="F14" s="7">
        <v>144</v>
      </c>
      <c r="G14" s="1" t="s">
        <v>201</v>
      </c>
      <c r="H14" s="4">
        <v>42141</v>
      </c>
      <c r="I14">
        <v>460779</v>
      </c>
      <c r="J14" s="4">
        <v>42143</v>
      </c>
    </row>
    <row r="15" spans="1:11" x14ac:dyDescent="0.3">
      <c r="A15" s="4">
        <v>42152</v>
      </c>
      <c r="B15" s="13" t="s">
        <v>9</v>
      </c>
      <c r="C15" s="9"/>
      <c r="D15" t="s">
        <v>202</v>
      </c>
      <c r="E15" s="7" t="s">
        <v>16</v>
      </c>
      <c r="F15" s="7">
        <v>19</v>
      </c>
      <c r="H15" s="4">
        <v>42152</v>
      </c>
    </row>
    <row r="16" spans="1:11" x14ac:dyDescent="0.3">
      <c r="A16" s="4">
        <v>42129</v>
      </c>
      <c r="B16" s="13" t="s">
        <v>351</v>
      </c>
      <c r="C16" s="9" t="s">
        <v>203</v>
      </c>
      <c r="E16" s="7" t="s">
        <v>13</v>
      </c>
      <c r="F16" s="7">
        <v>4835</v>
      </c>
      <c r="G16" s="1" t="s">
        <v>190</v>
      </c>
      <c r="H16" s="4">
        <v>42195</v>
      </c>
      <c r="I16">
        <v>460774</v>
      </c>
      <c r="J16" s="4">
        <v>42198</v>
      </c>
    </row>
    <row r="17" spans="1:10" x14ac:dyDescent="0.3">
      <c r="A17" s="4">
        <v>42139</v>
      </c>
      <c r="B17" s="13" t="s">
        <v>9</v>
      </c>
      <c r="C17" s="9" t="s">
        <v>204</v>
      </c>
      <c r="E17" s="7" t="s">
        <v>16</v>
      </c>
      <c r="F17" s="7">
        <v>7</v>
      </c>
      <c r="G17" s="1" t="s">
        <v>72</v>
      </c>
      <c r="H17" s="4">
        <v>42139</v>
      </c>
    </row>
    <row r="18" spans="1:10" x14ac:dyDescent="0.3">
      <c r="A18" s="4">
        <v>42149</v>
      </c>
      <c r="B18" s="13" t="s">
        <v>9</v>
      </c>
      <c r="C18" s="9" t="s">
        <v>205</v>
      </c>
      <c r="E18" s="7" t="s">
        <v>16</v>
      </c>
      <c r="F18" s="7">
        <v>28.2</v>
      </c>
      <c r="G18" s="1" t="s">
        <v>72</v>
      </c>
      <c r="H18" s="4">
        <v>42149</v>
      </c>
    </row>
    <row r="19" spans="1:10" x14ac:dyDescent="0.3">
      <c r="A19" s="4">
        <v>42150</v>
      </c>
      <c r="B19" s="13" t="s">
        <v>9</v>
      </c>
      <c r="C19" s="9" t="s">
        <v>206</v>
      </c>
      <c r="E19" s="7" t="s">
        <v>16</v>
      </c>
      <c r="F19" s="7">
        <v>7.3</v>
      </c>
      <c r="G19" s="1" t="s">
        <v>72</v>
      </c>
      <c r="H19" s="4">
        <v>42150</v>
      </c>
    </row>
    <row r="20" spans="1:10" x14ac:dyDescent="0.3">
      <c r="A20" s="4">
        <v>42142</v>
      </c>
      <c r="B20" s="13" t="s">
        <v>9</v>
      </c>
      <c r="C20" s="9"/>
      <c r="E20" s="7" t="s">
        <v>16</v>
      </c>
      <c r="F20" s="7">
        <v>10.050000000000001</v>
      </c>
      <c r="G20" s="1" t="s">
        <v>207</v>
      </c>
      <c r="H20" s="4">
        <v>42142</v>
      </c>
      <c r="I20" s="6"/>
    </row>
    <row r="21" spans="1:10" x14ac:dyDescent="0.3">
      <c r="A21" s="4">
        <v>42145</v>
      </c>
      <c r="B21" s="13" t="s">
        <v>9</v>
      </c>
      <c r="C21" s="9"/>
      <c r="E21" s="7" t="s">
        <v>16</v>
      </c>
      <c r="F21" s="7">
        <v>26.75</v>
      </c>
      <c r="G21" s="1" t="s">
        <v>207</v>
      </c>
      <c r="H21" s="4">
        <v>42145</v>
      </c>
    </row>
    <row r="22" spans="1:10" x14ac:dyDescent="0.3">
      <c r="A22" s="4">
        <v>42130</v>
      </c>
      <c r="B22" s="13" t="s">
        <v>9</v>
      </c>
      <c r="C22" s="9">
        <v>1012614</v>
      </c>
      <c r="E22" s="7" t="s">
        <v>16</v>
      </c>
      <c r="F22" s="7">
        <v>170</v>
      </c>
      <c r="G22" s="1" t="s">
        <v>156</v>
      </c>
      <c r="H22" s="4">
        <v>42130</v>
      </c>
    </row>
    <row r="23" spans="1:10" x14ac:dyDescent="0.3">
      <c r="A23" s="4">
        <v>42153</v>
      </c>
      <c r="B23" s="13" t="s">
        <v>10</v>
      </c>
      <c r="C23" s="9">
        <v>37355</v>
      </c>
      <c r="E23" s="7" t="s">
        <v>16</v>
      </c>
      <c r="F23" s="7">
        <v>16</v>
      </c>
      <c r="G23" s="1" t="s">
        <v>222</v>
      </c>
      <c r="H23" s="4">
        <v>42153</v>
      </c>
    </row>
    <row r="24" spans="1:10" x14ac:dyDescent="0.3">
      <c r="A24" s="4">
        <v>42130</v>
      </c>
      <c r="B24" s="13" t="s">
        <v>10</v>
      </c>
      <c r="C24" s="9">
        <v>12125</v>
      </c>
      <c r="D24" t="s">
        <v>208</v>
      </c>
      <c r="E24" s="7" t="s">
        <v>16</v>
      </c>
      <c r="F24" s="7">
        <v>49.9</v>
      </c>
      <c r="G24" s="1" t="s">
        <v>93</v>
      </c>
      <c r="H24" s="4">
        <v>42130</v>
      </c>
    </row>
    <row r="25" spans="1:10" x14ac:dyDescent="0.3">
      <c r="A25" s="4">
        <v>42143</v>
      </c>
      <c r="B25" s="13" t="s">
        <v>94</v>
      </c>
      <c r="D25" t="s">
        <v>98</v>
      </c>
      <c r="E25" s="7" t="s">
        <v>16</v>
      </c>
      <c r="F25" s="1">
        <v>23.6</v>
      </c>
      <c r="G25" s="1" t="s">
        <v>209</v>
      </c>
      <c r="H25" s="4">
        <v>42143</v>
      </c>
      <c r="I25" s="6"/>
    </row>
    <row r="26" spans="1:10" x14ac:dyDescent="0.3">
      <c r="A26" s="4">
        <v>42127</v>
      </c>
      <c r="B26" s="13" t="s">
        <v>94</v>
      </c>
      <c r="D26" t="s">
        <v>98</v>
      </c>
      <c r="E26" s="7" t="s">
        <v>16</v>
      </c>
      <c r="F26" s="1">
        <v>4.5</v>
      </c>
      <c r="G26" s="1" t="s">
        <v>210</v>
      </c>
      <c r="H26" s="4">
        <v>42127</v>
      </c>
    </row>
    <row r="27" spans="1:10" x14ac:dyDescent="0.3">
      <c r="A27" s="4">
        <v>42143</v>
      </c>
      <c r="B27" s="13" t="s">
        <v>94</v>
      </c>
      <c r="C27" s="8">
        <v>392</v>
      </c>
      <c r="D27" t="s">
        <v>98</v>
      </c>
      <c r="E27" s="7" t="s">
        <v>16</v>
      </c>
      <c r="F27" s="1">
        <v>10.3</v>
      </c>
      <c r="G27" s="1" t="s">
        <v>185</v>
      </c>
      <c r="H27" s="4">
        <v>42143</v>
      </c>
    </row>
    <row r="28" spans="1:10" x14ac:dyDescent="0.3">
      <c r="A28" s="4">
        <v>42152</v>
      </c>
      <c r="B28" s="13" t="s">
        <v>192</v>
      </c>
      <c r="C28" s="8">
        <v>265</v>
      </c>
      <c r="D28" t="s">
        <v>98</v>
      </c>
      <c r="E28" s="7" t="s">
        <v>16</v>
      </c>
      <c r="F28" s="1">
        <v>9.3000000000000007</v>
      </c>
      <c r="G28" s="1" t="s">
        <v>185</v>
      </c>
      <c r="H28" s="4">
        <v>42152</v>
      </c>
    </row>
    <row r="29" spans="1:10" x14ac:dyDescent="0.3">
      <c r="A29" s="4">
        <v>42149</v>
      </c>
      <c r="B29" s="13" t="s">
        <v>94</v>
      </c>
      <c r="C29" s="8" t="s">
        <v>211</v>
      </c>
      <c r="D29" t="s">
        <v>98</v>
      </c>
      <c r="E29" s="7" t="s">
        <v>16</v>
      </c>
      <c r="F29" s="1">
        <v>11</v>
      </c>
      <c r="G29" s="1" t="s">
        <v>212</v>
      </c>
      <c r="H29" s="4">
        <v>42149</v>
      </c>
    </row>
    <row r="30" spans="1:10" x14ac:dyDescent="0.3">
      <c r="A30" s="4">
        <v>42134</v>
      </c>
      <c r="B30" s="13" t="s">
        <v>94</v>
      </c>
      <c r="C30" s="8">
        <v>467360</v>
      </c>
      <c r="D30" t="s">
        <v>98</v>
      </c>
      <c r="E30" s="7" t="s">
        <v>16</v>
      </c>
      <c r="F30" s="1">
        <v>15.6</v>
      </c>
      <c r="G30" s="1" t="s">
        <v>213</v>
      </c>
      <c r="H30" s="4">
        <v>42134</v>
      </c>
    </row>
    <row r="31" spans="1:10" x14ac:dyDescent="0.3">
      <c r="A31" s="4">
        <v>42151</v>
      </c>
      <c r="B31" s="13" t="s">
        <v>10</v>
      </c>
      <c r="C31" s="8">
        <v>22</v>
      </c>
      <c r="D31" t="s">
        <v>74</v>
      </c>
      <c r="E31" s="7" t="s">
        <v>13</v>
      </c>
      <c r="F31" s="1">
        <v>42.83</v>
      </c>
      <c r="G31" s="1" t="s">
        <v>77</v>
      </c>
      <c r="H31" s="4">
        <v>42156</v>
      </c>
      <c r="I31">
        <v>460786</v>
      </c>
      <c r="J31" s="4">
        <v>42158</v>
      </c>
    </row>
    <row r="32" spans="1:10" x14ac:dyDescent="0.3">
      <c r="A32" s="4">
        <v>42125</v>
      </c>
      <c r="B32" s="13" t="s">
        <v>192</v>
      </c>
      <c r="D32" s="55" t="s">
        <v>191</v>
      </c>
      <c r="E32" s="7" t="s">
        <v>13</v>
      </c>
      <c r="F32" s="1">
        <v>825</v>
      </c>
      <c r="G32" s="1" t="s">
        <v>164</v>
      </c>
      <c r="H32" s="4">
        <v>42125</v>
      </c>
      <c r="I32">
        <v>460764</v>
      </c>
      <c r="J32" s="4">
        <v>42135</v>
      </c>
    </row>
    <row r="33" spans="1:10" x14ac:dyDescent="0.3">
      <c r="A33" s="4">
        <v>42125</v>
      </c>
      <c r="B33" s="13" t="s">
        <v>17</v>
      </c>
      <c r="D33" t="s">
        <v>102</v>
      </c>
      <c r="E33" s="7" t="s">
        <v>16</v>
      </c>
      <c r="F33" s="1">
        <v>208.43</v>
      </c>
      <c r="G33" t="s">
        <v>80</v>
      </c>
      <c r="H33" s="4"/>
    </row>
    <row r="34" spans="1:10" ht="16.2" x14ac:dyDescent="0.3">
      <c r="A34" s="4">
        <v>42150</v>
      </c>
      <c r="B34" s="13" t="s">
        <v>24</v>
      </c>
      <c r="D34" t="s">
        <v>214</v>
      </c>
      <c r="E34" s="7" t="s">
        <v>13</v>
      </c>
      <c r="F34" s="1">
        <v>1283</v>
      </c>
      <c r="G34" s="1" t="s">
        <v>84</v>
      </c>
      <c r="H34" s="4">
        <v>42145</v>
      </c>
      <c r="I34">
        <v>460781</v>
      </c>
      <c r="J34" s="4">
        <v>42151</v>
      </c>
    </row>
    <row r="35" spans="1:10" x14ac:dyDescent="0.3">
      <c r="A35" s="4"/>
      <c r="B35" s="13" t="s">
        <v>348</v>
      </c>
      <c r="C35" s="8">
        <v>86180</v>
      </c>
      <c r="D35" t="s">
        <v>215</v>
      </c>
      <c r="E35" s="7" t="s">
        <v>13</v>
      </c>
      <c r="F35" s="1">
        <v>595</v>
      </c>
      <c r="G35" s="1" t="s">
        <v>216</v>
      </c>
      <c r="H35" s="4">
        <v>42135</v>
      </c>
      <c r="I35">
        <v>460778</v>
      </c>
      <c r="J35" s="4">
        <v>42137</v>
      </c>
    </row>
    <row r="36" spans="1:10" x14ac:dyDescent="0.3">
      <c r="A36" s="4">
        <v>42142</v>
      </c>
      <c r="B36" s="13" t="s">
        <v>23</v>
      </c>
      <c r="D36" t="s">
        <v>86</v>
      </c>
      <c r="E36" s="7" t="s">
        <v>16</v>
      </c>
      <c r="F36" s="1">
        <v>63.7</v>
      </c>
      <c r="G36" s="1" t="s">
        <v>87</v>
      </c>
      <c r="H36" s="4"/>
    </row>
    <row r="37" spans="1:10" x14ac:dyDescent="0.3">
      <c r="A37" s="4"/>
      <c r="B37" s="13" t="s">
        <v>23</v>
      </c>
      <c r="D37" t="s">
        <v>161</v>
      </c>
      <c r="E37" s="7"/>
      <c r="F37" s="1">
        <v>0</v>
      </c>
      <c r="G37" s="1" t="s">
        <v>162</v>
      </c>
      <c r="H37" s="4"/>
    </row>
    <row r="38" spans="1:10" x14ac:dyDescent="0.3">
      <c r="A38" s="4"/>
      <c r="B38" s="13" t="s">
        <v>23</v>
      </c>
      <c r="D38" t="s">
        <v>161</v>
      </c>
      <c r="E38" s="7"/>
      <c r="F38" s="1">
        <v>0</v>
      </c>
      <c r="G38" s="1" t="s">
        <v>162</v>
      </c>
      <c r="H38" s="4"/>
    </row>
    <row r="39" spans="1:10" x14ac:dyDescent="0.3">
      <c r="A39" s="4"/>
      <c r="B39" s="13" t="s">
        <v>23</v>
      </c>
      <c r="D39" t="s">
        <v>139</v>
      </c>
      <c r="E39" s="7" t="s">
        <v>16</v>
      </c>
      <c r="F39" s="1">
        <v>50</v>
      </c>
      <c r="H39" s="4"/>
    </row>
    <row r="40" spans="1:10" x14ac:dyDescent="0.3">
      <c r="A40" s="4"/>
      <c r="B40" s="13" t="s">
        <v>23</v>
      </c>
      <c r="D40" t="s">
        <v>140</v>
      </c>
      <c r="E40" s="7" t="s">
        <v>16</v>
      </c>
      <c r="F40" s="1">
        <v>250</v>
      </c>
      <c r="H40" s="4"/>
    </row>
    <row r="41" spans="1:10" x14ac:dyDescent="0.3">
      <c r="A41" s="4"/>
      <c r="B41" s="13" t="s">
        <v>23</v>
      </c>
      <c r="D41" t="s">
        <v>138</v>
      </c>
      <c r="E41" s="7" t="s">
        <v>16</v>
      </c>
      <c r="F41" s="1">
        <v>200</v>
      </c>
      <c r="H41" s="4"/>
    </row>
    <row r="42" spans="1:10" x14ac:dyDescent="0.3">
      <c r="A42" s="4"/>
      <c r="B42" s="13" t="s">
        <v>22</v>
      </c>
      <c r="D42" t="s">
        <v>167</v>
      </c>
      <c r="E42" s="7"/>
      <c r="F42" s="1">
        <v>0</v>
      </c>
      <c r="H42" s="4"/>
    </row>
    <row r="43" spans="1:10" x14ac:dyDescent="0.3">
      <c r="A43" s="4"/>
      <c r="B43" s="35" t="s">
        <v>18</v>
      </c>
      <c r="D43" s="8" t="s">
        <v>169</v>
      </c>
      <c r="E43" s="7"/>
      <c r="F43" s="1">
        <v>0</v>
      </c>
      <c r="H43" s="4"/>
    </row>
    <row r="44" spans="1:10" x14ac:dyDescent="0.3">
      <c r="A44" s="4"/>
      <c r="B44" s="13"/>
      <c r="E44" s="7"/>
      <c r="H44" s="4"/>
    </row>
    <row r="45" spans="1:10" x14ac:dyDescent="0.3">
      <c r="A45" s="4"/>
      <c r="E45" s="7"/>
      <c r="H45" s="4"/>
    </row>
    <row r="46" spans="1:10" x14ac:dyDescent="0.3">
      <c r="A46" s="4"/>
      <c r="B46" s="13"/>
      <c r="E46" s="7"/>
      <c r="H46" s="4"/>
    </row>
    <row r="47" spans="1:10" x14ac:dyDescent="0.3">
      <c r="A47" s="4"/>
      <c r="B47" s="13"/>
      <c r="E47" s="7"/>
      <c r="H47" s="4"/>
    </row>
    <row r="48" spans="1:10" x14ac:dyDescent="0.3">
      <c r="A48" s="4"/>
      <c r="B48" s="13"/>
      <c r="E48" s="7"/>
      <c r="H48" s="4"/>
    </row>
    <row r="49" spans="1:8" x14ac:dyDescent="0.3">
      <c r="A49" s="4"/>
      <c r="B49" s="13"/>
      <c r="E49" s="7"/>
      <c r="G49"/>
      <c r="H49" s="4"/>
    </row>
    <row r="50" spans="1:8" x14ac:dyDescent="0.3">
      <c r="A50" s="4"/>
      <c r="B50" s="13"/>
      <c r="E50" s="7"/>
    </row>
    <row r="51" spans="1:8" x14ac:dyDescent="0.3">
      <c r="A51" s="4"/>
      <c r="B51" s="13"/>
      <c r="E51" s="7"/>
      <c r="H51" s="4"/>
    </row>
    <row r="52" spans="1:8" x14ac:dyDescent="0.3">
      <c r="A52" s="4"/>
      <c r="B52" s="13"/>
      <c r="E52" s="7"/>
      <c r="H52" s="4"/>
    </row>
    <row r="53" spans="1:8" x14ac:dyDescent="0.3">
      <c r="A53" s="4"/>
      <c r="B53" s="13"/>
      <c r="D53" s="55"/>
      <c r="E53" s="7"/>
      <c r="H53" s="4"/>
    </row>
    <row r="54" spans="1:8" x14ac:dyDescent="0.3">
      <c r="A54" s="4"/>
      <c r="B54" s="13"/>
      <c r="E54" s="7"/>
      <c r="G54"/>
      <c r="H54" s="4"/>
    </row>
    <row r="55" spans="1:8" x14ac:dyDescent="0.3">
      <c r="A55" s="4"/>
      <c r="B55" s="13"/>
      <c r="E55" s="7"/>
      <c r="H55" s="4"/>
    </row>
    <row r="56" spans="1:8" ht="16.5" customHeight="1" x14ac:dyDescent="0.3">
      <c r="A56" s="4"/>
      <c r="B56" s="13"/>
      <c r="E56" s="7"/>
      <c r="H56" s="4"/>
    </row>
    <row r="57" spans="1:8" ht="15.75" customHeight="1" x14ac:dyDescent="0.3">
      <c r="A57" s="4"/>
      <c r="B57" s="13"/>
      <c r="E57" s="7"/>
      <c r="H57" s="4"/>
    </row>
    <row r="58" spans="1:8" ht="14.25" customHeight="1" x14ac:dyDescent="0.3">
      <c r="A58" s="4"/>
      <c r="B58" s="13"/>
      <c r="E58" s="7"/>
      <c r="H58" s="4"/>
    </row>
    <row r="59" spans="1:8" ht="14.25" customHeight="1" x14ac:dyDescent="0.3">
      <c r="A59" s="4"/>
      <c r="B59" s="13"/>
      <c r="E59" s="7"/>
    </row>
    <row r="60" spans="1:8" ht="15.75" customHeight="1" x14ac:dyDescent="0.3">
      <c r="A60" s="4"/>
      <c r="B60" s="13"/>
      <c r="E60" s="7"/>
      <c r="H60" s="4"/>
    </row>
    <row r="61" spans="1:8" ht="15.75" customHeight="1" x14ac:dyDescent="0.3">
      <c r="A61" s="4"/>
      <c r="B61" s="13"/>
      <c r="E61" s="7"/>
      <c r="H61" s="4"/>
    </row>
    <row r="62" spans="1:8" x14ac:dyDescent="0.3">
      <c r="A62" s="4"/>
      <c r="B62" s="13"/>
      <c r="E62" s="7"/>
      <c r="H62" s="4"/>
    </row>
    <row r="63" spans="1:8" x14ac:dyDescent="0.3">
      <c r="A63" s="4"/>
      <c r="D63" s="8"/>
      <c r="E63" s="7"/>
      <c r="H63" s="4"/>
    </row>
    <row r="64" spans="1:8" x14ac:dyDescent="0.3">
      <c r="A64" s="4"/>
      <c r="B64" s="13"/>
      <c r="E64" s="7"/>
      <c r="H64" s="4"/>
    </row>
    <row r="65" spans="1:8" x14ac:dyDescent="0.3">
      <c r="A65" s="4"/>
      <c r="E65" s="7"/>
      <c r="H65" s="4"/>
    </row>
    <row r="66" spans="1:8" x14ac:dyDescent="0.3">
      <c r="A66" s="4"/>
      <c r="E66" s="7"/>
      <c r="H66" s="4"/>
    </row>
    <row r="67" spans="1:8" x14ac:dyDescent="0.3">
      <c r="A67" s="4"/>
      <c r="E67" s="7"/>
    </row>
    <row r="68" spans="1:8" x14ac:dyDescent="0.3">
      <c r="A68" s="4"/>
      <c r="E68" s="7"/>
    </row>
    <row r="69" spans="1:8" x14ac:dyDescent="0.3">
      <c r="A69" s="4"/>
      <c r="E69" s="7"/>
    </row>
    <row r="70" spans="1:8" x14ac:dyDescent="0.3">
      <c r="A70" s="4"/>
      <c r="E70" s="7"/>
    </row>
    <row r="71" spans="1:8" x14ac:dyDescent="0.3">
      <c r="A71" s="4"/>
      <c r="E71" s="7"/>
    </row>
    <row r="72" spans="1:8" x14ac:dyDescent="0.3">
      <c r="E72" s="7"/>
    </row>
    <row r="73" spans="1:8" x14ac:dyDescent="0.3">
      <c r="A73" s="4"/>
      <c r="E73" s="7"/>
    </row>
    <row r="74" spans="1:8" x14ac:dyDescent="0.3">
      <c r="A74" s="4"/>
      <c r="E74" s="7"/>
    </row>
    <row r="75" spans="1:8" x14ac:dyDescent="0.3">
      <c r="A75" s="4"/>
      <c r="E75" s="7"/>
    </row>
    <row r="76" spans="1:8" x14ac:dyDescent="0.3">
      <c r="A76" s="4"/>
      <c r="E76" s="7"/>
    </row>
    <row r="77" spans="1:8" x14ac:dyDescent="0.3">
      <c r="A77" s="4"/>
      <c r="E77" s="7"/>
    </row>
  </sheetData>
  <dataValidations count="2">
    <dataValidation type="list" allowBlank="1" showInputMessage="1" showErrorMessage="1" sqref="D53 B1:B1048576 D32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4" workbookViewId="0">
      <selection activeCell="F54" sqref="F54"/>
    </sheetView>
  </sheetViews>
  <sheetFormatPr defaultRowHeight="14.4" x14ac:dyDescent="0.3"/>
  <cols>
    <col min="1" max="1" width="10.5546875" bestFit="1" customWidth="1"/>
    <col min="2" max="2" width="28.44140625" style="35" customWidth="1"/>
    <col min="3" max="3" width="17" style="8" customWidth="1"/>
    <col min="4" max="4" width="28.109375" customWidth="1"/>
    <col min="5" max="6" width="20.5546875" style="1" customWidth="1"/>
    <col min="7" max="7" width="26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 x14ac:dyDescent="0.3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 x14ac:dyDescent="0.3">
      <c r="A2" s="4">
        <v>42157</v>
      </c>
      <c r="B2" s="13" t="s">
        <v>9</v>
      </c>
      <c r="C2" s="9">
        <v>910379780</v>
      </c>
      <c r="E2" s="7" t="s">
        <v>16</v>
      </c>
      <c r="F2" s="7">
        <v>22.42</v>
      </c>
      <c r="G2" s="5" t="s">
        <v>62</v>
      </c>
      <c r="H2" s="4">
        <v>42157</v>
      </c>
    </row>
    <row r="3" spans="1:11" x14ac:dyDescent="0.3">
      <c r="A3" s="4">
        <v>42168</v>
      </c>
      <c r="B3" s="13" t="s">
        <v>9</v>
      </c>
      <c r="C3" s="9">
        <v>910381176</v>
      </c>
      <c r="E3" s="7" t="s">
        <v>16</v>
      </c>
      <c r="F3" s="7">
        <v>62.06</v>
      </c>
      <c r="G3" s="5" t="s">
        <v>62</v>
      </c>
      <c r="H3" s="4">
        <v>42168</v>
      </c>
    </row>
    <row r="4" spans="1:11" x14ac:dyDescent="0.3">
      <c r="A4" s="4">
        <v>42180</v>
      </c>
      <c r="B4" s="13" t="s">
        <v>9</v>
      </c>
      <c r="C4" s="9">
        <v>110230204</v>
      </c>
      <c r="E4" s="7" t="s">
        <v>16</v>
      </c>
      <c r="F4" s="7">
        <v>42.8</v>
      </c>
      <c r="G4" s="5" t="s">
        <v>62</v>
      </c>
      <c r="H4" s="4">
        <v>42180</v>
      </c>
    </row>
    <row r="5" spans="1:11" x14ac:dyDescent="0.3">
      <c r="A5" s="4">
        <v>42167</v>
      </c>
      <c r="B5" s="13" t="s">
        <v>9</v>
      </c>
      <c r="C5" s="9">
        <v>509523</v>
      </c>
      <c r="E5" s="7" t="s">
        <v>16</v>
      </c>
      <c r="F5" s="7">
        <v>19.260000000000002</v>
      </c>
      <c r="G5" s="1" t="s">
        <v>152</v>
      </c>
      <c r="H5" s="4">
        <v>42167</v>
      </c>
      <c r="I5" s="6"/>
    </row>
    <row r="6" spans="1:11" x14ac:dyDescent="0.3">
      <c r="A6" s="4">
        <v>42157</v>
      </c>
      <c r="B6" s="13" t="s">
        <v>9</v>
      </c>
      <c r="C6" s="9" t="s">
        <v>217</v>
      </c>
      <c r="E6" s="7" t="s">
        <v>16</v>
      </c>
      <c r="F6" s="7">
        <v>16.59</v>
      </c>
      <c r="G6" s="1" t="s">
        <v>150</v>
      </c>
      <c r="H6" s="4">
        <v>42157</v>
      </c>
      <c r="I6" s="6"/>
    </row>
    <row r="7" spans="1:11" x14ac:dyDescent="0.3">
      <c r="A7" s="4">
        <v>42177</v>
      </c>
      <c r="B7" s="13" t="s">
        <v>9</v>
      </c>
      <c r="C7" s="9" t="s">
        <v>218</v>
      </c>
      <c r="E7" s="7" t="s">
        <v>16</v>
      </c>
      <c r="F7" s="7">
        <v>33.71</v>
      </c>
      <c r="G7" s="1" t="s">
        <v>181</v>
      </c>
      <c r="H7" s="4">
        <v>42177</v>
      </c>
    </row>
    <row r="8" spans="1:11" x14ac:dyDescent="0.3">
      <c r="A8" s="4">
        <v>42170</v>
      </c>
      <c r="B8" s="13" t="s">
        <v>9</v>
      </c>
      <c r="C8" s="9" t="s">
        <v>219</v>
      </c>
      <c r="E8" s="7" t="s">
        <v>13</v>
      </c>
      <c r="F8" s="7">
        <v>227.38</v>
      </c>
      <c r="G8" s="1" t="s">
        <v>64</v>
      </c>
      <c r="H8" s="4">
        <v>42250</v>
      </c>
      <c r="I8">
        <v>460802</v>
      </c>
      <c r="J8" s="4">
        <v>42251</v>
      </c>
    </row>
    <row r="9" spans="1:11" x14ac:dyDescent="0.3">
      <c r="A9" s="4">
        <v>42166</v>
      </c>
      <c r="B9" s="13" t="s">
        <v>9</v>
      </c>
      <c r="C9" s="9">
        <v>7553</v>
      </c>
      <c r="E9" s="7" t="s">
        <v>16</v>
      </c>
      <c r="F9" s="7">
        <v>27.28</v>
      </c>
      <c r="G9" s="5" t="s">
        <v>220</v>
      </c>
      <c r="H9" s="4">
        <v>42166</v>
      </c>
    </row>
    <row r="10" spans="1:11" x14ac:dyDescent="0.3">
      <c r="A10" s="4">
        <v>42161</v>
      </c>
      <c r="B10" s="13" t="s">
        <v>9</v>
      </c>
      <c r="C10" s="9">
        <v>138009</v>
      </c>
      <c r="E10" s="7" t="s">
        <v>16</v>
      </c>
      <c r="F10" s="7">
        <v>11.77</v>
      </c>
      <c r="G10" s="1" t="s">
        <v>69</v>
      </c>
      <c r="H10" s="4">
        <v>42161</v>
      </c>
    </row>
    <row r="11" spans="1:11" x14ac:dyDescent="0.3">
      <c r="A11" s="4">
        <v>42163</v>
      </c>
      <c r="B11" s="13" t="s">
        <v>9</v>
      </c>
      <c r="C11" s="9">
        <v>138148</v>
      </c>
      <c r="E11" s="7" t="s">
        <v>16</v>
      </c>
      <c r="F11" s="7">
        <v>19.260000000000002</v>
      </c>
      <c r="G11" s="1" t="s">
        <v>69</v>
      </c>
      <c r="H11" s="4">
        <v>42163</v>
      </c>
    </row>
    <row r="12" spans="1:11" x14ac:dyDescent="0.3">
      <c r="A12" s="4">
        <v>42166</v>
      </c>
      <c r="B12" s="13" t="s">
        <v>9</v>
      </c>
      <c r="C12" s="9">
        <v>138306</v>
      </c>
      <c r="E12" s="7" t="s">
        <v>16</v>
      </c>
      <c r="F12" s="7">
        <v>19.260000000000002</v>
      </c>
      <c r="G12" s="1" t="s">
        <v>69</v>
      </c>
      <c r="H12" s="4">
        <v>42166</v>
      </c>
    </row>
    <row r="13" spans="1:11" x14ac:dyDescent="0.3">
      <c r="A13" s="4">
        <v>42167</v>
      </c>
      <c r="B13" s="13" t="s">
        <v>9</v>
      </c>
      <c r="C13" s="9">
        <v>138424</v>
      </c>
      <c r="E13" s="7" t="s">
        <v>16</v>
      </c>
      <c r="F13" s="7">
        <v>19.260000000000002</v>
      </c>
      <c r="G13" s="1" t="s">
        <v>69</v>
      </c>
      <c r="H13" s="4">
        <v>42167</v>
      </c>
    </row>
    <row r="14" spans="1:11" x14ac:dyDescent="0.3">
      <c r="A14" s="4">
        <v>42175</v>
      </c>
      <c r="B14" s="13" t="s">
        <v>9</v>
      </c>
      <c r="C14" s="9">
        <v>138940</v>
      </c>
      <c r="E14" s="7" t="s">
        <v>16</v>
      </c>
      <c r="F14" s="7">
        <v>20.329999999999998</v>
      </c>
      <c r="G14" s="1" t="s">
        <v>69</v>
      </c>
      <c r="H14" s="4">
        <v>42175</v>
      </c>
    </row>
    <row r="15" spans="1:11" x14ac:dyDescent="0.3">
      <c r="A15" s="4">
        <v>42175</v>
      </c>
      <c r="B15" s="13" t="s">
        <v>9</v>
      </c>
      <c r="C15" s="9">
        <v>138785</v>
      </c>
      <c r="E15" s="7" t="s">
        <v>16</v>
      </c>
      <c r="F15" s="7">
        <v>19.25</v>
      </c>
      <c r="G15" s="1" t="s">
        <v>69</v>
      </c>
      <c r="H15" s="4">
        <v>42175</v>
      </c>
    </row>
    <row r="16" spans="1:11" x14ac:dyDescent="0.3">
      <c r="A16" s="4">
        <v>42172</v>
      </c>
      <c r="B16" s="13" t="s">
        <v>9</v>
      </c>
      <c r="C16" s="9">
        <v>14920</v>
      </c>
      <c r="E16" s="7" t="s">
        <v>16</v>
      </c>
      <c r="F16" s="7">
        <v>59.9</v>
      </c>
      <c r="G16" s="1" t="s">
        <v>182</v>
      </c>
      <c r="H16" s="4">
        <v>42172</v>
      </c>
    </row>
    <row r="17" spans="1:10" x14ac:dyDescent="0.3">
      <c r="A17" s="4">
        <v>42170</v>
      </c>
      <c r="B17" s="13" t="s">
        <v>9</v>
      </c>
      <c r="C17" s="9">
        <v>14970</v>
      </c>
      <c r="E17" s="7" t="s">
        <v>16</v>
      </c>
      <c r="F17" s="7">
        <v>25.7</v>
      </c>
      <c r="G17" s="1" t="s">
        <v>182</v>
      </c>
      <c r="H17" s="4">
        <v>42170</v>
      </c>
    </row>
    <row r="18" spans="1:10" x14ac:dyDescent="0.3">
      <c r="A18" s="4">
        <v>42171</v>
      </c>
      <c r="B18" s="13" t="s">
        <v>9</v>
      </c>
      <c r="C18" s="9">
        <v>14913</v>
      </c>
      <c r="E18" s="7" t="s">
        <v>16</v>
      </c>
      <c r="F18" s="7">
        <v>54.55</v>
      </c>
      <c r="G18" s="1" t="s">
        <v>182</v>
      </c>
      <c r="H18" s="4">
        <v>42171</v>
      </c>
    </row>
    <row r="19" spans="1:10" x14ac:dyDescent="0.3">
      <c r="A19" s="4">
        <v>42179</v>
      </c>
      <c r="B19" s="13" t="s">
        <v>9</v>
      </c>
      <c r="C19" s="9">
        <v>14943</v>
      </c>
      <c r="E19" s="7" t="s">
        <v>16</v>
      </c>
      <c r="F19" s="7">
        <v>52.35</v>
      </c>
      <c r="G19" s="1" t="s">
        <v>182</v>
      </c>
      <c r="H19" s="4">
        <v>42306</v>
      </c>
      <c r="I19">
        <v>460820</v>
      </c>
      <c r="J19" s="4">
        <v>42307</v>
      </c>
    </row>
    <row r="20" spans="1:10" x14ac:dyDescent="0.3">
      <c r="A20" s="4">
        <v>42177</v>
      </c>
      <c r="B20" s="13" t="s">
        <v>9</v>
      </c>
      <c r="C20" s="9">
        <v>14930</v>
      </c>
      <c r="E20" s="7" t="s">
        <v>13</v>
      </c>
      <c r="F20" s="7">
        <v>354.7</v>
      </c>
      <c r="G20" s="1" t="s">
        <v>182</v>
      </c>
      <c r="H20" s="4">
        <v>42177</v>
      </c>
      <c r="I20" s="31">
        <v>460769</v>
      </c>
      <c r="J20" s="4">
        <v>42179</v>
      </c>
    </row>
    <row r="21" spans="1:10" x14ac:dyDescent="0.3">
      <c r="A21" s="4">
        <v>42168</v>
      </c>
      <c r="B21" s="13" t="s">
        <v>9</v>
      </c>
      <c r="C21" s="9">
        <v>32456</v>
      </c>
      <c r="E21" s="7" t="s">
        <v>16</v>
      </c>
      <c r="F21" s="7">
        <v>19.260000000000002</v>
      </c>
      <c r="G21" s="1" t="s">
        <v>70</v>
      </c>
      <c r="H21" s="4">
        <v>42168</v>
      </c>
    </row>
    <row r="22" spans="1:10" x14ac:dyDescent="0.3">
      <c r="A22" s="4">
        <v>42168</v>
      </c>
      <c r="B22" s="13" t="s">
        <v>9</v>
      </c>
      <c r="C22" s="9">
        <v>78152</v>
      </c>
      <c r="E22" s="7" t="s">
        <v>16</v>
      </c>
      <c r="F22" s="7">
        <v>39</v>
      </c>
      <c r="G22" s="1" t="s">
        <v>91</v>
      </c>
      <c r="H22" s="4">
        <v>42168</v>
      </c>
    </row>
    <row r="23" spans="1:10" x14ac:dyDescent="0.3">
      <c r="A23" s="4">
        <v>42171</v>
      </c>
      <c r="B23" s="13" t="s">
        <v>9</v>
      </c>
      <c r="C23" s="9">
        <v>110454</v>
      </c>
      <c r="E23" s="7" t="s">
        <v>16</v>
      </c>
      <c r="F23" s="7">
        <v>65</v>
      </c>
      <c r="G23" s="1" t="s">
        <v>221</v>
      </c>
      <c r="H23" s="4">
        <v>42171</v>
      </c>
      <c r="I23" s="6"/>
    </row>
    <row r="24" spans="1:10" x14ac:dyDescent="0.3">
      <c r="A24" s="4">
        <v>42184</v>
      </c>
      <c r="B24" s="13" t="s">
        <v>9</v>
      </c>
      <c r="C24" s="9" t="s">
        <v>223</v>
      </c>
      <c r="E24" s="7" t="s">
        <v>16</v>
      </c>
      <c r="F24" s="7">
        <v>28</v>
      </c>
      <c r="G24" s="1" t="s">
        <v>224</v>
      </c>
      <c r="H24" s="4">
        <v>42184</v>
      </c>
    </row>
    <row r="25" spans="1:10" x14ac:dyDescent="0.3">
      <c r="A25" s="4">
        <v>42157</v>
      </c>
      <c r="B25" s="13" t="s">
        <v>9</v>
      </c>
      <c r="C25" s="9" t="s">
        <v>225</v>
      </c>
      <c r="E25" s="7" t="s">
        <v>16</v>
      </c>
      <c r="F25" s="7">
        <v>32.1</v>
      </c>
      <c r="G25" s="1" t="s">
        <v>226</v>
      </c>
      <c r="H25" s="4">
        <v>42157</v>
      </c>
    </row>
    <row r="26" spans="1:10" x14ac:dyDescent="0.3">
      <c r="A26" s="4">
        <v>42185</v>
      </c>
      <c r="B26" s="13" t="s">
        <v>9</v>
      </c>
      <c r="C26" s="9"/>
      <c r="E26" s="7" t="s">
        <v>16</v>
      </c>
      <c r="F26" s="7">
        <v>15</v>
      </c>
      <c r="G26" s="1" t="s">
        <v>227</v>
      </c>
      <c r="H26" s="4">
        <v>42185</v>
      </c>
    </row>
    <row r="27" spans="1:10" x14ac:dyDescent="0.3">
      <c r="A27" s="4">
        <v>42180</v>
      </c>
      <c r="B27" s="13" t="s">
        <v>9</v>
      </c>
      <c r="C27" s="9" t="s">
        <v>228</v>
      </c>
      <c r="E27" s="7" t="s">
        <v>16</v>
      </c>
      <c r="F27" s="7">
        <v>150</v>
      </c>
      <c r="G27" s="1" t="s">
        <v>229</v>
      </c>
      <c r="H27" s="4">
        <v>42180</v>
      </c>
    </row>
    <row r="28" spans="1:10" x14ac:dyDescent="0.3">
      <c r="A28" s="4">
        <v>42172</v>
      </c>
      <c r="B28" s="13" t="s">
        <v>9</v>
      </c>
      <c r="C28" s="9">
        <v>121552</v>
      </c>
      <c r="E28" s="7" t="s">
        <v>16</v>
      </c>
      <c r="F28" s="7">
        <v>149.35</v>
      </c>
      <c r="G28" s="1" t="s">
        <v>240</v>
      </c>
      <c r="H28" s="4">
        <v>42172</v>
      </c>
    </row>
    <row r="29" spans="1:10" x14ac:dyDescent="0.3">
      <c r="A29" s="4">
        <v>42177</v>
      </c>
      <c r="B29" s="13" t="s">
        <v>9</v>
      </c>
      <c r="C29" s="9" t="s">
        <v>230</v>
      </c>
      <c r="E29" s="7" t="s">
        <v>16</v>
      </c>
      <c r="F29" s="7">
        <v>15.8</v>
      </c>
      <c r="G29" s="1" t="s">
        <v>72</v>
      </c>
      <c r="H29" s="4">
        <v>42177</v>
      </c>
    </row>
    <row r="30" spans="1:10" x14ac:dyDescent="0.3">
      <c r="A30" s="4">
        <v>42177</v>
      </c>
      <c r="B30" s="13" t="s">
        <v>9</v>
      </c>
      <c r="C30" s="9" t="s">
        <v>231</v>
      </c>
      <c r="E30" s="7" t="s">
        <v>16</v>
      </c>
      <c r="F30" s="7">
        <v>3.1</v>
      </c>
      <c r="G30" s="1" t="s">
        <v>72</v>
      </c>
      <c r="H30" s="4">
        <v>42177</v>
      </c>
    </row>
    <row r="31" spans="1:10" x14ac:dyDescent="0.3">
      <c r="A31" s="4">
        <v>42173</v>
      </c>
      <c r="B31" s="13" t="s">
        <v>9</v>
      </c>
      <c r="C31" s="9" t="s">
        <v>232</v>
      </c>
      <c r="E31" s="7" t="s">
        <v>16</v>
      </c>
      <c r="F31" s="7">
        <v>8.1999999999999993</v>
      </c>
      <c r="G31" s="1" t="s">
        <v>72</v>
      </c>
      <c r="H31" s="4">
        <v>42173</v>
      </c>
    </row>
    <row r="32" spans="1:10" x14ac:dyDescent="0.3">
      <c r="A32" s="4">
        <v>42167</v>
      </c>
      <c r="B32" s="13" t="s">
        <v>9</v>
      </c>
      <c r="C32" s="9">
        <v>128023</v>
      </c>
      <c r="E32" s="7" t="s">
        <v>16</v>
      </c>
      <c r="F32" s="7">
        <v>8.66</v>
      </c>
      <c r="G32" s="1" t="s">
        <v>233</v>
      </c>
      <c r="H32" s="4">
        <v>42167</v>
      </c>
    </row>
    <row r="33" spans="1:10" x14ac:dyDescent="0.3">
      <c r="A33" s="4">
        <v>42163</v>
      </c>
      <c r="B33" s="13" t="s">
        <v>9</v>
      </c>
      <c r="C33" s="9">
        <v>127264</v>
      </c>
      <c r="E33" s="7" t="s">
        <v>16</v>
      </c>
      <c r="F33" s="7">
        <v>16.52</v>
      </c>
      <c r="G33" s="1" t="s">
        <v>233</v>
      </c>
      <c r="H33" s="4">
        <v>42163</v>
      </c>
    </row>
    <row r="34" spans="1:10" x14ac:dyDescent="0.3">
      <c r="A34" s="65" t="s">
        <v>234</v>
      </c>
      <c r="B34" s="13" t="s">
        <v>9</v>
      </c>
      <c r="C34" s="9" t="s">
        <v>235</v>
      </c>
      <c r="E34" s="7" t="s">
        <v>16</v>
      </c>
      <c r="F34" s="7">
        <v>3.75</v>
      </c>
      <c r="G34" s="1" t="s">
        <v>236</v>
      </c>
      <c r="H34" s="65" t="s">
        <v>234</v>
      </c>
    </row>
    <row r="35" spans="1:10" x14ac:dyDescent="0.3">
      <c r="A35" s="65" t="s">
        <v>234</v>
      </c>
      <c r="B35" s="13" t="s">
        <v>9</v>
      </c>
      <c r="C35" s="9" t="s">
        <v>237</v>
      </c>
      <c r="E35" s="7" t="s">
        <v>16</v>
      </c>
      <c r="F35" s="7">
        <v>12.35</v>
      </c>
      <c r="G35" s="1" t="s">
        <v>236</v>
      </c>
      <c r="H35" s="65" t="s">
        <v>234</v>
      </c>
    </row>
    <row r="36" spans="1:10" x14ac:dyDescent="0.3">
      <c r="A36" s="4">
        <v>42167</v>
      </c>
      <c r="B36" s="13" t="s">
        <v>9</v>
      </c>
      <c r="C36" s="8">
        <v>571159</v>
      </c>
      <c r="E36" s="7" t="s">
        <v>16</v>
      </c>
      <c r="F36" s="7">
        <v>2.9</v>
      </c>
      <c r="G36" s="1" t="s">
        <v>238</v>
      </c>
      <c r="H36" s="4">
        <v>42167</v>
      </c>
    </row>
    <row r="37" spans="1:10" x14ac:dyDescent="0.3">
      <c r="A37" s="4">
        <v>42166</v>
      </c>
      <c r="B37" s="13" t="s">
        <v>9</v>
      </c>
      <c r="C37" s="9">
        <v>363860</v>
      </c>
      <c r="E37" s="7" t="s">
        <v>16</v>
      </c>
      <c r="F37" s="7">
        <v>5.5</v>
      </c>
      <c r="G37" s="1" t="s">
        <v>239</v>
      </c>
      <c r="H37" s="4">
        <v>42166</v>
      </c>
    </row>
    <row r="38" spans="1:10" x14ac:dyDescent="0.3">
      <c r="A38" s="4"/>
      <c r="B38" s="13" t="s">
        <v>94</v>
      </c>
      <c r="C38" s="8">
        <v>246097</v>
      </c>
      <c r="D38" t="s">
        <v>98</v>
      </c>
      <c r="E38" s="7" t="s">
        <v>16</v>
      </c>
      <c r="F38" s="1">
        <v>26</v>
      </c>
      <c r="G38" s="1" t="s">
        <v>241</v>
      </c>
      <c r="H38" s="4">
        <v>42159</v>
      </c>
    </row>
    <row r="39" spans="1:10" x14ac:dyDescent="0.3">
      <c r="A39" s="4"/>
      <c r="B39" s="13" t="s">
        <v>94</v>
      </c>
      <c r="D39" t="s">
        <v>98</v>
      </c>
      <c r="E39" s="7"/>
      <c r="F39" s="1">
        <v>0</v>
      </c>
      <c r="H39" s="1"/>
    </row>
    <row r="40" spans="1:10" x14ac:dyDescent="0.3">
      <c r="A40" s="4"/>
      <c r="B40" s="13" t="s">
        <v>94</v>
      </c>
      <c r="D40" t="s">
        <v>98</v>
      </c>
      <c r="E40" s="7"/>
      <c r="F40" s="1">
        <v>0</v>
      </c>
      <c r="H40" s="1"/>
    </row>
    <row r="41" spans="1:10" x14ac:dyDescent="0.3">
      <c r="A41" s="4">
        <v>42182</v>
      </c>
      <c r="B41" s="13" t="s">
        <v>10</v>
      </c>
      <c r="C41" s="8">
        <v>23</v>
      </c>
      <c r="D41" t="s">
        <v>74</v>
      </c>
      <c r="E41" s="7" t="s">
        <v>13</v>
      </c>
      <c r="F41" s="1">
        <v>68.510000000000005</v>
      </c>
      <c r="G41" s="1" t="s">
        <v>77</v>
      </c>
      <c r="H41" s="66">
        <v>42218</v>
      </c>
      <c r="I41">
        <v>460796</v>
      </c>
      <c r="J41" s="4">
        <v>42220</v>
      </c>
    </row>
    <row r="42" spans="1:10" x14ac:dyDescent="0.3">
      <c r="A42" s="4">
        <v>42149</v>
      </c>
      <c r="B42" s="13" t="s">
        <v>192</v>
      </c>
      <c r="C42" s="8" t="s">
        <v>243</v>
      </c>
      <c r="D42" s="55" t="s">
        <v>191</v>
      </c>
      <c r="E42" s="7" t="s">
        <v>13</v>
      </c>
      <c r="F42" s="1">
        <v>825</v>
      </c>
      <c r="G42" s="1" t="s">
        <v>164</v>
      </c>
      <c r="H42" s="66">
        <v>42153</v>
      </c>
      <c r="I42">
        <v>460782</v>
      </c>
      <c r="J42" s="4">
        <v>42165</v>
      </c>
    </row>
    <row r="43" spans="1:10" x14ac:dyDescent="0.3">
      <c r="A43" s="4">
        <v>42156</v>
      </c>
      <c r="B43" s="13" t="s">
        <v>17</v>
      </c>
      <c r="D43" t="s">
        <v>102</v>
      </c>
      <c r="E43" s="7" t="s">
        <v>16</v>
      </c>
      <c r="F43" s="1">
        <v>256.42</v>
      </c>
      <c r="G43" t="s">
        <v>80</v>
      </c>
      <c r="H43" s="4">
        <v>42156</v>
      </c>
    </row>
    <row r="44" spans="1:10" ht="16.2" x14ac:dyDescent="0.3">
      <c r="A44" s="4">
        <v>42180</v>
      </c>
      <c r="B44" s="13" t="s">
        <v>24</v>
      </c>
      <c r="D44" t="s">
        <v>242</v>
      </c>
      <c r="E44" s="7" t="s">
        <v>13</v>
      </c>
      <c r="F44" s="1">
        <v>1283</v>
      </c>
      <c r="G44" s="1" t="s">
        <v>84</v>
      </c>
      <c r="H44" s="66">
        <v>42175</v>
      </c>
      <c r="I44">
        <v>460768</v>
      </c>
      <c r="J44" s="4">
        <v>42180</v>
      </c>
    </row>
    <row r="45" spans="1:10" ht="18" customHeight="1" x14ac:dyDescent="0.3">
      <c r="A45" s="4">
        <v>42173</v>
      </c>
      <c r="B45" s="13" t="s">
        <v>23</v>
      </c>
      <c r="D45" t="s">
        <v>86</v>
      </c>
      <c r="E45" s="7" t="s">
        <v>16</v>
      </c>
      <c r="F45" s="1">
        <v>63.7</v>
      </c>
      <c r="G45" s="1" t="s">
        <v>87</v>
      </c>
      <c r="H45" s="4">
        <v>42173</v>
      </c>
    </row>
    <row r="46" spans="1:10" ht="16.5" customHeight="1" x14ac:dyDescent="0.3">
      <c r="A46" s="4"/>
      <c r="B46" s="13" t="s">
        <v>23</v>
      </c>
      <c r="D46" t="s">
        <v>161</v>
      </c>
      <c r="E46" s="7"/>
      <c r="F46" s="1">
        <v>0</v>
      </c>
      <c r="H46" s="1"/>
    </row>
    <row r="47" spans="1:10" ht="16.5" customHeight="1" x14ac:dyDescent="0.3">
      <c r="A47" s="4"/>
      <c r="B47" s="13" t="s">
        <v>23</v>
      </c>
      <c r="D47" t="s">
        <v>161</v>
      </c>
      <c r="E47" s="7"/>
      <c r="F47" s="1">
        <v>0</v>
      </c>
      <c r="H47" s="1"/>
    </row>
    <row r="48" spans="1:10" ht="17.25" customHeight="1" x14ac:dyDescent="0.3">
      <c r="A48" s="4"/>
      <c r="B48" s="13" t="s">
        <v>23</v>
      </c>
      <c r="D48" t="s">
        <v>139</v>
      </c>
      <c r="E48" s="7" t="s">
        <v>16</v>
      </c>
      <c r="F48" s="1">
        <v>50</v>
      </c>
      <c r="H48" s="1"/>
    </row>
    <row r="49" spans="1:11" ht="13.5" customHeight="1" x14ac:dyDescent="0.3">
      <c r="A49" s="4"/>
      <c r="B49" s="13" t="s">
        <v>23</v>
      </c>
      <c r="D49" t="s">
        <v>140</v>
      </c>
      <c r="E49" s="7" t="s">
        <v>16</v>
      </c>
      <c r="F49" s="1">
        <v>200</v>
      </c>
    </row>
    <row r="50" spans="1:11" ht="15.75" customHeight="1" x14ac:dyDescent="0.3">
      <c r="A50" s="4"/>
      <c r="B50" s="13" t="s">
        <v>23</v>
      </c>
      <c r="D50" t="s">
        <v>138</v>
      </c>
      <c r="E50" s="7" t="s">
        <v>16</v>
      </c>
      <c r="F50" s="1">
        <v>220</v>
      </c>
      <c r="H50" s="1"/>
    </row>
    <row r="51" spans="1:11" x14ac:dyDescent="0.3">
      <c r="A51" s="4"/>
      <c r="B51" s="13" t="s">
        <v>22</v>
      </c>
      <c r="D51" t="s">
        <v>167</v>
      </c>
      <c r="E51" s="7"/>
      <c r="F51" s="1">
        <v>0</v>
      </c>
      <c r="H51" s="1"/>
    </row>
    <row r="52" spans="1:11" x14ac:dyDescent="0.3">
      <c r="A52" s="4"/>
      <c r="B52" s="35" t="s">
        <v>18</v>
      </c>
      <c r="D52" s="8" t="s">
        <v>169</v>
      </c>
      <c r="E52" s="7"/>
      <c r="F52" s="1">
        <v>0</v>
      </c>
      <c r="H52" s="1"/>
    </row>
    <row r="53" spans="1:11" x14ac:dyDescent="0.3">
      <c r="A53" s="4">
        <v>42177</v>
      </c>
      <c r="B53" s="13" t="s">
        <v>9</v>
      </c>
      <c r="D53" t="s">
        <v>344</v>
      </c>
      <c r="E53" s="7" t="s">
        <v>13</v>
      </c>
      <c r="F53" s="68">
        <v>150</v>
      </c>
      <c r="H53" s="66">
        <v>42177</v>
      </c>
      <c r="I53">
        <v>460788</v>
      </c>
      <c r="J53" s="4">
        <v>42180</v>
      </c>
      <c r="K53" t="s">
        <v>270</v>
      </c>
    </row>
    <row r="54" spans="1:11" x14ac:dyDescent="0.3">
      <c r="A54" s="4"/>
      <c r="E54" s="7"/>
    </row>
    <row r="55" spans="1:11" x14ac:dyDescent="0.3">
      <c r="A55" s="4"/>
      <c r="E55" s="7"/>
      <c r="H55" s="1"/>
    </row>
    <row r="56" spans="1:11" x14ac:dyDescent="0.3">
      <c r="A56" s="4"/>
      <c r="E56" s="7"/>
      <c r="H56" s="1"/>
    </row>
    <row r="57" spans="1:11" x14ac:dyDescent="0.3">
      <c r="A57" s="4"/>
      <c r="E57" s="7"/>
      <c r="H57" s="1"/>
    </row>
    <row r="58" spans="1:11" x14ac:dyDescent="0.3">
      <c r="A58" s="4"/>
      <c r="E58" s="7"/>
      <c r="H58" s="1"/>
    </row>
    <row r="59" spans="1:11" x14ac:dyDescent="0.3">
      <c r="A59" s="4"/>
      <c r="E59" s="7"/>
      <c r="H59" s="1"/>
    </row>
    <row r="60" spans="1:11" x14ac:dyDescent="0.3">
      <c r="A60" s="4"/>
      <c r="E60" s="7"/>
      <c r="H60" s="1"/>
    </row>
    <row r="61" spans="1:11" x14ac:dyDescent="0.3">
      <c r="E61" s="7"/>
      <c r="H61" s="1"/>
    </row>
    <row r="62" spans="1:11" x14ac:dyDescent="0.3">
      <c r="A62" s="4"/>
      <c r="E62" s="7"/>
      <c r="H62" s="1"/>
    </row>
    <row r="63" spans="1:11" x14ac:dyDescent="0.3">
      <c r="A63" s="4"/>
      <c r="E63" s="7"/>
      <c r="H63" s="1"/>
    </row>
    <row r="64" spans="1:11" x14ac:dyDescent="0.3">
      <c r="A64" s="4"/>
      <c r="E64" s="7"/>
      <c r="H64" s="1"/>
    </row>
    <row r="65" spans="1:8" x14ac:dyDescent="0.3">
      <c r="A65" s="4"/>
      <c r="E65" s="7"/>
      <c r="H65" s="1"/>
    </row>
    <row r="66" spans="1:8" x14ac:dyDescent="0.3">
      <c r="A66" s="4"/>
      <c r="E66" s="7"/>
      <c r="H66" s="1"/>
    </row>
    <row r="67" spans="1:8" x14ac:dyDescent="0.3">
      <c r="B67" s="4"/>
      <c r="C67" s="35"/>
      <c r="D67" s="8"/>
      <c r="E67"/>
      <c r="F67" s="7"/>
      <c r="H67" s="1"/>
    </row>
    <row r="68" spans="1:8" x14ac:dyDescent="0.3">
      <c r="B68" s="4"/>
      <c r="C68" s="35"/>
      <c r="D68" s="8"/>
      <c r="E68"/>
      <c r="F68" s="7"/>
      <c r="H68" s="1"/>
    </row>
    <row r="69" spans="1:8" x14ac:dyDescent="0.3">
      <c r="B69" s="4"/>
      <c r="C69" s="35"/>
      <c r="D69" s="8"/>
      <c r="E69"/>
      <c r="F69" s="7"/>
      <c r="H69" s="1"/>
    </row>
    <row r="70" spans="1:8" x14ac:dyDescent="0.3">
      <c r="B70" s="4"/>
      <c r="C70" s="35"/>
      <c r="D70" s="8"/>
      <c r="E70"/>
      <c r="F70" s="7"/>
      <c r="H70" s="1"/>
    </row>
    <row r="71" spans="1:8" x14ac:dyDescent="0.3">
      <c r="B71" s="4"/>
      <c r="C71" s="35"/>
      <c r="D71" s="8"/>
      <c r="E71"/>
      <c r="F71" s="7"/>
      <c r="H71" s="1"/>
    </row>
    <row r="72" spans="1:8" x14ac:dyDescent="0.3">
      <c r="B72"/>
      <c r="C72" s="35"/>
      <c r="D72" s="8"/>
      <c r="E72"/>
      <c r="F72" s="7"/>
      <c r="H72" s="1"/>
    </row>
    <row r="73" spans="1:8" x14ac:dyDescent="0.3">
      <c r="B73" s="4"/>
      <c r="C73" s="35"/>
      <c r="D73" s="8"/>
      <c r="E73"/>
      <c r="F73" s="7"/>
      <c r="H73" s="1"/>
    </row>
    <row r="74" spans="1:8" x14ac:dyDescent="0.3">
      <c r="B74" s="4"/>
      <c r="C74" s="35"/>
      <c r="D74" s="8"/>
      <c r="E74"/>
      <c r="F74" s="7"/>
      <c r="H74" s="1"/>
    </row>
    <row r="75" spans="1:8" x14ac:dyDescent="0.3">
      <c r="B75" s="4"/>
      <c r="C75" s="35"/>
      <c r="D75" s="8"/>
      <c r="E75"/>
      <c r="F75" s="7"/>
      <c r="H75" s="1"/>
    </row>
    <row r="76" spans="1:8" x14ac:dyDescent="0.3">
      <c r="B76" s="4"/>
      <c r="C76" s="35"/>
      <c r="D76" s="8"/>
      <c r="E76"/>
      <c r="F76" s="7"/>
      <c r="H76" s="1"/>
    </row>
    <row r="77" spans="1:8" x14ac:dyDescent="0.3">
      <c r="B77" s="4"/>
      <c r="C77" s="35"/>
      <c r="D77" s="8"/>
      <c r="E77"/>
      <c r="F77" s="7"/>
      <c r="H77" s="1"/>
    </row>
  </sheetData>
  <dataValidations count="2">
    <dataValidation type="list" allowBlank="1" showInputMessage="1" showErrorMessage="1" sqref="F67:F77 E1:E66 E78:E1048576">
      <formula1>ModeofPmt</formula1>
    </dataValidation>
    <dataValidation type="list" allowBlank="1" showInputMessage="1" showErrorMessage="1" sqref="C67:C77 B1:B66 D42 B78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Bonus</vt:lpstr>
      <vt:lpstr>Salary</vt:lpstr>
      <vt:lpstr>RMB Purchase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  <vt:lpstr>Dropdown List</vt:lpstr>
      <vt:lpstr>Worker Details</vt:lpstr>
      <vt:lpstr>ExpenseList</vt:lpstr>
      <vt:lpstr>ModeofPmt</vt:lpstr>
      <vt:lpstr>RMBPurchase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</dc:creator>
  <cp:lastModifiedBy>Janice Lee</cp:lastModifiedBy>
  <dcterms:created xsi:type="dcterms:W3CDTF">2013-04-07T13:15:46Z</dcterms:created>
  <dcterms:modified xsi:type="dcterms:W3CDTF">2017-04-07T13:09:41Z</dcterms:modified>
</cp:coreProperties>
</file>