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k1419_ic_ac_uk/Documents/Year 3/ATX_PowerSupply/"/>
    </mc:Choice>
  </mc:AlternateContent>
  <xr:revisionPtr revIDLastSave="4" documentId="13_ncr:1_{54CB85C0-8D0A-4E1A-A75B-328743A49B2F}" xr6:coauthVersionLast="47" xr6:coauthVersionMax="47" xr10:uidLastSave="{47AD730C-6A93-4FF9-A5C0-EB2E48831066}"/>
  <bookViews>
    <workbookView xWindow="-108" yWindow="-108" windowWidth="23256" windowHeight="12456" firstSheet="4" activeTab="7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  <sheet name="Task6_Cores" sheetId="10" r:id="rId10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10" l="1"/>
  <c r="AI20" i="10"/>
  <c r="AI17" i="10"/>
  <c r="AH19" i="10"/>
  <c r="AH20" i="10"/>
  <c r="AH17" i="10"/>
  <c r="AF17" i="10"/>
  <c r="AF19" i="10"/>
  <c r="AF20" i="10"/>
  <c r="AC16" i="10"/>
  <c r="AC17" i="10"/>
  <c r="AC19" i="10"/>
  <c r="AC20" i="10"/>
  <c r="AC21" i="10"/>
  <c r="AC22" i="10"/>
  <c r="AC15" i="10"/>
  <c r="AB16" i="10"/>
  <c r="AB17" i="10"/>
  <c r="AB19" i="10"/>
  <c r="AB20" i="10"/>
  <c r="AB21" i="10"/>
  <c r="AB22" i="10"/>
  <c r="AB15" i="10"/>
  <c r="T16" i="10"/>
  <c r="T17" i="10"/>
  <c r="T19" i="10"/>
  <c r="T20" i="10"/>
  <c r="T21" i="10"/>
  <c r="T22" i="10"/>
  <c r="T15" i="10"/>
  <c r="P16" i="10" l="1"/>
  <c r="P17" i="10"/>
  <c r="P19" i="10"/>
  <c r="P20" i="10"/>
  <c r="P21" i="10"/>
  <c r="P22" i="10"/>
  <c r="P15" i="10"/>
  <c r="L16" i="10"/>
  <c r="M16" i="10" s="1"/>
  <c r="L17" i="10"/>
  <c r="M17" i="10" s="1"/>
  <c r="L19" i="10"/>
  <c r="M19" i="10" s="1"/>
  <c r="L20" i="10"/>
  <c r="M20" i="10" s="1"/>
  <c r="L21" i="10"/>
  <c r="M21" i="10" s="1"/>
  <c r="L22" i="10"/>
  <c r="M22" i="10" s="1"/>
  <c r="L15" i="10"/>
  <c r="M15" i="10" s="1"/>
  <c r="I16" i="10"/>
  <c r="I15" i="10"/>
  <c r="I22" i="10"/>
  <c r="I19" i="10"/>
  <c r="I21" i="10"/>
  <c r="I20" i="10"/>
  <c r="I17" i="10"/>
  <c r="V185" i="9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N20" i="10" l="1"/>
  <c r="Q20" i="10"/>
  <c r="V20" i="10" s="1"/>
  <c r="W20" i="10" s="1"/>
  <c r="N19" i="10"/>
  <c r="Q19" i="10"/>
  <c r="V19" i="10" s="1"/>
  <c r="W19" i="10" s="1"/>
  <c r="N17" i="10"/>
  <c r="Q17" i="10"/>
  <c r="V17" i="10" s="1"/>
  <c r="W17" i="10" s="1"/>
  <c r="N16" i="10"/>
  <c r="Q16" i="10"/>
  <c r="V16" i="10" s="1"/>
  <c r="W16" i="10" s="1"/>
  <c r="N22" i="10"/>
  <c r="Q22" i="10"/>
  <c r="V22" i="10" s="1"/>
  <c r="W22" i="10" s="1"/>
  <c r="N15" i="10"/>
  <c r="Q15" i="10"/>
  <c r="V15" i="10" s="1"/>
  <c r="W15" i="10" s="1"/>
  <c r="N21" i="10"/>
  <c r="Q21" i="10"/>
  <c r="V21" i="10" s="1"/>
  <c r="W21" i="10" s="1"/>
  <c r="Z105" i="9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Y21" i="10" l="1"/>
  <c r="Z21" i="10"/>
  <c r="AA21" i="10" s="1"/>
  <c r="Y15" i="10"/>
  <c r="Z15" i="10"/>
  <c r="AA15" i="10" s="1"/>
  <c r="Y22" i="10"/>
  <c r="Z22" i="10"/>
  <c r="AA22" i="10" s="1"/>
  <c r="Y16" i="10"/>
  <c r="Z16" i="10"/>
  <c r="AA16" i="10" s="1"/>
  <c r="Y17" i="10"/>
  <c r="Z17" i="10"/>
  <c r="AA17" i="10" s="1"/>
  <c r="Y19" i="10"/>
  <c r="Z19" i="10"/>
  <c r="AA19" i="10" s="1"/>
  <c r="Y20" i="10"/>
  <c r="Z20" i="10"/>
  <c r="AA20" i="10" s="1"/>
  <c r="R21" i="10"/>
  <c r="U21" i="10"/>
  <c r="U15" i="10"/>
  <c r="R15" i="10"/>
  <c r="R22" i="10"/>
  <c r="U22" i="10"/>
  <c r="R16" i="10"/>
  <c r="U16" i="10"/>
  <c r="R17" i="10"/>
  <c r="U17" i="10"/>
  <c r="R19" i="10"/>
  <c r="U19" i="10"/>
  <c r="R20" i="10"/>
  <c r="U20" i="10"/>
  <c r="Z193" i="9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<sst xmlns="http://schemas.openxmlformats.org/spreadsheetml/2006/main" count="13787" uniqueCount="2728">
  <si>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</si>
  <si>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</si>
  <si>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</si>
  <si>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</si>
  <si>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</si>
  <si>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</si>
  <si>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</si>
  <si>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</si>
  <si>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</si>
  <si>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</si>
  <si>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</si>
  <si>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</si>
  <si>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</si>
  <si>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</si>
  <si>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</si>
  <si>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</si>
  <si>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</si>
  <si>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</si>
  <si>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</si>
  <si>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</si>
  <si>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</si>
  <si>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</si>
  <si>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</si>
  <si>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</si>
  <si>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</si>
  <si>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</si>
  <si>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</si>
  <si>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</si>
  <si>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</si>
  <si>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</si>
  <si>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</si>
  <si>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</si>
  <si>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</si>
  <si>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</si>
  <si>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</si>
  <si>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</si>
  <si>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</si>
  <si>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</si>
  <si>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</si>
  <si>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</si>
  <si>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</si>
  <si>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</si>
  <si>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</si>
  <si>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</si>
  <si>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</si>
  <si>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</si>
  <si>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</si>
  <si>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</si>
  <si>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</si>
  <si>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</si>
  <si>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</si>
  <si>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</si>
  <si>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</si>
  <si>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</si>
  <si>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</si>
  <si>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</si>
  <si>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</si>
  <si>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</si>
  <si>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</si>
  <si>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</si>
  <si>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</si>
  <si>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</si>
  <si>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</si>
  <si>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</si>
  <si>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</si>
  <si>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</si>
  <si>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</si>
  <si>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</si>
  <si>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</si>
  <si>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</si>
  <si>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</si>
  <si>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</si>
  <si>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</si>
  <si>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</si>
  <si>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</si>
  <si>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</si>
  <si>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</si>
  <si>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</si>
  <si>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</si>
  <si>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</si>
  <si>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</si>
  <si>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</si>
  <si>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</si>
  <si>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</si>
  <si>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</si>
  <si>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</si>
  <si>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</si>
  <si>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</si>
  <si>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</si>
  <si>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</si>
  <si>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</si>
  <si>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</si>
  <si>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</si>
  <si>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</si>
  <si>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</si>
  <si>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</si>
  <si>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</si>
  <si>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</si>
  <si>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</si>
  <si>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</si>
  <si>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</si>
  <si>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</si>
  <si>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</si>
  <si>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</si>
  <si>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</si>
  <si>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</si>
  <si>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</si>
  <si>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</si>
  <si>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</si>
  <si>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</si>
  <si>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</si>
  <si>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</si>
  <si>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</si>
  <si>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</si>
  <si>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</si>
  <si>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</si>
  <si>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</si>
  <si>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</si>
  <si>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</si>
  <si>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</si>
  <si>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</si>
  <si>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</si>
  <si>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</si>
  <si>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</si>
  <si>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</si>
  <si>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</si>
  <si>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</si>
  <si>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</si>
  <si>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</si>
  <si>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</si>
  <si>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</si>
  <si>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</si>
  <si>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</si>
  <si>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</si>
  <si>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</si>
  <si>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</si>
  <si>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</si>
  <si>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</si>
  <si>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</si>
  <si>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</si>
  <si>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</si>
  <si>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</si>
  <si>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</si>
  <si>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</si>
  <si>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</si>
  <si>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</si>
  <si>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</si>
  <si>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</si>
  <si>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</si>
  <si>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</si>
  <si>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</si>
  <si>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</si>
  <si>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</si>
  <si>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</si>
  <si>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</si>
  <si>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</si>
  <si>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</si>
  <si>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</si>
  <si>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</si>
  <si>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</si>
  <si>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</si>
  <si>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</si>
  <si>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</si>
  <si>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</si>
  <si>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</si>
  <si>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</si>
  <si>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</si>
  <si>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</si>
  <si>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</si>
  <si>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</si>
  <si>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</si>
  <si>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</si>
  <si>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</si>
  <si>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</si>
  <si>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</si>
  <si>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</si>
  <si>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</si>
  <si>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</si>
  <si>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</si>
  <si>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</si>
  <si>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</si>
  <si>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</si>
  <si>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</si>
  <si>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</si>
  <si>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</si>
  <si>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</si>
  <si>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</si>
  <si>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</si>
  <si>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</si>
  <si>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</si>
  <si>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</si>
  <si>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</si>
  <si>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</si>
  <si>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</si>
  <si>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</si>
  <si>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</si>
  <si>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</si>
  <si>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</si>
  <si>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</si>
  <si>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</si>
  <si>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</si>
  <si>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</si>
  <si>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</si>
  <si>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</si>
  <si>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</si>
  <si>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</si>
  <si>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</si>
  <si>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</si>
  <si>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</si>
  <si>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</si>
  <si>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</si>
  <si>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</si>
  <si>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</si>
  <si>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</si>
  <si>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</si>
  <si>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</si>
  <si>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</si>
  <si>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</si>
  <si>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</si>
  <si>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</si>
  <si>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</si>
  <si>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</si>
  <si>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</si>
  <si>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</si>
  <si>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</si>
  <si>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</si>
  <si>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</si>
  <si>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</si>
  <si>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</si>
  <si>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</si>
  <si>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</si>
  <si>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</si>
  <si>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</si>
  <si>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</si>
  <si>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</si>
  <si>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</si>
  <si>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</si>
  <si>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</si>
  <si>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</si>
  <si>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</si>
  <si>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</si>
  <si>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</si>
  <si>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</si>
  <si>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</si>
  <si>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</si>
  <si>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</si>
  <si>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</si>
  <si>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</si>
  <si>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</si>
  <si>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</si>
  <si>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</si>
  <si>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</si>
  <si>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</si>
  <si>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</si>
  <si>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</si>
  <si>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</si>
  <si>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</si>
  <si>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</si>
  <si>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</si>
  <si>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</si>
  <si>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</si>
  <si>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</si>
  <si>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</si>
  <si>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</si>
  <si>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</si>
  <si>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</si>
  <si>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</si>
  <si>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</si>
  <si>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</si>
  <si>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</si>
  <si>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</si>
  <si>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</si>
  <si>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</si>
  <si>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</si>
  <si>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</si>
  <si>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</si>
  <si>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</si>
  <si>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</si>
  <si>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</si>
  <si>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</si>
  <si>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</si>
  <si>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</si>
  <si>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</si>
  <si>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</si>
  <si>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</si>
  <si>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</si>
  <si>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</si>
  <si>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</si>
  <si>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</si>
  <si>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</si>
  <si>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</si>
  <si>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</si>
  <si>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</si>
  <si>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</si>
  <si>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</si>
  <si>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</si>
  <si>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</si>
  <si>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</si>
  <si>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</si>
  <si>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</si>
  <si>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</si>
  <si>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</si>
  <si>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</si>
  <si>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</si>
  <si>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</si>
  <si>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</si>
  <si>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</si>
  <si>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</si>
  <si>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</si>
  <si>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</si>
  <si>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</si>
  <si>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</si>
  <si>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</si>
  <si>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</si>
  <si>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</si>
  <si>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</si>
  <si>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</si>
  <si>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</si>
  <si>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</si>
  <si>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</si>
  <si>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</si>
  <si>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</si>
  <si>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</si>
  <si>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</si>
  <si>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</si>
  <si>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</si>
  <si>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</si>
  <si>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</si>
  <si>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</si>
  <si>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</si>
  <si>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</si>
  <si>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</si>
  <si>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</si>
  <si>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</si>
  <si>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</si>
  <si>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</si>
  <si>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</si>
  <si>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</si>
  <si>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</si>
  <si>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</si>
  <si>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</si>
  <si>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</si>
  <si>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</si>
  <si>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</si>
  <si>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</si>
  <si>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</si>
  <si>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</si>
  <si>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</si>
  <si>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</si>
  <si>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</si>
  <si>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</si>
  <si>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</si>
  <si>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</si>
  <si>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</si>
  <si>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</si>
  <si>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</si>
  <si>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</si>
  <si>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</si>
  <si>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</si>
  <si>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</si>
  <si>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</si>
  <si>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</si>
  <si>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</si>
  <si>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</si>
  <si>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</si>
  <si>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</si>
  <si>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</si>
  <si>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</si>
  <si>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</si>
  <si>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</si>
  <si>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</si>
  <si>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</si>
  <si>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</si>
  <si>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</si>
  <si>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</si>
  <si>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</si>
  <si>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</si>
  <si>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</si>
  <si>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</si>
  <si>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</si>
  <si>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</si>
  <si>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</si>
  <si>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</si>
  <si>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</si>
  <si>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</si>
  <si>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</si>
  <si>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</si>
  <si>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</si>
  <si>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</si>
  <si>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</si>
  <si>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</si>
  <si>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</si>
  <si>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</si>
  <si>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</si>
  <si>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</si>
  <si>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</si>
  <si>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</si>
  <si>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</si>
  <si>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</si>
  <si>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</si>
  <si>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</si>
  <si>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</si>
  <si>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</si>
  <si>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</si>
  <si>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</si>
  <si>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</si>
  <si>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</si>
  <si>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</si>
  <si>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</si>
  <si>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</si>
  <si>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</si>
  <si>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</si>
  <si>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</si>
  <si>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</si>
  <si>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</si>
  <si>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</si>
  <si>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</si>
  <si>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</si>
  <si>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</si>
  <si>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</si>
  <si>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</si>
  <si>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</si>
  <si>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</si>
  <si>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</si>
  <si>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</si>
  <si>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</si>
  <si>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</si>
  <si>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</si>
  <si>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</si>
  <si>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</si>
  <si>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</si>
  <si>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</si>
  <si>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</si>
  <si>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</si>
  <si>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</si>
  <si>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</si>
  <si>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</si>
  <si>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</si>
  <si>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</si>
  <si>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</si>
  <si>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</si>
  <si>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</si>
  <si>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</si>
  <si>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</si>
  <si>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</si>
  <si>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</si>
  <si>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</si>
  <si>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</si>
  <si>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</si>
  <si>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</si>
  <si>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</si>
  <si>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</si>
  <si>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</si>
  <si>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</si>
  <si>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</si>
  <si>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</si>
  <si>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</si>
  <si>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</si>
  <si>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</si>
  <si>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</si>
  <si>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</si>
  <si>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</si>
  <si>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</si>
  <si>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</si>
  <si>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</si>
  <si>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</si>
  <si>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</si>
  <si>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</si>
  <si>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</si>
  <si>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</si>
  <si>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</si>
  <si>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</si>
  <si>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</si>
  <si>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</si>
  <si>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</si>
  <si>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</si>
  <si>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</si>
  <si>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</si>
  <si>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</si>
  <si>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</si>
  <si>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</si>
  <si>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</si>
  <si>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</si>
  <si>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</si>
  <si>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</si>
  <si>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</si>
  <si>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</si>
  <si>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</si>
  <si>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</si>
  <si>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</si>
  <si>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</si>
  <si>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</si>
  <si>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</si>
  <si>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</si>
  <si>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</si>
  <si>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</si>
  <si>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</si>
  <si>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</si>
  <si>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</si>
  <si>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</si>
  <si>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</si>
  <si>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</si>
  <si>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</si>
  <si>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</si>
  <si>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</si>
  <si>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</si>
  <si>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</si>
  <si>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</si>
  <si>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</si>
  <si>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</si>
  <si>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</si>
  <si>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</si>
  <si>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</si>
  <si>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</si>
  <si>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</si>
  <si>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</si>
  <si>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</si>
  <si>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</si>
  <si>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</si>
  <si>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</si>
  <si>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</si>
  <si>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</si>
  <si>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</si>
  <si>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</si>
  <si>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</si>
  <si>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</si>
  <si>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</si>
  <si>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</si>
  <si>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</si>
  <si>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</si>
  <si>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</si>
  <si>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</si>
  <si>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</si>
  <si>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</si>
  <si>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</si>
  <si>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</si>
  <si>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</si>
  <si>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</si>
  <si>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</si>
  <si>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</si>
  <si>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</si>
  <si>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</si>
  <si>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</si>
  <si>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</si>
  <si>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</si>
  <si>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</si>
  <si>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</si>
  <si>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</si>
  <si>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</si>
  <si>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</si>
  <si>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</si>
  <si>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</si>
  <si>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</si>
  <si>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</si>
  <si>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</si>
  <si>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</si>
  <si>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</si>
  <si>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</si>
  <si>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</si>
  <si>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</si>
  <si>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</si>
  <si>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</si>
  <si>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</si>
  <si>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</si>
  <si>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</si>
  <si>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</si>
  <si>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</si>
  <si>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</si>
  <si>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</si>
  <si>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</si>
  <si>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</si>
  <si>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</si>
  <si>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</si>
  <si>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</si>
  <si>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</si>
  <si>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</si>
  <si>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</si>
  <si>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</si>
  <si>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</si>
  <si>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</si>
  <si>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</si>
  <si>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</si>
  <si>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</si>
  <si>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</si>
  <si>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</si>
  <si>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</si>
  <si>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</si>
  <si>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</si>
  <si>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</si>
  <si>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</si>
  <si>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</si>
  <si>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</si>
  <si>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</si>
  <si>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</si>
  <si>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</si>
  <si>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</si>
  <si>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</si>
  <si>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</si>
  <si>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</si>
  <si>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</si>
  <si>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</si>
  <si>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</si>
  <si>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</si>
  <si>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</si>
  <si>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</si>
  <si>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</si>
  <si>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</si>
  <si>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</si>
  <si>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</si>
  <si>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</si>
  <si>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</si>
  <si>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</si>
  <si>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</si>
  <si>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</si>
  <si>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</si>
  <si>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</si>
  <si>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</si>
  <si>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</si>
  <si>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</si>
  <si>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</si>
  <si>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</si>
  <si>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</si>
  <si>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</si>
  <si>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</si>
  <si>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</si>
  <si>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</si>
  <si>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</si>
  <si>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</si>
  <si>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</si>
  <si>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</si>
  <si>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</si>
  <si>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</si>
  <si>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</si>
  <si>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</si>
  <si>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</si>
  <si>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</si>
  <si>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</si>
  <si>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</si>
  <si>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</si>
  <si>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</si>
  <si>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</si>
  <si>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</si>
  <si>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</si>
  <si>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</si>
  <si>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</si>
  <si>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</si>
  <si>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</si>
  <si>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</si>
  <si>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</si>
  <si>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</si>
  <si>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</si>
  <si>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</si>
  <si>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</si>
  <si>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</si>
  <si>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</si>
  <si>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</si>
  <si>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</si>
  <si>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</si>
  <si>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</si>
  <si>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</si>
  <si>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</si>
  <si>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</si>
  <si>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</si>
  <si>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</si>
  <si>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</si>
  <si>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</si>
  <si>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</si>
  <si>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</si>
  <si>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</si>
  <si>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</si>
  <si>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</si>
  <si>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</si>
  <si>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</si>
  <si>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</si>
  <si>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</si>
  <si>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</si>
  <si>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</si>
  <si>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</si>
  <si>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</si>
  <si>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</si>
  <si>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</si>
  <si>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</si>
  <si>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</si>
  <si>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</si>
  <si>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</si>
  <si>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</si>
  <si>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</si>
  <si>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</si>
  <si>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</si>
  <si>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</si>
  <si>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</si>
  <si>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</si>
  <si>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</si>
  <si>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</si>
  <si>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</si>
  <si>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</si>
  <si>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</si>
  <si>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</si>
  <si>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</si>
  <si>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</si>
  <si>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</si>
  <si>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</si>
  <si>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</si>
  <si>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</si>
  <si>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</si>
  <si>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</si>
  <si>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</si>
  <si>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</si>
  <si>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</si>
  <si>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</si>
  <si>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</si>
  <si>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</si>
  <si>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</si>
  <si>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</si>
  <si>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</si>
  <si>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</si>
  <si>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</si>
  <si>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</si>
  <si>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</si>
  <si>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</si>
  <si>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</si>
  <si>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</si>
  <si>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</si>
  <si>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</si>
  <si>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</si>
  <si>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</si>
  <si>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</si>
  <si>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</si>
  <si>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</si>
  <si>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</si>
  <si>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</si>
  <si>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</si>
  <si>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</si>
  <si>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</si>
  <si>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</si>
  <si>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</si>
  <si>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</si>
  <si>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</si>
  <si>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</si>
  <si>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</si>
  <si>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</si>
  <si>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</si>
  <si>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</si>
  <si>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</si>
  <si>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</si>
  <si>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</si>
  <si>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</si>
  <si>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</si>
  <si>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</si>
  <si>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</si>
  <si>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</si>
  <si>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</si>
  <si>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</si>
  <si>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</si>
  <si>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</si>
  <si>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</si>
  <si>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</si>
  <si>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</si>
  <si>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</si>
  <si>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</si>
  <si>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</si>
  <si>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</si>
  <si>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</si>
  <si>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</si>
  <si>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</si>
  <si>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</si>
  <si>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</si>
  <si>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</si>
  <si>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</si>
  <si>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</si>
  <si>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</si>
  <si>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</si>
  <si>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</si>
  <si>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</si>
  <si>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</si>
  <si>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</si>
  <si>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</si>
  <si>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</si>
  <si>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</si>
  <si>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</si>
  <si>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</si>
  <si>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</si>
  <si>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</si>
  <si>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</si>
  <si>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</si>
  <si>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</si>
  <si>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</si>
  <si>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</si>
  <si>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</si>
  <si>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</si>
  <si>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</si>
  <si>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</si>
  <si>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</si>
  <si>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</si>
  <si>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</si>
  <si>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</si>
  <si>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</si>
  <si>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</si>
  <si>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</si>
  <si>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</si>
  <si>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</si>
  <si>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</si>
  <si>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</si>
  <si>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</si>
  <si>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</si>
  <si>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</si>
  <si>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</si>
  <si>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</si>
  <si>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</si>
  <si>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</si>
  <si>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</si>
  <si>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</si>
  <si>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</si>
  <si>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</si>
  <si>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</si>
  <si>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</si>
  <si>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</si>
  <si>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</si>
  <si>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</si>
  <si>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</si>
  <si>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</si>
  <si>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</si>
  <si>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</si>
  <si>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</si>
  <si>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</si>
  <si>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</si>
  <si>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</si>
  <si>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</si>
  <si>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</si>
  <si>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</si>
  <si>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</si>
  <si>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</si>
  <si>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</si>
  <si>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</si>
  <si>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</si>
  <si>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</si>
  <si>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</si>
  <si>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</si>
  <si>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</si>
  <si>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</si>
  <si>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</si>
  <si>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</si>
  <si>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</si>
  <si>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</si>
  <si>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</si>
  <si>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</si>
  <si>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</si>
  <si>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</si>
  <si>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</si>
  <si>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</si>
  <si>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</si>
  <si>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</si>
  <si>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</si>
  <si>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</si>
  <si>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</si>
  <si>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</si>
  <si>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</si>
  <si>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</si>
  <si>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</si>
  <si>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</si>
  <si>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</si>
  <si>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</si>
  <si>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</si>
  <si>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</si>
  <si>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</si>
  <si>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</si>
  <si>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</si>
  <si>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</si>
  <si>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</si>
  <si>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</si>
  <si>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</si>
  <si>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</si>
  <si>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</si>
  <si>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</si>
  <si>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</si>
  <si>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</si>
  <si>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</si>
  <si>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</si>
  <si>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</si>
  <si>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</si>
  <si>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</si>
  <si>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</si>
  <si>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</si>
  <si>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</si>
  <si>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</si>
  <si>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</si>
  <si>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</si>
  <si>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</si>
  <si>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</si>
  <si>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</si>
  <si>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</si>
  <si>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</si>
  <si>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</si>
  <si>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</si>
  <si>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</si>
  <si>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</si>
  <si>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</si>
  <si>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</si>
  <si>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</si>
  <si>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</si>
  <si>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</si>
  <si>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</si>
  <si>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</si>
  <si>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</si>
  <si>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</si>
  <si>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</si>
  <si>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</si>
  <si>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</si>
  <si>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</si>
  <si>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</si>
  <si>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</si>
  <si>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</si>
  <si>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</si>
  <si>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</si>
  <si>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</si>
  <si>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</si>
  <si>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</si>
  <si>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</si>
  <si>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</si>
  <si>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</si>
  <si>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</si>
  <si>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</si>
  <si>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</si>
  <si>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</si>
  <si>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</si>
  <si>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</si>
  <si>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</si>
  <si>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</si>
  <si>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</si>
  <si>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</si>
  <si>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</si>
  <si>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</si>
  <si>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</si>
  <si>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</si>
  <si>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</si>
  <si>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</si>
  <si>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</si>
  <si>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</si>
  <si>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</si>
  <si>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</si>
  <si>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</si>
  <si>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</si>
  <si>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</si>
  <si>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</si>
  <si>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</si>
  <si>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</si>
  <si>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</si>
  <si>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</si>
  <si>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</si>
  <si>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</si>
  <si>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</si>
  <si>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</si>
  <si>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</si>
  <si>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</si>
  <si>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</si>
  <si>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</si>
  <si>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</si>
  <si>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</si>
  <si>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</si>
  <si>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</si>
  <si>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</si>
  <si>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</si>
  <si>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</si>
  <si>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</si>
  <si>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</si>
  <si>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</si>
  <si>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</si>
  <si>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</si>
  <si>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</si>
  <si>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</si>
  <si>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</si>
  <si>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</si>
  <si>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</si>
  <si>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</si>
  <si>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</si>
  <si>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</si>
  <si>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</si>
  <si>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</si>
  <si>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</si>
  <si>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</si>
  <si>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</si>
  <si>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</si>
  <si>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</si>
  <si>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</si>
  <si>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</si>
  <si>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</si>
  <si>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</si>
  <si>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</si>
  <si>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</si>
  <si>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</si>
  <si>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</si>
  <si>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</si>
  <si>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</si>
  <si>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</si>
  <si>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</si>
  <si>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</si>
  <si>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</si>
  <si>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</si>
  <si>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</si>
  <si>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</si>
  <si>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</si>
  <si>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</si>
  <si>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</si>
  <si>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</si>
  <si>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</si>
  <si>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</si>
  <si>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</si>
  <si>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</si>
  <si>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</si>
  <si>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</si>
  <si>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</si>
  <si>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</si>
  <si>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</si>
  <si>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</si>
  <si>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</si>
  <si>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</si>
  <si>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</si>
  <si>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</si>
  <si>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</si>
  <si>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</si>
  <si>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</si>
  <si>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</si>
  <si>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</si>
  <si>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</si>
  <si>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</si>
  <si>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</si>
  <si>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</si>
  <si>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</si>
  <si>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</si>
  <si>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</si>
  <si>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</si>
  <si>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</si>
  <si>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</si>
  <si>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</si>
  <si>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</si>
  <si>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</si>
  <si>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</si>
  <si>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</si>
  <si>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</si>
  <si>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</si>
  <si>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</si>
  <si>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</si>
  <si>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</si>
  <si>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</si>
  <si>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</si>
  <si>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</si>
  <si>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</si>
  <si>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</si>
  <si>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</si>
  <si>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</si>
  <si>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</si>
  <si>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</si>
  <si>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</si>
  <si>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</si>
  <si>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</si>
  <si>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</si>
  <si>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</si>
  <si>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</si>
  <si>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</si>
  <si>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</si>
  <si>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</si>
  <si>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</si>
  <si>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</si>
  <si>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</si>
  <si>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</si>
  <si>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</si>
  <si>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</si>
  <si>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</si>
  <si>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</si>
  <si>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</si>
  <si>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</si>
  <si>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</si>
  <si>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</si>
  <si>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</si>
  <si>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</si>
  <si>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</si>
  <si>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</si>
  <si>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</si>
  <si>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</si>
  <si>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</si>
  <si>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</si>
  <si>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</si>
  <si>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</si>
  <si>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</si>
  <si>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</si>
  <si>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</si>
  <si>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</si>
  <si>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</si>
  <si>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</si>
  <si>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</si>
  <si>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</si>
  <si>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</si>
  <si>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</si>
  <si>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</si>
  <si>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</si>
  <si>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</si>
  <si>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</si>
  <si>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</si>
  <si>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</si>
  <si>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</si>
  <si>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</si>
  <si>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</si>
  <si>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</si>
  <si>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</si>
  <si>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</si>
  <si>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</si>
  <si>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</si>
  <si>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</si>
  <si>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</si>
  <si>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</si>
  <si>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</si>
  <si>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</si>
  <si>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</si>
  <si>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</si>
  <si>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</si>
  <si>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</si>
  <si>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</si>
  <si>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</si>
  <si>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</si>
  <si>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</si>
  <si>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</si>
  <si>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</si>
  <si>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</si>
  <si>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</si>
  <si>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</si>
  <si>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</si>
  <si>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</si>
  <si>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</si>
  <si>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</si>
  <si>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</si>
  <si>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</si>
  <si>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</si>
  <si>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</si>
  <si>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</si>
  <si>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</si>
  <si>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</si>
  <si>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</si>
  <si>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</si>
  <si>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</si>
  <si>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</si>
  <si>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</si>
  <si>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</si>
  <si>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</si>
  <si>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</si>
  <si>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</si>
  <si>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</si>
  <si>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</si>
  <si>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</si>
  <si>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</si>
  <si>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</si>
  <si>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</si>
  <si>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</si>
  <si>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</si>
  <si>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</si>
  <si>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</si>
  <si>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</si>
  <si>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</si>
  <si>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</si>
  <si>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</si>
  <si>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</si>
  <si>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</si>
  <si>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</si>
  <si>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</si>
  <si>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</si>
  <si>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</si>
  <si>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</si>
  <si>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</si>
  <si>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</si>
  <si>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</si>
  <si>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</si>
  <si>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</si>
  <si>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</si>
  <si>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</si>
  <si>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</si>
  <si>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</si>
  <si>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</si>
  <si>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</si>
  <si>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</si>
  <si>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</si>
  <si>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</si>
  <si>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</si>
  <si>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</si>
  <si>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</si>
  <si>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</si>
  <si>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</si>
  <si>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</si>
  <si>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</si>
  <si>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</si>
  <si>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</si>
  <si>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</si>
  <si>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</si>
  <si>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</si>
  <si>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</si>
  <si>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</si>
  <si>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</si>
  <si>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</si>
  <si>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</si>
  <si>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</si>
  <si>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</si>
  <si>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</si>
  <si>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</si>
  <si>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</si>
  <si>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</si>
  <si>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</si>
  <si>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</si>
  <si>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</si>
  <si>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</si>
  <si>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</si>
  <si>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</si>
  <si>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</si>
  <si>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</si>
  <si>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</si>
  <si>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</si>
  <si>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</si>
  <si>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</si>
  <si>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</si>
  <si>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</si>
  <si>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</si>
  <si>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</si>
  <si>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</si>
  <si>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</si>
  <si>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</si>
  <si>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</si>
  <si>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</si>
  <si>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</si>
  <si>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</si>
  <si>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</si>
  <si>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</si>
  <si>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</si>
  <si>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</si>
  <si>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</si>
  <si>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</si>
  <si>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</si>
  <si>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</si>
  <si>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</si>
  <si>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</si>
  <si>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</si>
  <si>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</si>
  <si>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</si>
  <si>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</si>
  <si>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</si>
  <si>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</si>
  <si>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</si>
  <si>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</si>
  <si>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</si>
  <si>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</si>
  <si>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</si>
  <si>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</si>
  <si>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</si>
  <si>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</si>
  <si>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</si>
  <si>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</si>
  <si>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</si>
  <si>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</si>
  <si>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</si>
  <si>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</si>
  <si>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</si>
  <si>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</si>
  <si>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</si>
  <si>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</si>
  <si>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</si>
  <si>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</si>
  <si>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</si>
  <si>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</si>
  <si>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</si>
  <si>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</si>
  <si>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</si>
  <si>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</si>
  <si>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</si>
  <si>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</si>
  <si>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</si>
  <si>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</si>
  <si>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</si>
  <si>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</si>
  <si>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</si>
  <si>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</si>
  <si>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</si>
  <si>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</si>
  <si>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</si>
  <si>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</si>
  <si>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</si>
  <si>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</si>
  <si>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</si>
  <si>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</si>
  <si>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</si>
  <si>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</si>
  <si>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</si>
  <si>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</si>
  <si>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</si>
  <si>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</si>
  <si>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</si>
  <si>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</si>
  <si>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</si>
  <si>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</si>
  <si>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</si>
  <si>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</si>
  <si>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</si>
  <si>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</si>
  <si>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</si>
  <si>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</si>
  <si>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</si>
  <si>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</si>
  <si>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</si>
  <si>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</si>
  <si>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</si>
  <si>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</si>
  <si>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</si>
  <si>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</si>
  <si>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</si>
  <si>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</si>
  <si>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</si>
  <si>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</si>
  <si>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</si>
  <si>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</si>
  <si>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</si>
  <si>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</si>
  <si>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</si>
  <si>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</si>
  <si>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</si>
  <si>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</si>
  <si>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</si>
  <si>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</si>
  <si>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</si>
  <si>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</si>
  <si>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</si>
  <si>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</si>
  <si>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</si>
  <si>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</si>
  <si>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</si>
  <si>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</si>
  <si>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</si>
  <si>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</si>
  <si>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</si>
  <si>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</si>
  <si>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</si>
  <si>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</si>
  <si>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</si>
  <si>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</si>
  <si>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</si>
  <si>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</si>
  <si>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</si>
  <si>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</si>
  <si>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</si>
  <si>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</si>
  <si>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</si>
  <si>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</si>
  <si>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</si>
  <si>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</si>
  <si>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</si>
  <si>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</si>
  <si>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</si>
  <si>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</si>
  <si>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</si>
  <si>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</si>
  <si>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</si>
  <si>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</si>
  <si>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</si>
  <si>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</si>
  <si>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</si>
  <si>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</si>
  <si>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</si>
  <si>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</si>
  <si>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</si>
  <si>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</si>
  <si>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</si>
  <si>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</si>
  <si>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</si>
  <si>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</si>
  <si>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</si>
  <si>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</si>
  <si>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</si>
  <si>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</si>
  <si>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</si>
  <si>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</si>
  <si>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</si>
  <si>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</si>
  <si>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</si>
  <si>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</si>
  <si>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</si>
  <si>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</si>
  <si>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</si>
  <si>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</si>
  <si>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</si>
  <si>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</si>
  <si>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</si>
  <si>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</si>
  <si>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</si>
  <si>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</si>
  <si>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</si>
  <si>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</si>
  <si>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</si>
  <si>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</si>
  <si>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</si>
  <si>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</si>
  <si>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</si>
  <si>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</si>
  <si>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</si>
  <si>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</si>
  <si>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</si>
  <si>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</si>
  <si>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</si>
  <si>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</si>
  <si>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</si>
  <si>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</si>
  <si>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</si>
  <si>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</si>
  <si>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</si>
  <si>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</si>
  <si>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</si>
  <si>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</si>
  <si>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</si>
  <si>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</si>
  <si>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</si>
  <si>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</si>
  <si>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</si>
  <si>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</si>
  <si>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</si>
  <si>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</si>
  <si>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</si>
  <si>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</si>
  <si>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</si>
  <si>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</si>
  <si>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</si>
  <si>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</si>
  <si>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</si>
  <si>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</si>
  <si>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</si>
  <si>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</si>
  <si>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</si>
  <si>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</si>
  <si>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</si>
  <si>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</si>
  <si>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</si>
  <si>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</si>
  <si>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</si>
  <si>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</si>
  <si>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</si>
  <si>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</si>
  <si>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</si>
  <si>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</si>
  <si>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</si>
  <si>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</si>
  <si>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</si>
  <si>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</si>
  <si>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</si>
  <si>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</si>
  <si>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</si>
  <si>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</si>
  <si>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</si>
  <si>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</si>
  <si>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</si>
  <si>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</si>
  <si>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</si>
  <si>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</si>
  <si>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</si>
  <si>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</si>
  <si>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</si>
  <si>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</si>
  <si>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</si>
  <si>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</si>
  <si>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</si>
  <si>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</si>
  <si>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</si>
  <si>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</si>
  <si>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</si>
  <si>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</si>
  <si>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</si>
  <si>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</si>
  <si>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</si>
  <si>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</si>
  <si>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</si>
  <si>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</si>
  <si>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</si>
  <si>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</si>
  <si>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</si>
  <si>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</si>
  <si>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</si>
  <si>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</si>
  <si>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</si>
  <si>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</si>
  <si>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</si>
  <si>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</si>
  <si>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</si>
  <si>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</si>
  <si>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</si>
  <si>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</si>
  <si>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</si>
  <si>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</si>
  <si>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</si>
  <si>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</si>
  <si>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</si>
  <si>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</si>
  <si>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</si>
  <si>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</si>
  <si>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</si>
  <si>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</si>
  <si>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</si>
  <si>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</si>
  <si>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</si>
  <si>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</si>
  <si>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</si>
  <si>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</si>
  <si>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</si>
  <si>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</si>
  <si>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</si>
  <si>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</si>
  <si>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</si>
  <si>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</si>
  <si>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</si>
  <si>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</si>
  <si>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</si>
  <si>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</si>
  <si>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</si>
  <si>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</si>
  <si>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</si>
  <si>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</si>
  <si>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</si>
  <si>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</si>
  <si>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</si>
  <si>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</si>
  <si>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</si>
  <si>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</si>
  <si>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</si>
  <si>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</si>
  <si>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</si>
  <si>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</si>
  <si>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</si>
  <si>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</si>
  <si>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</si>
  <si>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</si>
  <si>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</si>
  <si>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</si>
  <si>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</si>
  <si>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</si>
  <si>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</si>
  <si>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</si>
  <si>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</si>
  <si>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</si>
  <si>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</si>
  <si>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</si>
  <si>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</si>
  <si>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</si>
  <si>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</si>
  <si>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</si>
  <si>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</si>
  <si>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</si>
  <si>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</si>
  <si>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</si>
  <si>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</si>
  <si>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</si>
  <si>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</si>
  <si>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</si>
  <si>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</si>
  <si>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</si>
  <si>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</si>
  <si>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</si>
  <si>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</si>
  <si>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</si>
  <si>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</si>
  <si>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</si>
  <si>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</si>
  <si>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</si>
  <si>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</si>
  <si>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</si>
  <si>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</si>
  <si>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</si>
  <si>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</si>
  <si>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</si>
  <si>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</si>
  <si>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</si>
  <si>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</si>
  <si>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</si>
  <si>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</si>
  <si>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</si>
  <si>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</si>
  <si>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</si>
  <si>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</si>
  <si>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</si>
  <si>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</si>
  <si>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</si>
  <si>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</si>
  <si>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</si>
  <si>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</si>
  <si>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</si>
  <si>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</si>
  <si>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</si>
  <si>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</si>
  <si>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</si>
  <si>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</si>
  <si>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</si>
  <si>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</si>
  <si>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</si>
  <si>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</si>
  <si>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</si>
  <si>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</si>
  <si>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</si>
  <si>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</si>
  <si>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</si>
  <si>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</si>
  <si>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</si>
  <si>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</si>
  <si>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</si>
  <si>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</si>
  <si>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</si>
  <si>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</si>
  <si>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</si>
  <si>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</si>
  <si>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</si>
  <si>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</si>
  <si>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</si>
  <si>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</si>
  <si>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</si>
  <si>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</si>
  <si>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</si>
  <si>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</si>
  <si>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</si>
  <si>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</si>
  <si>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</si>
  <si>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</si>
  <si>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</si>
  <si>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</si>
  <si>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</si>
  <si>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</si>
  <si>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</si>
  <si>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</si>
  <si>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</si>
  <si>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</si>
  <si>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</si>
  <si>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</si>
  <si>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</si>
  <si>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</si>
  <si>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</si>
  <si>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</si>
  <si>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</si>
  <si>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</si>
  <si>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</si>
  <si>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</si>
  <si>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</si>
  <si>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</si>
  <si>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</si>
  <si>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</si>
  <si>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</si>
  <si>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</si>
  <si>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</si>
  <si>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</si>
  <si>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</si>
  <si>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</si>
  <si>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</si>
  <si>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</si>
  <si>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</si>
  <si>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</si>
  <si>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</si>
  <si>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</si>
  <si>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</si>
  <si>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</si>
  <si>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</si>
  <si>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</si>
  <si>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</si>
  <si>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</si>
  <si>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</si>
  <si>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</si>
  <si>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</si>
  <si>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</si>
  <si>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</si>
  <si>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</si>
  <si>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</si>
  <si>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</si>
  <si>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</si>
  <si>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</si>
  <si>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</si>
  <si>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</si>
  <si>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</si>
  <si>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</si>
  <si>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</si>
  <si>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</si>
  <si>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</si>
  <si>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</si>
  <si>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</si>
  <si>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</si>
  <si>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</si>
  <si>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</si>
  <si>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</si>
  <si>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</si>
  <si>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</si>
  <si>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</si>
  <si>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</si>
  <si>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</si>
  <si>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</si>
  <si>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</si>
  <si>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</si>
  <si>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</si>
  <si>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</si>
  <si>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</si>
  <si>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</si>
  <si>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</si>
  <si>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</si>
  <si>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</si>
  <si>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</si>
  <si>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</si>
  <si>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</si>
  <si>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</si>
  <si>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</si>
  <si>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</si>
  <si>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</si>
  <si>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</si>
  <si>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</si>
  <si>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</si>
  <si>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</si>
  <si>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</si>
  <si>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</si>
  <si>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</si>
  <si>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</si>
  <si>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</si>
  <si>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</si>
  <si>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</si>
  <si>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</si>
  <si>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</si>
  <si>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</si>
  <si>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</si>
  <si>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</si>
  <si>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</si>
  <si>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</si>
  <si>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</si>
  <si>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</si>
  <si>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</si>
  <si>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</si>
  <si>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</si>
  <si>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</si>
  <si>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</si>
  <si>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</si>
  <si>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</si>
  <si>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</si>
  <si>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</si>
  <si>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</si>
  <si>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</si>
  <si>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</si>
  <si>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</si>
  <si>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</si>
  <si>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</si>
  <si>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</si>
  <si>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</si>
  <si>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</si>
  <si>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</si>
  <si>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</si>
  <si>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</si>
  <si>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</si>
  <si>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</si>
  <si>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</si>
  <si>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</si>
  <si>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</si>
  <si>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</si>
  <si>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</si>
  <si>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</si>
  <si>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</si>
  <si>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</si>
  <si>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</si>
  <si>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</si>
  <si>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</si>
  <si>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</si>
  <si>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</si>
  <si>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</si>
  <si>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</si>
  <si>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</si>
  <si>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</si>
  <si>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</si>
  <si>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</si>
  <si>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</si>
  <si>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</si>
  <si>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</si>
  <si>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</si>
  <si>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</si>
  <si>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</si>
  <si>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</si>
  <si>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</si>
  <si>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</si>
  <si>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</si>
  <si>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</si>
  <si>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</si>
  <si>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</si>
  <si>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</si>
  <si>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</si>
  <si>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</si>
  <si>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</si>
  <si>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</si>
  <si>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</si>
  <si>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</si>
  <si>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</si>
  <si>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</si>
  <si>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</si>
  <si>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</si>
  <si>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</si>
  <si>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</si>
  <si>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</si>
  <si>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</si>
  <si>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</si>
  <si>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</si>
  <si>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</si>
  <si>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</si>
  <si>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</si>
  <si>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</si>
  <si>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</si>
  <si>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</si>
  <si>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</si>
  <si>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</si>
  <si>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</si>
  <si>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</si>
  <si>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</si>
  <si>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</si>
  <si>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</si>
  <si>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</si>
  <si>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</si>
  <si>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</si>
  <si>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</si>
  <si>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</si>
  <si>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</si>
  <si>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</si>
  <si>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</si>
  <si>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</si>
  <si>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</si>
  <si>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</si>
  <si>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</si>
  <si>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</si>
  <si>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</si>
  <si>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</si>
  <si>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</si>
  <si>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</si>
  <si>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</si>
  <si>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</si>
  <si>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</si>
  <si>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</si>
  <si>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</si>
  <si>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</si>
  <si>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</si>
  <si>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</si>
  <si>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</si>
  <si>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</si>
  <si>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</si>
  <si>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</si>
  <si>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</si>
  <si>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</si>
  <si>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</si>
  <si>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</si>
  <si>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</si>
  <si>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</si>
  <si>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</si>
  <si>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</si>
  <si>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</si>
  <si>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</si>
  <si>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</si>
  <si>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</si>
  <si>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</si>
  <si>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</si>
  <si>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</si>
  <si>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</si>
  <si>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</si>
  <si>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</si>
  <si>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</si>
  <si>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</si>
  <si>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</si>
  <si>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</si>
  <si>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</si>
  <si>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</si>
  <si>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</si>
  <si>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</si>
  <si>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</si>
  <si>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</si>
  <si>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</si>
  <si>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</si>
  <si>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</si>
  <si>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</si>
  <si>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</si>
  <si>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</si>
  <si>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</si>
  <si>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</si>
  <si>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</si>
  <si>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</si>
  <si>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</si>
  <si>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</si>
  <si>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</si>
  <si>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</si>
  <si>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</si>
  <si>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</si>
  <si>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</si>
  <si>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</si>
  <si>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</si>
  <si>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</si>
  <si>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</si>
  <si>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</si>
  <si>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</si>
  <si>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</si>
  <si>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</si>
  <si>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</si>
  <si>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</si>
  <si>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</si>
  <si>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</si>
  <si>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</si>
  <si>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</si>
  <si>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</si>
  <si>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</si>
  <si>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</si>
  <si>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</si>
  <si>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</si>
  <si>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</si>
  <si>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</si>
  <si>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</si>
  <si>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</si>
  <si>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</si>
  <si>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</si>
  <si>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</si>
  <si>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</si>
  <si>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</si>
  <si>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</si>
  <si>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</si>
  <si>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</si>
  <si>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</si>
  <si>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</si>
  <si>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</si>
  <si>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</si>
  <si>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</si>
  <si>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</si>
  <si>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</si>
  <si>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</si>
  <si>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</si>
  <si>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</si>
  <si>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</si>
  <si>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</si>
  <si>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</si>
  <si>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</si>
  <si>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</si>
  <si>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</si>
  <si>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</si>
  <si>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</si>
  <si>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</si>
  <si>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</si>
  <si>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</si>
  <si>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</si>
  <si>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</si>
  <si>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</si>
  <si>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</si>
  <si>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</si>
  <si>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</si>
  <si>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</si>
  <si>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</si>
  <si>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</si>
  <si>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</si>
  <si>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</si>
  <si>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</si>
  <si>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</si>
  <si>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</si>
  <si>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</si>
  <si>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</si>
  <si>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</si>
  <si>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</si>
  <si>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</si>
  <si>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</si>
  <si>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</si>
  <si>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</si>
  <si>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</si>
  <si>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</si>
  <si>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</si>
  <si>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</si>
  <si>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</si>
  <si>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</si>
  <si>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</si>
  <si>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</si>
  <si>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</si>
  <si>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</si>
  <si>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</si>
  <si>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</si>
  <si>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</si>
  <si>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</si>
  <si>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</si>
  <si>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</si>
  <si>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</si>
  <si>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</si>
  <si>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</si>
  <si>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</si>
  <si>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</si>
  <si>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</si>
  <si>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</si>
  <si>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</si>
  <si>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</si>
  <si>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</si>
  <si>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</si>
  <si>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</si>
  <si>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</si>
  <si>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</si>
  <si>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</si>
  <si>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</si>
  <si>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</si>
  <si>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</si>
  <si>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</si>
  <si>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</si>
  <si>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</si>
  <si>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</si>
  <si>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</si>
  <si>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</si>
  <si>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</si>
  <si>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</si>
  <si>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</si>
  <si>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</si>
  <si>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</si>
  <si>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</si>
  <si>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</si>
  <si>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</si>
  <si>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</si>
  <si>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</si>
  <si>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</si>
  <si>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</si>
  <si>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</si>
  <si>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</si>
  <si>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</si>
  <si>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</si>
  <si>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</si>
  <si>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</si>
  <si>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</si>
  <si>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</si>
  <si>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</si>
  <si>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</si>
  <si>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</si>
  <si>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</si>
  <si>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</si>
  <si>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</si>
  <si>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</si>
  <si>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</si>
  <si>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</si>
  <si>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</si>
  <si>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</si>
  <si>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</si>
  <si>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</si>
  <si>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</si>
  <si>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</si>
  <si>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</si>
  <si>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</si>
  <si>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</si>
  <si>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</si>
  <si>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</si>
  <si>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</si>
  <si>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</si>
  <si>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</si>
  <si>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</si>
  <si>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</si>
  <si>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</si>
  <si>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</si>
  <si>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</si>
  <si>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</si>
  <si>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</si>
  <si>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</si>
  <si>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</si>
  <si>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</si>
  <si>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</si>
  <si>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</si>
  <si>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</si>
  <si>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</si>
  <si>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</si>
  <si>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</si>
  <si>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</si>
  <si>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</si>
  <si>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</si>
  <si>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</si>
  <si>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</si>
  <si>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</si>
  <si>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</si>
  <si>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</si>
  <si>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</si>
  <si>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</si>
  <si>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</si>
  <si>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</si>
  <si>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</si>
  <si>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</si>
  <si>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</si>
  <si>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</si>
  <si>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</si>
  <si>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</si>
  <si>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</si>
  <si>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</si>
  <si>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</si>
  <si>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</si>
  <si>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</si>
  <si>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</si>
  <si>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</si>
  <si>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</si>
  <si>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</si>
  <si>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</si>
  <si>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</si>
  <si>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</si>
  <si>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</si>
  <si>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</si>
  <si>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</si>
  <si>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</si>
  <si>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</si>
  <si>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</si>
  <si>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</si>
  <si>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</si>
  <si>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</si>
  <si>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</si>
  <si>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</si>
  <si>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</si>
  <si>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</si>
  <si>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</si>
  <si>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</si>
  <si>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</si>
  <si>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</si>
  <si>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</si>
  <si>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</si>
  <si>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</si>
  <si>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</si>
  <si>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</si>
  <si>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</si>
  <si>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</si>
  <si>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</si>
  <si>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</si>
  <si>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</si>
  <si>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</si>
  <si>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</si>
  <si>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</si>
  <si>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</si>
  <si>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</si>
  <si>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</si>
  <si>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</si>
  <si>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</si>
  <si>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</si>
  <si>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</si>
  <si>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</si>
  <si>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</si>
  <si>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</si>
  <si>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</si>
  <si>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</si>
  <si>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</si>
  <si>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</si>
  <si>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</si>
  <si>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</si>
  <si>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</si>
  <si>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</si>
  <si>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</si>
  <si>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</si>
  <si>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</si>
  <si>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</si>
  <si>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</si>
  <si>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</si>
  <si>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</si>
  <si>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</si>
  <si>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</si>
  <si>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</si>
  <si>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</si>
  <si>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</si>
  <si>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</si>
  <si>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</si>
  <si>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</si>
  <si>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</si>
  <si>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</si>
  <si>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</si>
  <si>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</si>
  <si>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</si>
  <si>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</si>
  <si>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</si>
  <si>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</si>
  <si>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</si>
  <si>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</si>
  <si>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</si>
  <si>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</si>
  <si>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</si>
  <si>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</si>
  <si>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</si>
  <si>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</si>
  <si>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</si>
  <si>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</si>
  <si>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</si>
  <si>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</si>
  <si>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</si>
  <si>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</si>
  <si>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</si>
  <si>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</si>
  <si>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</si>
  <si>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</si>
  <si>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</si>
  <si>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</si>
  <si>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</si>
  <si>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</si>
  <si>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</si>
  <si>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</si>
  <si>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</si>
  <si>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</si>
  <si>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</si>
  <si>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</si>
  <si>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</si>
  <si>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</si>
  <si>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</si>
  <si>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</si>
  <si>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</si>
  <si>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</si>
  <si>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</si>
  <si>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</si>
  <si>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</si>
  <si>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</si>
  <si>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</si>
  <si>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</si>
  <si>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</si>
  <si>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</si>
  <si>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</si>
  <si>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</si>
  <si>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</si>
  <si>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</si>
  <si>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</si>
  <si>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</si>
  <si>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</si>
  <si>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</si>
  <si>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</si>
  <si>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</si>
  <si>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</si>
  <si>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</si>
  <si>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</si>
  <si>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</si>
  <si>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</si>
  <si>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</si>
  <si>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</si>
  <si>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</si>
  <si>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</si>
  <si>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</si>
  <si>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</si>
  <si>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</si>
  <si>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</si>
  <si>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</si>
  <si>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</si>
  <si>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</si>
  <si>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</si>
  <si>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</si>
  <si>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</si>
  <si>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</si>
  <si>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</si>
  <si>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</si>
  <si>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</si>
  <si>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</si>
  <si>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</si>
  <si>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</si>
  <si>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</si>
  <si>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</si>
  <si>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</si>
  <si>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</si>
  <si>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</si>
  <si>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</si>
  <si>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</si>
  <si>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</si>
  <si>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</si>
  <si>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</si>
  <si>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</si>
  <si>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</si>
  <si>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</si>
  <si>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</si>
  <si>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</si>
  <si>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</si>
  <si>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</si>
  <si>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</si>
  <si>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</si>
  <si>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</si>
  <si>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</si>
  <si>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</si>
  <si>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</si>
  <si>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</si>
  <si>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</si>
  <si>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</si>
  <si>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</si>
  <si>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</si>
  <si>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</si>
  <si>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</si>
  <si>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</si>
  <si>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</si>
  <si>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</si>
  <si>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</si>
  <si>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</si>
  <si>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</si>
  <si>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</si>
  <si>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</si>
  <si>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</si>
  <si>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</si>
  <si>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</si>
  <si>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</si>
  <si>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</si>
  <si>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</si>
  <si>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</si>
  <si>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</si>
  <si>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</si>
  <si>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</si>
  <si>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</si>
  <si>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</si>
  <si>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</si>
  <si>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</si>
  <si>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</si>
  <si>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</si>
  <si>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</si>
  <si>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</si>
  <si>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</si>
  <si>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</si>
  <si>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</si>
  <si>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</si>
  <si>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</si>
  <si>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</si>
  <si>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</si>
  <si>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</si>
  <si>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</si>
  <si>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</si>
  <si>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</si>
  <si>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</si>
  <si>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</si>
  <si>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</si>
  <si>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</si>
  <si>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</si>
  <si>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</si>
  <si>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</si>
  <si>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</si>
  <si>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</si>
  <si>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</si>
  <si>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</si>
  <si>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</si>
  <si>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</si>
  <si>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</si>
  <si>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</si>
  <si>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</si>
  <si>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</si>
  <si>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</si>
  <si>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</si>
  <si>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</si>
  <si>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</si>
  <si>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</si>
  <si>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</si>
  <si>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</si>
  <si>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</si>
  <si>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</si>
  <si>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</si>
  <si>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</si>
  <si>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</si>
  <si>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</si>
  <si>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</si>
  <si>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</si>
  <si>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</si>
  <si>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</si>
  <si>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</si>
  <si>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</si>
  <si>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</si>
  <si>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</si>
  <si>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</si>
  <si>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</si>
  <si>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</si>
  <si>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</si>
  <si>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</si>
  <si>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</si>
  <si>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</si>
  <si>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</si>
  <si>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</si>
  <si>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</si>
  <si>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</si>
  <si>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</si>
  <si>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</si>
  <si>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</si>
  <si>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</si>
  <si>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</si>
  <si>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</si>
  <si>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</si>
  <si>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</si>
  <si>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</si>
  <si>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</si>
  <si>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</si>
  <si>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</si>
  <si>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</si>
  <si>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</si>
  <si>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</si>
  <si>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</si>
  <si>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</si>
  <si>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</si>
  <si>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</si>
  <si>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</si>
  <si>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</si>
  <si>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</si>
  <si>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</si>
  <si>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</si>
  <si>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</si>
  <si>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</si>
  <si>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</si>
  <si>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</si>
  <si>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</si>
  <si>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</si>
  <si>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</si>
  <si>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</si>
  <si>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</si>
  <si>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</si>
  <si>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</si>
  <si>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</si>
  <si>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</si>
  <si>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</si>
  <si>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</si>
  <si>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</si>
  <si>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</si>
  <si>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</si>
  <si>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</si>
  <si>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</si>
  <si>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</si>
  <si>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</si>
  <si>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</si>
  <si>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</si>
  <si>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</si>
  <si>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</si>
  <si>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</si>
  <si>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</si>
  <si>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</si>
  <si>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</si>
  <si>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</si>
  <si>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</si>
  <si>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</si>
  <si>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</si>
  <si>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</si>
  <si>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</si>
  <si>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</si>
  <si>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</si>
  <si>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</si>
  <si>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</si>
  <si>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</si>
  <si>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</si>
  <si>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</si>
  <si>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</si>
  <si>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</si>
  <si>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</si>
  <si>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</si>
  <si>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</si>
  <si>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</si>
  <si>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</si>
  <si>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</si>
  <si>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</si>
  <si>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</si>
  <si>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</si>
  <si>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</si>
  <si>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</si>
  <si>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</si>
  <si>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</si>
  <si>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</si>
  <si>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</si>
  <si>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</si>
  <si>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</si>
  <si>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</si>
  <si>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</si>
  <si>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</si>
  <si>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</si>
  <si>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</si>
  <si>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</si>
  <si>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</si>
  <si>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</si>
  <si>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</si>
  <si>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</si>
  <si>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</si>
  <si>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</si>
  <si>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</si>
  <si>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</si>
  <si>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</si>
  <si>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</si>
  <si>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</si>
  <si>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</si>
  <si>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</si>
  <si>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</si>
  <si>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</si>
  <si>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</si>
  <si>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</si>
  <si>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</si>
  <si>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</si>
  <si>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</si>
  <si>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</si>
  <si>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</si>
  <si>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</si>
  <si>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</si>
  <si>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</si>
  <si>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</si>
  <si>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</si>
  <si>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</si>
  <si>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</si>
  <si>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</si>
  <si>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</si>
  <si>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</si>
  <si>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</si>
  <si>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</si>
  <si>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</si>
  <si>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</si>
  <si>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</si>
  <si>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</si>
  <si>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</si>
  <si>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</si>
  <si>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</si>
  <si>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</si>
  <si>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</si>
  <si>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</si>
  <si>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</si>
  <si>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</si>
  <si>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</si>
  <si>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</si>
  <si>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</si>
  <si>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</si>
  <si>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</si>
  <si>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</si>
  <si>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</si>
  <si>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</si>
  <si>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</si>
  <si>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</si>
  <si>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</si>
  <si>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</si>
  <si>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</si>
  <si>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</si>
  <si>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</si>
  <si>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</si>
  <si>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</si>
  <si>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</si>
  <si>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</si>
  <si>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</si>
  <si>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</si>
  <si>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</si>
  <si>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</si>
  <si>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</si>
  <si>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</si>
  <si>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</si>
  <si>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</si>
  <si>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</si>
  <si>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</si>
  <si>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</si>
  <si>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</si>
  <si>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</si>
  <si>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</si>
  <si>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</si>
  <si>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</si>
  <si>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</si>
  <si>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</si>
  <si>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</si>
  <si>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</si>
  <si>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</si>
  <si>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</si>
  <si>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</si>
  <si>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</si>
  <si>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</si>
  <si>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</si>
  <si>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</si>
  <si>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</si>
  <si>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</si>
  <si>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</si>
  <si>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</si>
  <si>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</si>
  <si>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</si>
  <si>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</si>
  <si>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</si>
  <si>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</si>
  <si>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</si>
  <si>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</si>
  <si>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</si>
  <si>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</si>
  <si>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</si>
  <si>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</si>
  <si>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</si>
  <si>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</si>
  <si>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</si>
  <si>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</si>
  <si>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</si>
  <si>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</si>
  <si>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</si>
  <si>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</si>
  <si>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</si>
  <si>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</si>
  <si>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</si>
  <si>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</si>
  <si>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</si>
  <si>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</si>
  <si>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</si>
  <si>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</si>
  <si>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</si>
  <si>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</si>
  <si>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</si>
  <si>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</si>
  <si>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</si>
  <si>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</si>
  <si>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</si>
  <si>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</si>
  <si>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</si>
  <si>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</si>
  <si>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</si>
  <si>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</si>
  <si>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</si>
  <si>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</si>
  <si>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</si>
  <si>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</si>
  <si>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</si>
  <si>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</si>
  <si>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</si>
  <si>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</si>
  <si>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</si>
  <si>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</si>
  <si>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</si>
  <si>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</si>
  <si>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</si>
  <si>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</si>
  <si>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</si>
  <si>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</si>
  <si>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</si>
  <si>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</si>
  <si>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</si>
  <si>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</si>
  <si>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</si>
  <si>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</si>
  <si>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</si>
  <si>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</si>
  <si>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</si>
  <si>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</si>
  <si>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</si>
  <si>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</si>
  <si>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</si>
  <si>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</si>
  <si>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</si>
  <si>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</si>
  <si>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</si>
  <si>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</si>
  <si>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</si>
  <si>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</si>
  <si>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</si>
  <si>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</si>
  <si>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</si>
  <si>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</si>
  <si>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</si>
  <si>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</si>
  <si>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</si>
  <si>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</si>
  <si>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</si>
  <si>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</si>
  <si>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</si>
  <si>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</si>
  <si>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</si>
  <si>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</si>
  <si>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</si>
  <si>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</si>
  <si>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</si>
  <si>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</si>
  <si>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</si>
  <si>
    <t>https://www.we-online.com/catalog/en/WCAP-ATG8</t>
  </si>
  <si>
    <t>Energy to be stored</t>
  </si>
  <si>
    <t>151m</t>
  </si>
  <si>
    <t>Product Line</t>
  </si>
  <si>
    <t>Page</t>
  </si>
  <si>
    <t>MPP Toroids</t>
  </si>
  <si>
    <t>Worst Case Inductance Factor (-8%)</t>
  </si>
  <si>
    <t>Required Inductance</t>
  </si>
  <si>
    <t>Required Current</t>
  </si>
  <si>
    <t>(50kHz)</t>
  </si>
  <si>
    <t>Kool Mu E Cores</t>
  </si>
  <si>
    <t>Xflux E Cores</t>
  </si>
  <si>
    <t>Closed loop inductors to ensure that the magnetic field does not interfere with other components in the circuit</t>
  </si>
  <si>
    <t>Kool Mu U Cores</t>
  </si>
  <si>
    <t>00K5527U026</t>
  </si>
  <si>
    <t>Kool Mu Toroids</t>
  </si>
  <si>
    <t>Kool Mu Max Toroids</t>
  </si>
  <si>
    <t>Xflux Toroids</t>
  </si>
  <si>
    <t>N/A</t>
  </si>
  <si>
    <t>Kool Mu Hf Toroids</t>
  </si>
  <si>
    <t>High flux Toroids</t>
  </si>
  <si>
    <t>Note</t>
  </si>
  <si>
    <t>Overestimate</t>
  </si>
  <si>
    <t>00X7228E060</t>
  </si>
  <si>
    <t>00K6527E060</t>
  </si>
  <si>
    <t>Kool Mu EQ Cores</t>
  </si>
  <si>
    <t>EQK3626E040L174</t>
  </si>
  <si>
    <t>Underestimate</t>
  </si>
  <si>
    <t>EQK4128E026L199</t>
  </si>
  <si>
    <t>Xflux EQ Cores</t>
  </si>
  <si>
    <t>EQX3626E040L174</t>
  </si>
  <si>
    <t>High Flux EQ Cores</t>
  </si>
  <si>
    <t>EQH3626E040L174</t>
  </si>
  <si>
    <t>OD Outside Diameter (mm)</t>
  </si>
  <si>
    <t>Cross Section Ae (mm^2)</t>
  </si>
  <si>
    <t>Path Length Le (mm)</t>
  </si>
  <si>
    <t>Effective Volume Ve (mm^3)</t>
  </si>
  <si>
    <t>Permeability (mu)</t>
  </si>
  <si>
    <t>Not closed core</t>
  </si>
  <si>
    <t>Smallesst core, with best tradeoff between inductance factor and DC bias required</t>
  </si>
  <si>
    <t>Inductance Factor A_L (nH/T^2)</t>
  </si>
  <si>
    <t>Oersteds Bias H</t>
  </si>
  <si>
    <t>No of turns to obtain required inductance at no load N</t>
  </si>
  <si>
    <t xml:space="preserve">Rolloff Percentage of initial permeability </t>
  </si>
  <si>
    <t>Inductance with bias current applied</t>
  </si>
  <si>
    <t>Turns, adjusted</t>
  </si>
  <si>
    <t>Question</t>
  </si>
  <si>
    <t>4a</t>
  </si>
  <si>
    <t>4b</t>
  </si>
  <si>
    <t>4c</t>
  </si>
  <si>
    <t>4d</t>
  </si>
  <si>
    <t>4e</t>
  </si>
  <si>
    <t>H</t>
  </si>
  <si>
    <t>Rolloff Percentage</t>
  </si>
  <si>
    <t>Begin recalculation</t>
  </si>
  <si>
    <t>Effective A_L</t>
  </si>
  <si>
    <t>Inductance (uH)</t>
  </si>
  <si>
    <t>all okay</t>
  </si>
  <si>
    <t>Wire Selection</t>
  </si>
  <si>
    <t>6a</t>
  </si>
  <si>
    <t>Total wire area (cm^2)</t>
  </si>
  <si>
    <t>Wire Size AWG</t>
  </si>
  <si>
    <t>Wire Area (cm^2)</t>
  </si>
  <si>
    <t>Wire Rating (A)</t>
  </si>
  <si>
    <t>Wire Current density</t>
  </si>
  <si>
    <t>Total Wire Area (mm^2)</t>
  </si>
  <si>
    <t>Window Fill/ Winding Factor</t>
  </si>
  <si>
    <t>Window Area (mm^2)</t>
  </si>
  <si>
    <t>6b</t>
  </si>
  <si>
    <t>Total Resistance (Ohm)</t>
  </si>
  <si>
    <t>Wire resistance per metre (Ohm)</t>
  </si>
  <si>
    <t>Copper Loss (W)</t>
  </si>
  <si>
    <t>6c</t>
  </si>
  <si>
    <t>Note: use instructions on Page 19 to estimate new OD and HT after winding with a specific winding factor</t>
  </si>
  <si>
    <t>MPP, Kool Mu Max have lower losses compared to Kool Mu, High mu have lower losses compared to Xflux</t>
  </si>
  <si>
    <t>6d</t>
  </si>
  <si>
    <t xml:space="preserve">Required Ripple </t>
  </si>
  <si>
    <t>Method 1</t>
  </si>
  <si>
    <t>H,Acmin</t>
  </si>
  <si>
    <t>H,Acmax</t>
  </si>
  <si>
    <t>Flux Density B, Max</t>
  </si>
  <si>
    <t>Flux Density B, Min</t>
  </si>
  <si>
    <t>Using Spreadsheet</t>
  </si>
  <si>
    <t>Bpeak</t>
  </si>
  <si>
    <t>Power Loss (mW/cc)</t>
  </si>
  <si>
    <t>Core loss (mW)</t>
  </si>
  <si>
    <t>Loss limited not bias (current) limited anymore</t>
  </si>
  <si>
    <t>Total losses/Surface Area</t>
  </si>
  <si>
    <t>Temperature Rise (degrees celscius)</t>
  </si>
  <si>
    <t>Saturation Flux Density (T)</t>
  </si>
  <si>
    <t>P11</t>
  </si>
  <si>
    <t>Saturation Current I_{sat} (A)</t>
  </si>
  <si>
    <t>Number of turns</t>
  </si>
  <si>
    <t>Further checks (using effective values from 4d) http://pigeonsnest.co.uk/stuff/core-saturation.html</t>
  </si>
  <si>
    <t>Magnetic Core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</si>
</sst>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CAP-ATG8" TargetMode="External"/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t.com/content/ccc/resource/technical/document/datasheet/44/4c/24/37/1f/95/4d/c1/CD00003028.pdf/files/CD00003028.pdf/jcr:content/translations/en.CD00003028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B5" sqref="B5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22" t="s">
        <v>2633</v>
      </c>
      <c r="F3" s="1">
        <v>860011373001</v>
      </c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  <hyperlink ref="E3" r:id="rId3" xr:uid="{961EFB8A-3920-456C-B859-638E9BE06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 t="shared" ref="S2:S33" si="0">MID(R2,SEARCH("(",R2)+1,SEARCH("m",R2)-SEARCH("(",R2)-1)+0</f>
        <v>0.76</v>
      </c>
      <c r="T2" s="25">
        <f t="shared" ref="T2:T33" si="1">PI()*(S2/2)^2</f>
        <v>0.45364597917836613</v>
      </c>
      <c r="U2" t="s">
        <v>62</v>
      </c>
      <c r="V2" t="str">
        <f t="shared" ref="V2:V33" si="2">SUBSTITUTE(U2, " ","")</f>
        <v>-</v>
      </c>
      <c r="W2" s="8" t="e">
        <f t="shared" ref="W2:W33" si="3">VALUE(TRIM(SUBSTITUTE(V2,X2,"")))</f>
        <v>#VALUE!</v>
      </c>
      <c r="X2" t="str">
        <f t="shared" ref="X2:X33" si="4">RIGHT(V2,2)</f>
        <v>-</v>
      </c>
      <c r="Y2">
        <f t="shared" ref="Y2:Y33" si="5">IF(X2="µH",0.000001, IF(X2="nH",0.000000001,0))</f>
        <v>0</v>
      </c>
      <c r="Z2" s="28" t="e">
        <f t="shared" ref="Z2:Z33" si="6"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 t="shared" ref="AL2:AL33" si="7">MID(AK2,SEARCH("(",AK2)+1,SEARCH("m",AK2)-SEARCH("(",AK2)-1)+0</f>
        <v>5.36</v>
      </c>
      <c r="AM2" t="s">
        <v>62</v>
      </c>
      <c r="AN2" s="23" t="s">
        <v>62</v>
      </c>
      <c r="AO2" s="25">
        <f t="shared" ref="AO2:AO33" si="8">PI()*(S2/2)^2*AL2</f>
        <v>2.4315424483960428</v>
      </c>
      <c r="AP2" s="28" t="e">
        <f t="shared" ref="AP2:AP33" si="9"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 t="shared" si="0"/>
        <v>3.35</v>
      </c>
      <c r="T3" s="25">
        <f t="shared" si="1"/>
        <v>8.8141308887278633</v>
      </c>
      <c r="U3" t="s">
        <v>2141</v>
      </c>
      <c r="V3" t="str">
        <f t="shared" si="2"/>
        <v>500nH</v>
      </c>
      <c r="W3" s="8">
        <f t="shared" si="3"/>
        <v>500</v>
      </c>
      <c r="X3" t="str">
        <f t="shared" si="4"/>
        <v>nH</v>
      </c>
      <c r="Y3">
        <f t="shared" si="5"/>
        <v>1.0000000000000001E-9</v>
      </c>
      <c r="Z3" s="28">
        <f t="shared" si="6"/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 t="shared" si="7"/>
        <v>1.29</v>
      </c>
      <c r="AM3" t="s">
        <v>62</v>
      </c>
      <c r="AN3" s="23" t="s">
        <v>62</v>
      </c>
      <c r="AO3" s="25">
        <f t="shared" si="8"/>
        <v>11.370228846458945</v>
      </c>
      <c r="AP3" s="28">
        <f t="shared" si="9"/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 t="shared" si="0"/>
        <v>3.35</v>
      </c>
      <c r="T4" s="25">
        <f t="shared" si="1"/>
        <v>8.8141308887278633</v>
      </c>
      <c r="U4" t="s">
        <v>2175</v>
      </c>
      <c r="V4" t="str">
        <f t="shared" si="2"/>
        <v>25nH</v>
      </c>
      <c r="W4" s="8">
        <f t="shared" si="3"/>
        <v>25</v>
      </c>
      <c r="X4" t="str">
        <f t="shared" si="4"/>
        <v>nH</v>
      </c>
      <c r="Y4">
        <f t="shared" si="5"/>
        <v>1.0000000000000001E-9</v>
      </c>
      <c r="Z4" s="28">
        <f t="shared" si="6"/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 t="shared" si="7"/>
        <v>1.29</v>
      </c>
      <c r="AM4" t="s">
        <v>62</v>
      </c>
      <c r="AN4" s="23" t="s">
        <v>62</v>
      </c>
      <c r="AO4" s="25">
        <f t="shared" si="8"/>
        <v>11.370228846458945</v>
      </c>
      <c r="AP4" s="28">
        <f t="shared" si="9"/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 t="shared" si="0"/>
        <v>3.35</v>
      </c>
      <c r="T5" s="25">
        <f t="shared" si="1"/>
        <v>8.8141308887278633</v>
      </c>
      <c r="U5" t="s">
        <v>62</v>
      </c>
      <c r="V5" t="str">
        <f t="shared" si="2"/>
        <v>-</v>
      </c>
      <c r="W5" s="8" t="e">
        <f t="shared" si="3"/>
        <v>#VALUE!</v>
      </c>
      <c r="X5" t="str">
        <f t="shared" si="4"/>
        <v>-</v>
      </c>
      <c r="Y5">
        <f t="shared" si="5"/>
        <v>0</v>
      </c>
      <c r="Z5" s="28" t="e">
        <f t="shared" si="6"/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 t="shared" si="7"/>
        <v>1.29</v>
      </c>
      <c r="AM5" t="s">
        <v>62</v>
      </c>
      <c r="AN5" s="23" t="s">
        <v>62</v>
      </c>
      <c r="AO5" s="25">
        <f t="shared" si="8"/>
        <v>11.370228846458945</v>
      </c>
      <c r="AP5" s="28" t="e">
        <f t="shared" si="9"/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 t="shared" si="0"/>
        <v>4.6500000000000004</v>
      </c>
      <c r="T6" s="25">
        <f t="shared" si="1"/>
        <v>16.982271788061325</v>
      </c>
      <c r="U6" t="s">
        <v>2132</v>
      </c>
      <c r="V6" t="str">
        <f t="shared" si="2"/>
        <v>800nH</v>
      </c>
      <c r="W6" s="8">
        <f t="shared" si="3"/>
        <v>800</v>
      </c>
      <c r="X6" t="str">
        <f t="shared" si="4"/>
        <v>nH</v>
      </c>
      <c r="Y6">
        <f t="shared" si="5"/>
        <v>1.0000000000000001E-9</v>
      </c>
      <c r="Z6" s="28">
        <f t="shared" si="6"/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 t="shared" si="7"/>
        <v>2</v>
      </c>
      <c r="AM6" t="s">
        <v>62</v>
      </c>
      <c r="AN6" s="23" t="s">
        <v>62</v>
      </c>
      <c r="AO6" s="25">
        <f t="shared" si="8"/>
        <v>33.964543576122651</v>
      </c>
      <c r="AP6" s="28">
        <f t="shared" si="9"/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 t="shared" si="0"/>
        <v>4.6500000000000004</v>
      </c>
      <c r="T7" s="25">
        <f t="shared" si="1"/>
        <v>16.982271788061325</v>
      </c>
      <c r="U7" t="s">
        <v>2472</v>
      </c>
      <c r="V7" t="str">
        <f t="shared" si="2"/>
        <v>40nH</v>
      </c>
      <c r="W7" s="8">
        <f t="shared" si="3"/>
        <v>40</v>
      </c>
      <c r="X7" t="str">
        <f t="shared" si="4"/>
        <v>nH</v>
      </c>
      <c r="Y7">
        <f t="shared" si="5"/>
        <v>1.0000000000000001E-9</v>
      </c>
      <c r="Z7" s="28">
        <f t="shared" si="6"/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 t="shared" si="7"/>
        <v>2</v>
      </c>
      <c r="AM7" t="s">
        <v>62</v>
      </c>
      <c r="AN7" s="23" t="s">
        <v>62</v>
      </c>
      <c r="AO7" s="25">
        <f t="shared" si="8"/>
        <v>33.964543576122651</v>
      </c>
      <c r="AP7" s="28">
        <f t="shared" si="9"/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 t="shared" si="0"/>
        <v>4.6500000000000004</v>
      </c>
      <c r="T8" s="25">
        <f t="shared" si="1"/>
        <v>16.982271788061325</v>
      </c>
      <c r="U8" t="s">
        <v>2519</v>
      </c>
      <c r="V8" t="str">
        <f t="shared" si="2"/>
        <v>200nH</v>
      </c>
      <c r="W8" s="8">
        <f t="shared" si="3"/>
        <v>200</v>
      </c>
      <c r="X8" t="str">
        <f t="shared" si="4"/>
        <v>nH</v>
      </c>
      <c r="Y8">
        <f t="shared" si="5"/>
        <v>1.0000000000000001E-9</v>
      </c>
      <c r="Z8" s="28">
        <f t="shared" si="6"/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 t="shared" si="7"/>
        <v>2</v>
      </c>
      <c r="AM8" t="s">
        <v>62</v>
      </c>
      <c r="AN8" s="23" t="s">
        <v>62</v>
      </c>
      <c r="AO8" s="25">
        <f t="shared" si="8"/>
        <v>33.964543576122651</v>
      </c>
      <c r="AP8" s="28">
        <f t="shared" si="9"/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 t="shared" si="0"/>
        <v>5.8</v>
      </c>
      <c r="T9" s="25">
        <f t="shared" si="1"/>
        <v>26.420794216690162</v>
      </c>
      <c r="U9" t="s">
        <v>2335</v>
      </c>
      <c r="V9" t="str">
        <f t="shared" si="2"/>
        <v>350nH</v>
      </c>
      <c r="W9" s="8">
        <f t="shared" si="3"/>
        <v>350</v>
      </c>
      <c r="X9" t="str">
        <f t="shared" si="4"/>
        <v>nH</v>
      </c>
      <c r="Y9">
        <f t="shared" si="5"/>
        <v>1.0000000000000001E-9</v>
      </c>
      <c r="Z9" s="28">
        <f t="shared" si="6"/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 t="shared" si="7"/>
        <v>1.7</v>
      </c>
      <c r="AM9" t="s">
        <v>62</v>
      </c>
      <c r="AN9" s="23" t="s">
        <v>62</v>
      </c>
      <c r="AO9" s="25">
        <f t="shared" si="8"/>
        <v>44.915350168373273</v>
      </c>
      <c r="AP9" s="28">
        <f t="shared" si="9"/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 t="shared" si="0"/>
        <v>5.8</v>
      </c>
      <c r="T10" s="25">
        <f t="shared" si="1"/>
        <v>26.420794216690162</v>
      </c>
      <c r="U10" t="s">
        <v>2132</v>
      </c>
      <c r="V10" t="str">
        <f t="shared" si="2"/>
        <v>800nH</v>
      </c>
      <c r="W10" s="8">
        <f t="shared" si="3"/>
        <v>800</v>
      </c>
      <c r="X10" t="str">
        <f t="shared" si="4"/>
        <v>nH</v>
      </c>
      <c r="Y10">
        <f t="shared" si="5"/>
        <v>1.0000000000000001E-9</v>
      </c>
      <c r="Z10" s="28">
        <f t="shared" si="6"/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 t="shared" si="7"/>
        <v>1.7</v>
      </c>
      <c r="AM10" t="s">
        <v>62</v>
      </c>
      <c r="AN10" s="23" t="s">
        <v>62</v>
      </c>
      <c r="AO10" s="25">
        <f t="shared" si="8"/>
        <v>44.915350168373273</v>
      </c>
      <c r="AP10" s="28">
        <f t="shared" si="9"/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 t="shared" si="0"/>
        <v>5.8</v>
      </c>
      <c r="T11" s="25">
        <f t="shared" si="1"/>
        <v>26.420794216690162</v>
      </c>
      <c r="U11" t="s">
        <v>62</v>
      </c>
      <c r="V11" t="str">
        <f t="shared" si="2"/>
        <v>-</v>
      </c>
      <c r="W11" s="8" t="e">
        <f t="shared" si="3"/>
        <v>#VALUE!</v>
      </c>
      <c r="X11" t="str">
        <f t="shared" si="4"/>
        <v>-</v>
      </c>
      <c r="Y11">
        <f t="shared" si="5"/>
        <v>0</v>
      </c>
      <c r="Z11" s="28" t="e">
        <f t="shared" si="6"/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 t="shared" si="7"/>
        <v>1.7</v>
      </c>
      <c r="AM11" t="s">
        <v>62</v>
      </c>
      <c r="AN11" s="23" t="s">
        <v>62</v>
      </c>
      <c r="AO11" s="25">
        <f t="shared" si="8"/>
        <v>44.915350168373273</v>
      </c>
      <c r="AP11" s="28" t="e">
        <f t="shared" si="9"/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 t="shared" si="0"/>
        <v>5.8</v>
      </c>
      <c r="T12" s="25">
        <f t="shared" si="1"/>
        <v>26.420794216690162</v>
      </c>
      <c r="U12" t="s">
        <v>62</v>
      </c>
      <c r="V12" t="str">
        <f t="shared" si="2"/>
        <v>-</v>
      </c>
      <c r="W12" s="8" t="e">
        <f t="shared" si="3"/>
        <v>#VALUE!</v>
      </c>
      <c r="X12" t="str">
        <f t="shared" si="4"/>
        <v>-</v>
      </c>
      <c r="Y12">
        <f t="shared" si="5"/>
        <v>0</v>
      </c>
      <c r="Z12" s="28" t="e">
        <f t="shared" si="6"/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 t="shared" si="7"/>
        <v>1.7</v>
      </c>
      <c r="AM12" t="s">
        <v>62</v>
      </c>
      <c r="AN12" s="23" t="s">
        <v>62</v>
      </c>
      <c r="AO12" s="25">
        <f t="shared" si="8"/>
        <v>44.915350168373273</v>
      </c>
      <c r="AP12" s="28" t="e">
        <f t="shared" si="9"/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 t="shared" si="0"/>
        <v>3</v>
      </c>
      <c r="T13" s="25">
        <f t="shared" si="1"/>
        <v>7.0685834705770345</v>
      </c>
      <c r="U13" t="s">
        <v>62</v>
      </c>
      <c r="V13" t="str">
        <f t="shared" si="2"/>
        <v>-</v>
      </c>
      <c r="W13" s="8" t="e">
        <f t="shared" si="3"/>
        <v>#VALUE!</v>
      </c>
      <c r="X13" t="str">
        <f t="shared" si="4"/>
        <v>-</v>
      </c>
      <c r="Y13">
        <f t="shared" si="5"/>
        <v>0</v>
      </c>
      <c r="Z13" s="28" t="e">
        <f t="shared" si="6"/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 t="shared" si="7"/>
        <v>8.0500000000000007</v>
      </c>
      <c r="AM13" t="s">
        <v>62</v>
      </c>
      <c r="AN13" s="23" t="s">
        <v>62</v>
      </c>
      <c r="AO13" s="25">
        <f t="shared" si="8"/>
        <v>56.902096938145135</v>
      </c>
      <c r="AP13" s="28" t="e">
        <f t="shared" si="9"/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 t="shared" si="0"/>
        <v>7.35</v>
      </c>
      <c r="T14" s="25">
        <f t="shared" si="1"/>
        <v>42.429172282138644</v>
      </c>
      <c r="U14" t="s">
        <v>1963</v>
      </c>
      <c r="V14" t="str">
        <f t="shared" si="2"/>
        <v>2µH</v>
      </c>
      <c r="W14" s="8">
        <f t="shared" si="3"/>
        <v>2</v>
      </c>
      <c r="X14" t="str">
        <f t="shared" si="4"/>
        <v>µH</v>
      </c>
      <c r="Y14">
        <f t="shared" si="5"/>
        <v>9.9999999999999995E-7</v>
      </c>
      <c r="Z14" s="28">
        <f t="shared" si="6"/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 t="shared" si="7"/>
        <v>2.1</v>
      </c>
      <c r="AM14" t="s">
        <v>62</v>
      </c>
      <c r="AN14" s="23" t="s">
        <v>62</v>
      </c>
      <c r="AO14" s="25">
        <f t="shared" si="8"/>
        <v>89.101261792491158</v>
      </c>
      <c r="AP14" s="28">
        <f t="shared" si="9"/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 t="shared" si="0"/>
        <v>7.35</v>
      </c>
      <c r="T15" s="25">
        <f t="shared" si="1"/>
        <v>42.429172282138644</v>
      </c>
      <c r="U15" t="s">
        <v>2067</v>
      </c>
      <c r="V15" t="str">
        <f t="shared" si="2"/>
        <v>63nH</v>
      </c>
      <c r="W15" s="8">
        <f t="shared" si="3"/>
        <v>63</v>
      </c>
      <c r="X15" t="str">
        <f t="shared" si="4"/>
        <v>nH</v>
      </c>
      <c r="Y15">
        <f t="shared" si="5"/>
        <v>1.0000000000000001E-9</v>
      </c>
      <c r="Z15" s="28">
        <f t="shared" si="6"/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 t="shared" si="7"/>
        <v>2.1</v>
      </c>
      <c r="AM15" t="s">
        <v>62</v>
      </c>
      <c r="AN15" s="23" t="s">
        <v>62</v>
      </c>
      <c r="AO15" s="25">
        <f t="shared" si="8"/>
        <v>89.101261792491158</v>
      </c>
      <c r="AP15" s="28">
        <f t="shared" si="9"/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 t="shared" si="0"/>
        <v>7.35</v>
      </c>
      <c r="T16" s="25">
        <f t="shared" si="1"/>
        <v>42.429172282138644</v>
      </c>
      <c r="U16" t="s">
        <v>1929</v>
      </c>
      <c r="V16" t="str">
        <f t="shared" si="2"/>
        <v>1µH</v>
      </c>
      <c r="W16" s="8">
        <f t="shared" si="3"/>
        <v>1</v>
      </c>
      <c r="X16" t="str">
        <f t="shared" si="4"/>
        <v>µH</v>
      </c>
      <c r="Y16">
        <f t="shared" si="5"/>
        <v>9.9999999999999995E-7</v>
      </c>
      <c r="Z16" s="28">
        <f t="shared" si="6"/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 t="shared" si="7"/>
        <v>2.1</v>
      </c>
      <c r="AM16" t="s">
        <v>62</v>
      </c>
      <c r="AN16" s="23" t="s">
        <v>62</v>
      </c>
      <c r="AO16" s="25">
        <f t="shared" si="8"/>
        <v>89.101261792491158</v>
      </c>
      <c r="AP16" s="28">
        <f t="shared" si="9"/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 t="shared" si="0"/>
        <v>7.35</v>
      </c>
      <c r="T17" s="25">
        <f t="shared" si="1"/>
        <v>42.429172282138644</v>
      </c>
      <c r="U17" t="s">
        <v>1889</v>
      </c>
      <c r="V17" t="str">
        <f t="shared" si="2"/>
        <v>100nH</v>
      </c>
      <c r="W17" s="8">
        <f t="shared" si="3"/>
        <v>100</v>
      </c>
      <c r="X17" t="str">
        <f t="shared" si="4"/>
        <v>nH</v>
      </c>
      <c r="Y17">
        <f t="shared" si="5"/>
        <v>1.0000000000000001E-9</v>
      </c>
      <c r="Z17" s="28">
        <f t="shared" si="6"/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 t="shared" si="7"/>
        <v>2.1</v>
      </c>
      <c r="AM17" t="s">
        <v>62</v>
      </c>
      <c r="AN17" s="23" t="s">
        <v>62</v>
      </c>
      <c r="AO17" s="25">
        <f t="shared" si="8"/>
        <v>89.101261792491158</v>
      </c>
      <c r="AP17" s="28">
        <f t="shared" si="9"/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 t="shared" si="0"/>
        <v>7.35</v>
      </c>
      <c r="T18" s="25">
        <f t="shared" si="1"/>
        <v>42.429172282138644</v>
      </c>
      <c r="U18" t="s">
        <v>2175</v>
      </c>
      <c r="V18" t="str">
        <f t="shared" si="2"/>
        <v>25nH</v>
      </c>
      <c r="W18" s="8">
        <f t="shared" si="3"/>
        <v>25</v>
      </c>
      <c r="X18" t="str">
        <f t="shared" si="4"/>
        <v>nH</v>
      </c>
      <c r="Y18">
        <f t="shared" si="5"/>
        <v>1.0000000000000001E-9</v>
      </c>
      <c r="Z18" s="28">
        <f t="shared" si="6"/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 t="shared" si="7"/>
        <v>2.1</v>
      </c>
      <c r="AM18" t="s">
        <v>62</v>
      </c>
      <c r="AN18" s="23" t="s">
        <v>62</v>
      </c>
      <c r="AO18" s="25">
        <f t="shared" si="8"/>
        <v>89.101261792491158</v>
      </c>
      <c r="AP18" s="28">
        <f t="shared" si="9"/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 t="shared" si="0"/>
        <v>7.35</v>
      </c>
      <c r="T19" s="25">
        <f t="shared" si="1"/>
        <v>42.429172282138644</v>
      </c>
      <c r="U19" t="s">
        <v>62</v>
      </c>
      <c r="V19" t="str">
        <f t="shared" si="2"/>
        <v>-</v>
      </c>
      <c r="W19" s="8" t="e">
        <f t="shared" si="3"/>
        <v>#VALUE!</v>
      </c>
      <c r="X19" t="str">
        <f t="shared" si="4"/>
        <v>-</v>
      </c>
      <c r="Y19">
        <f t="shared" si="5"/>
        <v>0</v>
      </c>
      <c r="Z19" s="28" t="e">
        <f t="shared" si="6"/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 t="shared" si="7"/>
        <v>2.1</v>
      </c>
      <c r="AM19" t="s">
        <v>62</v>
      </c>
      <c r="AN19" s="23" t="s">
        <v>62</v>
      </c>
      <c r="AO19" s="25">
        <f t="shared" si="8"/>
        <v>89.101261792491158</v>
      </c>
      <c r="AP19" s="28" t="e">
        <f t="shared" si="9"/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 t="shared" si="0"/>
        <v>7.35</v>
      </c>
      <c r="T20" s="25">
        <f t="shared" si="1"/>
        <v>42.429172282138644</v>
      </c>
      <c r="U20" t="s">
        <v>62</v>
      </c>
      <c r="V20" t="str">
        <f t="shared" si="2"/>
        <v>-</v>
      </c>
      <c r="W20" s="8" t="e">
        <f t="shared" si="3"/>
        <v>#VALUE!</v>
      </c>
      <c r="X20" t="str">
        <f t="shared" si="4"/>
        <v>-</v>
      </c>
      <c r="Y20">
        <f t="shared" si="5"/>
        <v>0</v>
      </c>
      <c r="Z20" s="28" t="e">
        <f t="shared" si="6"/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 t="shared" si="7"/>
        <v>2.1</v>
      </c>
      <c r="AM20" t="s">
        <v>62</v>
      </c>
      <c r="AN20" s="23" t="s">
        <v>62</v>
      </c>
      <c r="AO20" s="25">
        <f t="shared" si="8"/>
        <v>89.101261792491158</v>
      </c>
      <c r="AP20" s="28" t="e">
        <f t="shared" si="9"/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 t="shared" si="0"/>
        <v>5.6</v>
      </c>
      <c r="T21" s="25">
        <f t="shared" si="1"/>
        <v>24.630086404143974</v>
      </c>
      <c r="U21" t="s">
        <v>62</v>
      </c>
      <c r="V21" t="str">
        <f t="shared" si="2"/>
        <v>-</v>
      </c>
      <c r="W21" s="8" t="e">
        <f t="shared" si="3"/>
        <v>#VALUE!</v>
      </c>
      <c r="X21" t="str">
        <f t="shared" si="4"/>
        <v>-</v>
      </c>
      <c r="Y21">
        <f t="shared" si="5"/>
        <v>0</v>
      </c>
      <c r="Z21" s="28" t="e">
        <f t="shared" si="6"/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 t="shared" si="7"/>
        <v>3.7</v>
      </c>
      <c r="AM21" t="s">
        <v>62</v>
      </c>
      <c r="AN21" s="23" t="s">
        <v>62</v>
      </c>
      <c r="AO21" s="25">
        <f t="shared" si="8"/>
        <v>91.131319695332706</v>
      </c>
      <c r="AP21" s="28" t="e">
        <f t="shared" si="9"/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 t="shared" si="0"/>
        <v>7.33</v>
      </c>
      <c r="T22" s="25">
        <f t="shared" si="1"/>
        <v>42.198579381365164</v>
      </c>
      <c r="U22" t="s">
        <v>62</v>
      </c>
      <c r="V22" t="str">
        <f t="shared" si="2"/>
        <v>-</v>
      </c>
      <c r="W22" s="8" t="e">
        <f t="shared" si="3"/>
        <v>#VALUE!</v>
      </c>
      <c r="X22" t="str">
        <f t="shared" si="4"/>
        <v>-</v>
      </c>
      <c r="Y22">
        <f t="shared" si="5"/>
        <v>0</v>
      </c>
      <c r="Z22" s="28" t="e">
        <f t="shared" si="6"/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 t="shared" si="7"/>
        <v>3.45</v>
      </c>
      <c r="AM22" t="s">
        <v>62</v>
      </c>
      <c r="AN22" s="23" t="s">
        <v>62</v>
      </c>
      <c r="AO22" s="25">
        <f t="shared" si="8"/>
        <v>145.58509886570982</v>
      </c>
      <c r="AP22" s="28" t="e">
        <f t="shared" si="9"/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 t="shared" si="0"/>
        <v>9.3000000000000007</v>
      </c>
      <c r="T23" s="25">
        <f t="shared" si="1"/>
        <v>67.929087152245302</v>
      </c>
      <c r="U23" t="s">
        <v>2019</v>
      </c>
      <c r="V23" t="str">
        <f t="shared" si="2"/>
        <v>250nH</v>
      </c>
      <c r="W23" s="8">
        <f t="shared" si="3"/>
        <v>250</v>
      </c>
      <c r="X23" t="str">
        <f t="shared" si="4"/>
        <v>nH</v>
      </c>
      <c r="Y23">
        <f t="shared" si="5"/>
        <v>1.0000000000000001E-9</v>
      </c>
      <c r="Z23" s="28">
        <f t="shared" si="6"/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 t="shared" si="7"/>
        <v>2.7</v>
      </c>
      <c r="AM23" t="s">
        <v>62</v>
      </c>
      <c r="AN23" s="23" t="s">
        <v>62</v>
      </c>
      <c r="AO23" s="25">
        <f t="shared" si="8"/>
        <v>183.40853531106234</v>
      </c>
      <c r="AP23" s="28">
        <f t="shared" si="9"/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 t="shared" si="0"/>
        <v>9.3000000000000007</v>
      </c>
      <c r="T24" s="25">
        <f t="shared" si="1"/>
        <v>67.929087152245302</v>
      </c>
      <c r="U24" t="s">
        <v>2067</v>
      </c>
      <c r="V24" t="str">
        <f t="shared" si="2"/>
        <v>63nH</v>
      </c>
      <c r="W24" s="8">
        <f t="shared" si="3"/>
        <v>63</v>
      </c>
      <c r="X24" t="str">
        <f t="shared" si="4"/>
        <v>nH</v>
      </c>
      <c r="Y24">
        <f t="shared" si="5"/>
        <v>1.0000000000000001E-9</v>
      </c>
      <c r="Z24" s="28">
        <f t="shared" si="6"/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 t="shared" si="7"/>
        <v>2.7</v>
      </c>
      <c r="AM24" t="s">
        <v>62</v>
      </c>
      <c r="AN24" s="23" t="s">
        <v>62</v>
      </c>
      <c r="AO24" s="25">
        <f t="shared" si="8"/>
        <v>183.40853531106234</v>
      </c>
      <c r="AP24" s="28">
        <f t="shared" si="9"/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 t="shared" si="0"/>
        <v>9.3000000000000007</v>
      </c>
      <c r="T25" s="25">
        <f t="shared" si="1"/>
        <v>67.929087152245302</v>
      </c>
      <c r="U25" t="s">
        <v>1889</v>
      </c>
      <c r="V25" t="str">
        <f t="shared" si="2"/>
        <v>100nH</v>
      </c>
      <c r="W25" s="8">
        <f t="shared" si="3"/>
        <v>100</v>
      </c>
      <c r="X25" t="str">
        <f t="shared" si="4"/>
        <v>nH</v>
      </c>
      <c r="Y25">
        <f t="shared" si="5"/>
        <v>1.0000000000000001E-9</v>
      </c>
      <c r="Z25" s="28">
        <f t="shared" si="6"/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 t="shared" si="7"/>
        <v>2.7</v>
      </c>
      <c r="AM25" t="s">
        <v>62</v>
      </c>
      <c r="AN25" s="23" t="s">
        <v>62</v>
      </c>
      <c r="AO25" s="25">
        <f t="shared" si="8"/>
        <v>183.40853531106234</v>
      </c>
      <c r="AP25" s="28">
        <f t="shared" si="9"/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 t="shared" si="0"/>
        <v>9.3000000000000007</v>
      </c>
      <c r="T26" s="25">
        <f t="shared" si="1"/>
        <v>67.929087152245302</v>
      </c>
      <c r="U26" t="s">
        <v>2179</v>
      </c>
      <c r="V26" t="str">
        <f t="shared" si="2"/>
        <v>1.3µH</v>
      </c>
      <c r="W26" s="8">
        <f t="shared" si="3"/>
        <v>1.3</v>
      </c>
      <c r="X26" t="str">
        <f t="shared" si="4"/>
        <v>µH</v>
      </c>
      <c r="Y26">
        <f t="shared" si="5"/>
        <v>9.9999999999999995E-7</v>
      </c>
      <c r="Z26" s="28">
        <f t="shared" si="6"/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 t="shared" si="7"/>
        <v>2.7</v>
      </c>
      <c r="AM26" t="s">
        <v>62</v>
      </c>
      <c r="AN26" s="23" t="s">
        <v>62</v>
      </c>
      <c r="AO26" s="25">
        <f t="shared" si="8"/>
        <v>183.40853531106234</v>
      </c>
      <c r="AP26" s="28">
        <f t="shared" si="9"/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 t="shared" si="0"/>
        <v>9.3000000000000007</v>
      </c>
      <c r="T27" s="25">
        <f t="shared" si="1"/>
        <v>67.929087152245302</v>
      </c>
      <c r="U27" t="s">
        <v>1987</v>
      </c>
      <c r="V27" t="str">
        <f t="shared" si="2"/>
        <v>160nH</v>
      </c>
      <c r="W27" s="8">
        <f t="shared" si="3"/>
        <v>160</v>
      </c>
      <c r="X27" t="str">
        <f t="shared" si="4"/>
        <v>nH</v>
      </c>
      <c r="Y27">
        <f t="shared" si="5"/>
        <v>1.0000000000000001E-9</v>
      </c>
      <c r="Z27" s="28">
        <f t="shared" si="6"/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 t="shared" si="7"/>
        <v>2.7</v>
      </c>
      <c r="AM27" t="s">
        <v>62</v>
      </c>
      <c r="AN27" s="23" t="s">
        <v>62</v>
      </c>
      <c r="AO27" s="25">
        <f t="shared" si="8"/>
        <v>183.40853531106234</v>
      </c>
      <c r="AP27" s="28">
        <f t="shared" si="9"/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 t="shared" si="0"/>
        <v>9.3000000000000007</v>
      </c>
      <c r="T28" s="25">
        <f t="shared" si="1"/>
        <v>67.929087152245302</v>
      </c>
      <c r="U28" t="s">
        <v>1954</v>
      </c>
      <c r="V28" t="str">
        <f t="shared" si="2"/>
        <v>5.5µH</v>
      </c>
      <c r="W28" s="8">
        <f t="shared" si="3"/>
        <v>5.5</v>
      </c>
      <c r="X28" t="str">
        <f t="shared" si="4"/>
        <v>µH</v>
      </c>
      <c r="Y28">
        <f t="shared" si="5"/>
        <v>9.9999999999999995E-7</v>
      </c>
      <c r="Z28" s="28">
        <f t="shared" si="6"/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 t="shared" si="7"/>
        <v>2.7</v>
      </c>
      <c r="AM28" t="s">
        <v>62</v>
      </c>
      <c r="AN28" s="23" t="s">
        <v>62</v>
      </c>
      <c r="AO28" s="25">
        <f t="shared" si="8"/>
        <v>183.40853531106234</v>
      </c>
      <c r="AP28" s="28">
        <f t="shared" si="9"/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 t="shared" si="0"/>
        <v>9.3000000000000007</v>
      </c>
      <c r="T29" s="25">
        <f t="shared" si="1"/>
        <v>67.929087152245302</v>
      </c>
      <c r="U29" t="s">
        <v>2452</v>
      </c>
      <c r="V29" t="str">
        <f t="shared" si="2"/>
        <v>2.5µH</v>
      </c>
      <c r="W29" s="8">
        <f t="shared" si="3"/>
        <v>2.5</v>
      </c>
      <c r="X29" t="str">
        <f t="shared" si="4"/>
        <v>µH</v>
      </c>
      <c r="Y29">
        <f t="shared" si="5"/>
        <v>9.9999999999999995E-7</v>
      </c>
      <c r="Z29" s="28">
        <f t="shared" si="6"/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 t="shared" si="7"/>
        <v>2.7</v>
      </c>
      <c r="AM29" t="s">
        <v>62</v>
      </c>
      <c r="AN29" s="23" t="s">
        <v>62</v>
      </c>
      <c r="AO29" s="25">
        <f t="shared" si="8"/>
        <v>183.40853531106234</v>
      </c>
      <c r="AP29" s="28">
        <f t="shared" si="9"/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 t="shared" si="0"/>
        <v>9.3000000000000007</v>
      </c>
      <c r="T30" s="25">
        <f t="shared" si="1"/>
        <v>67.929087152245302</v>
      </c>
      <c r="U30" t="s">
        <v>2175</v>
      </c>
      <c r="V30" t="str">
        <f t="shared" si="2"/>
        <v>25nH</v>
      </c>
      <c r="W30" s="8">
        <f t="shared" si="3"/>
        <v>25</v>
      </c>
      <c r="X30" t="str">
        <f t="shared" si="4"/>
        <v>nH</v>
      </c>
      <c r="Y30">
        <f t="shared" si="5"/>
        <v>1.0000000000000001E-9</v>
      </c>
      <c r="Z30" s="28">
        <f t="shared" si="6"/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 t="shared" si="7"/>
        <v>2.7</v>
      </c>
      <c r="AM30" t="s">
        <v>62</v>
      </c>
      <c r="AN30" s="23" t="s">
        <v>62</v>
      </c>
      <c r="AO30" s="25">
        <f t="shared" si="8"/>
        <v>183.40853531106234</v>
      </c>
      <c r="AP30" s="28">
        <f t="shared" si="9"/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 t="shared" si="0"/>
        <v>9.3000000000000007</v>
      </c>
      <c r="T31" s="25">
        <f t="shared" si="1"/>
        <v>67.929087152245302</v>
      </c>
      <c r="U31" t="s">
        <v>2472</v>
      </c>
      <c r="V31" t="str">
        <f t="shared" si="2"/>
        <v>40nH</v>
      </c>
      <c r="W31" s="8">
        <f t="shared" si="3"/>
        <v>40</v>
      </c>
      <c r="X31" t="str">
        <f t="shared" si="4"/>
        <v>nH</v>
      </c>
      <c r="Y31">
        <f t="shared" si="5"/>
        <v>1.0000000000000001E-9</v>
      </c>
      <c r="Z31" s="28">
        <f t="shared" si="6"/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 t="shared" si="7"/>
        <v>2.7</v>
      </c>
      <c r="AM31" t="s">
        <v>62</v>
      </c>
      <c r="AN31" s="23" t="s">
        <v>62</v>
      </c>
      <c r="AO31" s="25">
        <f t="shared" si="8"/>
        <v>183.40853531106234</v>
      </c>
      <c r="AP31" s="28">
        <f t="shared" si="9"/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 t="shared" si="0"/>
        <v>9.3000000000000007</v>
      </c>
      <c r="T32" s="25">
        <f t="shared" si="1"/>
        <v>67.929087152245302</v>
      </c>
      <c r="U32" t="s">
        <v>1954</v>
      </c>
      <c r="V32" t="str">
        <f t="shared" si="2"/>
        <v>5.5µH</v>
      </c>
      <c r="W32" s="8">
        <f t="shared" si="3"/>
        <v>5.5</v>
      </c>
      <c r="X32" t="str">
        <f t="shared" si="4"/>
        <v>µH</v>
      </c>
      <c r="Y32">
        <f t="shared" si="5"/>
        <v>9.9999999999999995E-7</v>
      </c>
      <c r="Z32" s="28">
        <f t="shared" si="6"/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 t="shared" si="7"/>
        <v>2.7</v>
      </c>
      <c r="AM32" t="s">
        <v>62</v>
      </c>
      <c r="AN32" s="23" t="s">
        <v>62</v>
      </c>
      <c r="AO32" s="25">
        <f t="shared" si="8"/>
        <v>183.40853531106234</v>
      </c>
      <c r="AP32" s="28">
        <f t="shared" si="9"/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 t="shared" si="0"/>
        <v>9.3000000000000007</v>
      </c>
      <c r="T33" s="25">
        <f t="shared" si="1"/>
        <v>67.929087152245302</v>
      </c>
      <c r="U33" t="s">
        <v>1987</v>
      </c>
      <c r="V33" t="str">
        <f t="shared" si="2"/>
        <v>160nH</v>
      </c>
      <c r="W33" s="8">
        <f t="shared" si="3"/>
        <v>160</v>
      </c>
      <c r="X33" t="str">
        <f t="shared" si="4"/>
        <v>nH</v>
      </c>
      <c r="Y33">
        <f t="shared" si="5"/>
        <v>1.0000000000000001E-9</v>
      </c>
      <c r="Z33" s="28">
        <f t="shared" si="6"/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 t="shared" si="7"/>
        <v>2.7</v>
      </c>
      <c r="AM33" t="s">
        <v>62</v>
      </c>
      <c r="AN33" s="23" t="s">
        <v>62</v>
      </c>
      <c r="AO33" s="25">
        <f t="shared" si="8"/>
        <v>183.40853531106234</v>
      </c>
      <c r="AP33" s="28">
        <f t="shared" si="9"/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 t="shared" ref="S34:S65" si="10">MID(R34,SEARCH("(",R34)+1,SEARCH("m",R34)-SEARCH("(",R34)-1)+0</f>
        <v>9.3000000000000007</v>
      </c>
      <c r="T34" s="25">
        <f t="shared" ref="T34:T65" si="11">PI()*(S34/2)^2</f>
        <v>67.929087152245302</v>
      </c>
      <c r="U34" t="s">
        <v>2179</v>
      </c>
      <c r="V34" t="str">
        <f t="shared" ref="V34:V65" si="12">SUBSTITUTE(U34, " ","")</f>
        <v>1.3µH</v>
      </c>
      <c r="W34" s="8">
        <f t="shared" ref="W34:W65" si="13">VALUE(TRIM(SUBSTITUTE(V34,X34,"")))</f>
        <v>1.3</v>
      </c>
      <c r="X34" t="str">
        <f t="shared" ref="X34:X65" si="14">RIGHT(V34,2)</f>
        <v>µH</v>
      </c>
      <c r="Y34">
        <f t="shared" ref="Y34:Y65" si="15">IF(X34="µH",0.000001, IF(X34="nH",0.000000001,0))</f>
        <v>9.9999999999999995E-7</v>
      </c>
      <c r="Z34" s="28">
        <f t="shared" ref="Z34:Z65" si="16"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 t="shared" ref="AL34:AL65" si="17">MID(AK34,SEARCH("(",AK34)+1,SEARCH("m",AK34)-SEARCH("(",AK34)-1)+0</f>
        <v>2.7</v>
      </c>
      <c r="AM34" t="s">
        <v>62</v>
      </c>
      <c r="AN34" s="23" t="s">
        <v>62</v>
      </c>
      <c r="AO34" s="25">
        <f t="shared" ref="AO34:AO65" si="18">PI()*(S34/2)^2*AL34</f>
        <v>183.40853531106234</v>
      </c>
      <c r="AP34" s="28">
        <f t="shared" ref="AP34:AP65" si="19"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 t="shared" si="10"/>
        <v>9.3000000000000007</v>
      </c>
      <c r="T35" s="25">
        <f t="shared" si="11"/>
        <v>67.929087152245302</v>
      </c>
      <c r="U35" t="s">
        <v>2175</v>
      </c>
      <c r="V35" t="str">
        <f t="shared" si="12"/>
        <v>25nH</v>
      </c>
      <c r="W35" s="8">
        <f t="shared" si="13"/>
        <v>25</v>
      </c>
      <c r="X35" t="str">
        <f t="shared" si="14"/>
        <v>nH</v>
      </c>
      <c r="Y35">
        <f t="shared" si="15"/>
        <v>1.0000000000000001E-9</v>
      </c>
      <c r="Z35" s="28">
        <f t="shared" si="16"/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 t="shared" si="17"/>
        <v>2.7</v>
      </c>
      <c r="AM35" t="s">
        <v>62</v>
      </c>
      <c r="AN35" s="23" t="s">
        <v>62</v>
      </c>
      <c r="AO35" s="25">
        <f t="shared" si="18"/>
        <v>183.40853531106234</v>
      </c>
      <c r="AP35" s="28">
        <f t="shared" si="19"/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 t="shared" si="10"/>
        <v>9.3000000000000007</v>
      </c>
      <c r="T36" s="25">
        <f t="shared" si="11"/>
        <v>67.929087152245302</v>
      </c>
      <c r="U36" t="s">
        <v>2452</v>
      </c>
      <c r="V36" t="str">
        <f t="shared" si="12"/>
        <v>2.5µH</v>
      </c>
      <c r="W36" s="8">
        <f t="shared" si="13"/>
        <v>2.5</v>
      </c>
      <c r="X36" t="str">
        <f t="shared" si="14"/>
        <v>µH</v>
      </c>
      <c r="Y36">
        <f t="shared" si="15"/>
        <v>9.9999999999999995E-7</v>
      </c>
      <c r="Z36" s="28">
        <f t="shared" si="16"/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 t="shared" si="17"/>
        <v>2.7</v>
      </c>
      <c r="AM36" t="s">
        <v>62</v>
      </c>
      <c r="AN36" s="23" t="s">
        <v>62</v>
      </c>
      <c r="AO36" s="25">
        <f t="shared" si="18"/>
        <v>183.40853531106234</v>
      </c>
      <c r="AP36" s="28">
        <f t="shared" si="19"/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 t="shared" si="10"/>
        <v>9.3000000000000007</v>
      </c>
      <c r="T37" s="25">
        <f t="shared" si="11"/>
        <v>67.929087152245302</v>
      </c>
      <c r="U37" t="s">
        <v>2519</v>
      </c>
      <c r="V37" t="str">
        <f t="shared" si="12"/>
        <v>200nH</v>
      </c>
      <c r="W37" s="8">
        <f t="shared" si="13"/>
        <v>200</v>
      </c>
      <c r="X37" t="str">
        <f t="shared" si="14"/>
        <v>nH</v>
      </c>
      <c r="Y37">
        <f t="shared" si="15"/>
        <v>1.0000000000000001E-9</v>
      </c>
      <c r="Z37" s="28">
        <f t="shared" si="16"/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 t="shared" si="17"/>
        <v>2.7</v>
      </c>
      <c r="AM37" t="s">
        <v>62</v>
      </c>
      <c r="AN37" s="23" t="s">
        <v>62</v>
      </c>
      <c r="AO37" s="25">
        <f t="shared" si="18"/>
        <v>183.40853531106234</v>
      </c>
      <c r="AP37" s="28">
        <f t="shared" si="19"/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 t="shared" si="10"/>
        <v>9.3000000000000007</v>
      </c>
      <c r="T38" s="25">
        <f t="shared" si="11"/>
        <v>67.929087152245302</v>
      </c>
      <c r="U38" t="s">
        <v>1889</v>
      </c>
      <c r="V38" t="str">
        <f t="shared" si="12"/>
        <v>100nH</v>
      </c>
      <c r="W38" s="8">
        <f t="shared" si="13"/>
        <v>100</v>
      </c>
      <c r="X38" t="str">
        <f t="shared" si="14"/>
        <v>nH</v>
      </c>
      <c r="Y38">
        <f t="shared" si="15"/>
        <v>1.0000000000000001E-9</v>
      </c>
      <c r="Z38" s="28">
        <f t="shared" si="16"/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 t="shared" si="17"/>
        <v>2.7</v>
      </c>
      <c r="AM38" t="s">
        <v>62</v>
      </c>
      <c r="AN38" s="23" t="s">
        <v>62</v>
      </c>
      <c r="AO38" s="25">
        <f t="shared" si="18"/>
        <v>183.40853531106234</v>
      </c>
      <c r="AP38" s="28">
        <f t="shared" si="19"/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 t="shared" si="10"/>
        <v>8</v>
      </c>
      <c r="T39" s="25">
        <f t="shared" si="11"/>
        <v>50.26548245743669</v>
      </c>
      <c r="U39" t="s">
        <v>62</v>
      </c>
      <c r="V39" t="str">
        <f t="shared" si="12"/>
        <v>-</v>
      </c>
      <c r="W39" s="8" t="e">
        <f t="shared" si="13"/>
        <v>#VALUE!</v>
      </c>
      <c r="X39" t="str">
        <f t="shared" si="14"/>
        <v>-</v>
      </c>
      <c r="Y39">
        <f t="shared" si="15"/>
        <v>0</v>
      </c>
      <c r="Z39" s="28" t="e">
        <f t="shared" si="16"/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 t="shared" si="17"/>
        <v>5.36</v>
      </c>
      <c r="AM39" t="s">
        <v>62</v>
      </c>
      <c r="AN39" s="23" t="s">
        <v>62</v>
      </c>
      <c r="AO39" s="25">
        <f t="shared" si="18"/>
        <v>269.42298597186067</v>
      </c>
      <c r="AP39" s="28" t="e">
        <f t="shared" si="19"/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 t="shared" si="10"/>
        <v>9.4</v>
      </c>
      <c r="T40" s="25">
        <f t="shared" si="11"/>
        <v>69.397781717798537</v>
      </c>
      <c r="U40" t="s">
        <v>62</v>
      </c>
      <c r="V40" t="str">
        <f t="shared" si="12"/>
        <v>-</v>
      </c>
      <c r="W40" s="8" t="e">
        <f t="shared" si="13"/>
        <v>#VALUE!</v>
      </c>
      <c r="X40" t="str">
        <f t="shared" si="14"/>
        <v>-</v>
      </c>
      <c r="Y40">
        <f t="shared" si="15"/>
        <v>0</v>
      </c>
      <c r="Z40" s="28" t="e">
        <f t="shared" si="16"/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 t="shared" si="17"/>
        <v>4.5999999999999996</v>
      </c>
      <c r="AM40" t="s">
        <v>62</v>
      </c>
      <c r="AN40" s="23" t="s">
        <v>62</v>
      </c>
      <c r="AO40" s="25">
        <f t="shared" si="18"/>
        <v>319.22979590187327</v>
      </c>
      <c r="AP40" s="28" t="e">
        <f t="shared" si="19"/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 t="shared" si="10"/>
        <v>9.4</v>
      </c>
      <c r="T41" s="25">
        <f t="shared" si="11"/>
        <v>69.397781717798537</v>
      </c>
      <c r="U41" t="s">
        <v>62</v>
      </c>
      <c r="V41" t="str">
        <f t="shared" si="12"/>
        <v>-</v>
      </c>
      <c r="W41" s="8" t="e">
        <f t="shared" si="13"/>
        <v>#VALUE!</v>
      </c>
      <c r="X41" t="str">
        <f t="shared" si="14"/>
        <v>-</v>
      </c>
      <c r="Y41">
        <f t="shared" si="15"/>
        <v>0</v>
      </c>
      <c r="Z41" s="28" t="e">
        <f t="shared" si="16"/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 t="shared" si="17"/>
        <v>4.5999999999999996</v>
      </c>
      <c r="AM41" t="s">
        <v>62</v>
      </c>
      <c r="AN41" s="23" t="s">
        <v>62</v>
      </c>
      <c r="AO41" s="25">
        <f t="shared" si="18"/>
        <v>319.22979590187327</v>
      </c>
      <c r="AP41" s="28" t="e">
        <f t="shared" si="19"/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 t="shared" si="10"/>
        <v>11.3</v>
      </c>
      <c r="T42" s="25">
        <f t="shared" si="11"/>
        <v>100.28749148422018</v>
      </c>
      <c r="U42" t="s">
        <v>1963</v>
      </c>
      <c r="V42" t="str">
        <f t="shared" si="12"/>
        <v>2µH</v>
      </c>
      <c r="W42" s="8">
        <f t="shared" si="13"/>
        <v>2</v>
      </c>
      <c r="X42" t="str">
        <f t="shared" si="14"/>
        <v>µH</v>
      </c>
      <c r="Y42">
        <f t="shared" si="15"/>
        <v>9.9999999999999995E-7</v>
      </c>
      <c r="Z42" s="28">
        <f t="shared" si="16"/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 t="shared" si="17"/>
        <v>3.3</v>
      </c>
      <c r="AM42" t="s">
        <v>62</v>
      </c>
      <c r="AN42" s="23" t="s">
        <v>62</v>
      </c>
      <c r="AO42" s="25">
        <f t="shared" si="18"/>
        <v>330.94872189792659</v>
      </c>
      <c r="AP42" s="28">
        <f t="shared" si="19"/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 t="shared" si="10"/>
        <v>11.3</v>
      </c>
      <c r="T43" s="25">
        <f t="shared" si="11"/>
        <v>100.28749148422018</v>
      </c>
      <c r="U43" t="s">
        <v>2067</v>
      </c>
      <c r="V43" t="str">
        <f t="shared" si="12"/>
        <v>63nH</v>
      </c>
      <c r="W43" s="8">
        <f t="shared" si="13"/>
        <v>63</v>
      </c>
      <c r="X43" t="str">
        <f t="shared" si="14"/>
        <v>nH</v>
      </c>
      <c r="Y43">
        <f t="shared" si="15"/>
        <v>1.0000000000000001E-9</v>
      </c>
      <c r="Z43" s="28">
        <f t="shared" si="16"/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 t="shared" si="17"/>
        <v>3.3</v>
      </c>
      <c r="AM43" t="s">
        <v>62</v>
      </c>
      <c r="AN43" s="23" t="s">
        <v>62</v>
      </c>
      <c r="AO43" s="25">
        <f t="shared" si="18"/>
        <v>330.94872189792659</v>
      </c>
      <c r="AP43" s="28">
        <f t="shared" si="19"/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 t="shared" si="10"/>
        <v>11.3</v>
      </c>
      <c r="T44" s="25">
        <f t="shared" si="11"/>
        <v>100.28749148422018</v>
      </c>
      <c r="U44" t="s">
        <v>2019</v>
      </c>
      <c r="V44" t="str">
        <f t="shared" si="12"/>
        <v>250nH</v>
      </c>
      <c r="W44" s="8">
        <f t="shared" si="13"/>
        <v>250</v>
      </c>
      <c r="X44" t="str">
        <f t="shared" si="14"/>
        <v>nH</v>
      </c>
      <c r="Y44">
        <f t="shared" si="15"/>
        <v>1.0000000000000001E-9</v>
      </c>
      <c r="Z44" s="28">
        <f t="shared" si="16"/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 t="shared" si="17"/>
        <v>3.3</v>
      </c>
      <c r="AM44" t="s">
        <v>62</v>
      </c>
      <c r="AN44" s="23" t="s">
        <v>62</v>
      </c>
      <c r="AO44" s="25">
        <f t="shared" si="18"/>
        <v>330.94872189792659</v>
      </c>
      <c r="AP44" s="28">
        <f t="shared" si="19"/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 t="shared" si="10"/>
        <v>11.3</v>
      </c>
      <c r="T45" s="25">
        <f t="shared" si="11"/>
        <v>100.28749148422018</v>
      </c>
      <c r="U45" t="s">
        <v>1987</v>
      </c>
      <c r="V45" t="str">
        <f t="shared" si="12"/>
        <v>160nH</v>
      </c>
      <c r="W45" s="8">
        <f t="shared" si="13"/>
        <v>160</v>
      </c>
      <c r="X45" t="str">
        <f t="shared" si="14"/>
        <v>nH</v>
      </c>
      <c r="Y45">
        <f t="shared" si="15"/>
        <v>1.0000000000000001E-9</v>
      </c>
      <c r="Z45" s="28">
        <f t="shared" si="16"/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 t="shared" si="17"/>
        <v>3.3</v>
      </c>
      <c r="AM45" t="s">
        <v>62</v>
      </c>
      <c r="AN45" s="23" t="s">
        <v>62</v>
      </c>
      <c r="AO45" s="25">
        <f t="shared" si="18"/>
        <v>330.94872189792659</v>
      </c>
      <c r="AP45" s="28">
        <f t="shared" si="19"/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 t="shared" si="10"/>
        <v>11.3</v>
      </c>
      <c r="T46" s="25">
        <f t="shared" si="11"/>
        <v>100.28749148422018</v>
      </c>
      <c r="U46" t="s">
        <v>2168</v>
      </c>
      <c r="V46" t="str">
        <f t="shared" si="12"/>
        <v>780nH</v>
      </c>
      <c r="W46" s="8">
        <f t="shared" si="13"/>
        <v>780</v>
      </c>
      <c r="X46" t="str">
        <f t="shared" si="14"/>
        <v>nH</v>
      </c>
      <c r="Y46">
        <f t="shared" si="15"/>
        <v>1.0000000000000001E-9</v>
      </c>
      <c r="Z46" s="28">
        <f t="shared" si="16"/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 t="shared" si="17"/>
        <v>3.3</v>
      </c>
      <c r="AM46" t="s">
        <v>62</v>
      </c>
      <c r="AN46" s="23" t="s">
        <v>62</v>
      </c>
      <c r="AO46" s="25">
        <f t="shared" si="18"/>
        <v>330.94872189792659</v>
      </c>
      <c r="AP46" s="28">
        <f t="shared" si="19"/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 t="shared" si="10"/>
        <v>11.3</v>
      </c>
      <c r="T47" s="25">
        <f t="shared" si="11"/>
        <v>100.28749148422018</v>
      </c>
      <c r="U47" t="s">
        <v>2394</v>
      </c>
      <c r="V47" t="str">
        <f t="shared" si="12"/>
        <v>7µH</v>
      </c>
      <c r="W47" s="8">
        <f t="shared" si="13"/>
        <v>7</v>
      </c>
      <c r="X47" t="str">
        <f t="shared" si="14"/>
        <v>µH</v>
      </c>
      <c r="Y47">
        <f t="shared" si="15"/>
        <v>9.9999999999999995E-7</v>
      </c>
      <c r="Z47" s="28">
        <f t="shared" si="16"/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 t="shared" si="17"/>
        <v>3.3</v>
      </c>
      <c r="AM47" t="s">
        <v>62</v>
      </c>
      <c r="AN47" s="23" t="s">
        <v>62</v>
      </c>
      <c r="AO47" s="25">
        <f t="shared" si="18"/>
        <v>330.94872189792659</v>
      </c>
      <c r="AP47" s="28">
        <f t="shared" si="19"/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 t="shared" si="10"/>
        <v>11.3</v>
      </c>
      <c r="T48" s="25">
        <f t="shared" si="11"/>
        <v>100.28749148422018</v>
      </c>
      <c r="U48" t="s">
        <v>2422</v>
      </c>
      <c r="V48" t="str">
        <f t="shared" si="12"/>
        <v>3.5µH</v>
      </c>
      <c r="W48" s="8">
        <f t="shared" si="13"/>
        <v>3.5</v>
      </c>
      <c r="X48" t="str">
        <f t="shared" si="14"/>
        <v>µH</v>
      </c>
      <c r="Y48">
        <f t="shared" si="15"/>
        <v>9.9999999999999995E-7</v>
      </c>
      <c r="Z48" s="28">
        <f t="shared" si="16"/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 t="shared" si="17"/>
        <v>3.3</v>
      </c>
      <c r="AM48" t="s">
        <v>62</v>
      </c>
      <c r="AN48" s="23" t="s">
        <v>62</v>
      </c>
      <c r="AO48" s="25">
        <f t="shared" si="18"/>
        <v>330.94872189792659</v>
      </c>
      <c r="AP48" s="28">
        <f t="shared" si="19"/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 t="shared" si="10"/>
        <v>11.3</v>
      </c>
      <c r="T49" s="25">
        <f t="shared" si="11"/>
        <v>100.28749148422018</v>
      </c>
      <c r="U49" t="s">
        <v>2175</v>
      </c>
      <c r="V49" t="str">
        <f t="shared" si="12"/>
        <v>25nH</v>
      </c>
      <c r="W49" s="8">
        <f t="shared" si="13"/>
        <v>25</v>
      </c>
      <c r="X49" t="str">
        <f t="shared" si="14"/>
        <v>nH</v>
      </c>
      <c r="Y49">
        <f t="shared" si="15"/>
        <v>1.0000000000000001E-9</v>
      </c>
      <c r="Z49" s="28">
        <f t="shared" si="16"/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 t="shared" si="17"/>
        <v>3.3</v>
      </c>
      <c r="AM49" t="s">
        <v>62</v>
      </c>
      <c r="AN49" s="23" t="s">
        <v>62</v>
      </c>
      <c r="AO49" s="25">
        <f t="shared" si="18"/>
        <v>330.94872189792659</v>
      </c>
      <c r="AP49" s="28">
        <f t="shared" si="19"/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 t="shared" si="10"/>
        <v>11.3</v>
      </c>
      <c r="T50" s="25">
        <f t="shared" si="11"/>
        <v>100.28749148422018</v>
      </c>
      <c r="U50" t="s">
        <v>2472</v>
      </c>
      <c r="V50" t="str">
        <f t="shared" si="12"/>
        <v>40nH</v>
      </c>
      <c r="W50" s="8">
        <f t="shared" si="13"/>
        <v>40</v>
      </c>
      <c r="X50" t="str">
        <f t="shared" si="14"/>
        <v>nH</v>
      </c>
      <c r="Y50">
        <f t="shared" si="15"/>
        <v>1.0000000000000001E-9</v>
      </c>
      <c r="Z50" s="28">
        <f t="shared" si="16"/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 t="shared" si="17"/>
        <v>3.3</v>
      </c>
      <c r="AM50" t="s">
        <v>62</v>
      </c>
      <c r="AN50" s="23" t="s">
        <v>62</v>
      </c>
      <c r="AO50" s="25">
        <f t="shared" si="18"/>
        <v>330.94872189792659</v>
      </c>
      <c r="AP50" s="28">
        <f t="shared" si="19"/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 t="shared" si="10"/>
        <v>11.3</v>
      </c>
      <c r="T51" s="25">
        <f t="shared" si="11"/>
        <v>100.28749148422018</v>
      </c>
      <c r="U51" t="s">
        <v>2510</v>
      </c>
      <c r="V51" t="str">
        <f t="shared" si="12"/>
        <v>3.5nH</v>
      </c>
      <c r="W51" s="8">
        <f t="shared" si="13"/>
        <v>3.5</v>
      </c>
      <c r="X51" t="str">
        <f t="shared" si="14"/>
        <v>nH</v>
      </c>
      <c r="Y51">
        <f t="shared" si="15"/>
        <v>1.0000000000000001E-9</v>
      </c>
      <c r="Z51" s="28">
        <f t="shared" si="16"/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 t="shared" si="17"/>
        <v>3.3</v>
      </c>
      <c r="AM51" t="s">
        <v>62</v>
      </c>
      <c r="AN51" s="23" t="s">
        <v>62</v>
      </c>
      <c r="AO51" s="25">
        <f t="shared" si="18"/>
        <v>330.94872189792659</v>
      </c>
      <c r="AP51" s="28">
        <f t="shared" si="19"/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 t="shared" si="10"/>
        <v>11.3</v>
      </c>
      <c r="T52" s="25">
        <f t="shared" si="11"/>
        <v>100.28749148422018</v>
      </c>
      <c r="U52" t="s">
        <v>1889</v>
      </c>
      <c r="V52" t="str">
        <f t="shared" si="12"/>
        <v>100nH</v>
      </c>
      <c r="W52" s="8">
        <f t="shared" si="13"/>
        <v>100</v>
      </c>
      <c r="X52" t="str">
        <f t="shared" si="14"/>
        <v>nH</v>
      </c>
      <c r="Y52">
        <f t="shared" si="15"/>
        <v>1.0000000000000001E-9</v>
      </c>
      <c r="Z52" s="28">
        <f t="shared" si="16"/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 t="shared" si="17"/>
        <v>3.3</v>
      </c>
      <c r="AM52" t="s">
        <v>62</v>
      </c>
      <c r="AN52" s="23" t="s">
        <v>62</v>
      </c>
      <c r="AO52" s="25">
        <f t="shared" si="18"/>
        <v>330.94872189792659</v>
      </c>
      <c r="AP52" s="28">
        <f t="shared" si="19"/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 t="shared" si="10"/>
        <v>11.3</v>
      </c>
      <c r="T53" s="25">
        <f t="shared" si="11"/>
        <v>100.28749148422018</v>
      </c>
      <c r="U53" t="s">
        <v>2472</v>
      </c>
      <c r="V53" t="str">
        <f t="shared" si="12"/>
        <v>40nH</v>
      </c>
      <c r="W53" s="8">
        <f t="shared" si="13"/>
        <v>40</v>
      </c>
      <c r="X53" t="str">
        <f t="shared" si="14"/>
        <v>nH</v>
      </c>
      <c r="Y53">
        <f t="shared" si="15"/>
        <v>1.0000000000000001E-9</v>
      </c>
      <c r="Z53" s="28">
        <f t="shared" si="16"/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 t="shared" si="17"/>
        <v>3.3</v>
      </c>
      <c r="AM53" t="s">
        <v>62</v>
      </c>
      <c r="AN53" s="23" t="s">
        <v>62</v>
      </c>
      <c r="AO53" s="25">
        <f t="shared" si="18"/>
        <v>330.94872189792659</v>
      </c>
      <c r="AP53" s="28">
        <f t="shared" si="19"/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 t="shared" si="10"/>
        <v>11.3</v>
      </c>
      <c r="T54" s="25">
        <f t="shared" si="11"/>
        <v>100.28749148422018</v>
      </c>
      <c r="U54" t="s">
        <v>1987</v>
      </c>
      <c r="V54" t="str">
        <f t="shared" si="12"/>
        <v>160nH</v>
      </c>
      <c r="W54" s="8">
        <f t="shared" si="13"/>
        <v>160</v>
      </c>
      <c r="X54" t="str">
        <f t="shared" si="14"/>
        <v>nH</v>
      </c>
      <c r="Y54">
        <f t="shared" si="15"/>
        <v>1.0000000000000001E-9</v>
      </c>
      <c r="Z54" s="28">
        <f t="shared" si="16"/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 t="shared" si="17"/>
        <v>3.3</v>
      </c>
      <c r="AM54" t="s">
        <v>62</v>
      </c>
      <c r="AN54" s="23" t="s">
        <v>62</v>
      </c>
      <c r="AO54" s="25">
        <f t="shared" si="18"/>
        <v>330.94872189792659</v>
      </c>
      <c r="AP54" s="28">
        <f t="shared" si="19"/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 t="shared" si="10"/>
        <v>11.3</v>
      </c>
      <c r="T55" s="25">
        <f t="shared" si="11"/>
        <v>100.28749148422018</v>
      </c>
      <c r="U55" t="s">
        <v>2607</v>
      </c>
      <c r="V55" t="str">
        <f t="shared" si="12"/>
        <v>1.8µH</v>
      </c>
      <c r="W55" s="8">
        <f t="shared" si="13"/>
        <v>1.8</v>
      </c>
      <c r="X55" t="str">
        <f t="shared" si="14"/>
        <v>µH</v>
      </c>
      <c r="Y55">
        <f t="shared" si="15"/>
        <v>9.9999999999999995E-7</v>
      </c>
      <c r="Z55" s="28">
        <f t="shared" si="16"/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 t="shared" si="17"/>
        <v>3.3</v>
      </c>
      <c r="AM55" t="s">
        <v>62</v>
      </c>
      <c r="AN55" s="23" t="s">
        <v>62</v>
      </c>
      <c r="AO55" s="25">
        <f t="shared" si="18"/>
        <v>330.94872189792659</v>
      </c>
      <c r="AP55" s="28">
        <f t="shared" si="19"/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 t="shared" si="10"/>
        <v>11.3</v>
      </c>
      <c r="T56" s="25">
        <f t="shared" si="11"/>
        <v>100.28749148422018</v>
      </c>
      <c r="U56" t="s">
        <v>2014</v>
      </c>
      <c r="V56" t="str">
        <f t="shared" si="12"/>
        <v>400nH</v>
      </c>
      <c r="W56" s="8">
        <f t="shared" si="13"/>
        <v>400</v>
      </c>
      <c r="X56" t="str">
        <f t="shared" si="14"/>
        <v>nH</v>
      </c>
      <c r="Y56">
        <f t="shared" si="15"/>
        <v>1.0000000000000001E-9</v>
      </c>
      <c r="Z56" s="28">
        <f t="shared" si="16"/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 t="shared" si="17"/>
        <v>3.3</v>
      </c>
      <c r="AM56" t="s">
        <v>62</v>
      </c>
      <c r="AN56" s="23" t="s">
        <v>62</v>
      </c>
      <c r="AO56" s="25">
        <f t="shared" si="18"/>
        <v>330.94872189792659</v>
      </c>
      <c r="AP56" s="28">
        <f t="shared" si="19"/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 t="shared" si="10"/>
        <v>9.3000000000000007</v>
      </c>
      <c r="T57" s="25">
        <f t="shared" si="11"/>
        <v>67.929087152245302</v>
      </c>
      <c r="U57" t="s">
        <v>62</v>
      </c>
      <c r="V57" t="str">
        <f t="shared" si="12"/>
        <v>-</v>
      </c>
      <c r="W57" s="8" t="e">
        <f t="shared" si="13"/>
        <v>#VALUE!</v>
      </c>
      <c r="X57" t="str">
        <f t="shared" si="14"/>
        <v>-</v>
      </c>
      <c r="Y57">
        <f t="shared" si="15"/>
        <v>0</v>
      </c>
      <c r="Z57" s="28" t="e">
        <f t="shared" si="16"/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 t="shared" si="17"/>
        <v>5.4</v>
      </c>
      <c r="AM57" t="s">
        <v>62</v>
      </c>
      <c r="AN57" s="23" t="s">
        <v>62</v>
      </c>
      <c r="AO57" s="25">
        <f t="shared" si="18"/>
        <v>366.81707062212467</v>
      </c>
      <c r="AP57" s="28" t="e">
        <f t="shared" si="19"/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 t="shared" si="10"/>
        <v>11.1</v>
      </c>
      <c r="T58" s="25">
        <f t="shared" si="11"/>
        <v>96.768907712199592</v>
      </c>
      <c r="U58" t="s">
        <v>62</v>
      </c>
      <c r="V58" t="str">
        <f t="shared" si="12"/>
        <v>-</v>
      </c>
      <c r="W58" s="8" t="e">
        <f t="shared" si="13"/>
        <v>#VALUE!</v>
      </c>
      <c r="X58" t="str">
        <f t="shared" si="14"/>
        <v>-</v>
      </c>
      <c r="Y58">
        <f t="shared" si="15"/>
        <v>0</v>
      </c>
      <c r="Z58" s="28" t="e">
        <f t="shared" si="16"/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 t="shared" si="17"/>
        <v>6.5</v>
      </c>
      <c r="AM58" t="s">
        <v>62</v>
      </c>
      <c r="AN58" s="23" t="s">
        <v>62</v>
      </c>
      <c r="AO58" s="25">
        <f t="shared" si="18"/>
        <v>628.99790012929736</v>
      </c>
      <c r="AP58" s="28" t="e">
        <f t="shared" si="19"/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 t="shared" si="10"/>
        <v>11.1</v>
      </c>
      <c r="T59" s="25">
        <f t="shared" si="11"/>
        <v>96.768907712199592</v>
      </c>
      <c r="U59" t="s">
        <v>62</v>
      </c>
      <c r="V59" t="str">
        <f t="shared" si="12"/>
        <v>-</v>
      </c>
      <c r="W59" s="8" t="e">
        <f t="shared" si="13"/>
        <v>#VALUE!</v>
      </c>
      <c r="X59" t="str">
        <f t="shared" si="14"/>
        <v>-</v>
      </c>
      <c r="Y59">
        <f t="shared" si="15"/>
        <v>0</v>
      </c>
      <c r="Z59" s="28" t="e">
        <f t="shared" si="16"/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 t="shared" si="17"/>
        <v>6.6</v>
      </c>
      <c r="AM59" t="s">
        <v>62</v>
      </c>
      <c r="AN59" s="23" t="s">
        <v>62</v>
      </c>
      <c r="AO59" s="25">
        <f t="shared" si="18"/>
        <v>638.67479090051722</v>
      </c>
      <c r="AP59" s="28" t="e">
        <f t="shared" si="19"/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 t="shared" si="10"/>
        <v>11.1</v>
      </c>
      <c r="T60" s="25">
        <f t="shared" si="11"/>
        <v>96.768907712199592</v>
      </c>
      <c r="U60" t="s">
        <v>62</v>
      </c>
      <c r="V60" t="str">
        <f t="shared" si="12"/>
        <v>-</v>
      </c>
      <c r="W60" s="8" t="e">
        <f t="shared" si="13"/>
        <v>#VALUE!</v>
      </c>
      <c r="X60" t="str">
        <f t="shared" si="14"/>
        <v>-</v>
      </c>
      <c r="Y60">
        <f t="shared" si="15"/>
        <v>0</v>
      </c>
      <c r="Z60" s="28" t="e">
        <f t="shared" si="16"/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 t="shared" si="17"/>
        <v>6.6</v>
      </c>
      <c r="AM60" t="s">
        <v>62</v>
      </c>
      <c r="AN60" s="23" t="s">
        <v>62</v>
      </c>
      <c r="AO60" s="25">
        <f t="shared" si="18"/>
        <v>638.67479090051722</v>
      </c>
      <c r="AP60" s="28" t="e">
        <f t="shared" si="19"/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 t="shared" si="10"/>
        <v>14.3</v>
      </c>
      <c r="T61" s="25">
        <f t="shared" si="11"/>
        <v>160.6060704331442</v>
      </c>
      <c r="U61" t="s">
        <v>1851</v>
      </c>
      <c r="V61" t="str">
        <f t="shared" si="12"/>
        <v>4.6µH</v>
      </c>
      <c r="W61" s="8">
        <f t="shared" si="13"/>
        <v>4.5999999999999996</v>
      </c>
      <c r="X61" t="str">
        <f t="shared" si="14"/>
        <v>µH</v>
      </c>
      <c r="Y61">
        <f t="shared" si="15"/>
        <v>9.9999999999999995E-7</v>
      </c>
      <c r="Z61" s="28">
        <f t="shared" si="16"/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 t="shared" si="17"/>
        <v>4.25</v>
      </c>
      <c r="AM61" t="s">
        <v>62</v>
      </c>
      <c r="AN61" s="23" t="s">
        <v>62</v>
      </c>
      <c r="AO61" s="25">
        <f t="shared" si="18"/>
        <v>682.57579934086289</v>
      </c>
      <c r="AP61" s="28">
        <f t="shared" si="19"/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 t="shared" si="10"/>
        <v>14.3</v>
      </c>
      <c r="T62" s="25">
        <f t="shared" si="11"/>
        <v>160.6060704331442</v>
      </c>
      <c r="U62" t="s">
        <v>1889</v>
      </c>
      <c r="V62" t="str">
        <f t="shared" si="12"/>
        <v>100nH</v>
      </c>
      <c r="W62" s="8">
        <f t="shared" si="13"/>
        <v>100</v>
      </c>
      <c r="X62" t="str">
        <f t="shared" si="14"/>
        <v>nH</v>
      </c>
      <c r="Y62">
        <f t="shared" si="15"/>
        <v>1.0000000000000001E-9</v>
      </c>
      <c r="Z62" s="28">
        <f t="shared" si="16"/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 t="shared" si="17"/>
        <v>4.25</v>
      </c>
      <c r="AM62" t="s">
        <v>62</v>
      </c>
      <c r="AN62" s="23" t="s">
        <v>62</v>
      </c>
      <c r="AO62" s="25">
        <f t="shared" si="18"/>
        <v>682.57579934086289</v>
      </c>
      <c r="AP62" s="28">
        <f t="shared" si="19"/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 t="shared" si="10"/>
        <v>14.3</v>
      </c>
      <c r="T63" s="25">
        <f t="shared" si="11"/>
        <v>160.6060704331442</v>
      </c>
      <c r="U63" t="s">
        <v>2014</v>
      </c>
      <c r="V63" t="str">
        <f t="shared" si="12"/>
        <v>400nH</v>
      </c>
      <c r="W63" s="8">
        <f t="shared" si="13"/>
        <v>400</v>
      </c>
      <c r="X63" t="str">
        <f t="shared" si="14"/>
        <v>nH</v>
      </c>
      <c r="Y63">
        <f t="shared" si="15"/>
        <v>1.0000000000000001E-9</v>
      </c>
      <c r="Z63" s="28">
        <f t="shared" si="16"/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 t="shared" si="17"/>
        <v>4.25</v>
      </c>
      <c r="AM63" t="s">
        <v>62</v>
      </c>
      <c r="AN63" s="23" t="s">
        <v>62</v>
      </c>
      <c r="AO63" s="25">
        <f t="shared" si="18"/>
        <v>682.57579934086289</v>
      </c>
      <c r="AP63" s="28">
        <f t="shared" si="19"/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 t="shared" si="10"/>
        <v>14.3</v>
      </c>
      <c r="T64" s="25">
        <f t="shared" si="11"/>
        <v>160.6060704331442</v>
      </c>
      <c r="U64" t="s">
        <v>2019</v>
      </c>
      <c r="V64" t="str">
        <f t="shared" si="12"/>
        <v>250nH</v>
      </c>
      <c r="W64" s="8">
        <f t="shared" si="13"/>
        <v>250</v>
      </c>
      <c r="X64" t="str">
        <f t="shared" si="14"/>
        <v>nH</v>
      </c>
      <c r="Y64">
        <f t="shared" si="15"/>
        <v>1.0000000000000001E-9</v>
      </c>
      <c r="Z64" s="28">
        <f t="shared" si="16"/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 t="shared" si="17"/>
        <v>4.25</v>
      </c>
      <c r="AM64" t="s">
        <v>62</v>
      </c>
      <c r="AN64" s="23" t="s">
        <v>62</v>
      </c>
      <c r="AO64" s="25">
        <f t="shared" si="18"/>
        <v>682.57579934086289</v>
      </c>
      <c r="AP64" s="28">
        <f t="shared" si="19"/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 t="shared" si="10"/>
        <v>14.3</v>
      </c>
      <c r="T65" s="25">
        <f t="shared" si="11"/>
        <v>160.6060704331442</v>
      </c>
      <c r="U65" t="s">
        <v>2038</v>
      </c>
      <c r="V65" t="str">
        <f t="shared" si="12"/>
        <v>970nH</v>
      </c>
      <c r="W65" s="8">
        <f t="shared" si="13"/>
        <v>970</v>
      </c>
      <c r="X65" t="str">
        <f t="shared" si="14"/>
        <v>nH</v>
      </c>
      <c r="Y65">
        <f t="shared" si="15"/>
        <v>1.0000000000000001E-9</v>
      </c>
      <c r="Z65" s="28">
        <f t="shared" si="16"/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 t="shared" si="17"/>
        <v>4.25</v>
      </c>
      <c r="AM65" t="s">
        <v>62</v>
      </c>
      <c r="AN65" s="23" t="s">
        <v>62</v>
      </c>
      <c r="AO65" s="25">
        <f t="shared" si="18"/>
        <v>682.57579934086289</v>
      </c>
      <c r="AP65" s="28">
        <f t="shared" si="19"/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 t="shared" ref="S66:S97" si="20">MID(R66,SEARCH("(",R66)+1,SEARCH("m",R66)-SEARCH("(",R66)-1)+0</f>
        <v>14.3</v>
      </c>
      <c r="T66" s="25">
        <f t="shared" ref="T66:T97" si="21">PI()*(S66/2)^2</f>
        <v>160.6060704331442</v>
      </c>
      <c r="U66" t="s">
        <v>2043</v>
      </c>
      <c r="V66" t="str">
        <f t="shared" ref="V66:V97" si="22">SUBSTITUTE(U66, " ","")</f>
        <v>2.1µH</v>
      </c>
      <c r="W66" s="8">
        <f t="shared" ref="W66:W97" si="23">VALUE(TRIM(SUBSTITUTE(V66,X66,"")))</f>
        <v>2.1</v>
      </c>
      <c r="X66" t="str">
        <f t="shared" ref="X66:X97" si="24">RIGHT(V66,2)</f>
        <v>µH</v>
      </c>
      <c r="Y66">
        <f t="shared" ref="Y66:Y97" si="25">IF(X66="µH",0.000001, IF(X66="nH",0.000000001,0))</f>
        <v>9.9999999999999995E-7</v>
      </c>
      <c r="Z66" s="28">
        <f t="shared" ref="Z66:Z97" si="26"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 t="shared" ref="AL66:AL97" si="27">MID(AK66,SEARCH("(",AK66)+1,SEARCH("m",AK66)-SEARCH("(",AK66)-1)+0</f>
        <v>4.25</v>
      </c>
      <c r="AM66" t="s">
        <v>62</v>
      </c>
      <c r="AN66" s="23" t="s">
        <v>62</v>
      </c>
      <c r="AO66" s="25">
        <f t="shared" ref="AO66:AO97" si="28">PI()*(S66/2)^2*AL66</f>
        <v>682.57579934086289</v>
      </c>
      <c r="AP66" s="28">
        <f t="shared" ref="AP66:AP97" si="29"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 t="shared" si="20"/>
        <v>14.3</v>
      </c>
      <c r="T67" s="25">
        <f t="shared" si="21"/>
        <v>160.6060704331442</v>
      </c>
      <c r="U67" t="s">
        <v>1987</v>
      </c>
      <c r="V67" t="str">
        <f t="shared" si="22"/>
        <v>160nH</v>
      </c>
      <c r="W67" s="8">
        <f t="shared" si="23"/>
        <v>160</v>
      </c>
      <c r="X67" t="str">
        <f t="shared" si="24"/>
        <v>nH</v>
      </c>
      <c r="Y67">
        <f t="shared" si="25"/>
        <v>1.0000000000000001E-9</v>
      </c>
      <c r="Z67" s="28">
        <f t="shared" si="26"/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 t="shared" si="27"/>
        <v>4.25</v>
      </c>
      <c r="AM67" t="s">
        <v>62</v>
      </c>
      <c r="AN67" s="23" t="s">
        <v>62</v>
      </c>
      <c r="AO67" s="25">
        <f t="shared" si="28"/>
        <v>682.57579934086289</v>
      </c>
      <c r="AP67" s="28">
        <f t="shared" si="29"/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 t="shared" si="20"/>
        <v>14.3</v>
      </c>
      <c r="T68" s="25">
        <f t="shared" si="21"/>
        <v>160.6060704331442</v>
      </c>
      <c r="U68" t="s">
        <v>2096</v>
      </c>
      <c r="V68" t="str">
        <f t="shared" si="22"/>
        <v>315nH</v>
      </c>
      <c r="W68" s="8">
        <f t="shared" si="23"/>
        <v>315</v>
      </c>
      <c r="X68" t="str">
        <f t="shared" si="24"/>
        <v>nH</v>
      </c>
      <c r="Y68">
        <f t="shared" si="25"/>
        <v>1.0000000000000001E-9</v>
      </c>
      <c r="Z68" s="28">
        <f t="shared" si="26"/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 t="shared" si="27"/>
        <v>4.25</v>
      </c>
      <c r="AM68" t="s">
        <v>62</v>
      </c>
      <c r="AN68" s="23" t="s">
        <v>62</v>
      </c>
      <c r="AO68" s="25">
        <f t="shared" si="28"/>
        <v>682.57579934086289</v>
      </c>
      <c r="AP68" s="28">
        <f t="shared" si="29"/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 t="shared" si="20"/>
        <v>14.3</v>
      </c>
      <c r="T69" s="25">
        <f t="shared" si="21"/>
        <v>160.6060704331442</v>
      </c>
      <c r="U69" t="s">
        <v>2123</v>
      </c>
      <c r="V69" t="str">
        <f t="shared" si="22"/>
        <v>2.8µH</v>
      </c>
      <c r="W69" s="8">
        <f t="shared" si="23"/>
        <v>2.8</v>
      </c>
      <c r="X69" t="str">
        <f t="shared" si="24"/>
        <v>µH</v>
      </c>
      <c r="Y69">
        <f t="shared" si="25"/>
        <v>9.9999999999999995E-7</v>
      </c>
      <c r="Z69" s="28">
        <f t="shared" si="26"/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 t="shared" si="27"/>
        <v>4.25</v>
      </c>
      <c r="AM69" t="s">
        <v>62</v>
      </c>
      <c r="AN69" s="23" t="s">
        <v>62</v>
      </c>
      <c r="AO69" s="25">
        <f t="shared" si="28"/>
        <v>682.57579934086289</v>
      </c>
      <c r="AP69" s="28">
        <f t="shared" si="29"/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 t="shared" si="20"/>
        <v>14.3</v>
      </c>
      <c r="T70" s="25">
        <f t="shared" si="21"/>
        <v>160.6060704331442</v>
      </c>
      <c r="U70" t="s">
        <v>1944</v>
      </c>
      <c r="V70" t="str">
        <f t="shared" si="22"/>
        <v>9.8µH</v>
      </c>
      <c r="W70" s="8">
        <f t="shared" si="23"/>
        <v>9.8000000000000007</v>
      </c>
      <c r="X70" t="str">
        <f t="shared" si="24"/>
        <v>µH</v>
      </c>
      <c r="Y70">
        <f t="shared" si="25"/>
        <v>9.9999999999999995E-7</v>
      </c>
      <c r="Z70" s="28">
        <f t="shared" si="26"/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 t="shared" si="27"/>
        <v>4.25</v>
      </c>
      <c r="AM70" t="s">
        <v>62</v>
      </c>
      <c r="AN70" s="23" t="s">
        <v>62</v>
      </c>
      <c r="AO70" s="25">
        <f t="shared" si="28"/>
        <v>682.57579934086289</v>
      </c>
      <c r="AP70" s="28">
        <f t="shared" si="29"/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 t="shared" si="20"/>
        <v>14.3</v>
      </c>
      <c r="T71" s="25">
        <f t="shared" si="21"/>
        <v>160.6060704331442</v>
      </c>
      <c r="U71" t="s">
        <v>2398</v>
      </c>
      <c r="V71" t="str">
        <f t="shared" si="22"/>
        <v>140nH</v>
      </c>
      <c r="W71" s="8">
        <f t="shared" si="23"/>
        <v>140</v>
      </c>
      <c r="X71" t="str">
        <f t="shared" si="24"/>
        <v>nH</v>
      </c>
      <c r="Y71">
        <f t="shared" si="25"/>
        <v>1.0000000000000001E-9</v>
      </c>
      <c r="Z71" s="28">
        <f t="shared" si="26"/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 t="shared" si="27"/>
        <v>4.25</v>
      </c>
      <c r="AM71" t="s">
        <v>62</v>
      </c>
      <c r="AN71" s="23" t="s">
        <v>62</v>
      </c>
      <c r="AO71" s="25">
        <f t="shared" si="28"/>
        <v>682.57579934086289</v>
      </c>
      <c r="AP71" s="28">
        <f t="shared" si="29"/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 t="shared" si="20"/>
        <v>14.3</v>
      </c>
      <c r="T72" s="25">
        <f t="shared" si="21"/>
        <v>160.6060704331442</v>
      </c>
      <c r="U72" t="s">
        <v>1851</v>
      </c>
      <c r="V72" t="str">
        <f t="shared" si="22"/>
        <v>4.6µH</v>
      </c>
      <c r="W72" s="8">
        <f t="shared" si="23"/>
        <v>4.5999999999999996</v>
      </c>
      <c r="X72" t="str">
        <f t="shared" si="24"/>
        <v>µH</v>
      </c>
      <c r="Y72">
        <f t="shared" si="25"/>
        <v>9.9999999999999995E-7</v>
      </c>
      <c r="Z72" s="28">
        <f t="shared" si="26"/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 t="shared" si="27"/>
        <v>4.25</v>
      </c>
      <c r="AM72" t="s">
        <v>62</v>
      </c>
      <c r="AN72" s="23" t="s">
        <v>62</v>
      </c>
      <c r="AO72" s="25">
        <f t="shared" si="28"/>
        <v>682.57579934086289</v>
      </c>
      <c r="AP72" s="28">
        <f t="shared" si="29"/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 t="shared" si="20"/>
        <v>14.3</v>
      </c>
      <c r="T73" s="25">
        <f t="shared" si="21"/>
        <v>160.6060704331442</v>
      </c>
      <c r="U73" t="s">
        <v>2123</v>
      </c>
      <c r="V73" t="str">
        <f t="shared" si="22"/>
        <v>2.8µH</v>
      </c>
      <c r="W73" s="8">
        <f t="shared" si="23"/>
        <v>2.8</v>
      </c>
      <c r="X73" t="str">
        <f t="shared" si="24"/>
        <v>µH</v>
      </c>
      <c r="Y73">
        <f t="shared" si="25"/>
        <v>9.9999999999999995E-7</v>
      </c>
      <c r="Z73" s="28">
        <f t="shared" si="26"/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 t="shared" si="27"/>
        <v>4.25</v>
      </c>
      <c r="AM73" t="s">
        <v>62</v>
      </c>
      <c r="AN73" s="23" t="s">
        <v>62</v>
      </c>
      <c r="AO73" s="25">
        <f t="shared" si="28"/>
        <v>682.57579934086289</v>
      </c>
      <c r="AP73" s="28">
        <f t="shared" si="29"/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 t="shared" si="20"/>
        <v>14.3</v>
      </c>
      <c r="T74" s="25">
        <f t="shared" si="21"/>
        <v>160.6060704331442</v>
      </c>
      <c r="U74" t="s">
        <v>1987</v>
      </c>
      <c r="V74" t="str">
        <f t="shared" si="22"/>
        <v>160nH</v>
      </c>
      <c r="W74" s="8">
        <f t="shared" si="23"/>
        <v>160</v>
      </c>
      <c r="X74" t="str">
        <f t="shared" si="24"/>
        <v>nH</v>
      </c>
      <c r="Y74">
        <f t="shared" si="25"/>
        <v>1.0000000000000001E-9</v>
      </c>
      <c r="Z74" s="28">
        <f t="shared" si="26"/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 t="shared" si="27"/>
        <v>4.25</v>
      </c>
      <c r="AM74" t="s">
        <v>62</v>
      </c>
      <c r="AN74" s="23" t="s">
        <v>62</v>
      </c>
      <c r="AO74" s="25">
        <f t="shared" si="28"/>
        <v>682.57579934086289</v>
      </c>
      <c r="AP74" s="28">
        <f t="shared" si="29"/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 t="shared" si="20"/>
        <v>14.3</v>
      </c>
      <c r="T75" s="25">
        <f t="shared" si="21"/>
        <v>160.6060704331442</v>
      </c>
      <c r="U75" t="s">
        <v>2123</v>
      </c>
      <c r="V75" t="str">
        <f t="shared" si="22"/>
        <v>2.8µH</v>
      </c>
      <c r="W75" s="8">
        <f t="shared" si="23"/>
        <v>2.8</v>
      </c>
      <c r="X75" t="str">
        <f t="shared" si="24"/>
        <v>µH</v>
      </c>
      <c r="Y75">
        <f t="shared" si="25"/>
        <v>9.9999999999999995E-7</v>
      </c>
      <c r="Z75" s="28">
        <f t="shared" si="26"/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 t="shared" si="27"/>
        <v>4.25</v>
      </c>
      <c r="AM75" t="s">
        <v>62</v>
      </c>
      <c r="AN75" s="23" t="s">
        <v>62</v>
      </c>
      <c r="AO75" s="25">
        <f t="shared" si="28"/>
        <v>682.57579934086289</v>
      </c>
      <c r="AP75" s="28">
        <f t="shared" si="29"/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 t="shared" si="20"/>
        <v>14.3</v>
      </c>
      <c r="T76" s="25">
        <f t="shared" si="21"/>
        <v>160.6060704331442</v>
      </c>
      <c r="U76" t="s">
        <v>1889</v>
      </c>
      <c r="V76" t="str">
        <f t="shared" si="22"/>
        <v>100nH</v>
      </c>
      <c r="W76" s="8">
        <f t="shared" si="23"/>
        <v>100</v>
      </c>
      <c r="X76" t="str">
        <f t="shared" si="24"/>
        <v>nH</v>
      </c>
      <c r="Y76">
        <f t="shared" si="25"/>
        <v>1.0000000000000001E-9</v>
      </c>
      <c r="Z76" s="28">
        <f t="shared" si="26"/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 t="shared" si="27"/>
        <v>4.25</v>
      </c>
      <c r="AM76" t="s">
        <v>62</v>
      </c>
      <c r="AN76" s="23" t="s">
        <v>62</v>
      </c>
      <c r="AO76" s="25">
        <f t="shared" si="28"/>
        <v>682.57579934086289</v>
      </c>
      <c r="AP76" s="28">
        <f t="shared" si="29"/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 t="shared" si="20"/>
        <v>14.3</v>
      </c>
      <c r="T77" s="25">
        <f t="shared" si="21"/>
        <v>160.6060704331442</v>
      </c>
      <c r="U77" t="s">
        <v>1944</v>
      </c>
      <c r="V77" t="str">
        <f t="shared" si="22"/>
        <v>9.8µH</v>
      </c>
      <c r="W77" s="8">
        <f t="shared" si="23"/>
        <v>9.8000000000000007</v>
      </c>
      <c r="X77" t="str">
        <f t="shared" si="24"/>
        <v>µH</v>
      </c>
      <c r="Y77">
        <f t="shared" si="25"/>
        <v>9.9999999999999995E-7</v>
      </c>
      <c r="Z77" s="28">
        <f t="shared" si="26"/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 t="shared" si="27"/>
        <v>4.25</v>
      </c>
      <c r="AM77" t="s">
        <v>62</v>
      </c>
      <c r="AN77" s="23" t="s">
        <v>62</v>
      </c>
      <c r="AO77" s="25">
        <f t="shared" si="28"/>
        <v>682.57579934086289</v>
      </c>
      <c r="AP77" s="28">
        <f t="shared" si="29"/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 t="shared" si="20"/>
        <v>14.3</v>
      </c>
      <c r="T78" s="25">
        <f t="shared" si="21"/>
        <v>160.6060704331442</v>
      </c>
      <c r="U78" t="s">
        <v>2019</v>
      </c>
      <c r="V78" t="str">
        <f t="shared" si="22"/>
        <v>250nH</v>
      </c>
      <c r="W78" s="8">
        <f t="shared" si="23"/>
        <v>250</v>
      </c>
      <c r="X78" t="str">
        <f t="shared" si="24"/>
        <v>nH</v>
      </c>
      <c r="Y78">
        <f t="shared" si="25"/>
        <v>1.0000000000000001E-9</v>
      </c>
      <c r="Z78" s="28">
        <f t="shared" si="26"/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 t="shared" si="27"/>
        <v>4.25</v>
      </c>
      <c r="AM78" t="s">
        <v>62</v>
      </c>
      <c r="AN78" s="23" t="s">
        <v>62</v>
      </c>
      <c r="AO78" s="25">
        <f t="shared" si="28"/>
        <v>682.57579934086289</v>
      </c>
      <c r="AP78" s="28">
        <f t="shared" si="29"/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 t="shared" si="20"/>
        <v>14.3</v>
      </c>
      <c r="T79" s="25">
        <f t="shared" si="21"/>
        <v>160.6060704331442</v>
      </c>
      <c r="U79" t="s">
        <v>2014</v>
      </c>
      <c r="V79" t="str">
        <f t="shared" si="22"/>
        <v>400nH</v>
      </c>
      <c r="W79" s="8">
        <f t="shared" si="23"/>
        <v>400</v>
      </c>
      <c r="X79" t="str">
        <f t="shared" si="24"/>
        <v>nH</v>
      </c>
      <c r="Y79">
        <f t="shared" si="25"/>
        <v>1.0000000000000001E-9</v>
      </c>
      <c r="Z79" s="28">
        <f t="shared" si="26"/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 t="shared" si="27"/>
        <v>4.25</v>
      </c>
      <c r="AM79" t="s">
        <v>62</v>
      </c>
      <c r="AN79" s="23" t="s">
        <v>62</v>
      </c>
      <c r="AO79" s="25">
        <f t="shared" si="28"/>
        <v>682.57579934086289</v>
      </c>
      <c r="AP79" s="28">
        <f t="shared" si="29"/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 t="shared" si="20"/>
        <v>14.4</v>
      </c>
      <c r="T80" s="25">
        <f t="shared" si="21"/>
        <v>162.86016316209489</v>
      </c>
      <c r="U80" t="s">
        <v>62</v>
      </c>
      <c r="V80" t="str">
        <f t="shared" si="22"/>
        <v>-</v>
      </c>
      <c r="W80" s="8" t="e">
        <f t="shared" si="23"/>
        <v>#VALUE!</v>
      </c>
      <c r="X80" t="str">
        <f t="shared" si="24"/>
        <v>-</v>
      </c>
      <c r="Y80">
        <f t="shared" si="25"/>
        <v>0</v>
      </c>
      <c r="Z80" s="28" t="e">
        <f t="shared" si="26"/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 t="shared" si="27"/>
        <v>7.5</v>
      </c>
      <c r="AM80" t="s">
        <v>62</v>
      </c>
      <c r="AN80" s="23" t="s">
        <v>62</v>
      </c>
      <c r="AO80" s="25">
        <f t="shared" si="28"/>
        <v>1221.4512237157116</v>
      </c>
      <c r="AP80" s="28" t="e">
        <f t="shared" si="29"/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 t="shared" si="20"/>
        <v>14.05</v>
      </c>
      <c r="T81" s="25">
        <f t="shared" si="21"/>
        <v>155.03956095006481</v>
      </c>
      <c r="U81" t="s">
        <v>62</v>
      </c>
      <c r="V81" t="str">
        <f t="shared" si="22"/>
        <v>-</v>
      </c>
      <c r="W81" s="8" t="e">
        <f t="shared" si="23"/>
        <v>#VALUE!</v>
      </c>
      <c r="X81" t="str">
        <f t="shared" si="24"/>
        <v>-</v>
      </c>
      <c r="Y81">
        <f t="shared" si="25"/>
        <v>0</v>
      </c>
      <c r="Z81" s="28" t="e">
        <f t="shared" si="26"/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 t="shared" si="27"/>
        <v>8.4</v>
      </c>
      <c r="AM81" t="s">
        <v>62</v>
      </c>
      <c r="AN81" s="23" t="s">
        <v>62</v>
      </c>
      <c r="AO81" s="25">
        <f t="shared" si="28"/>
        <v>1302.3323119805445</v>
      </c>
      <c r="AP81" s="28" t="e">
        <f t="shared" si="29"/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 t="shared" si="20"/>
        <v>14.05</v>
      </c>
      <c r="T82" s="25">
        <f t="shared" si="21"/>
        <v>155.03956095006481</v>
      </c>
      <c r="U82" t="s">
        <v>62</v>
      </c>
      <c r="V82" t="str">
        <f t="shared" si="22"/>
        <v>-</v>
      </c>
      <c r="W82" s="8" t="e">
        <f t="shared" si="23"/>
        <v>#VALUE!</v>
      </c>
      <c r="X82" t="str">
        <f t="shared" si="24"/>
        <v>-</v>
      </c>
      <c r="Y82">
        <f t="shared" si="25"/>
        <v>0</v>
      </c>
      <c r="Z82" s="28" t="e">
        <f t="shared" si="26"/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 t="shared" si="27"/>
        <v>8.4</v>
      </c>
      <c r="AM82" t="s">
        <v>62</v>
      </c>
      <c r="AN82" s="23" t="s">
        <v>62</v>
      </c>
      <c r="AO82" s="25">
        <f t="shared" si="28"/>
        <v>1302.3323119805445</v>
      </c>
      <c r="AP82" s="28" t="e">
        <f t="shared" si="29"/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 t="shared" si="20"/>
        <v>14.3</v>
      </c>
      <c r="T83" s="25">
        <f t="shared" si="21"/>
        <v>160.6060704331442</v>
      </c>
      <c r="U83" t="s">
        <v>1929</v>
      </c>
      <c r="V83" t="str">
        <f t="shared" si="22"/>
        <v>1µH</v>
      </c>
      <c r="W83" s="8">
        <f t="shared" si="23"/>
        <v>1</v>
      </c>
      <c r="X83" t="str">
        <f t="shared" si="24"/>
        <v>µH</v>
      </c>
      <c r="Y83">
        <f t="shared" si="25"/>
        <v>9.9999999999999995E-7</v>
      </c>
      <c r="Z83" s="28">
        <f t="shared" si="26"/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 t="shared" si="27"/>
        <v>8.4</v>
      </c>
      <c r="AM83" t="s">
        <v>62</v>
      </c>
      <c r="AN83" s="23" t="s">
        <v>62</v>
      </c>
      <c r="AO83" s="25">
        <f t="shared" si="28"/>
        <v>1349.0909916384114</v>
      </c>
      <c r="AP83" s="28">
        <f t="shared" si="29"/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 t="shared" si="20"/>
        <v>14.3</v>
      </c>
      <c r="T84" s="25">
        <f t="shared" si="21"/>
        <v>160.6060704331442</v>
      </c>
      <c r="U84" t="s">
        <v>62</v>
      </c>
      <c r="V84" t="str">
        <f t="shared" si="22"/>
        <v>-</v>
      </c>
      <c r="W84" s="8" t="e">
        <f t="shared" si="23"/>
        <v>#VALUE!</v>
      </c>
      <c r="X84" t="str">
        <f t="shared" si="24"/>
        <v>-</v>
      </c>
      <c r="Y84">
        <f t="shared" si="25"/>
        <v>0</v>
      </c>
      <c r="Z84" s="28" t="e">
        <f t="shared" si="26"/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 t="shared" si="27"/>
        <v>8.4</v>
      </c>
      <c r="AM84" t="s">
        <v>62</v>
      </c>
      <c r="AN84" s="23" t="s">
        <v>62</v>
      </c>
      <c r="AO84" s="25">
        <f t="shared" si="28"/>
        <v>1349.0909916384114</v>
      </c>
      <c r="AP84" s="28" t="e">
        <f t="shared" si="29"/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 t="shared" si="20"/>
        <v>18.399999999999999</v>
      </c>
      <c r="T85" s="25">
        <f t="shared" si="21"/>
        <v>265.90440219984004</v>
      </c>
      <c r="U85" t="s">
        <v>1908</v>
      </c>
      <c r="V85" t="str">
        <f t="shared" si="22"/>
        <v>3.6µH</v>
      </c>
      <c r="W85" s="8">
        <f t="shared" si="23"/>
        <v>3.6</v>
      </c>
      <c r="X85" t="str">
        <f t="shared" si="24"/>
        <v>µH</v>
      </c>
      <c r="Y85">
        <f t="shared" si="25"/>
        <v>9.9999999999999995E-7</v>
      </c>
      <c r="Z85" s="28">
        <f t="shared" si="26"/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 t="shared" si="27"/>
        <v>5.3</v>
      </c>
      <c r="AM85" t="s">
        <v>62</v>
      </c>
      <c r="AN85" s="23" t="s">
        <v>62</v>
      </c>
      <c r="AO85" s="25">
        <f t="shared" si="28"/>
        <v>1409.293331659152</v>
      </c>
      <c r="AP85" s="28">
        <f t="shared" si="29"/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 t="shared" si="20"/>
        <v>18.399999999999999</v>
      </c>
      <c r="T86" s="25">
        <f t="shared" si="21"/>
        <v>265.90440219984004</v>
      </c>
      <c r="U86" t="s">
        <v>1914</v>
      </c>
      <c r="V86" t="str">
        <f t="shared" si="22"/>
        <v>12.6µH</v>
      </c>
      <c r="W86" s="8">
        <f t="shared" si="23"/>
        <v>12.6</v>
      </c>
      <c r="X86" t="str">
        <f t="shared" si="24"/>
        <v>µH</v>
      </c>
      <c r="Y86">
        <f t="shared" si="25"/>
        <v>9.9999999999999995E-7</v>
      </c>
      <c r="Z86" s="28">
        <f t="shared" si="26"/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 t="shared" si="27"/>
        <v>5.3</v>
      </c>
      <c r="AM86" t="s">
        <v>62</v>
      </c>
      <c r="AN86" s="23" t="s">
        <v>62</v>
      </c>
      <c r="AO86" s="25">
        <f t="shared" si="28"/>
        <v>1409.293331659152</v>
      </c>
      <c r="AP86" s="28">
        <f t="shared" si="29"/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 t="shared" si="20"/>
        <v>18.399999999999999</v>
      </c>
      <c r="T87" s="25">
        <f t="shared" si="21"/>
        <v>265.90440219984004</v>
      </c>
      <c r="U87" t="s">
        <v>2009</v>
      </c>
      <c r="V87" t="str">
        <f t="shared" si="22"/>
        <v>5.9µH</v>
      </c>
      <c r="W87" s="8">
        <f t="shared" si="23"/>
        <v>5.9</v>
      </c>
      <c r="X87" t="str">
        <f t="shared" si="24"/>
        <v>µH</v>
      </c>
      <c r="Y87">
        <f t="shared" si="25"/>
        <v>9.9999999999999995E-7</v>
      </c>
      <c r="Z87" s="28">
        <f t="shared" si="26"/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 t="shared" si="27"/>
        <v>5.3</v>
      </c>
      <c r="AM87" t="s">
        <v>62</v>
      </c>
      <c r="AN87" s="23" t="s">
        <v>62</v>
      </c>
      <c r="AO87" s="25">
        <f t="shared" si="28"/>
        <v>1409.293331659152</v>
      </c>
      <c r="AP87" s="28">
        <f t="shared" si="29"/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 t="shared" si="20"/>
        <v>18.399999999999999</v>
      </c>
      <c r="T88" s="25">
        <f t="shared" si="21"/>
        <v>265.90440219984004</v>
      </c>
      <c r="U88" t="s">
        <v>1889</v>
      </c>
      <c r="V88" t="str">
        <f t="shared" si="22"/>
        <v>100nH</v>
      </c>
      <c r="W88" s="8">
        <f t="shared" si="23"/>
        <v>100</v>
      </c>
      <c r="X88" t="str">
        <f t="shared" si="24"/>
        <v>nH</v>
      </c>
      <c r="Y88">
        <f t="shared" si="25"/>
        <v>1.0000000000000001E-9</v>
      </c>
      <c r="Z88" s="28">
        <f t="shared" si="26"/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 t="shared" si="27"/>
        <v>5.3</v>
      </c>
      <c r="AM88" t="s">
        <v>62</v>
      </c>
      <c r="AN88" s="23" t="s">
        <v>62</v>
      </c>
      <c r="AO88" s="25">
        <f t="shared" si="28"/>
        <v>1409.293331659152</v>
      </c>
      <c r="AP88" s="28">
        <f t="shared" si="29"/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 t="shared" si="20"/>
        <v>18.399999999999999</v>
      </c>
      <c r="T89" s="25">
        <f t="shared" si="21"/>
        <v>265.90440219984004</v>
      </c>
      <c r="U89" t="s">
        <v>1889</v>
      </c>
      <c r="V89" t="str">
        <f t="shared" si="22"/>
        <v>100nH</v>
      </c>
      <c r="W89" s="8">
        <f t="shared" si="23"/>
        <v>100</v>
      </c>
      <c r="X89" t="str">
        <f t="shared" si="24"/>
        <v>nH</v>
      </c>
      <c r="Y89">
        <f t="shared" si="25"/>
        <v>1.0000000000000001E-9</v>
      </c>
      <c r="Z89" s="28">
        <f t="shared" si="26"/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 t="shared" si="27"/>
        <v>5.3</v>
      </c>
      <c r="AM89" t="s">
        <v>62</v>
      </c>
      <c r="AN89" s="23" t="s">
        <v>62</v>
      </c>
      <c r="AO89" s="25">
        <f t="shared" si="28"/>
        <v>1409.293331659152</v>
      </c>
      <c r="AP89" s="28">
        <f t="shared" si="29"/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 t="shared" si="20"/>
        <v>18.399999999999999</v>
      </c>
      <c r="T90" s="25">
        <f t="shared" si="21"/>
        <v>265.90440219984004</v>
      </c>
      <c r="U90" t="s">
        <v>2019</v>
      </c>
      <c r="V90" t="str">
        <f t="shared" si="22"/>
        <v>250nH</v>
      </c>
      <c r="W90" s="8">
        <f t="shared" si="23"/>
        <v>250</v>
      </c>
      <c r="X90" t="str">
        <f t="shared" si="24"/>
        <v>nH</v>
      </c>
      <c r="Y90">
        <f t="shared" si="25"/>
        <v>1.0000000000000001E-9</v>
      </c>
      <c r="Z90" s="28">
        <f t="shared" si="26"/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 t="shared" si="27"/>
        <v>5.3</v>
      </c>
      <c r="AM90" t="s">
        <v>62</v>
      </c>
      <c r="AN90" s="23" t="s">
        <v>62</v>
      </c>
      <c r="AO90" s="25">
        <f t="shared" si="28"/>
        <v>1409.293331659152</v>
      </c>
      <c r="AP90" s="28">
        <f t="shared" si="29"/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 t="shared" si="20"/>
        <v>18.399999999999999</v>
      </c>
      <c r="T91" s="25">
        <f t="shared" si="21"/>
        <v>265.90440219984004</v>
      </c>
      <c r="U91" t="s">
        <v>62</v>
      </c>
      <c r="V91" t="str">
        <f t="shared" si="22"/>
        <v>-</v>
      </c>
      <c r="W91" s="8" t="e">
        <f t="shared" si="23"/>
        <v>#VALUE!</v>
      </c>
      <c r="X91" t="str">
        <f t="shared" si="24"/>
        <v>-</v>
      </c>
      <c r="Y91">
        <f t="shared" si="25"/>
        <v>0</v>
      </c>
      <c r="Z91" s="28" t="e">
        <f t="shared" si="26"/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 t="shared" si="27"/>
        <v>5.3</v>
      </c>
      <c r="AM91" t="s">
        <v>62</v>
      </c>
      <c r="AN91" s="23" t="s">
        <v>62</v>
      </c>
      <c r="AO91" s="25">
        <f t="shared" si="28"/>
        <v>1409.293331659152</v>
      </c>
      <c r="AP91" s="28" t="e">
        <f t="shared" si="29"/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 t="shared" si="20"/>
        <v>18.399999999999999</v>
      </c>
      <c r="T92" s="25">
        <f t="shared" si="21"/>
        <v>265.90440219984004</v>
      </c>
      <c r="U92" t="s">
        <v>2019</v>
      </c>
      <c r="V92" t="str">
        <f t="shared" si="22"/>
        <v>250nH</v>
      </c>
      <c r="W92" s="8">
        <f t="shared" si="23"/>
        <v>250</v>
      </c>
      <c r="X92" t="str">
        <f t="shared" si="24"/>
        <v>nH</v>
      </c>
      <c r="Y92">
        <f t="shared" si="25"/>
        <v>1.0000000000000001E-9</v>
      </c>
      <c r="Z92" s="28">
        <f t="shared" si="26"/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 t="shared" si="27"/>
        <v>5.3</v>
      </c>
      <c r="AM92" t="s">
        <v>62</v>
      </c>
      <c r="AN92" s="23" t="s">
        <v>62</v>
      </c>
      <c r="AO92" s="25">
        <f t="shared" si="28"/>
        <v>1409.293331659152</v>
      </c>
      <c r="AP92" s="28">
        <f t="shared" si="29"/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 t="shared" si="20"/>
        <v>18.399999999999999</v>
      </c>
      <c r="T93" s="25">
        <f t="shared" si="21"/>
        <v>265.90440219984004</v>
      </c>
      <c r="U93" t="s">
        <v>1987</v>
      </c>
      <c r="V93" t="str">
        <f t="shared" si="22"/>
        <v>160nH</v>
      </c>
      <c r="W93" s="8">
        <f t="shared" si="23"/>
        <v>160</v>
      </c>
      <c r="X93" t="str">
        <f t="shared" si="24"/>
        <v>nH</v>
      </c>
      <c r="Y93">
        <f t="shared" si="25"/>
        <v>1.0000000000000001E-9</v>
      </c>
      <c r="Z93" s="28">
        <f t="shared" si="26"/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 t="shared" si="27"/>
        <v>5.3</v>
      </c>
      <c r="AM93" t="s">
        <v>62</v>
      </c>
      <c r="AN93" s="23" t="s">
        <v>62</v>
      </c>
      <c r="AO93" s="25">
        <f t="shared" si="28"/>
        <v>1409.293331659152</v>
      </c>
      <c r="AP93" s="28">
        <f t="shared" si="29"/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 t="shared" si="20"/>
        <v>18.399999999999999</v>
      </c>
      <c r="T94" s="25">
        <f t="shared" si="21"/>
        <v>265.90440219984004</v>
      </c>
      <c r="U94" t="s">
        <v>2014</v>
      </c>
      <c r="V94" t="str">
        <f t="shared" si="22"/>
        <v>400nH</v>
      </c>
      <c r="W94" s="8">
        <f t="shared" si="23"/>
        <v>400</v>
      </c>
      <c r="X94" t="str">
        <f t="shared" si="24"/>
        <v>nH</v>
      </c>
      <c r="Y94">
        <f t="shared" si="25"/>
        <v>1.0000000000000001E-9</v>
      </c>
      <c r="Z94" s="28">
        <f t="shared" si="26"/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 t="shared" si="27"/>
        <v>5.3</v>
      </c>
      <c r="AM94" t="s">
        <v>62</v>
      </c>
      <c r="AN94" s="23" t="s">
        <v>62</v>
      </c>
      <c r="AO94" s="25">
        <f t="shared" si="28"/>
        <v>1409.293331659152</v>
      </c>
      <c r="AP94" s="28">
        <f t="shared" si="29"/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 t="shared" si="20"/>
        <v>18.399999999999999</v>
      </c>
      <c r="T95" s="25">
        <f t="shared" si="21"/>
        <v>265.90440219984004</v>
      </c>
      <c r="U95" t="s">
        <v>2123</v>
      </c>
      <c r="V95" t="str">
        <f t="shared" si="22"/>
        <v>2.8µH</v>
      </c>
      <c r="W95" s="8">
        <f t="shared" si="23"/>
        <v>2.8</v>
      </c>
      <c r="X95" t="str">
        <f t="shared" si="24"/>
        <v>µH</v>
      </c>
      <c r="Y95">
        <f t="shared" si="25"/>
        <v>9.9999999999999995E-7</v>
      </c>
      <c r="Z95" s="28">
        <f t="shared" si="26"/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 t="shared" si="27"/>
        <v>5.3</v>
      </c>
      <c r="AM95" t="s">
        <v>62</v>
      </c>
      <c r="AN95" s="23" t="s">
        <v>62</v>
      </c>
      <c r="AO95" s="25">
        <f t="shared" si="28"/>
        <v>1409.293331659152</v>
      </c>
      <c r="AP95" s="28">
        <f t="shared" si="29"/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 t="shared" si="20"/>
        <v>18.399999999999999</v>
      </c>
      <c r="T96" s="25">
        <f t="shared" si="21"/>
        <v>265.90440219984004</v>
      </c>
      <c r="U96" t="s">
        <v>2472</v>
      </c>
      <c r="V96" t="str">
        <f t="shared" si="22"/>
        <v>40nH</v>
      </c>
      <c r="W96" s="8">
        <f t="shared" si="23"/>
        <v>40</v>
      </c>
      <c r="X96" t="str">
        <f t="shared" si="24"/>
        <v>nH</v>
      </c>
      <c r="Y96">
        <f t="shared" si="25"/>
        <v>1.0000000000000001E-9</v>
      </c>
      <c r="Z96" s="28">
        <f t="shared" si="26"/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 t="shared" si="27"/>
        <v>5.3</v>
      </c>
      <c r="AM96" t="s">
        <v>62</v>
      </c>
      <c r="AN96" s="23" t="s">
        <v>62</v>
      </c>
      <c r="AO96" s="25">
        <f t="shared" si="28"/>
        <v>1409.293331659152</v>
      </c>
      <c r="AP96" s="28">
        <f t="shared" si="29"/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 t="shared" si="20"/>
        <v>18.399999999999999</v>
      </c>
      <c r="T97" s="25">
        <f t="shared" si="21"/>
        <v>265.90440219984004</v>
      </c>
      <c r="U97" t="s">
        <v>2141</v>
      </c>
      <c r="V97" t="str">
        <f t="shared" si="22"/>
        <v>500nH</v>
      </c>
      <c r="W97" s="8">
        <f t="shared" si="23"/>
        <v>500</v>
      </c>
      <c r="X97" t="str">
        <f t="shared" si="24"/>
        <v>nH</v>
      </c>
      <c r="Y97">
        <f t="shared" si="25"/>
        <v>1.0000000000000001E-9</v>
      </c>
      <c r="Z97" s="28">
        <f t="shared" si="26"/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 t="shared" si="27"/>
        <v>5.3</v>
      </c>
      <c r="AM97" t="s">
        <v>62</v>
      </c>
      <c r="AN97" s="23" t="s">
        <v>62</v>
      </c>
      <c r="AO97" s="25">
        <f t="shared" si="28"/>
        <v>1409.293331659152</v>
      </c>
      <c r="AP97" s="28">
        <f t="shared" si="29"/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 t="shared" ref="S98:S129" si="30">MID(R98,SEARCH("(",R98)+1,SEARCH("m",R98)-SEARCH("(",R98)-1)+0</f>
        <v>18.399999999999999</v>
      </c>
      <c r="T98" s="25">
        <f t="shared" ref="T98:T129" si="31">PI()*(S98/2)^2</f>
        <v>265.90440219984004</v>
      </c>
      <c r="U98" t="s">
        <v>2096</v>
      </c>
      <c r="V98" t="str">
        <f t="shared" ref="V98:V129" si="32">SUBSTITUTE(U98, " ","")</f>
        <v>315nH</v>
      </c>
      <c r="W98" s="8">
        <f t="shared" ref="W98:W129" si="33">VALUE(TRIM(SUBSTITUTE(V98,X98,"")))</f>
        <v>315</v>
      </c>
      <c r="X98" t="str">
        <f t="shared" ref="X98:X129" si="34">RIGHT(V98,2)</f>
        <v>nH</v>
      </c>
      <c r="Y98">
        <f t="shared" ref="Y98:Y129" si="35">IF(X98="µH",0.000001, IF(X98="nH",0.000000001,0))</f>
        <v>1.0000000000000001E-9</v>
      </c>
      <c r="Z98" s="28">
        <f t="shared" ref="Z98:Z129" si="36"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 t="shared" ref="AL98:AL129" si="37">MID(AK98,SEARCH("(",AK98)+1,SEARCH("m",AK98)-SEARCH("(",AK98)-1)+0</f>
        <v>5.3</v>
      </c>
      <c r="AM98" t="s">
        <v>62</v>
      </c>
      <c r="AN98" s="23" t="s">
        <v>62</v>
      </c>
      <c r="AO98" s="25">
        <f t="shared" ref="AO98:AO129" si="38">PI()*(S98/2)^2*AL98</f>
        <v>1409.293331659152</v>
      </c>
      <c r="AP98" s="28">
        <f t="shared" ref="AP98:AP129" si="39"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 t="shared" si="30"/>
        <v>18.399999999999999</v>
      </c>
      <c r="T99" s="25">
        <f t="shared" si="31"/>
        <v>265.90440219984004</v>
      </c>
      <c r="U99" t="s">
        <v>1987</v>
      </c>
      <c r="V99" t="str">
        <f t="shared" si="32"/>
        <v>160nH</v>
      </c>
      <c r="W99" s="8">
        <f t="shared" si="33"/>
        <v>160</v>
      </c>
      <c r="X99" t="str">
        <f t="shared" si="34"/>
        <v>nH</v>
      </c>
      <c r="Y99">
        <f t="shared" si="35"/>
        <v>1.0000000000000001E-9</v>
      </c>
      <c r="Z99" s="28">
        <f t="shared" si="36"/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 t="shared" si="37"/>
        <v>5.3</v>
      </c>
      <c r="AM99" t="s">
        <v>62</v>
      </c>
      <c r="AN99" s="23" t="s">
        <v>62</v>
      </c>
      <c r="AO99" s="25">
        <f t="shared" si="38"/>
        <v>1409.293331659152</v>
      </c>
      <c r="AP99" s="28">
        <f t="shared" si="39"/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 t="shared" si="30"/>
        <v>18.399999999999999</v>
      </c>
      <c r="T100" s="25">
        <f t="shared" si="31"/>
        <v>265.90440219984004</v>
      </c>
      <c r="U100" t="s">
        <v>1987</v>
      </c>
      <c r="V100" t="str">
        <f t="shared" si="32"/>
        <v>160nH</v>
      </c>
      <c r="W100" s="8">
        <f t="shared" si="33"/>
        <v>160</v>
      </c>
      <c r="X100" t="str">
        <f t="shared" si="34"/>
        <v>nH</v>
      </c>
      <c r="Y100">
        <f t="shared" si="35"/>
        <v>1.0000000000000001E-9</v>
      </c>
      <c r="Z100" s="28">
        <f t="shared" si="36"/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 t="shared" si="37"/>
        <v>5.3</v>
      </c>
      <c r="AM100" t="s">
        <v>62</v>
      </c>
      <c r="AN100" s="23" t="s">
        <v>62</v>
      </c>
      <c r="AO100" s="25">
        <f t="shared" si="38"/>
        <v>1409.293331659152</v>
      </c>
      <c r="AP100" s="28">
        <f t="shared" si="39"/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 t="shared" si="30"/>
        <v>18.399999999999999</v>
      </c>
      <c r="T101" s="25">
        <f t="shared" si="31"/>
        <v>265.90440219984004</v>
      </c>
      <c r="U101" t="s">
        <v>2141</v>
      </c>
      <c r="V101" t="str">
        <f t="shared" si="32"/>
        <v>500nH</v>
      </c>
      <c r="W101" s="8">
        <f t="shared" si="33"/>
        <v>500</v>
      </c>
      <c r="X101" t="str">
        <f t="shared" si="34"/>
        <v>nH</v>
      </c>
      <c r="Y101">
        <f t="shared" si="35"/>
        <v>1.0000000000000001E-9</v>
      </c>
      <c r="Z101" s="28">
        <f t="shared" si="36"/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 t="shared" si="37"/>
        <v>5.3</v>
      </c>
      <c r="AM101" t="s">
        <v>62</v>
      </c>
      <c r="AN101" s="23" t="s">
        <v>62</v>
      </c>
      <c r="AO101" s="25">
        <f t="shared" si="38"/>
        <v>1409.293331659152</v>
      </c>
      <c r="AP101" s="28">
        <f t="shared" si="39"/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 t="shared" si="30"/>
        <v>22</v>
      </c>
      <c r="T102" s="25">
        <f t="shared" si="31"/>
        <v>380.13271108436498</v>
      </c>
      <c r="U102" t="s">
        <v>1924</v>
      </c>
      <c r="V102" t="str">
        <f t="shared" si="32"/>
        <v>8.3µH</v>
      </c>
      <c r="W102" s="8">
        <f t="shared" si="33"/>
        <v>8.3000000000000007</v>
      </c>
      <c r="X102" t="str">
        <f t="shared" si="34"/>
        <v>µH</v>
      </c>
      <c r="Y102">
        <f t="shared" si="35"/>
        <v>9.9999999999999995E-7</v>
      </c>
      <c r="Z102" s="28">
        <f t="shared" si="36"/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 t="shared" si="37"/>
        <v>6.8</v>
      </c>
      <c r="AM102" t="s">
        <v>62</v>
      </c>
      <c r="AN102" s="23" t="s">
        <v>62</v>
      </c>
      <c r="AO102" s="25">
        <f t="shared" si="38"/>
        <v>2584.9024353736818</v>
      </c>
      <c r="AP102" s="28">
        <f t="shared" si="39"/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 t="shared" si="30"/>
        <v>22</v>
      </c>
      <c r="T103" s="25">
        <f t="shared" si="31"/>
        <v>380.13271108436498</v>
      </c>
      <c r="U103" t="s">
        <v>1987</v>
      </c>
      <c r="V103" t="str">
        <f t="shared" si="32"/>
        <v>160nH</v>
      </c>
      <c r="W103" s="8">
        <f t="shared" si="33"/>
        <v>160</v>
      </c>
      <c r="X103" t="str">
        <f t="shared" si="34"/>
        <v>nH</v>
      </c>
      <c r="Y103">
        <f t="shared" si="35"/>
        <v>1.0000000000000001E-9</v>
      </c>
      <c r="Z103" s="28">
        <f t="shared" si="36"/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 t="shared" si="37"/>
        <v>6.8</v>
      </c>
      <c r="AM103" t="s">
        <v>62</v>
      </c>
      <c r="AN103" s="23" t="s">
        <v>62</v>
      </c>
      <c r="AO103" s="25">
        <f t="shared" si="38"/>
        <v>2584.9024353736818</v>
      </c>
      <c r="AP103" s="28">
        <f t="shared" si="39"/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 t="shared" si="30"/>
        <v>22</v>
      </c>
      <c r="T104" s="25">
        <f t="shared" si="31"/>
        <v>380.13271108436498</v>
      </c>
      <c r="U104" t="s">
        <v>2024</v>
      </c>
      <c r="V104" t="str">
        <f t="shared" si="32"/>
        <v>16µH</v>
      </c>
      <c r="W104" s="8">
        <f t="shared" si="33"/>
        <v>16</v>
      </c>
      <c r="X104" t="str">
        <f t="shared" si="34"/>
        <v>µH</v>
      </c>
      <c r="Y104">
        <f t="shared" si="35"/>
        <v>9.9999999999999995E-7</v>
      </c>
      <c r="Z104" s="28">
        <f t="shared" si="36"/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 t="shared" si="37"/>
        <v>6.8</v>
      </c>
      <c r="AM104" t="s">
        <v>62</v>
      </c>
      <c r="AN104" s="23" t="s">
        <v>62</v>
      </c>
      <c r="AO104" s="25">
        <f t="shared" si="38"/>
        <v>2584.9024353736818</v>
      </c>
      <c r="AP104" s="28">
        <f t="shared" si="39"/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 t="shared" si="30"/>
        <v>22</v>
      </c>
      <c r="T105" s="25">
        <f t="shared" si="31"/>
        <v>380.13271108436498</v>
      </c>
      <c r="U105" t="s">
        <v>2194</v>
      </c>
      <c r="V105" t="str">
        <f t="shared" si="32"/>
        <v>3.8µH</v>
      </c>
      <c r="W105" s="8">
        <f t="shared" si="33"/>
        <v>3.8</v>
      </c>
      <c r="X105" t="str">
        <f t="shared" si="34"/>
        <v>µH</v>
      </c>
      <c r="Y105">
        <f t="shared" si="35"/>
        <v>9.9999999999999995E-7</v>
      </c>
      <c r="Z105" s="28">
        <f t="shared" si="36"/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 t="shared" si="37"/>
        <v>6.8</v>
      </c>
      <c r="AM105" t="s">
        <v>62</v>
      </c>
      <c r="AN105" s="23" t="s">
        <v>62</v>
      </c>
      <c r="AO105" s="25">
        <f t="shared" si="38"/>
        <v>2584.9024353736818</v>
      </c>
      <c r="AP105" s="28">
        <f t="shared" si="39"/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 t="shared" si="30"/>
        <v>22</v>
      </c>
      <c r="T106" s="25">
        <f t="shared" si="31"/>
        <v>380.13271108436498</v>
      </c>
      <c r="U106" t="s">
        <v>1924</v>
      </c>
      <c r="V106" t="str">
        <f t="shared" si="32"/>
        <v>8.3µH</v>
      </c>
      <c r="W106" s="8">
        <f t="shared" si="33"/>
        <v>8.3000000000000007</v>
      </c>
      <c r="X106" t="str">
        <f t="shared" si="34"/>
        <v>µH</v>
      </c>
      <c r="Y106">
        <f t="shared" si="35"/>
        <v>9.9999999999999995E-7</v>
      </c>
      <c r="Z106" s="28">
        <f t="shared" si="36"/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 t="shared" si="37"/>
        <v>6.8</v>
      </c>
      <c r="AM106" t="s">
        <v>62</v>
      </c>
      <c r="AN106" s="23" t="s">
        <v>62</v>
      </c>
      <c r="AO106" s="25">
        <f t="shared" si="38"/>
        <v>2584.9024353736818</v>
      </c>
      <c r="AP106" s="28">
        <f t="shared" si="39"/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 t="shared" si="30"/>
        <v>22</v>
      </c>
      <c r="T107" s="25">
        <f t="shared" si="31"/>
        <v>380.13271108436498</v>
      </c>
      <c r="U107" t="s">
        <v>2414</v>
      </c>
      <c r="V107" t="str">
        <f t="shared" si="32"/>
        <v>4.4µH</v>
      </c>
      <c r="W107" s="8">
        <f t="shared" si="33"/>
        <v>4.4000000000000004</v>
      </c>
      <c r="X107" t="str">
        <f t="shared" si="34"/>
        <v>µH</v>
      </c>
      <c r="Y107">
        <f t="shared" si="35"/>
        <v>9.9999999999999995E-7</v>
      </c>
      <c r="Z107" s="28">
        <f t="shared" si="36"/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 t="shared" si="37"/>
        <v>6.8</v>
      </c>
      <c r="AM107" t="s">
        <v>62</v>
      </c>
      <c r="AN107" s="23" t="s">
        <v>62</v>
      </c>
      <c r="AO107" s="25">
        <f t="shared" si="38"/>
        <v>2584.9024353736818</v>
      </c>
      <c r="AP107" s="28">
        <f t="shared" si="39"/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 t="shared" si="30"/>
        <v>22</v>
      </c>
      <c r="T108" s="25">
        <f t="shared" si="31"/>
        <v>380.13271108436498</v>
      </c>
      <c r="U108" t="s">
        <v>2468</v>
      </c>
      <c r="V108" t="str">
        <f t="shared" si="32"/>
        <v>220nH</v>
      </c>
      <c r="W108" s="8">
        <f t="shared" si="33"/>
        <v>220</v>
      </c>
      <c r="X108" t="str">
        <f t="shared" si="34"/>
        <v>nH</v>
      </c>
      <c r="Y108">
        <f t="shared" si="35"/>
        <v>1.0000000000000001E-9</v>
      </c>
      <c r="Z108" s="28">
        <f t="shared" si="36"/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 t="shared" si="37"/>
        <v>6.8</v>
      </c>
      <c r="AM108" t="s">
        <v>62</v>
      </c>
      <c r="AN108" s="23" t="s">
        <v>62</v>
      </c>
      <c r="AO108" s="25">
        <f t="shared" si="38"/>
        <v>2584.9024353736818</v>
      </c>
      <c r="AP108" s="28">
        <f t="shared" si="39"/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 t="shared" si="30"/>
        <v>22</v>
      </c>
      <c r="T109" s="25">
        <f t="shared" si="31"/>
        <v>380.13271108436498</v>
      </c>
      <c r="U109" t="s">
        <v>2019</v>
      </c>
      <c r="V109" t="str">
        <f t="shared" si="32"/>
        <v>250nH</v>
      </c>
      <c r="W109" s="8">
        <f t="shared" si="33"/>
        <v>250</v>
      </c>
      <c r="X109" t="str">
        <f t="shared" si="34"/>
        <v>nH</v>
      </c>
      <c r="Y109">
        <f t="shared" si="35"/>
        <v>1.0000000000000001E-9</v>
      </c>
      <c r="Z109" s="28">
        <f t="shared" si="36"/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 t="shared" si="37"/>
        <v>6.8</v>
      </c>
      <c r="AM109" t="s">
        <v>62</v>
      </c>
      <c r="AN109" s="23" t="s">
        <v>62</v>
      </c>
      <c r="AO109" s="25">
        <f t="shared" si="38"/>
        <v>2584.9024353736818</v>
      </c>
      <c r="AP109" s="28">
        <f t="shared" si="39"/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 t="shared" si="30"/>
        <v>22</v>
      </c>
      <c r="T110" s="25">
        <f t="shared" si="31"/>
        <v>380.13271108436498</v>
      </c>
      <c r="U110" t="s">
        <v>2096</v>
      </c>
      <c r="V110" t="str">
        <f t="shared" si="32"/>
        <v>315nH</v>
      </c>
      <c r="W110" s="8">
        <f t="shared" si="33"/>
        <v>315</v>
      </c>
      <c r="X110" t="str">
        <f t="shared" si="34"/>
        <v>nH</v>
      </c>
      <c r="Y110">
        <f t="shared" si="35"/>
        <v>1.0000000000000001E-9</v>
      </c>
      <c r="Z110" s="28">
        <f t="shared" si="36"/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 t="shared" si="37"/>
        <v>6.8</v>
      </c>
      <c r="AM110" t="s">
        <v>62</v>
      </c>
      <c r="AN110" s="23" t="s">
        <v>62</v>
      </c>
      <c r="AO110" s="25">
        <f t="shared" si="38"/>
        <v>2584.9024353736818</v>
      </c>
      <c r="AP110" s="28">
        <f t="shared" si="39"/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 t="shared" si="30"/>
        <v>22</v>
      </c>
      <c r="T111" s="25">
        <f t="shared" si="31"/>
        <v>380.13271108436498</v>
      </c>
      <c r="U111" t="s">
        <v>2024</v>
      </c>
      <c r="V111" t="str">
        <f t="shared" si="32"/>
        <v>16µH</v>
      </c>
      <c r="W111" s="8">
        <f t="shared" si="33"/>
        <v>16</v>
      </c>
      <c r="X111" t="str">
        <f t="shared" si="34"/>
        <v>µH</v>
      </c>
      <c r="Y111">
        <f t="shared" si="35"/>
        <v>9.9999999999999995E-7</v>
      </c>
      <c r="Z111" s="28">
        <f t="shared" si="36"/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 t="shared" si="37"/>
        <v>6.8</v>
      </c>
      <c r="AM111" t="s">
        <v>62</v>
      </c>
      <c r="AN111" s="23" t="s">
        <v>62</v>
      </c>
      <c r="AO111" s="25">
        <f t="shared" si="38"/>
        <v>2584.9024353736818</v>
      </c>
      <c r="AP111" s="28">
        <f t="shared" si="39"/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 t="shared" si="30"/>
        <v>22</v>
      </c>
      <c r="T112" s="25">
        <f t="shared" si="31"/>
        <v>380.13271108436498</v>
      </c>
      <c r="U112" t="s">
        <v>2414</v>
      </c>
      <c r="V112" t="str">
        <f t="shared" si="32"/>
        <v>4.4µH</v>
      </c>
      <c r="W112" s="8">
        <f t="shared" si="33"/>
        <v>4.4000000000000004</v>
      </c>
      <c r="X112" t="str">
        <f t="shared" si="34"/>
        <v>µH</v>
      </c>
      <c r="Y112">
        <f t="shared" si="35"/>
        <v>9.9999999999999995E-7</v>
      </c>
      <c r="Z112" s="28">
        <f t="shared" si="36"/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 t="shared" si="37"/>
        <v>6.8</v>
      </c>
      <c r="AM112" t="s">
        <v>62</v>
      </c>
      <c r="AN112" s="23" t="s">
        <v>62</v>
      </c>
      <c r="AO112" s="25">
        <f t="shared" si="38"/>
        <v>2584.9024353736818</v>
      </c>
      <c r="AP112" s="28">
        <f t="shared" si="39"/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 t="shared" si="30"/>
        <v>22</v>
      </c>
      <c r="T113" s="25">
        <f t="shared" si="31"/>
        <v>380.13271108436498</v>
      </c>
      <c r="U113" t="s">
        <v>1938</v>
      </c>
      <c r="V113" t="str">
        <f t="shared" si="32"/>
        <v>630nH</v>
      </c>
      <c r="W113" s="8">
        <f t="shared" si="33"/>
        <v>630</v>
      </c>
      <c r="X113" t="str">
        <f t="shared" si="34"/>
        <v>nH</v>
      </c>
      <c r="Y113">
        <f t="shared" si="35"/>
        <v>1.0000000000000001E-9</v>
      </c>
      <c r="Z113" s="28">
        <f t="shared" si="36"/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 t="shared" si="37"/>
        <v>6.8</v>
      </c>
      <c r="AM113" t="s">
        <v>62</v>
      </c>
      <c r="AN113" s="23" t="s">
        <v>62</v>
      </c>
      <c r="AO113" s="25">
        <f t="shared" si="38"/>
        <v>2584.9024353736818</v>
      </c>
      <c r="AP113" s="28">
        <f t="shared" si="39"/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 t="shared" si="30"/>
        <v>22</v>
      </c>
      <c r="T114" s="25">
        <f t="shared" si="31"/>
        <v>380.13271108436498</v>
      </c>
      <c r="U114" t="s">
        <v>1987</v>
      </c>
      <c r="V114" t="str">
        <f t="shared" si="32"/>
        <v>160nH</v>
      </c>
      <c r="W114" s="8">
        <f t="shared" si="33"/>
        <v>160</v>
      </c>
      <c r="X114" t="str">
        <f t="shared" si="34"/>
        <v>nH</v>
      </c>
      <c r="Y114">
        <f t="shared" si="35"/>
        <v>1.0000000000000001E-9</v>
      </c>
      <c r="Z114" s="28">
        <f t="shared" si="36"/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 t="shared" si="37"/>
        <v>6.8</v>
      </c>
      <c r="AM114" t="s">
        <v>62</v>
      </c>
      <c r="AN114" s="23" t="s">
        <v>62</v>
      </c>
      <c r="AO114" s="25">
        <f t="shared" si="38"/>
        <v>2584.9024353736818</v>
      </c>
      <c r="AP114" s="28">
        <f t="shared" si="39"/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 t="shared" si="30"/>
        <v>22</v>
      </c>
      <c r="T115" s="25">
        <f t="shared" si="31"/>
        <v>380.13271108436498</v>
      </c>
      <c r="U115" t="s">
        <v>2019</v>
      </c>
      <c r="V115" t="str">
        <f t="shared" si="32"/>
        <v>250nH</v>
      </c>
      <c r="W115" s="8">
        <f t="shared" si="33"/>
        <v>250</v>
      </c>
      <c r="X115" t="str">
        <f t="shared" si="34"/>
        <v>nH</v>
      </c>
      <c r="Y115">
        <f t="shared" si="35"/>
        <v>1.0000000000000001E-9</v>
      </c>
      <c r="Z115" s="28">
        <f t="shared" si="36"/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 t="shared" si="37"/>
        <v>6.8</v>
      </c>
      <c r="AM115" t="s">
        <v>62</v>
      </c>
      <c r="AN115" s="23" t="s">
        <v>62</v>
      </c>
      <c r="AO115" s="25">
        <f t="shared" si="38"/>
        <v>2584.9024353736818</v>
      </c>
      <c r="AP115" s="28">
        <f t="shared" si="39"/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 t="shared" si="30"/>
        <v>22</v>
      </c>
      <c r="T116" s="25">
        <f t="shared" si="31"/>
        <v>380.13271108436498</v>
      </c>
      <c r="U116" t="s">
        <v>2096</v>
      </c>
      <c r="V116" t="str">
        <f t="shared" si="32"/>
        <v>315nH</v>
      </c>
      <c r="W116" s="8">
        <f t="shared" si="33"/>
        <v>315</v>
      </c>
      <c r="X116" t="str">
        <f t="shared" si="34"/>
        <v>nH</v>
      </c>
      <c r="Y116">
        <f t="shared" si="35"/>
        <v>1.0000000000000001E-9</v>
      </c>
      <c r="Z116" s="28">
        <f t="shared" si="36"/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 t="shared" si="37"/>
        <v>6.8</v>
      </c>
      <c r="AM116" t="s">
        <v>62</v>
      </c>
      <c r="AN116" s="23" t="s">
        <v>62</v>
      </c>
      <c r="AO116" s="25">
        <f t="shared" si="38"/>
        <v>2584.9024353736818</v>
      </c>
      <c r="AP116" s="28">
        <f t="shared" si="39"/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 t="shared" si="30"/>
        <v>22</v>
      </c>
      <c r="T117" s="25">
        <f t="shared" si="31"/>
        <v>380.13271108436498</v>
      </c>
      <c r="U117" t="s">
        <v>1938</v>
      </c>
      <c r="V117" t="str">
        <f t="shared" si="32"/>
        <v>630nH</v>
      </c>
      <c r="W117" s="8">
        <f t="shared" si="33"/>
        <v>630</v>
      </c>
      <c r="X117" t="str">
        <f t="shared" si="34"/>
        <v>nH</v>
      </c>
      <c r="Y117">
        <f t="shared" si="35"/>
        <v>1.0000000000000001E-9</v>
      </c>
      <c r="Z117" s="28">
        <f t="shared" si="36"/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 t="shared" si="37"/>
        <v>6.8</v>
      </c>
      <c r="AM117" t="s">
        <v>62</v>
      </c>
      <c r="AN117" s="23" t="s">
        <v>62</v>
      </c>
      <c r="AO117" s="25">
        <f t="shared" si="38"/>
        <v>2584.9024353736818</v>
      </c>
      <c r="AP117" s="28">
        <f t="shared" si="39"/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 t="shared" si="30"/>
        <v>22</v>
      </c>
      <c r="T118" s="25">
        <f t="shared" si="31"/>
        <v>380.13271108436498</v>
      </c>
      <c r="U118" t="s">
        <v>62</v>
      </c>
      <c r="V118" t="str">
        <f t="shared" si="32"/>
        <v>-</v>
      </c>
      <c r="W118" s="8" t="e">
        <f t="shared" si="33"/>
        <v>#VALUE!</v>
      </c>
      <c r="X118" t="str">
        <f t="shared" si="34"/>
        <v>-</v>
      </c>
      <c r="Y118">
        <f t="shared" si="35"/>
        <v>0</v>
      </c>
      <c r="Z118" s="28" t="e">
        <f t="shared" si="36"/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 t="shared" si="37"/>
        <v>6.8</v>
      </c>
      <c r="AM118" t="s">
        <v>62</v>
      </c>
      <c r="AN118" s="23" t="s">
        <v>62</v>
      </c>
      <c r="AO118" s="25">
        <f t="shared" si="38"/>
        <v>2584.9024353736818</v>
      </c>
      <c r="AP118" s="28" t="e">
        <f t="shared" si="39"/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 t="shared" si="30"/>
        <v>17.899999999999999</v>
      </c>
      <c r="T119" s="25">
        <f t="shared" si="31"/>
        <v>251.64942553417637</v>
      </c>
      <c r="U119" t="s">
        <v>62</v>
      </c>
      <c r="V119" t="str">
        <f t="shared" si="32"/>
        <v>-</v>
      </c>
      <c r="W119" s="8" t="e">
        <f t="shared" si="33"/>
        <v>#VALUE!</v>
      </c>
      <c r="X119" t="str">
        <f t="shared" si="34"/>
        <v>-</v>
      </c>
      <c r="Y119">
        <f t="shared" si="35"/>
        <v>0</v>
      </c>
      <c r="Z119" s="28" t="e">
        <f t="shared" si="36"/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 t="shared" si="37"/>
        <v>10.6</v>
      </c>
      <c r="AM119" t="s">
        <v>62</v>
      </c>
      <c r="AN119" s="23" t="s">
        <v>62</v>
      </c>
      <c r="AO119" s="25">
        <f t="shared" si="38"/>
        <v>2667.4839106622694</v>
      </c>
      <c r="AP119" s="28" t="e">
        <f t="shared" si="39"/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 t="shared" si="30"/>
        <v>17.899999999999999</v>
      </c>
      <c r="T120" s="25">
        <f t="shared" si="31"/>
        <v>251.64942553417637</v>
      </c>
      <c r="U120" t="s">
        <v>62</v>
      </c>
      <c r="V120" t="str">
        <f t="shared" si="32"/>
        <v>-</v>
      </c>
      <c r="W120" s="8" t="e">
        <f t="shared" si="33"/>
        <v>#VALUE!</v>
      </c>
      <c r="X120" t="str">
        <f t="shared" si="34"/>
        <v>-</v>
      </c>
      <c r="Y120">
        <f t="shared" si="35"/>
        <v>0</v>
      </c>
      <c r="Z120" s="28" t="e">
        <f t="shared" si="36"/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 t="shared" si="37"/>
        <v>10.6</v>
      </c>
      <c r="AM120" t="s">
        <v>62</v>
      </c>
      <c r="AN120" s="23" t="s">
        <v>62</v>
      </c>
      <c r="AO120" s="25">
        <f t="shared" si="38"/>
        <v>2667.4839106622694</v>
      </c>
      <c r="AP120" s="28" t="e">
        <f t="shared" si="39"/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 t="shared" si="30"/>
        <v>18.399999999999999</v>
      </c>
      <c r="T121" s="25">
        <f t="shared" si="31"/>
        <v>265.90440219984004</v>
      </c>
      <c r="U121" t="s">
        <v>62</v>
      </c>
      <c r="V121" t="str">
        <f t="shared" si="32"/>
        <v>-</v>
      </c>
      <c r="W121" s="8" t="e">
        <f t="shared" si="33"/>
        <v>#VALUE!</v>
      </c>
      <c r="X121" t="str">
        <f t="shared" si="34"/>
        <v>-</v>
      </c>
      <c r="Y121">
        <f t="shared" si="35"/>
        <v>0</v>
      </c>
      <c r="Z121" s="28" t="e">
        <f t="shared" si="36"/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 t="shared" si="37"/>
        <v>10.6</v>
      </c>
      <c r="AM121" t="s">
        <v>62</v>
      </c>
      <c r="AN121" s="23" t="s">
        <v>62</v>
      </c>
      <c r="AO121" s="25">
        <f t="shared" si="38"/>
        <v>2818.5866633183041</v>
      </c>
      <c r="AP121" s="28" t="e">
        <f t="shared" si="39"/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 t="shared" si="30"/>
        <v>18.399999999999999</v>
      </c>
      <c r="T122" s="25">
        <f t="shared" si="31"/>
        <v>265.90440219984004</v>
      </c>
      <c r="U122" t="s">
        <v>2386</v>
      </c>
      <c r="V122" t="str">
        <f t="shared" si="32"/>
        <v>4µH</v>
      </c>
      <c r="W122" s="8">
        <f t="shared" si="33"/>
        <v>4</v>
      </c>
      <c r="X122" t="str">
        <f t="shared" si="34"/>
        <v>µH</v>
      </c>
      <c r="Y122">
        <f t="shared" si="35"/>
        <v>9.9999999999999995E-7</v>
      </c>
      <c r="Z122" s="28">
        <f t="shared" si="36"/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 t="shared" si="37"/>
        <v>10.6</v>
      </c>
      <c r="AM122" t="s">
        <v>62</v>
      </c>
      <c r="AN122" s="23" t="s">
        <v>62</v>
      </c>
      <c r="AO122" s="25">
        <f t="shared" si="38"/>
        <v>2818.5866633183041</v>
      </c>
      <c r="AP122" s="28">
        <f t="shared" si="39"/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 t="shared" si="30"/>
        <v>26</v>
      </c>
      <c r="T123" s="25">
        <f t="shared" si="31"/>
        <v>530.92915845667505</v>
      </c>
      <c r="U123" t="s">
        <v>1938</v>
      </c>
      <c r="V123" t="str">
        <f t="shared" si="32"/>
        <v>630nH</v>
      </c>
      <c r="W123" s="8">
        <f t="shared" si="33"/>
        <v>630</v>
      </c>
      <c r="X123" t="str">
        <f t="shared" si="34"/>
        <v>nH</v>
      </c>
      <c r="Y123">
        <f t="shared" si="35"/>
        <v>1.0000000000000001E-9</v>
      </c>
      <c r="Z123" s="28">
        <f t="shared" si="36"/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 t="shared" si="37"/>
        <v>8.15</v>
      </c>
      <c r="AM123" t="s">
        <v>62</v>
      </c>
      <c r="AN123" s="23" t="s">
        <v>62</v>
      </c>
      <c r="AO123" s="25">
        <f t="shared" si="38"/>
        <v>4327.0726414219016</v>
      </c>
      <c r="AP123" s="28">
        <f t="shared" si="39"/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 t="shared" si="30"/>
        <v>26</v>
      </c>
      <c r="T124" s="25">
        <f t="shared" si="31"/>
        <v>530.92915845667505</v>
      </c>
      <c r="U124" t="s">
        <v>1954</v>
      </c>
      <c r="V124" t="str">
        <f t="shared" si="32"/>
        <v>5.5µH</v>
      </c>
      <c r="W124" s="8">
        <f t="shared" si="33"/>
        <v>5.5</v>
      </c>
      <c r="X124" t="str">
        <f t="shared" si="34"/>
        <v>µH</v>
      </c>
      <c r="Y124">
        <f t="shared" si="35"/>
        <v>9.9999999999999995E-7</v>
      </c>
      <c r="Z124" s="28">
        <f t="shared" si="36"/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 t="shared" si="37"/>
        <v>8.15</v>
      </c>
      <c r="AM124" t="s">
        <v>62</v>
      </c>
      <c r="AN124" s="23" t="s">
        <v>62</v>
      </c>
      <c r="AO124" s="25">
        <f t="shared" si="38"/>
        <v>4327.0726414219016</v>
      </c>
      <c r="AP124" s="28">
        <f t="shared" si="39"/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 t="shared" si="30"/>
        <v>26</v>
      </c>
      <c r="T125" s="25">
        <f t="shared" si="31"/>
        <v>530.92915845667505</v>
      </c>
      <c r="U125" t="s">
        <v>1889</v>
      </c>
      <c r="V125" t="str">
        <f t="shared" si="32"/>
        <v>100nH</v>
      </c>
      <c r="W125" s="8">
        <f t="shared" si="33"/>
        <v>100</v>
      </c>
      <c r="X125" t="str">
        <f t="shared" si="34"/>
        <v>nH</v>
      </c>
      <c r="Y125">
        <f t="shared" si="35"/>
        <v>1.0000000000000001E-9</v>
      </c>
      <c r="Z125" s="28">
        <f t="shared" si="36"/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 t="shared" si="37"/>
        <v>8.15</v>
      </c>
      <c r="AM125" t="s">
        <v>62</v>
      </c>
      <c r="AN125" s="23" t="s">
        <v>62</v>
      </c>
      <c r="AO125" s="25">
        <f t="shared" si="38"/>
        <v>4327.0726414219016</v>
      </c>
      <c r="AP125" s="28">
        <f t="shared" si="39"/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 t="shared" si="30"/>
        <v>26</v>
      </c>
      <c r="T126" s="25">
        <f t="shared" si="31"/>
        <v>530.92915845667505</v>
      </c>
      <c r="U126" t="s">
        <v>2033</v>
      </c>
      <c r="V126" t="str">
        <f t="shared" si="32"/>
        <v>9.7µH</v>
      </c>
      <c r="W126" s="8">
        <f t="shared" si="33"/>
        <v>9.6999999999999993</v>
      </c>
      <c r="X126" t="str">
        <f t="shared" si="34"/>
        <v>µH</v>
      </c>
      <c r="Y126">
        <f t="shared" si="35"/>
        <v>9.9999999999999995E-7</v>
      </c>
      <c r="Z126" s="28">
        <f t="shared" si="36"/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 t="shared" si="37"/>
        <v>8.15</v>
      </c>
      <c r="AM126" t="s">
        <v>62</v>
      </c>
      <c r="AN126" s="23" t="s">
        <v>62</v>
      </c>
      <c r="AO126" s="25">
        <f t="shared" si="38"/>
        <v>4327.0726414219016</v>
      </c>
      <c r="AP126" s="28">
        <f t="shared" si="39"/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 t="shared" si="30"/>
        <v>26</v>
      </c>
      <c r="T127" s="25">
        <f t="shared" si="31"/>
        <v>530.92915845667505</v>
      </c>
      <c r="U127" t="s">
        <v>2059</v>
      </c>
      <c r="V127" t="str">
        <f t="shared" si="32"/>
        <v>22µH</v>
      </c>
      <c r="W127" s="8">
        <f t="shared" si="33"/>
        <v>22</v>
      </c>
      <c r="X127" t="str">
        <f t="shared" si="34"/>
        <v>µH</v>
      </c>
      <c r="Y127">
        <f t="shared" si="35"/>
        <v>9.9999999999999995E-7</v>
      </c>
      <c r="Z127" s="28">
        <f t="shared" si="36"/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 t="shared" si="37"/>
        <v>8.15</v>
      </c>
      <c r="AM127" t="s">
        <v>62</v>
      </c>
      <c r="AN127" s="23" t="s">
        <v>62</v>
      </c>
      <c r="AO127" s="25">
        <f t="shared" si="38"/>
        <v>4327.0726414219016</v>
      </c>
      <c r="AP127" s="28">
        <f t="shared" si="39"/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 t="shared" si="30"/>
        <v>26</v>
      </c>
      <c r="T128" s="25">
        <f t="shared" si="31"/>
        <v>530.92915845667505</v>
      </c>
      <c r="U128" t="s">
        <v>2110</v>
      </c>
      <c r="V128" t="str">
        <f t="shared" si="32"/>
        <v>4.9µH</v>
      </c>
      <c r="W128" s="8">
        <f t="shared" si="33"/>
        <v>4.9000000000000004</v>
      </c>
      <c r="X128" t="str">
        <f t="shared" si="34"/>
        <v>µH</v>
      </c>
      <c r="Y128">
        <f t="shared" si="35"/>
        <v>9.9999999999999995E-7</v>
      </c>
      <c r="Z128" s="28">
        <f t="shared" si="36"/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 t="shared" si="37"/>
        <v>8.15</v>
      </c>
      <c r="AM128" t="s">
        <v>62</v>
      </c>
      <c r="AN128" s="23" t="s">
        <v>62</v>
      </c>
      <c r="AO128" s="25">
        <f t="shared" si="38"/>
        <v>4327.0726414219016</v>
      </c>
      <c r="AP128" s="28">
        <f t="shared" si="39"/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 t="shared" si="30"/>
        <v>26</v>
      </c>
      <c r="T129" s="25">
        <f t="shared" si="31"/>
        <v>530.92915845667505</v>
      </c>
      <c r="U129" t="s">
        <v>1889</v>
      </c>
      <c r="V129" t="str">
        <f t="shared" si="32"/>
        <v>100nH</v>
      </c>
      <c r="W129" s="8">
        <f t="shared" si="33"/>
        <v>100</v>
      </c>
      <c r="X129" t="str">
        <f t="shared" si="34"/>
        <v>nH</v>
      </c>
      <c r="Y129">
        <f t="shared" si="35"/>
        <v>1.0000000000000001E-9</v>
      </c>
      <c r="Z129" s="28">
        <f t="shared" si="36"/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 t="shared" si="37"/>
        <v>8.15</v>
      </c>
      <c r="AM129" t="s">
        <v>62</v>
      </c>
      <c r="AN129" s="23" t="s">
        <v>62</v>
      </c>
      <c r="AO129" s="25">
        <f t="shared" si="38"/>
        <v>4327.0726414219016</v>
      </c>
      <c r="AP129" s="28">
        <f t="shared" si="39"/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 t="shared" ref="S130:S161" si="40">MID(R130,SEARCH("(",R130)+1,SEARCH("m",R130)-SEARCH("(",R130)-1)+0</f>
        <v>26</v>
      </c>
      <c r="T130" s="25">
        <f t="shared" ref="T130:T161" si="41">PI()*(S130/2)^2</f>
        <v>530.92915845667505</v>
      </c>
      <c r="U130" t="s">
        <v>2014</v>
      </c>
      <c r="V130" t="str">
        <f t="shared" ref="V130:V161" si="42">SUBSTITUTE(U130, " ","")</f>
        <v>400nH</v>
      </c>
      <c r="W130" s="8">
        <f t="shared" ref="W130:W161" si="43">VALUE(TRIM(SUBSTITUTE(V130,X130,"")))</f>
        <v>400</v>
      </c>
      <c r="X130" t="str">
        <f t="shared" ref="X130:X161" si="44">RIGHT(V130,2)</f>
        <v>nH</v>
      </c>
      <c r="Y130">
        <f t="shared" ref="Y130:Y161" si="45">IF(X130="µH",0.000001, IF(X130="nH",0.000000001,0))</f>
        <v>1.0000000000000001E-9</v>
      </c>
      <c r="Z130" s="28">
        <f t="shared" ref="Z130:Z161" si="46"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 t="shared" ref="AL130:AL161" si="47">MID(AK130,SEARCH("(",AK130)+1,SEARCH("m",AK130)-SEARCH("(",AK130)-1)+0</f>
        <v>8.15</v>
      </c>
      <c r="AM130" t="s">
        <v>62</v>
      </c>
      <c r="AN130" s="23" t="s">
        <v>62</v>
      </c>
      <c r="AO130" s="25">
        <f t="shared" ref="AO130:AO161" si="48">PI()*(S130/2)^2*AL130</f>
        <v>4327.0726414219016</v>
      </c>
      <c r="AP130" s="28">
        <f t="shared" ref="AP130:AP161" si="49"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 t="shared" si="40"/>
        <v>26</v>
      </c>
      <c r="T131" s="25">
        <f t="shared" si="41"/>
        <v>530.92915845667505</v>
      </c>
      <c r="U131" t="s">
        <v>2019</v>
      </c>
      <c r="V131" t="str">
        <f t="shared" si="42"/>
        <v>250nH</v>
      </c>
      <c r="W131" s="8">
        <f t="shared" si="43"/>
        <v>250</v>
      </c>
      <c r="X131" t="str">
        <f t="shared" si="44"/>
        <v>nH</v>
      </c>
      <c r="Y131">
        <f t="shared" si="45"/>
        <v>1.0000000000000001E-9</v>
      </c>
      <c r="Z131" s="28">
        <f t="shared" si="46"/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 t="shared" si="47"/>
        <v>8.15</v>
      </c>
      <c r="AM131" t="s">
        <v>62</v>
      </c>
      <c r="AN131" s="23" t="s">
        <v>62</v>
      </c>
      <c r="AO131" s="25">
        <f t="shared" si="48"/>
        <v>4327.0726414219016</v>
      </c>
      <c r="AP131" s="28">
        <f t="shared" si="49"/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 t="shared" si="40"/>
        <v>26</v>
      </c>
      <c r="T132" s="25">
        <f t="shared" si="41"/>
        <v>530.92915845667505</v>
      </c>
      <c r="U132" t="s">
        <v>2014</v>
      </c>
      <c r="V132" t="str">
        <f t="shared" si="42"/>
        <v>400nH</v>
      </c>
      <c r="W132" s="8">
        <f t="shared" si="43"/>
        <v>400</v>
      </c>
      <c r="X132" t="str">
        <f t="shared" si="44"/>
        <v>nH</v>
      </c>
      <c r="Y132">
        <f t="shared" si="45"/>
        <v>1.0000000000000001E-9</v>
      </c>
      <c r="Z132" s="28">
        <f t="shared" si="46"/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 t="shared" si="47"/>
        <v>8.15</v>
      </c>
      <c r="AM132" t="s">
        <v>62</v>
      </c>
      <c r="AN132" s="23" t="s">
        <v>62</v>
      </c>
      <c r="AO132" s="25">
        <f t="shared" si="48"/>
        <v>4327.0726414219016</v>
      </c>
      <c r="AP132" s="28">
        <f t="shared" si="49"/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 t="shared" si="40"/>
        <v>26</v>
      </c>
      <c r="T133" s="25">
        <f t="shared" si="41"/>
        <v>530.92915845667505</v>
      </c>
      <c r="U133" t="s">
        <v>2059</v>
      </c>
      <c r="V133" t="str">
        <f t="shared" si="42"/>
        <v>22µH</v>
      </c>
      <c r="W133" s="8">
        <f t="shared" si="43"/>
        <v>22</v>
      </c>
      <c r="X133" t="str">
        <f t="shared" si="44"/>
        <v>µH</v>
      </c>
      <c r="Y133">
        <f t="shared" si="45"/>
        <v>9.9999999999999995E-7</v>
      </c>
      <c r="Z133" s="28">
        <f t="shared" si="46"/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 t="shared" si="47"/>
        <v>8.15</v>
      </c>
      <c r="AM133" t="s">
        <v>62</v>
      </c>
      <c r="AN133" s="23" t="s">
        <v>62</v>
      </c>
      <c r="AO133" s="25">
        <f t="shared" si="48"/>
        <v>4327.0726414219016</v>
      </c>
      <c r="AP133" s="28">
        <f t="shared" si="49"/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 t="shared" si="40"/>
        <v>26</v>
      </c>
      <c r="T134" s="25">
        <f t="shared" si="41"/>
        <v>530.92915845667505</v>
      </c>
      <c r="U134" t="s">
        <v>2033</v>
      </c>
      <c r="V134" t="str">
        <f t="shared" si="42"/>
        <v>9.7µH</v>
      </c>
      <c r="W134" s="8">
        <f t="shared" si="43"/>
        <v>9.6999999999999993</v>
      </c>
      <c r="X134" t="str">
        <f t="shared" si="44"/>
        <v>µH</v>
      </c>
      <c r="Y134">
        <f t="shared" si="45"/>
        <v>9.9999999999999995E-7</v>
      </c>
      <c r="Z134" s="28">
        <f t="shared" si="46"/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 t="shared" si="47"/>
        <v>8.15</v>
      </c>
      <c r="AM134" t="s">
        <v>62</v>
      </c>
      <c r="AN134" s="23" t="s">
        <v>62</v>
      </c>
      <c r="AO134" s="25">
        <f t="shared" si="48"/>
        <v>4327.0726414219016</v>
      </c>
      <c r="AP134" s="28">
        <f t="shared" si="49"/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 t="shared" si="40"/>
        <v>26</v>
      </c>
      <c r="T135" s="25">
        <f t="shared" si="41"/>
        <v>530.92915845667505</v>
      </c>
      <c r="U135" t="s">
        <v>1987</v>
      </c>
      <c r="V135" t="str">
        <f t="shared" si="42"/>
        <v>160nH</v>
      </c>
      <c r="W135" s="8">
        <f t="shared" si="43"/>
        <v>160</v>
      </c>
      <c r="X135" t="str">
        <f t="shared" si="44"/>
        <v>nH</v>
      </c>
      <c r="Y135">
        <f t="shared" si="45"/>
        <v>1.0000000000000001E-9</v>
      </c>
      <c r="Z135" s="28">
        <f t="shared" si="46"/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 t="shared" si="47"/>
        <v>8.15</v>
      </c>
      <c r="AM135" t="s">
        <v>62</v>
      </c>
      <c r="AN135" s="23" t="s">
        <v>62</v>
      </c>
      <c r="AO135" s="25">
        <f t="shared" si="48"/>
        <v>4327.0726414219016</v>
      </c>
      <c r="AP135" s="28">
        <f t="shared" si="49"/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 t="shared" si="40"/>
        <v>26</v>
      </c>
      <c r="T136" s="25">
        <f t="shared" si="41"/>
        <v>530.92915845667505</v>
      </c>
      <c r="U136" t="s">
        <v>1929</v>
      </c>
      <c r="V136" t="str">
        <f t="shared" si="42"/>
        <v>1µH</v>
      </c>
      <c r="W136" s="8">
        <f t="shared" si="43"/>
        <v>1</v>
      </c>
      <c r="X136" t="str">
        <f t="shared" si="44"/>
        <v>µH</v>
      </c>
      <c r="Y136">
        <f t="shared" si="45"/>
        <v>9.9999999999999995E-7</v>
      </c>
      <c r="Z136" s="28">
        <f t="shared" si="46"/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 t="shared" si="47"/>
        <v>8.15</v>
      </c>
      <c r="AM136" t="s">
        <v>62</v>
      </c>
      <c r="AN136" s="23" t="s">
        <v>62</v>
      </c>
      <c r="AO136" s="25">
        <f t="shared" si="48"/>
        <v>4327.0726414219016</v>
      </c>
      <c r="AP136" s="28">
        <f t="shared" si="49"/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 t="shared" si="40"/>
        <v>26</v>
      </c>
      <c r="T137" s="25">
        <f t="shared" si="41"/>
        <v>530.92915845667505</v>
      </c>
      <c r="U137" t="s">
        <v>2096</v>
      </c>
      <c r="V137" t="str">
        <f t="shared" si="42"/>
        <v>315nH</v>
      </c>
      <c r="W137" s="8">
        <f t="shared" si="43"/>
        <v>315</v>
      </c>
      <c r="X137" t="str">
        <f t="shared" si="44"/>
        <v>nH</v>
      </c>
      <c r="Y137">
        <f t="shared" si="45"/>
        <v>1.0000000000000001E-9</v>
      </c>
      <c r="Z137" s="28">
        <f t="shared" si="46"/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 t="shared" si="47"/>
        <v>8.15</v>
      </c>
      <c r="AM137" t="s">
        <v>62</v>
      </c>
      <c r="AN137" s="23" t="s">
        <v>62</v>
      </c>
      <c r="AO137" s="25">
        <f t="shared" si="48"/>
        <v>4327.0726414219016</v>
      </c>
      <c r="AP137" s="28">
        <f t="shared" si="49"/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 t="shared" si="40"/>
        <v>26</v>
      </c>
      <c r="T138" s="25">
        <f t="shared" si="41"/>
        <v>530.92915845667505</v>
      </c>
      <c r="U138" t="s">
        <v>1987</v>
      </c>
      <c r="V138" t="str">
        <f t="shared" si="42"/>
        <v>160nH</v>
      </c>
      <c r="W138" s="8">
        <f t="shared" si="43"/>
        <v>160</v>
      </c>
      <c r="X138" t="str">
        <f t="shared" si="44"/>
        <v>nH</v>
      </c>
      <c r="Y138">
        <f t="shared" si="45"/>
        <v>1.0000000000000001E-9</v>
      </c>
      <c r="Z138" s="28">
        <f t="shared" si="46"/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 t="shared" si="47"/>
        <v>8.15</v>
      </c>
      <c r="AM138" t="s">
        <v>62</v>
      </c>
      <c r="AN138" s="23" t="s">
        <v>62</v>
      </c>
      <c r="AO138" s="25">
        <f t="shared" si="48"/>
        <v>4327.0726414219016</v>
      </c>
      <c r="AP138" s="28">
        <f t="shared" si="49"/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 t="shared" si="40"/>
        <v>26</v>
      </c>
      <c r="T139" s="25">
        <f t="shared" si="41"/>
        <v>530.92915845667505</v>
      </c>
      <c r="U139" t="s">
        <v>2132</v>
      </c>
      <c r="V139" t="str">
        <f t="shared" si="42"/>
        <v>800nH</v>
      </c>
      <c r="W139" s="8">
        <f t="shared" si="43"/>
        <v>800</v>
      </c>
      <c r="X139" t="str">
        <f t="shared" si="44"/>
        <v>nH</v>
      </c>
      <c r="Y139">
        <f t="shared" si="45"/>
        <v>1.0000000000000001E-9</v>
      </c>
      <c r="Z139" s="28">
        <f t="shared" si="46"/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 t="shared" si="47"/>
        <v>8.15</v>
      </c>
      <c r="AM139" t="s">
        <v>62</v>
      </c>
      <c r="AN139" s="23" t="s">
        <v>62</v>
      </c>
      <c r="AO139" s="25">
        <f t="shared" si="48"/>
        <v>4327.0726414219016</v>
      </c>
      <c r="AP139" s="28">
        <f t="shared" si="49"/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 t="shared" si="40"/>
        <v>26</v>
      </c>
      <c r="T140" s="25">
        <f t="shared" si="41"/>
        <v>530.92915845667505</v>
      </c>
      <c r="U140" t="s">
        <v>1938</v>
      </c>
      <c r="V140" t="str">
        <f t="shared" si="42"/>
        <v>630nH</v>
      </c>
      <c r="W140" s="8">
        <f t="shared" si="43"/>
        <v>630</v>
      </c>
      <c r="X140" t="str">
        <f t="shared" si="44"/>
        <v>nH</v>
      </c>
      <c r="Y140">
        <f t="shared" si="45"/>
        <v>1.0000000000000001E-9</v>
      </c>
      <c r="Z140" s="28">
        <f t="shared" si="46"/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 t="shared" si="47"/>
        <v>8.15</v>
      </c>
      <c r="AM140" t="s">
        <v>62</v>
      </c>
      <c r="AN140" s="23" t="s">
        <v>62</v>
      </c>
      <c r="AO140" s="25">
        <f t="shared" si="48"/>
        <v>4327.0726414219016</v>
      </c>
      <c r="AP140" s="28">
        <f t="shared" si="49"/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 t="shared" si="40"/>
        <v>22</v>
      </c>
      <c r="T141" s="25">
        <f t="shared" si="41"/>
        <v>380.13271108436498</v>
      </c>
      <c r="U141" t="s">
        <v>62</v>
      </c>
      <c r="V141" t="str">
        <f t="shared" si="42"/>
        <v>-</v>
      </c>
      <c r="W141" s="8" t="e">
        <f t="shared" si="43"/>
        <v>#VALUE!</v>
      </c>
      <c r="X141" t="str">
        <f t="shared" si="44"/>
        <v>-</v>
      </c>
      <c r="Y141">
        <f t="shared" si="45"/>
        <v>0</v>
      </c>
      <c r="Z141" s="28" t="e">
        <f t="shared" si="46"/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 t="shared" si="47"/>
        <v>13.4</v>
      </c>
      <c r="AM141" t="s">
        <v>62</v>
      </c>
      <c r="AN141" s="23" t="s">
        <v>62</v>
      </c>
      <c r="AO141" s="25">
        <f t="shared" si="48"/>
        <v>5093.7783285304913</v>
      </c>
      <c r="AP141" s="28" t="e">
        <f t="shared" si="49"/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 t="shared" si="40"/>
        <v>22</v>
      </c>
      <c r="T142" s="25">
        <f t="shared" si="41"/>
        <v>380.13271108436498</v>
      </c>
      <c r="U142" t="s">
        <v>62</v>
      </c>
      <c r="V142" t="str">
        <f t="shared" si="42"/>
        <v>-</v>
      </c>
      <c r="W142" s="8" t="e">
        <f t="shared" si="43"/>
        <v>#VALUE!</v>
      </c>
      <c r="X142" t="str">
        <f t="shared" si="44"/>
        <v>-</v>
      </c>
      <c r="Y142">
        <f t="shared" si="45"/>
        <v>0</v>
      </c>
      <c r="Z142" s="28" t="e">
        <f t="shared" si="46"/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 t="shared" si="47"/>
        <v>13.4</v>
      </c>
      <c r="AM142" t="s">
        <v>62</v>
      </c>
      <c r="AN142" s="23" t="s">
        <v>62</v>
      </c>
      <c r="AO142" s="25">
        <f t="shared" si="48"/>
        <v>5093.7783285304913</v>
      </c>
      <c r="AP142" s="28" t="e">
        <f t="shared" si="49"/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 t="shared" si="40"/>
        <v>22</v>
      </c>
      <c r="T143" s="25">
        <f t="shared" si="41"/>
        <v>380.13271108436498</v>
      </c>
      <c r="U143" t="s">
        <v>62</v>
      </c>
      <c r="V143" t="str">
        <f t="shared" si="42"/>
        <v>-</v>
      </c>
      <c r="W143" s="8" t="e">
        <f t="shared" si="43"/>
        <v>#VALUE!</v>
      </c>
      <c r="X143" t="str">
        <f t="shared" si="44"/>
        <v>-</v>
      </c>
      <c r="Y143">
        <f t="shared" si="45"/>
        <v>0</v>
      </c>
      <c r="Z143" s="28" t="e">
        <f t="shared" si="46"/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 t="shared" si="47"/>
        <v>13.4</v>
      </c>
      <c r="AM143" t="s">
        <v>62</v>
      </c>
      <c r="AN143" s="23" t="s">
        <v>62</v>
      </c>
      <c r="AO143" s="25">
        <f t="shared" si="48"/>
        <v>5093.7783285304913</v>
      </c>
      <c r="AP143" s="28" t="e">
        <f t="shared" si="49"/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 t="shared" si="40"/>
        <v>30.5</v>
      </c>
      <c r="T144" s="25">
        <f t="shared" si="41"/>
        <v>730.61664150047625</v>
      </c>
      <c r="U144" t="s">
        <v>1972</v>
      </c>
      <c r="V144" t="str">
        <f t="shared" si="42"/>
        <v>11.5µH</v>
      </c>
      <c r="W144" s="8">
        <f t="shared" si="43"/>
        <v>11.5</v>
      </c>
      <c r="X144" t="str">
        <f t="shared" si="44"/>
        <v>µH</v>
      </c>
      <c r="Y144">
        <f t="shared" si="45"/>
        <v>9.9999999999999995E-7</v>
      </c>
      <c r="Z144" s="28">
        <f t="shared" si="46"/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 t="shared" si="47"/>
        <v>9.5</v>
      </c>
      <c r="AM144" t="s">
        <v>62</v>
      </c>
      <c r="AN144" s="23" t="s">
        <v>62</v>
      </c>
      <c r="AO144" s="25">
        <f t="shared" si="48"/>
        <v>6940.8580942545241</v>
      </c>
      <c r="AP144" s="28">
        <f t="shared" si="49"/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 t="shared" si="40"/>
        <v>30.5</v>
      </c>
      <c r="T145" s="25">
        <f t="shared" si="41"/>
        <v>730.61664150047625</v>
      </c>
      <c r="U145" t="s">
        <v>2028</v>
      </c>
      <c r="V145" t="str">
        <f t="shared" si="42"/>
        <v>28µH</v>
      </c>
      <c r="W145" s="8">
        <f t="shared" si="43"/>
        <v>28</v>
      </c>
      <c r="X145" t="str">
        <f t="shared" si="44"/>
        <v>µH</v>
      </c>
      <c r="Y145">
        <f t="shared" si="45"/>
        <v>9.9999999999999995E-7</v>
      </c>
      <c r="Z145" s="28">
        <f t="shared" si="46"/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 t="shared" si="47"/>
        <v>9.5</v>
      </c>
      <c r="AM145" t="s">
        <v>62</v>
      </c>
      <c r="AN145" s="23" t="s">
        <v>62</v>
      </c>
      <c r="AO145" s="25">
        <f t="shared" si="48"/>
        <v>6940.8580942545241</v>
      </c>
      <c r="AP145" s="28">
        <f t="shared" si="49"/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 t="shared" si="40"/>
        <v>30.5</v>
      </c>
      <c r="T146" s="25">
        <f t="shared" si="41"/>
        <v>730.61664150047625</v>
      </c>
      <c r="U146" t="s">
        <v>1938</v>
      </c>
      <c r="V146" t="str">
        <f t="shared" si="42"/>
        <v>630nH</v>
      </c>
      <c r="W146" s="8">
        <f t="shared" si="43"/>
        <v>630</v>
      </c>
      <c r="X146" t="str">
        <f t="shared" si="44"/>
        <v>nH</v>
      </c>
      <c r="Y146">
        <f t="shared" si="45"/>
        <v>1.0000000000000001E-9</v>
      </c>
      <c r="Z146" s="28">
        <f t="shared" si="46"/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 t="shared" si="47"/>
        <v>9.5</v>
      </c>
      <c r="AM146" t="s">
        <v>62</v>
      </c>
      <c r="AN146" s="23" t="s">
        <v>62</v>
      </c>
      <c r="AO146" s="25">
        <f t="shared" si="48"/>
        <v>6940.8580942545241</v>
      </c>
      <c r="AP146" s="28">
        <f t="shared" si="49"/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 t="shared" si="40"/>
        <v>30.5</v>
      </c>
      <c r="T147" s="25">
        <f t="shared" si="41"/>
        <v>730.61664150047625</v>
      </c>
      <c r="U147" t="s">
        <v>1929</v>
      </c>
      <c r="V147" t="str">
        <f t="shared" si="42"/>
        <v>1µH</v>
      </c>
      <c r="W147" s="8">
        <f t="shared" si="43"/>
        <v>1</v>
      </c>
      <c r="X147" t="str">
        <f t="shared" si="44"/>
        <v>µH</v>
      </c>
      <c r="Y147">
        <f t="shared" si="45"/>
        <v>9.9999999999999995E-7</v>
      </c>
      <c r="Z147" s="28">
        <f t="shared" si="46"/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 t="shared" si="47"/>
        <v>9.5</v>
      </c>
      <c r="AM147" t="s">
        <v>62</v>
      </c>
      <c r="AN147" s="23" t="s">
        <v>62</v>
      </c>
      <c r="AO147" s="25">
        <f t="shared" si="48"/>
        <v>6940.8580942545241</v>
      </c>
      <c r="AP147" s="28">
        <f t="shared" si="49"/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 t="shared" si="40"/>
        <v>30.5</v>
      </c>
      <c r="T148" s="25">
        <f t="shared" si="41"/>
        <v>730.61664150047625</v>
      </c>
      <c r="U148" t="s">
        <v>2105</v>
      </c>
      <c r="V148" t="str">
        <f t="shared" si="42"/>
        <v>6.4µH</v>
      </c>
      <c r="W148" s="8">
        <f t="shared" si="43"/>
        <v>6.4</v>
      </c>
      <c r="X148" t="str">
        <f t="shared" si="44"/>
        <v>µH</v>
      </c>
      <c r="Y148">
        <f t="shared" si="45"/>
        <v>9.9999999999999995E-7</v>
      </c>
      <c r="Z148" s="28">
        <f t="shared" si="46"/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 t="shared" si="47"/>
        <v>9.5</v>
      </c>
      <c r="AM148" t="s">
        <v>62</v>
      </c>
      <c r="AN148" s="23" t="s">
        <v>62</v>
      </c>
      <c r="AO148" s="25">
        <f t="shared" si="48"/>
        <v>6940.8580942545241</v>
      </c>
      <c r="AP148" s="28">
        <f t="shared" si="49"/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 t="shared" si="40"/>
        <v>30.5</v>
      </c>
      <c r="T149" s="25">
        <f t="shared" si="41"/>
        <v>730.61664150047625</v>
      </c>
      <c r="U149" t="s">
        <v>2199</v>
      </c>
      <c r="V149" t="str">
        <f t="shared" si="42"/>
        <v>6.2µH</v>
      </c>
      <c r="W149" s="8">
        <f t="shared" si="43"/>
        <v>6.2</v>
      </c>
      <c r="X149" t="str">
        <f t="shared" si="44"/>
        <v>µH</v>
      </c>
      <c r="Y149">
        <f t="shared" si="45"/>
        <v>9.9999999999999995E-7</v>
      </c>
      <c r="Z149" s="28">
        <f t="shared" si="46"/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 t="shared" si="47"/>
        <v>9.5</v>
      </c>
      <c r="AM149" t="s">
        <v>62</v>
      </c>
      <c r="AN149" s="23" t="s">
        <v>62</v>
      </c>
      <c r="AO149" s="25">
        <f t="shared" si="48"/>
        <v>6940.8580942545241</v>
      </c>
      <c r="AP149" s="28">
        <f t="shared" si="49"/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 t="shared" si="40"/>
        <v>30.5</v>
      </c>
      <c r="T150" s="25">
        <f t="shared" si="41"/>
        <v>730.61664150047625</v>
      </c>
      <c r="U150" t="s">
        <v>1972</v>
      </c>
      <c r="V150" t="str">
        <f t="shared" si="42"/>
        <v>11.5µH</v>
      </c>
      <c r="W150" s="8">
        <f t="shared" si="43"/>
        <v>11.5</v>
      </c>
      <c r="X150" t="str">
        <f t="shared" si="44"/>
        <v>µH</v>
      </c>
      <c r="Y150">
        <f t="shared" si="45"/>
        <v>9.9999999999999995E-7</v>
      </c>
      <c r="Z150" s="28">
        <f t="shared" si="46"/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 t="shared" si="47"/>
        <v>9.5</v>
      </c>
      <c r="AM150" t="s">
        <v>62</v>
      </c>
      <c r="AN150" s="23" t="s">
        <v>62</v>
      </c>
      <c r="AO150" s="25">
        <f t="shared" si="48"/>
        <v>6940.8580942545241</v>
      </c>
      <c r="AP150" s="28">
        <f t="shared" si="49"/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 t="shared" si="40"/>
        <v>30.5</v>
      </c>
      <c r="T151" s="25">
        <f t="shared" si="41"/>
        <v>730.61664150047625</v>
      </c>
      <c r="U151" t="s">
        <v>2028</v>
      </c>
      <c r="V151" t="str">
        <f t="shared" si="42"/>
        <v>28µH</v>
      </c>
      <c r="W151" s="8">
        <f t="shared" si="43"/>
        <v>28</v>
      </c>
      <c r="X151" t="str">
        <f t="shared" si="44"/>
        <v>µH</v>
      </c>
      <c r="Y151">
        <f t="shared" si="45"/>
        <v>9.9999999999999995E-7</v>
      </c>
      <c r="Z151" s="28">
        <f t="shared" si="46"/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 t="shared" si="47"/>
        <v>9.5</v>
      </c>
      <c r="AM151" t="s">
        <v>62</v>
      </c>
      <c r="AN151" s="23" t="s">
        <v>62</v>
      </c>
      <c r="AO151" s="25">
        <f t="shared" si="48"/>
        <v>6940.8580942545241</v>
      </c>
      <c r="AP151" s="28">
        <f t="shared" si="49"/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 t="shared" si="40"/>
        <v>30.5</v>
      </c>
      <c r="T152" s="25">
        <f t="shared" si="41"/>
        <v>730.61664150047625</v>
      </c>
      <c r="U152" t="s">
        <v>2105</v>
      </c>
      <c r="V152" t="str">
        <f t="shared" si="42"/>
        <v>6.4µH</v>
      </c>
      <c r="W152" s="8">
        <f t="shared" si="43"/>
        <v>6.4</v>
      </c>
      <c r="X152" t="str">
        <f t="shared" si="44"/>
        <v>µH</v>
      </c>
      <c r="Y152">
        <f t="shared" si="45"/>
        <v>9.9999999999999995E-7</v>
      </c>
      <c r="Z152" s="28">
        <f t="shared" si="46"/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 t="shared" si="47"/>
        <v>9.5</v>
      </c>
      <c r="AM152" t="s">
        <v>62</v>
      </c>
      <c r="AN152" s="23" t="s">
        <v>62</v>
      </c>
      <c r="AO152" s="25">
        <f t="shared" si="48"/>
        <v>6940.8580942545241</v>
      </c>
      <c r="AP152" s="28">
        <f t="shared" si="49"/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 t="shared" si="40"/>
        <v>30.5</v>
      </c>
      <c r="T153" s="25">
        <f t="shared" si="41"/>
        <v>730.61664150047625</v>
      </c>
      <c r="U153" t="s">
        <v>1963</v>
      </c>
      <c r="V153" t="str">
        <f t="shared" si="42"/>
        <v>2µH</v>
      </c>
      <c r="W153" s="8">
        <f t="shared" si="43"/>
        <v>2</v>
      </c>
      <c r="X153" t="str">
        <f t="shared" si="44"/>
        <v>µH</v>
      </c>
      <c r="Y153">
        <f t="shared" si="45"/>
        <v>9.9999999999999995E-7</v>
      </c>
      <c r="Z153" s="28">
        <f t="shared" si="46"/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 t="shared" si="47"/>
        <v>9.5</v>
      </c>
      <c r="AM153" t="s">
        <v>62</v>
      </c>
      <c r="AN153" s="23" t="s">
        <v>62</v>
      </c>
      <c r="AO153" s="25">
        <f t="shared" si="48"/>
        <v>6940.8580942545241</v>
      </c>
      <c r="AP153" s="28">
        <f t="shared" si="49"/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 t="shared" si="40"/>
        <v>30.5</v>
      </c>
      <c r="T154" s="25">
        <f t="shared" si="41"/>
        <v>730.61664150047625</v>
      </c>
      <c r="U154" t="s">
        <v>2014</v>
      </c>
      <c r="V154" t="str">
        <f t="shared" si="42"/>
        <v>400nH</v>
      </c>
      <c r="W154" s="8">
        <f t="shared" si="43"/>
        <v>400</v>
      </c>
      <c r="X154" t="str">
        <f t="shared" si="44"/>
        <v>nH</v>
      </c>
      <c r="Y154">
        <f t="shared" si="45"/>
        <v>1.0000000000000001E-9</v>
      </c>
      <c r="Z154" s="28">
        <f t="shared" si="46"/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 t="shared" si="47"/>
        <v>9.5</v>
      </c>
      <c r="AM154" t="s">
        <v>62</v>
      </c>
      <c r="AN154" s="23" t="s">
        <v>62</v>
      </c>
      <c r="AO154" s="25">
        <f t="shared" si="48"/>
        <v>6940.8580942545241</v>
      </c>
      <c r="AP154" s="28">
        <f t="shared" si="49"/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 t="shared" si="40"/>
        <v>25.5</v>
      </c>
      <c r="T155" s="25">
        <f t="shared" si="41"/>
        <v>510.70515574919074</v>
      </c>
      <c r="U155" t="s">
        <v>1851</v>
      </c>
      <c r="V155" t="str">
        <f t="shared" si="42"/>
        <v>4.6µH</v>
      </c>
      <c r="W155" s="8">
        <f t="shared" si="43"/>
        <v>4.5999999999999996</v>
      </c>
      <c r="X155" t="str">
        <f t="shared" si="44"/>
        <v>µH</v>
      </c>
      <c r="Y155">
        <f t="shared" si="45"/>
        <v>9.9999999999999995E-7</v>
      </c>
      <c r="Z155" s="28">
        <f t="shared" si="46"/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 t="shared" si="47"/>
        <v>16.100000000000001</v>
      </c>
      <c r="AM155" t="s">
        <v>62</v>
      </c>
      <c r="AN155" s="23" t="s">
        <v>62</v>
      </c>
      <c r="AO155" s="25">
        <f t="shared" si="48"/>
        <v>8222.353007561971</v>
      </c>
      <c r="AP155" s="28">
        <f t="shared" si="49"/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 t="shared" si="40"/>
        <v>25.5</v>
      </c>
      <c r="T156" s="25">
        <f t="shared" si="41"/>
        <v>510.70515574919074</v>
      </c>
      <c r="U156" t="s">
        <v>62</v>
      </c>
      <c r="V156" t="str">
        <f t="shared" si="42"/>
        <v>-</v>
      </c>
      <c r="W156" s="8" t="e">
        <f t="shared" si="43"/>
        <v>#VALUE!</v>
      </c>
      <c r="X156" t="str">
        <f t="shared" si="44"/>
        <v>-</v>
      </c>
      <c r="Y156">
        <f t="shared" si="45"/>
        <v>0</v>
      </c>
      <c r="Z156" s="28" t="e">
        <f t="shared" si="46"/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 t="shared" si="47"/>
        <v>16.100000000000001</v>
      </c>
      <c r="AM156" t="s">
        <v>62</v>
      </c>
      <c r="AN156" s="23" t="s">
        <v>62</v>
      </c>
      <c r="AO156" s="25">
        <f t="shared" si="48"/>
        <v>8222.353007561971</v>
      </c>
      <c r="AP156" s="28" t="e">
        <f t="shared" si="49"/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 t="shared" si="40"/>
        <v>25.5</v>
      </c>
      <c r="T157" s="25">
        <f t="shared" si="41"/>
        <v>510.70515574919074</v>
      </c>
      <c r="U157" t="s">
        <v>2382</v>
      </c>
      <c r="V157" t="str">
        <f t="shared" si="42"/>
        <v>6.7µH</v>
      </c>
      <c r="W157" s="8">
        <f t="shared" si="43"/>
        <v>6.7</v>
      </c>
      <c r="X157" t="str">
        <f t="shared" si="44"/>
        <v>µH</v>
      </c>
      <c r="Y157">
        <f t="shared" si="45"/>
        <v>9.9999999999999995E-7</v>
      </c>
      <c r="Z157" s="28">
        <f t="shared" si="46"/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 t="shared" si="47"/>
        <v>16.100000000000001</v>
      </c>
      <c r="AM157" t="s">
        <v>62</v>
      </c>
      <c r="AN157" s="23" t="s">
        <v>62</v>
      </c>
      <c r="AO157" s="25">
        <f t="shared" si="48"/>
        <v>8222.353007561971</v>
      </c>
      <c r="AP157" s="28">
        <f t="shared" si="49"/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 t="shared" si="40"/>
        <v>25.5</v>
      </c>
      <c r="T158" s="25">
        <f t="shared" si="41"/>
        <v>510.70515574919074</v>
      </c>
      <c r="U158" t="s">
        <v>2389</v>
      </c>
      <c r="V158" t="str">
        <f t="shared" si="42"/>
        <v>2.15µH</v>
      </c>
      <c r="W158" s="8">
        <f t="shared" si="43"/>
        <v>2.15</v>
      </c>
      <c r="X158" t="str">
        <f t="shared" si="44"/>
        <v>µH</v>
      </c>
      <c r="Y158">
        <f t="shared" si="45"/>
        <v>9.9999999999999995E-7</v>
      </c>
      <c r="Z158" s="28">
        <f t="shared" si="46"/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 t="shared" si="47"/>
        <v>16.100000000000001</v>
      </c>
      <c r="AM158" t="s">
        <v>62</v>
      </c>
      <c r="AN158" s="23" t="s">
        <v>62</v>
      </c>
      <c r="AO158" s="25">
        <f t="shared" si="48"/>
        <v>8222.353007561971</v>
      </c>
      <c r="AP158" s="28">
        <f t="shared" si="49"/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 t="shared" si="40"/>
        <v>25.5</v>
      </c>
      <c r="T159" s="25">
        <f t="shared" si="41"/>
        <v>510.70515574919074</v>
      </c>
      <c r="U159" t="s">
        <v>2402</v>
      </c>
      <c r="V159" t="str">
        <f t="shared" si="42"/>
        <v>5.3µH</v>
      </c>
      <c r="W159" s="8">
        <f t="shared" si="43"/>
        <v>5.3</v>
      </c>
      <c r="X159" t="str">
        <f t="shared" si="44"/>
        <v>µH</v>
      </c>
      <c r="Y159">
        <f t="shared" si="45"/>
        <v>9.9999999999999995E-7</v>
      </c>
      <c r="Z159" s="28">
        <f t="shared" si="46"/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 t="shared" si="47"/>
        <v>16.100000000000001</v>
      </c>
      <c r="AM159" t="s">
        <v>62</v>
      </c>
      <c r="AN159" s="23" t="s">
        <v>62</v>
      </c>
      <c r="AO159" s="25">
        <f t="shared" si="48"/>
        <v>8222.353007561971</v>
      </c>
      <c r="AP159" s="28">
        <f t="shared" si="49"/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 t="shared" si="40"/>
        <v>25.5</v>
      </c>
      <c r="T160" s="25">
        <f t="shared" si="41"/>
        <v>510.70515574919074</v>
      </c>
      <c r="U160" t="s">
        <v>2410</v>
      </c>
      <c r="V160" t="str">
        <f t="shared" si="42"/>
        <v>3.4µH</v>
      </c>
      <c r="W160" s="8">
        <f t="shared" si="43"/>
        <v>3.4</v>
      </c>
      <c r="X160" t="str">
        <f t="shared" si="44"/>
        <v>µH</v>
      </c>
      <c r="Y160">
        <f t="shared" si="45"/>
        <v>9.9999999999999995E-7</v>
      </c>
      <c r="Z160" s="28">
        <f t="shared" si="46"/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 t="shared" si="47"/>
        <v>16.100000000000001</v>
      </c>
      <c r="AM160" t="s">
        <v>62</v>
      </c>
      <c r="AN160" s="23" t="s">
        <v>62</v>
      </c>
      <c r="AO160" s="25">
        <f t="shared" si="48"/>
        <v>8222.353007561971</v>
      </c>
      <c r="AP160" s="28">
        <f t="shared" si="49"/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 t="shared" si="40"/>
        <v>25.5</v>
      </c>
      <c r="T161" s="25">
        <f t="shared" si="41"/>
        <v>510.70515574919074</v>
      </c>
      <c r="U161" t="s">
        <v>62</v>
      </c>
      <c r="V161" t="str">
        <f t="shared" si="42"/>
        <v>-</v>
      </c>
      <c r="W161" s="8" t="e">
        <f t="shared" si="43"/>
        <v>#VALUE!</v>
      </c>
      <c r="X161" t="str">
        <f t="shared" si="44"/>
        <v>-</v>
      </c>
      <c r="Y161">
        <f t="shared" si="45"/>
        <v>0</v>
      </c>
      <c r="Z161" s="28" t="e">
        <f t="shared" si="46"/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 t="shared" si="47"/>
        <v>16.2</v>
      </c>
      <c r="AM161" t="s">
        <v>62</v>
      </c>
      <c r="AN161" s="23" t="s">
        <v>62</v>
      </c>
      <c r="AO161" s="25">
        <f t="shared" si="48"/>
        <v>8273.4235231368893</v>
      </c>
      <c r="AP161" s="28" t="e">
        <f t="shared" si="49"/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 t="shared" ref="S162:S193" si="50">MID(R162,SEARCH("(",R162)+1,SEARCH("m",R162)-SEARCH("(",R162)-1)+0</f>
        <v>25.5</v>
      </c>
      <c r="T162" s="25">
        <f t="shared" ref="T162:T193" si="51">PI()*(S162/2)^2</f>
        <v>510.70515574919074</v>
      </c>
      <c r="U162" t="s">
        <v>62</v>
      </c>
      <c r="V162" t="str">
        <f t="shared" ref="V162:V193" si="52">SUBSTITUTE(U162, " ","")</f>
        <v>-</v>
      </c>
      <c r="W162" s="8" t="e">
        <f t="shared" ref="W162:W193" si="53">VALUE(TRIM(SUBSTITUTE(V162,X162,"")))</f>
        <v>#VALUE!</v>
      </c>
      <c r="X162" t="str">
        <f t="shared" ref="X162:X197" si="54">RIGHT(V162,2)</f>
        <v>-</v>
      </c>
      <c r="Y162">
        <f t="shared" ref="Y162:Y193" si="55">IF(X162="µH",0.000001, IF(X162="nH",0.000000001,0))</f>
        <v>0</v>
      </c>
      <c r="Z162" s="28" t="e">
        <f t="shared" ref="Z162:Z193" si="56"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 t="shared" ref="AL162:AL193" si="57">MID(AK162,SEARCH("(",AK162)+1,SEARCH("m",AK162)-SEARCH("(",AK162)-1)+0</f>
        <v>16.2</v>
      </c>
      <c r="AM162" t="s">
        <v>62</v>
      </c>
      <c r="AN162" s="23" t="s">
        <v>62</v>
      </c>
      <c r="AO162" s="25">
        <f t="shared" ref="AO162:AO197" si="58">PI()*(S162/2)^2*AL162</f>
        <v>8273.4235231368893</v>
      </c>
      <c r="AP162" s="28" t="e">
        <f t="shared" ref="AP162:AP197" si="59"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 t="shared" si="50"/>
        <v>36</v>
      </c>
      <c r="T163" s="25">
        <f t="shared" si="51"/>
        <v>1017.8760197630929</v>
      </c>
      <c r="U163" t="s">
        <v>1982</v>
      </c>
      <c r="V163" t="str">
        <f t="shared" si="52"/>
        <v>15.2µH</v>
      </c>
      <c r="W163" s="8">
        <f t="shared" si="53"/>
        <v>15.2</v>
      </c>
      <c r="X163" t="str">
        <f t="shared" si="54"/>
        <v>µH</v>
      </c>
      <c r="Y163">
        <f t="shared" si="55"/>
        <v>9.9999999999999995E-7</v>
      </c>
      <c r="Z163" s="28">
        <f t="shared" si="56"/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 t="shared" si="57"/>
        <v>11</v>
      </c>
      <c r="AM163" t="s">
        <v>62</v>
      </c>
      <c r="AN163" s="23" t="s">
        <v>62</v>
      </c>
      <c r="AO163" s="25">
        <f t="shared" si="58"/>
        <v>11196.636217394022</v>
      </c>
      <c r="AP163" s="28">
        <f t="shared" si="59"/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 t="shared" si="50"/>
        <v>36</v>
      </c>
      <c r="T164" s="25">
        <f t="shared" si="51"/>
        <v>1017.8760197630929</v>
      </c>
      <c r="U164" t="s">
        <v>1982</v>
      </c>
      <c r="V164" t="str">
        <f t="shared" si="52"/>
        <v>15.2µH</v>
      </c>
      <c r="W164" s="8">
        <f t="shared" si="53"/>
        <v>15.2</v>
      </c>
      <c r="X164" t="str">
        <f t="shared" si="54"/>
        <v>µH</v>
      </c>
      <c r="Y164">
        <f t="shared" si="55"/>
        <v>9.9999999999999995E-7</v>
      </c>
      <c r="Z164" s="28">
        <f t="shared" si="56"/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 t="shared" si="57"/>
        <v>11</v>
      </c>
      <c r="AM164" t="s">
        <v>62</v>
      </c>
      <c r="AN164" s="23" t="s">
        <v>62</v>
      </c>
      <c r="AO164" s="25">
        <f t="shared" si="58"/>
        <v>11196.636217394022</v>
      </c>
      <c r="AP164" s="28">
        <f t="shared" si="59"/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 t="shared" si="50"/>
        <v>36</v>
      </c>
      <c r="T165" s="25">
        <f t="shared" si="51"/>
        <v>1017.8760197630929</v>
      </c>
      <c r="U165" t="s">
        <v>2350</v>
      </c>
      <c r="V165" t="str">
        <f t="shared" si="52"/>
        <v>7.6µH</v>
      </c>
      <c r="W165" s="8">
        <f t="shared" si="53"/>
        <v>7.6</v>
      </c>
      <c r="X165" t="str">
        <f t="shared" si="54"/>
        <v>µH</v>
      </c>
      <c r="Y165">
        <f t="shared" si="55"/>
        <v>9.9999999999999995E-7</v>
      </c>
      <c r="Z165" s="28">
        <f t="shared" si="56"/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 t="shared" si="57"/>
        <v>11</v>
      </c>
      <c r="AM165" t="s">
        <v>62</v>
      </c>
      <c r="AN165" s="23" t="s">
        <v>62</v>
      </c>
      <c r="AO165" s="25">
        <f t="shared" si="58"/>
        <v>11196.636217394022</v>
      </c>
      <c r="AP165" s="28">
        <f t="shared" si="59"/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 t="shared" si="50"/>
        <v>36</v>
      </c>
      <c r="T166" s="25">
        <f t="shared" si="51"/>
        <v>1017.8760197630929</v>
      </c>
      <c r="U166" t="s">
        <v>2019</v>
      </c>
      <c r="V166" t="str">
        <f t="shared" si="52"/>
        <v>250nH</v>
      </c>
      <c r="W166" s="8">
        <f t="shared" si="53"/>
        <v>250</v>
      </c>
      <c r="X166" t="str">
        <f t="shared" si="54"/>
        <v>nH</v>
      </c>
      <c r="Y166">
        <f t="shared" si="55"/>
        <v>1.0000000000000001E-9</v>
      </c>
      <c r="Z166" s="28">
        <f t="shared" si="56"/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 t="shared" si="57"/>
        <v>11</v>
      </c>
      <c r="AM166" t="s">
        <v>62</v>
      </c>
      <c r="AN166" s="23" t="s">
        <v>62</v>
      </c>
      <c r="AO166" s="25">
        <f t="shared" si="58"/>
        <v>11196.636217394022</v>
      </c>
      <c r="AP166" s="28">
        <f t="shared" si="59"/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 t="shared" si="50"/>
        <v>36</v>
      </c>
      <c r="T167" s="25">
        <f t="shared" si="51"/>
        <v>1017.8760197630929</v>
      </c>
      <c r="U167" t="s">
        <v>2014</v>
      </c>
      <c r="V167" t="str">
        <f t="shared" si="52"/>
        <v>400nH</v>
      </c>
      <c r="W167" s="8">
        <f t="shared" si="53"/>
        <v>400</v>
      </c>
      <c r="X167" t="str">
        <f t="shared" si="54"/>
        <v>nH</v>
      </c>
      <c r="Y167">
        <f t="shared" si="55"/>
        <v>1.0000000000000001E-9</v>
      </c>
      <c r="Z167" s="28">
        <f t="shared" si="56"/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 t="shared" si="57"/>
        <v>11</v>
      </c>
      <c r="AM167" t="s">
        <v>62</v>
      </c>
      <c r="AN167" s="23" t="s">
        <v>62</v>
      </c>
      <c r="AO167" s="25">
        <f t="shared" si="58"/>
        <v>11196.636217394022</v>
      </c>
      <c r="AP167" s="28">
        <f t="shared" si="59"/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 t="shared" si="50"/>
        <v>36</v>
      </c>
      <c r="T168" s="25">
        <f t="shared" si="51"/>
        <v>1017.8760197630929</v>
      </c>
      <c r="U168" t="s">
        <v>1929</v>
      </c>
      <c r="V168" t="str">
        <f t="shared" si="52"/>
        <v>1µH</v>
      </c>
      <c r="W168" s="8">
        <f t="shared" si="53"/>
        <v>1</v>
      </c>
      <c r="X168" t="str">
        <f t="shared" si="54"/>
        <v>µH</v>
      </c>
      <c r="Y168">
        <f t="shared" si="55"/>
        <v>9.9999999999999995E-7</v>
      </c>
      <c r="Z168" s="28">
        <f t="shared" si="56"/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 t="shared" si="57"/>
        <v>11</v>
      </c>
      <c r="AM168" t="s">
        <v>62</v>
      </c>
      <c r="AN168" s="23" t="s">
        <v>62</v>
      </c>
      <c r="AO168" s="25">
        <f t="shared" si="58"/>
        <v>11196.636217394022</v>
      </c>
      <c r="AP168" s="28">
        <f t="shared" si="59"/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 t="shared" si="50"/>
        <v>36</v>
      </c>
      <c r="T169" s="25">
        <f t="shared" si="51"/>
        <v>1017.8760197630929</v>
      </c>
      <c r="U169" t="s">
        <v>2014</v>
      </c>
      <c r="V169" t="str">
        <f t="shared" si="52"/>
        <v>400nH</v>
      </c>
      <c r="W169" s="8">
        <f t="shared" si="53"/>
        <v>400</v>
      </c>
      <c r="X169" t="str">
        <f t="shared" si="54"/>
        <v>nH</v>
      </c>
      <c r="Y169">
        <f t="shared" si="55"/>
        <v>1.0000000000000001E-9</v>
      </c>
      <c r="Z169" s="28">
        <f t="shared" si="56"/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 t="shared" si="57"/>
        <v>11</v>
      </c>
      <c r="AM169" t="s">
        <v>62</v>
      </c>
      <c r="AN169" s="23" t="s">
        <v>62</v>
      </c>
      <c r="AO169" s="25">
        <f t="shared" si="58"/>
        <v>11196.636217394022</v>
      </c>
      <c r="AP169" s="28">
        <f t="shared" si="59"/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 t="shared" si="50"/>
        <v>36</v>
      </c>
      <c r="T170" s="25">
        <f t="shared" si="51"/>
        <v>1017.8760197630929</v>
      </c>
      <c r="U170" t="s">
        <v>1938</v>
      </c>
      <c r="V170" t="str">
        <f t="shared" si="52"/>
        <v>630nH</v>
      </c>
      <c r="W170" s="8">
        <f t="shared" si="53"/>
        <v>630</v>
      </c>
      <c r="X170" t="str">
        <f t="shared" si="54"/>
        <v>nH</v>
      </c>
      <c r="Y170">
        <f t="shared" si="55"/>
        <v>1.0000000000000001E-9</v>
      </c>
      <c r="Z170" s="28">
        <f t="shared" si="56"/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 t="shared" si="57"/>
        <v>11</v>
      </c>
      <c r="AM170" t="s">
        <v>62</v>
      </c>
      <c r="AN170" s="23" t="s">
        <v>62</v>
      </c>
      <c r="AO170" s="25">
        <f t="shared" si="58"/>
        <v>11196.636217394022</v>
      </c>
      <c r="AP170" s="28">
        <f t="shared" si="59"/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 t="shared" si="50"/>
        <v>36</v>
      </c>
      <c r="T171" s="25">
        <f t="shared" si="51"/>
        <v>1017.8760197630929</v>
      </c>
      <c r="U171" t="s">
        <v>1938</v>
      </c>
      <c r="V171" t="str">
        <f t="shared" si="52"/>
        <v>630nH</v>
      </c>
      <c r="W171" s="8">
        <f t="shared" si="53"/>
        <v>630</v>
      </c>
      <c r="X171" t="str">
        <f t="shared" si="54"/>
        <v>nH</v>
      </c>
      <c r="Y171">
        <f t="shared" si="55"/>
        <v>1.0000000000000001E-9</v>
      </c>
      <c r="Z171" s="28">
        <f t="shared" si="56"/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 t="shared" si="57"/>
        <v>11</v>
      </c>
      <c r="AM171" t="s">
        <v>62</v>
      </c>
      <c r="AN171" s="23" t="s">
        <v>62</v>
      </c>
      <c r="AO171" s="25">
        <f t="shared" si="58"/>
        <v>11196.636217394022</v>
      </c>
      <c r="AP171" s="28">
        <f t="shared" si="59"/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 t="shared" si="50"/>
        <v>30</v>
      </c>
      <c r="T172" s="25">
        <f t="shared" si="51"/>
        <v>706.85834705770344</v>
      </c>
      <c r="U172" t="s">
        <v>62</v>
      </c>
      <c r="V172" t="str">
        <f t="shared" si="52"/>
        <v>-</v>
      </c>
      <c r="W172" s="8" t="e">
        <f t="shared" si="53"/>
        <v>#VALUE!</v>
      </c>
      <c r="X172" t="str">
        <f t="shared" si="54"/>
        <v>-</v>
      </c>
      <c r="Y172">
        <f t="shared" si="55"/>
        <v>0</v>
      </c>
      <c r="Z172" s="28" t="e">
        <f t="shared" si="56"/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 t="shared" si="57"/>
        <v>18.8</v>
      </c>
      <c r="AM172" t="s">
        <v>62</v>
      </c>
      <c r="AN172" s="23" t="s">
        <v>62</v>
      </c>
      <c r="AO172" s="25">
        <f t="shared" si="58"/>
        <v>13288.936924684825</v>
      </c>
      <c r="AP172" s="28" t="e">
        <f t="shared" si="59"/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 t="shared" si="50"/>
        <v>30</v>
      </c>
      <c r="T173" s="25">
        <f t="shared" si="51"/>
        <v>706.85834705770344</v>
      </c>
      <c r="U173" t="s">
        <v>62</v>
      </c>
      <c r="V173" t="str">
        <f t="shared" si="52"/>
        <v>-</v>
      </c>
      <c r="W173" s="8" t="e">
        <f t="shared" si="53"/>
        <v>#VALUE!</v>
      </c>
      <c r="X173" t="str">
        <f t="shared" si="54"/>
        <v>-</v>
      </c>
      <c r="Y173">
        <f t="shared" si="55"/>
        <v>0</v>
      </c>
      <c r="Z173" s="28" t="e">
        <f t="shared" si="56"/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 t="shared" si="57"/>
        <v>18.8</v>
      </c>
      <c r="AM173" t="s">
        <v>62</v>
      </c>
      <c r="AN173" s="23" t="s">
        <v>62</v>
      </c>
      <c r="AO173" s="25">
        <f t="shared" si="58"/>
        <v>13288.936924684825</v>
      </c>
      <c r="AP173" s="28" t="e">
        <f t="shared" si="59"/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 t="shared" si="50"/>
        <v>30</v>
      </c>
      <c r="T174" s="25">
        <f t="shared" si="51"/>
        <v>706.85834705770344</v>
      </c>
      <c r="U174" t="s">
        <v>1944</v>
      </c>
      <c r="V174" t="str">
        <f t="shared" si="52"/>
        <v>9.8µH</v>
      </c>
      <c r="W174" s="8">
        <f t="shared" si="53"/>
        <v>9.8000000000000007</v>
      </c>
      <c r="X174" t="str">
        <f t="shared" si="54"/>
        <v>µH</v>
      </c>
      <c r="Y174">
        <f t="shared" si="55"/>
        <v>9.9999999999999995E-7</v>
      </c>
      <c r="Z174" s="28">
        <f t="shared" si="56"/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 t="shared" si="57"/>
        <v>19</v>
      </c>
      <c r="AM174" t="s">
        <v>62</v>
      </c>
      <c r="AN174" s="23" t="s">
        <v>62</v>
      </c>
      <c r="AO174" s="25">
        <f t="shared" si="58"/>
        <v>13430.308594096365</v>
      </c>
      <c r="AP174" s="28">
        <f t="shared" si="59"/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 t="shared" si="50"/>
        <v>41</v>
      </c>
      <c r="T175" s="25">
        <f t="shared" si="51"/>
        <v>1320.2543126711105</v>
      </c>
      <c r="U175" t="s">
        <v>2075</v>
      </c>
      <c r="V175" t="str">
        <f t="shared" si="52"/>
        <v>8.4µH</v>
      </c>
      <c r="W175" s="8">
        <f t="shared" si="53"/>
        <v>8.4</v>
      </c>
      <c r="X175" t="str">
        <f t="shared" si="54"/>
        <v>µH</v>
      </c>
      <c r="Y175">
        <f t="shared" si="55"/>
        <v>9.9999999999999995E-7</v>
      </c>
      <c r="Z175" s="28">
        <f t="shared" si="56"/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 t="shared" si="57"/>
        <v>12.5</v>
      </c>
      <c r="AM175" t="s">
        <v>62</v>
      </c>
      <c r="AN175" s="23" t="s">
        <v>62</v>
      </c>
      <c r="AO175" s="25">
        <f t="shared" si="58"/>
        <v>16503.17890838888</v>
      </c>
      <c r="AP175" s="28">
        <f t="shared" si="59"/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 t="shared" si="50"/>
        <v>41</v>
      </c>
      <c r="T176" s="25">
        <f t="shared" si="51"/>
        <v>1320.2543126711105</v>
      </c>
      <c r="U176" t="s">
        <v>1938</v>
      </c>
      <c r="V176" t="str">
        <f t="shared" si="52"/>
        <v>630nH</v>
      </c>
      <c r="W176" s="8">
        <f t="shared" si="53"/>
        <v>630</v>
      </c>
      <c r="X176" t="str">
        <f t="shared" si="54"/>
        <v>nH</v>
      </c>
      <c r="Y176">
        <f t="shared" si="55"/>
        <v>1.0000000000000001E-9</v>
      </c>
      <c r="Z176" s="28">
        <f t="shared" si="56"/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 t="shared" si="57"/>
        <v>12.5</v>
      </c>
      <c r="AM176" t="s">
        <v>62</v>
      </c>
      <c r="AN176" s="23" t="s">
        <v>62</v>
      </c>
      <c r="AO176" s="25">
        <f t="shared" si="58"/>
        <v>16503.17890838888</v>
      </c>
      <c r="AP176" s="28">
        <f t="shared" si="59"/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 t="shared" si="50"/>
        <v>41</v>
      </c>
      <c r="T177" s="25">
        <f t="shared" si="51"/>
        <v>1320.2543126711105</v>
      </c>
      <c r="U177" t="s">
        <v>2019</v>
      </c>
      <c r="V177" t="str">
        <f t="shared" si="52"/>
        <v>250nH</v>
      </c>
      <c r="W177" s="8">
        <f t="shared" si="53"/>
        <v>250</v>
      </c>
      <c r="X177" t="str">
        <f t="shared" si="54"/>
        <v>nH</v>
      </c>
      <c r="Y177">
        <f t="shared" si="55"/>
        <v>1.0000000000000001E-9</v>
      </c>
      <c r="Z177" s="28">
        <f t="shared" si="56"/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 t="shared" si="57"/>
        <v>12.5</v>
      </c>
      <c r="AM177" t="s">
        <v>62</v>
      </c>
      <c r="AN177" s="23" t="s">
        <v>62</v>
      </c>
      <c r="AO177" s="25">
        <f t="shared" si="58"/>
        <v>16503.17890838888</v>
      </c>
      <c r="AP177" s="28">
        <f t="shared" si="59"/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 t="shared" si="50"/>
        <v>36.200000000000003</v>
      </c>
      <c r="T178" s="25">
        <f t="shared" si="51"/>
        <v>1029.2171692425522</v>
      </c>
      <c r="U178" t="s">
        <v>62</v>
      </c>
      <c r="V178" t="str">
        <f t="shared" si="52"/>
        <v>-</v>
      </c>
      <c r="W178" s="8" t="e">
        <f t="shared" si="53"/>
        <v>#VALUE!</v>
      </c>
      <c r="X178" t="str">
        <f t="shared" si="54"/>
        <v>-</v>
      </c>
      <c r="Y178">
        <f t="shared" si="55"/>
        <v>0</v>
      </c>
      <c r="Z178" s="28" t="e">
        <f t="shared" si="56"/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 t="shared" si="57"/>
        <v>21.7</v>
      </c>
      <c r="AM178" t="s">
        <v>62</v>
      </c>
      <c r="AN178" s="23" t="s">
        <v>62</v>
      </c>
      <c r="AO178" s="25">
        <f t="shared" si="58"/>
        <v>22334.012572563384</v>
      </c>
      <c r="AP178" s="28" t="e">
        <f t="shared" si="59"/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 t="shared" si="50"/>
        <v>36.200000000000003</v>
      </c>
      <c r="T179" s="25">
        <f t="shared" si="51"/>
        <v>1029.2171692425522</v>
      </c>
      <c r="U179" t="s">
        <v>62</v>
      </c>
      <c r="V179" t="str">
        <f t="shared" si="52"/>
        <v>-</v>
      </c>
      <c r="W179" s="8" t="e">
        <f t="shared" si="53"/>
        <v>#VALUE!</v>
      </c>
      <c r="X179" t="str">
        <f t="shared" si="54"/>
        <v>-</v>
      </c>
      <c r="Y179">
        <f t="shared" si="55"/>
        <v>0</v>
      </c>
      <c r="Z179" s="28" t="e">
        <f t="shared" si="56"/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 t="shared" si="57"/>
        <v>21.7</v>
      </c>
      <c r="AM179" t="s">
        <v>62</v>
      </c>
      <c r="AN179" s="23" t="s">
        <v>62</v>
      </c>
      <c r="AO179" s="25">
        <f t="shared" si="58"/>
        <v>22334.012572563384</v>
      </c>
      <c r="AP179" s="28" t="e">
        <f t="shared" si="59"/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 t="shared" si="50"/>
        <v>47</v>
      </c>
      <c r="T180" s="25">
        <f t="shared" si="51"/>
        <v>1734.9445429449634</v>
      </c>
      <c r="U180" t="s">
        <v>1889</v>
      </c>
      <c r="V180" t="str">
        <f t="shared" si="52"/>
        <v>100nH</v>
      </c>
      <c r="W180" s="8">
        <f t="shared" si="53"/>
        <v>100</v>
      </c>
      <c r="X180" t="str">
        <f t="shared" si="54"/>
        <v>nH</v>
      </c>
      <c r="Y180">
        <f t="shared" si="55"/>
        <v>1.0000000000000001E-9</v>
      </c>
      <c r="Z180" s="28">
        <f t="shared" si="56"/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 t="shared" si="57"/>
        <v>14</v>
      </c>
      <c r="AM180" t="s">
        <v>62</v>
      </c>
      <c r="AN180" s="23" t="s">
        <v>62</v>
      </c>
      <c r="AO180" s="25">
        <f t="shared" si="58"/>
        <v>24289.223601229489</v>
      </c>
      <c r="AP180" s="28">
        <f t="shared" si="59"/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 t="shared" si="50"/>
        <v>47</v>
      </c>
      <c r="T181" s="25">
        <f t="shared" si="51"/>
        <v>1734.9445429449634</v>
      </c>
      <c r="U181" t="s">
        <v>2555</v>
      </c>
      <c r="V181" t="str">
        <f t="shared" si="52"/>
        <v>9.5µH</v>
      </c>
      <c r="W181" s="8">
        <f t="shared" si="53"/>
        <v>9.5</v>
      </c>
      <c r="X181" t="str">
        <f t="shared" si="54"/>
        <v>µH</v>
      </c>
      <c r="Y181">
        <f t="shared" si="55"/>
        <v>9.9999999999999995E-7</v>
      </c>
      <c r="Z181" s="28">
        <f t="shared" si="56"/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 t="shared" si="57"/>
        <v>14</v>
      </c>
      <c r="AM181" t="s">
        <v>62</v>
      </c>
      <c r="AN181" s="23" t="s">
        <v>62</v>
      </c>
      <c r="AO181" s="25">
        <f t="shared" si="58"/>
        <v>24289.223601229489</v>
      </c>
      <c r="AP181" s="28">
        <f t="shared" si="59"/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 t="shared" si="50"/>
        <v>42.4</v>
      </c>
      <c r="T182" s="25">
        <f t="shared" si="51"/>
        <v>1411.9574022293966</v>
      </c>
      <c r="U182" t="s">
        <v>62</v>
      </c>
      <c r="V182" t="str">
        <f t="shared" si="52"/>
        <v>-</v>
      </c>
      <c r="W182" s="8" t="e">
        <f t="shared" si="53"/>
        <v>#VALUE!</v>
      </c>
      <c r="X182" t="str">
        <f t="shared" si="54"/>
        <v>-</v>
      </c>
      <c r="Y182">
        <f t="shared" si="55"/>
        <v>0</v>
      </c>
      <c r="Z182" s="28" t="e">
        <f t="shared" si="56"/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 t="shared" si="57"/>
        <v>29.4</v>
      </c>
      <c r="AM182" t="s">
        <v>62</v>
      </c>
      <c r="AN182" s="23" t="s">
        <v>62</v>
      </c>
      <c r="AO182" s="25">
        <f t="shared" si="58"/>
        <v>41511.547625544255</v>
      </c>
      <c r="AP182" s="28" t="e">
        <f t="shared" si="59"/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 t="shared" si="50"/>
        <v>42.4</v>
      </c>
      <c r="T183" s="25">
        <f t="shared" si="51"/>
        <v>1411.9574022293966</v>
      </c>
      <c r="U183" t="s">
        <v>1972</v>
      </c>
      <c r="V183" t="str">
        <f t="shared" si="52"/>
        <v>11.5µH</v>
      </c>
      <c r="W183" s="8">
        <f t="shared" si="53"/>
        <v>11.5</v>
      </c>
      <c r="X183" t="str">
        <f t="shared" si="54"/>
        <v>µH</v>
      </c>
      <c r="Y183">
        <f t="shared" si="55"/>
        <v>9.9999999999999995E-7</v>
      </c>
      <c r="Z183" s="28">
        <f t="shared" si="56"/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 t="shared" si="57"/>
        <v>29.4</v>
      </c>
      <c r="AM183" t="s">
        <v>62</v>
      </c>
      <c r="AN183" s="23" t="s">
        <v>62</v>
      </c>
      <c r="AO183" s="25">
        <f t="shared" si="58"/>
        <v>41511.547625544255</v>
      </c>
      <c r="AP183" s="28">
        <f t="shared" si="59"/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 t="shared" si="50"/>
        <v>70</v>
      </c>
      <c r="T184" s="25">
        <f t="shared" si="51"/>
        <v>3848.4510006474966</v>
      </c>
      <c r="U184" t="s">
        <v>62</v>
      </c>
      <c r="V184" t="str">
        <f t="shared" si="52"/>
        <v>-</v>
      </c>
      <c r="W184" s="8" t="e">
        <f t="shared" si="53"/>
        <v>#VALUE!</v>
      </c>
      <c r="X184" t="str">
        <f t="shared" si="54"/>
        <v>-</v>
      </c>
      <c r="Y184">
        <f t="shared" si="55"/>
        <v>0</v>
      </c>
      <c r="Z184" s="28" t="e">
        <f t="shared" si="56"/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 t="shared" si="57"/>
        <v>14.5</v>
      </c>
      <c r="AM184" t="s">
        <v>62</v>
      </c>
      <c r="AN184" s="23" t="s">
        <v>62</v>
      </c>
      <c r="AO184" s="25">
        <f t="shared" si="58"/>
        <v>55802.539509388698</v>
      </c>
      <c r="AP184" s="28" t="e">
        <f t="shared" si="59"/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 t="shared" si="50"/>
        <v>59.3</v>
      </c>
      <c r="T185" s="25">
        <f t="shared" si="51"/>
        <v>2761.8447876054929</v>
      </c>
      <c r="U185" t="s">
        <v>62</v>
      </c>
      <c r="V185" t="str">
        <f t="shared" si="52"/>
        <v>-</v>
      </c>
      <c r="W185" s="8" t="e">
        <f t="shared" si="53"/>
        <v>#VALUE!</v>
      </c>
      <c r="X185" t="str">
        <f t="shared" si="54"/>
        <v>-</v>
      </c>
      <c r="Y185">
        <f t="shared" si="55"/>
        <v>0</v>
      </c>
      <c r="Z185" s="28" t="e">
        <f t="shared" si="56"/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 t="shared" si="57"/>
        <v>35.6</v>
      </c>
      <c r="AM185" t="s">
        <v>62</v>
      </c>
      <c r="AN185" s="23" t="s">
        <v>62</v>
      </c>
      <c r="AO185" s="25">
        <f t="shared" si="58"/>
        <v>98321.674438755552</v>
      </c>
      <c r="AP185" s="28" t="e">
        <f t="shared" si="59"/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 t="shared" si="50"/>
        <v>59.3</v>
      </c>
      <c r="T186" s="25">
        <f t="shared" si="51"/>
        <v>2761.8447876054929</v>
      </c>
      <c r="U186" t="s">
        <v>62</v>
      </c>
      <c r="V186" t="str">
        <f t="shared" si="52"/>
        <v>-</v>
      </c>
      <c r="W186" s="8" t="e">
        <f t="shared" si="53"/>
        <v>#VALUE!</v>
      </c>
      <c r="X186" t="str">
        <f t="shared" si="54"/>
        <v>-</v>
      </c>
      <c r="Y186">
        <f t="shared" si="55"/>
        <v>0</v>
      </c>
      <c r="Z186" s="28" t="e">
        <f t="shared" si="56"/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 t="shared" si="57"/>
        <v>35.6</v>
      </c>
      <c r="AM186" t="s">
        <v>62</v>
      </c>
      <c r="AN186" s="23" t="s">
        <v>62</v>
      </c>
      <c r="AO186" s="25">
        <f t="shared" si="58"/>
        <v>98321.674438755552</v>
      </c>
      <c r="AP186" s="28" t="e">
        <f t="shared" si="59"/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 t="shared" si="50"/>
        <v>59.3</v>
      </c>
      <c r="T187" s="25">
        <f t="shared" si="51"/>
        <v>2761.8447876054929</v>
      </c>
      <c r="U187" t="s">
        <v>62</v>
      </c>
      <c r="V187" t="str">
        <f t="shared" si="52"/>
        <v>-</v>
      </c>
      <c r="W187" s="8" t="e">
        <f t="shared" si="53"/>
        <v>#VALUE!</v>
      </c>
      <c r="X187" t="str">
        <f t="shared" si="54"/>
        <v>-</v>
      </c>
      <c r="Y187">
        <f t="shared" si="55"/>
        <v>0</v>
      </c>
      <c r="Z187" s="28" t="e">
        <f t="shared" si="56"/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 t="shared" si="57"/>
        <v>35.6</v>
      </c>
      <c r="AM187" t="s">
        <v>62</v>
      </c>
      <c r="AN187" s="23" t="s">
        <v>62</v>
      </c>
      <c r="AO187" s="25">
        <f t="shared" si="58"/>
        <v>98321.674438755552</v>
      </c>
      <c r="AP187" s="28" t="e">
        <f t="shared" si="59"/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 t="shared" si="50"/>
        <v>59.3</v>
      </c>
      <c r="T188" s="25">
        <f t="shared" si="51"/>
        <v>2761.8447876054929</v>
      </c>
      <c r="U188" t="s">
        <v>62</v>
      </c>
      <c r="V188" t="str">
        <f t="shared" si="52"/>
        <v>-</v>
      </c>
      <c r="W188" s="8" t="e">
        <f t="shared" si="53"/>
        <v>#VALUE!</v>
      </c>
      <c r="X188" t="str">
        <f t="shared" si="54"/>
        <v>-</v>
      </c>
      <c r="Y188">
        <f t="shared" si="55"/>
        <v>0</v>
      </c>
      <c r="Z188" s="28" t="e">
        <f t="shared" si="56"/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 t="shared" si="57"/>
        <v>35.6</v>
      </c>
      <c r="AM188" t="s">
        <v>62</v>
      </c>
      <c r="AN188" s="23" t="s">
        <v>62</v>
      </c>
      <c r="AO188" s="25">
        <f t="shared" si="58"/>
        <v>98321.674438755552</v>
      </c>
      <c r="AP188" s="28" t="e">
        <f t="shared" si="59"/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 t="shared" si="50"/>
        <v>66.290000000000006</v>
      </c>
      <c r="T189" s="25">
        <f t="shared" si="51"/>
        <v>3451.3254934396814</v>
      </c>
      <c r="U189" t="s">
        <v>62</v>
      </c>
      <c r="V189" t="str">
        <f t="shared" si="52"/>
        <v>-</v>
      </c>
      <c r="W189" s="8" t="e">
        <f t="shared" si="53"/>
        <v>#VALUE!</v>
      </c>
      <c r="X189" t="str">
        <f t="shared" si="54"/>
        <v>-</v>
      </c>
      <c r="Y189">
        <f t="shared" si="55"/>
        <v>0</v>
      </c>
      <c r="Z189" s="28" t="e">
        <f t="shared" si="56"/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 t="shared" si="57"/>
        <v>57.3</v>
      </c>
      <c r="AM189" t="s">
        <v>62</v>
      </c>
      <c r="AN189" s="23" t="s">
        <v>62</v>
      </c>
      <c r="AO189" s="25">
        <f t="shared" si="58"/>
        <v>197760.95077409374</v>
      </c>
      <c r="AP189" s="28" t="e">
        <f t="shared" si="59"/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 t="shared" si="50"/>
        <v>150</v>
      </c>
      <c r="T190" s="25">
        <f t="shared" si="51"/>
        <v>17671.458676442588</v>
      </c>
      <c r="U190" t="s">
        <v>62</v>
      </c>
      <c r="V190" t="str">
        <f t="shared" si="52"/>
        <v>-</v>
      </c>
      <c r="W190" s="8" t="e">
        <f t="shared" si="53"/>
        <v>#VALUE!</v>
      </c>
      <c r="X190" t="str">
        <f t="shared" si="54"/>
        <v>-</v>
      </c>
      <c r="Y190">
        <f t="shared" si="55"/>
        <v>0</v>
      </c>
      <c r="Z190" s="28" t="e">
        <f t="shared" si="56"/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 t="shared" si="57"/>
        <v>30</v>
      </c>
      <c r="AM190" t="s">
        <v>62</v>
      </c>
      <c r="AN190" s="23" t="s">
        <v>62</v>
      </c>
      <c r="AO190" s="25">
        <f t="shared" si="58"/>
        <v>530143.76029327768</v>
      </c>
      <c r="AP190" s="28" t="e">
        <f t="shared" si="59"/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 t="shared" si="50"/>
        <v>#VALUE!</v>
      </c>
      <c r="T191" s="25" t="e">
        <f t="shared" si="51"/>
        <v>#VALUE!</v>
      </c>
      <c r="U191" t="s">
        <v>1873</v>
      </c>
      <c r="V191" t="str">
        <f t="shared" si="52"/>
        <v>3µH</v>
      </c>
      <c r="W191" s="8">
        <f t="shared" si="53"/>
        <v>3</v>
      </c>
      <c r="X191" t="str">
        <f t="shared" si="54"/>
        <v>µH</v>
      </c>
      <c r="Y191">
        <f t="shared" si="55"/>
        <v>9.9999999999999995E-7</v>
      </c>
      <c r="Z191" s="28">
        <f t="shared" si="56"/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 t="shared" si="57"/>
        <v>8.5</v>
      </c>
      <c r="AM191" t="s">
        <v>62</v>
      </c>
      <c r="AN191" s="23" t="s">
        <v>62</v>
      </c>
      <c r="AO191" s="25" t="e">
        <f t="shared" si="58"/>
        <v>#VALUE!</v>
      </c>
      <c r="AP191" s="28">
        <f t="shared" si="59"/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 t="shared" si="50"/>
        <v>#VALUE!</v>
      </c>
      <c r="T192" s="25" t="e">
        <f t="shared" si="51"/>
        <v>#VALUE!</v>
      </c>
      <c r="U192" t="s">
        <v>2046</v>
      </c>
      <c r="V192" t="str">
        <f t="shared" si="52"/>
        <v>4.5µH</v>
      </c>
      <c r="W192" s="8">
        <f t="shared" si="53"/>
        <v>4.5</v>
      </c>
      <c r="X192" t="str">
        <f t="shared" si="54"/>
        <v>µH</v>
      </c>
      <c r="Y192">
        <f t="shared" si="55"/>
        <v>9.9999999999999995E-7</v>
      </c>
      <c r="Z192" s="28">
        <f t="shared" si="56"/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 t="shared" si="57"/>
        <v>10.6</v>
      </c>
      <c r="AM192" t="s">
        <v>62</v>
      </c>
      <c r="AN192" s="23" t="s">
        <v>62</v>
      </c>
      <c r="AO192" s="25" t="e">
        <f t="shared" si="58"/>
        <v>#VALUE!</v>
      </c>
      <c r="AP192" s="28">
        <f t="shared" si="59"/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 t="shared" si="50"/>
        <v>#VALUE!</v>
      </c>
      <c r="T193" s="25" t="e">
        <f t="shared" si="51"/>
        <v>#VALUE!</v>
      </c>
      <c r="U193" t="s">
        <v>2308</v>
      </c>
      <c r="V193" t="str">
        <f t="shared" si="52"/>
        <v>1.57µH</v>
      </c>
      <c r="W193" s="8">
        <f t="shared" si="53"/>
        <v>1.57</v>
      </c>
      <c r="X193" t="str">
        <f t="shared" si="54"/>
        <v>µH</v>
      </c>
      <c r="Y193">
        <f t="shared" si="55"/>
        <v>9.9999999999999995E-7</v>
      </c>
      <c r="Z193" s="28">
        <f t="shared" si="56"/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 t="shared" si="57"/>
        <v>2.7</v>
      </c>
      <c r="AM193" t="s">
        <v>62</v>
      </c>
      <c r="AN193" s="23" t="s">
        <v>62</v>
      </c>
      <c r="AO193" s="25" t="e">
        <f t="shared" si="58"/>
        <v>#VALUE!</v>
      </c>
      <c r="AP193" s="28">
        <f t="shared" si="59"/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 t="shared" ref="S194:S197" si="60">MID(R194,SEARCH("(",R194)+1,SEARCH("m",R194)-SEARCH("(",R194)-1)+0</f>
        <v>#VALUE!</v>
      </c>
      <c r="T194" s="25" t="e">
        <f t="shared" ref="T194:T197" si="61">PI()*(S194/2)^2</f>
        <v>#VALUE!</v>
      </c>
      <c r="U194" t="s">
        <v>2311</v>
      </c>
      <c r="V194" t="str">
        <f t="shared" ref="V194:V197" si="62">SUBSTITUTE(U194, " ","")</f>
        <v>7.8µH</v>
      </c>
      <c r="W194" s="8">
        <f t="shared" ref="W194:W197" si="63">VALUE(TRIM(SUBSTITUTE(V194,X194,"")))</f>
        <v>7.8</v>
      </c>
      <c r="X194" t="str">
        <f t="shared" si="54"/>
        <v>µH</v>
      </c>
      <c r="Y194">
        <f t="shared" ref="Y194:Y197" si="64">IF(X194="µH",0.000001, IF(X194="nH",0.000000001,0))</f>
        <v>9.9999999999999995E-7</v>
      </c>
      <c r="Z194" s="28">
        <f t="shared" ref="Z194:Z197" si="65"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 t="shared" ref="AL194:AL197" si="66">MID(AK194,SEARCH("(",AK194)+1,SEARCH("m",AK194)-SEARCH("(",AK194)-1)+0</f>
        <v>16.3</v>
      </c>
      <c r="AM194" t="s">
        <v>62</v>
      </c>
      <c r="AN194" s="23" t="s">
        <v>62</v>
      </c>
      <c r="AO194" s="25" t="e">
        <f t="shared" si="58"/>
        <v>#VALUE!</v>
      </c>
      <c r="AP194" s="28">
        <f t="shared" si="59"/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 t="shared" si="60"/>
        <v>#VALUE!</v>
      </c>
      <c r="T195" s="25" t="e">
        <f t="shared" si="61"/>
        <v>#VALUE!</v>
      </c>
      <c r="U195" t="s">
        <v>2315</v>
      </c>
      <c r="V195" t="str">
        <f t="shared" si="62"/>
        <v>2.32µH</v>
      </c>
      <c r="W195" s="8">
        <f t="shared" si="63"/>
        <v>2.3199999999999998</v>
      </c>
      <c r="X195" t="str">
        <f t="shared" si="54"/>
        <v>µH</v>
      </c>
      <c r="Y195">
        <f t="shared" si="64"/>
        <v>9.9999999999999995E-7</v>
      </c>
      <c r="Z195" s="28">
        <f t="shared" si="65"/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 t="shared" si="66"/>
        <v>3.3</v>
      </c>
      <c r="AM195" t="s">
        <v>62</v>
      </c>
      <c r="AN195" s="23" t="s">
        <v>62</v>
      </c>
      <c r="AO195" s="25" t="e">
        <f t="shared" si="58"/>
        <v>#VALUE!</v>
      </c>
      <c r="AP195" s="28">
        <f t="shared" si="59"/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 t="shared" si="60"/>
        <v>#VALUE!</v>
      </c>
      <c r="T196" s="25" t="e">
        <f t="shared" si="61"/>
        <v>#VALUE!</v>
      </c>
      <c r="U196" t="s">
        <v>2009</v>
      </c>
      <c r="V196" t="str">
        <f t="shared" si="62"/>
        <v>5.9µH</v>
      </c>
      <c r="W196" s="8">
        <f t="shared" si="63"/>
        <v>5.9</v>
      </c>
      <c r="X196" t="str">
        <f t="shared" si="54"/>
        <v>µH</v>
      </c>
      <c r="Y196">
        <f t="shared" si="64"/>
        <v>9.9999999999999995E-7</v>
      </c>
      <c r="Z196" s="28">
        <f t="shared" si="65"/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 t="shared" si="66"/>
        <v>#VALUE!</v>
      </c>
      <c r="AM196" t="s">
        <v>62</v>
      </c>
      <c r="AN196" s="23" t="s">
        <v>62</v>
      </c>
      <c r="AO196" s="25" t="e">
        <f t="shared" si="58"/>
        <v>#VALUE!</v>
      </c>
      <c r="AP196" s="28">
        <f t="shared" si="59"/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 t="shared" si="60"/>
        <v>#VALUE!</v>
      </c>
      <c r="T197" s="25" t="e">
        <f t="shared" si="61"/>
        <v>#VALUE!</v>
      </c>
      <c r="U197" t="s">
        <v>62</v>
      </c>
      <c r="V197" t="str">
        <f t="shared" si="62"/>
        <v>-</v>
      </c>
      <c r="W197" s="8" t="e">
        <f t="shared" si="63"/>
        <v>#VALUE!</v>
      </c>
      <c r="X197" t="str">
        <f t="shared" si="54"/>
        <v>-</v>
      </c>
      <c r="Y197">
        <f t="shared" si="64"/>
        <v>0</v>
      </c>
      <c r="Z197" s="28" t="e">
        <f t="shared" si="65"/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 t="shared" si="66"/>
        <v>#VALUE!</v>
      </c>
      <c r="AM197" t="s">
        <v>62</v>
      </c>
      <c r="AN197" s="23" t="s">
        <v>62</v>
      </c>
      <c r="AO197" s="25" t="e">
        <f t="shared" si="58"/>
        <v>#VALUE!</v>
      </c>
      <c r="AP197" s="28" t="e">
        <f t="shared" si="59"/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topLeftCell="A16" zoomScale="85" zoomScaleNormal="85" workbookViewId="0">
      <selection activeCell="A35" sqref="A35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tabSelected="1" topLeftCell="A7" zoomScale="85" zoomScaleNormal="85" workbookViewId="0">
      <selection activeCell="A32" sqref="A3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s="4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  <hyperlink ref="A32" r:id="rId2" xr:uid="{D33FE588-DE0D-4BAA-AFF5-F921B0BF15A1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D1E-468A-4075-9014-DECE2A3DC0DE}">
  <dimension ref="A1:AL31"/>
  <sheetViews>
    <sheetView topLeftCell="A4" zoomScaleNormal="100" workbookViewId="0">
      <pane xSplit="3" topLeftCell="X1" activePane="topRight" state="frozen"/>
      <selection activeCell="A7" sqref="A7"/>
      <selection pane="topRight" activeCell="AK13" sqref="AK13"/>
    </sheetView>
  </sheetViews>
  <sheetFormatPr defaultRowHeight="14.4" x14ac:dyDescent="0.3"/>
  <cols>
    <col min="1" max="1" width="18.44140625" bestFit="1" customWidth="1"/>
    <col min="2" max="2" width="18.44140625" customWidth="1"/>
    <col min="3" max="3" width="9.5546875" customWidth="1"/>
    <col min="4" max="4" width="13.33203125" customWidth="1"/>
    <col min="5" max="5" width="14" bestFit="1" customWidth="1"/>
    <col min="6" max="6" width="11.33203125" customWidth="1"/>
    <col min="7" max="7" width="11.6640625" customWidth="1"/>
    <col min="9" max="9" width="10.5546875" customWidth="1"/>
    <col min="10" max="10" width="11.33203125" bestFit="1" customWidth="1"/>
    <col min="11" max="11" width="13.44140625" customWidth="1"/>
    <col min="12" max="12" width="12.109375" customWidth="1"/>
    <col min="13" max="13" width="21.44140625" customWidth="1"/>
    <col min="15" max="15" width="15.109375" customWidth="1"/>
    <col min="16" max="16" width="12.21875" customWidth="1"/>
    <col min="18" max="18" width="8.109375" bestFit="1" customWidth="1"/>
    <col min="19" max="19" width="10.5546875" customWidth="1"/>
    <col min="21" max="21" width="11.5546875" customWidth="1"/>
    <col min="26" max="26" width="10.5546875" customWidth="1"/>
    <col min="35" max="35" width="22.5546875" bestFit="1" customWidth="1"/>
    <col min="36" max="37" width="10.77734375" customWidth="1"/>
  </cols>
  <sheetData>
    <row r="1" spans="1:38" x14ac:dyDescent="0.3">
      <c r="A1" t="s">
        <v>2691</v>
      </c>
    </row>
    <row r="2" spans="1:38" x14ac:dyDescent="0.3">
      <c r="A2" t="s">
        <v>2694</v>
      </c>
      <c r="B2">
        <v>15</v>
      </c>
    </row>
    <row r="3" spans="1:38" x14ac:dyDescent="0.3">
      <c r="A3" t="s">
        <v>2695</v>
      </c>
      <c r="B3">
        <v>1.84E-2</v>
      </c>
      <c r="D3" s="1"/>
      <c r="E3" s="1"/>
      <c r="F3" s="1"/>
    </row>
    <row r="4" spans="1:38" x14ac:dyDescent="0.3">
      <c r="A4" t="s">
        <v>2696</v>
      </c>
      <c r="B4">
        <v>8.26</v>
      </c>
    </row>
    <row r="5" spans="1:38" x14ac:dyDescent="0.3">
      <c r="A5" t="s">
        <v>2697</v>
      </c>
      <c r="B5">
        <v>500</v>
      </c>
    </row>
    <row r="6" spans="1:38" x14ac:dyDescent="0.3">
      <c r="A6" t="s">
        <v>2703</v>
      </c>
      <c r="B6">
        <v>1.044E-2</v>
      </c>
    </row>
    <row r="8" spans="1:38" x14ac:dyDescent="0.3">
      <c r="A8" t="s">
        <v>2640</v>
      </c>
      <c r="B8" s="17">
        <v>2.6199999999999999E-3</v>
      </c>
      <c r="C8" s="24" t="s">
        <v>2642</v>
      </c>
      <c r="D8" t="s">
        <v>2645</v>
      </c>
    </row>
    <row r="9" spans="1:38" x14ac:dyDescent="0.3">
      <c r="A9" t="s">
        <v>2641</v>
      </c>
      <c r="B9">
        <v>7.62</v>
      </c>
      <c r="D9" t="s">
        <v>2672</v>
      </c>
    </row>
    <row r="10" spans="1:38" x14ac:dyDescent="0.3">
      <c r="A10" t="s">
        <v>2709</v>
      </c>
      <c r="B10">
        <v>0.57150000000000001</v>
      </c>
      <c r="AD10" t="s">
        <v>2719</v>
      </c>
    </row>
    <row r="12" spans="1:38" x14ac:dyDescent="0.3">
      <c r="A12" t="s">
        <v>2634</v>
      </c>
      <c r="B12" t="s">
        <v>2635</v>
      </c>
      <c r="Q12" t="s">
        <v>2687</v>
      </c>
      <c r="U12" t="s">
        <v>2690</v>
      </c>
      <c r="AB12" t="s">
        <v>2710</v>
      </c>
      <c r="AD12" t="s">
        <v>2715</v>
      </c>
      <c r="AG12" t="s">
        <v>2715</v>
      </c>
      <c r="AI12" t="s">
        <v>2720</v>
      </c>
      <c r="AJ12" t="s">
        <v>2723</v>
      </c>
      <c r="AK12" t="s">
        <v>2727</v>
      </c>
    </row>
    <row r="13" spans="1:38" x14ac:dyDescent="0.3">
      <c r="A13" t="s">
        <v>2679</v>
      </c>
      <c r="B13">
        <v>3</v>
      </c>
      <c r="F13" t="s">
        <v>2680</v>
      </c>
      <c r="G13" t="s">
        <v>2680</v>
      </c>
      <c r="H13" t="s">
        <v>2680</v>
      </c>
      <c r="I13" t="s">
        <v>2680</v>
      </c>
      <c r="J13" t="s">
        <v>2680</v>
      </c>
      <c r="K13" t="s">
        <v>2680</v>
      </c>
      <c r="L13" t="s">
        <v>2680</v>
      </c>
      <c r="M13" t="s">
        <v>2680</v>
      </c>
      <c r="N13" t="s">
        <v>2681</v>
      </c>
      <c r="O13" t="s">
        <v>2682</v>
      </c>
      <c r="P13" t="s">
        <v>2683</v>
      </c>
      <c r="Q13" t="s">
        <v>2684</v>
      </c>
      <c r="R13" t="s">
        <v>2681</v>
      </c>
      <c r="S13" t="s">
        <v>2682</v>
      </c>
      <c r="T13" t="s">
        <v>2683</v>
      </c>
      <c r="U13" t="s">
        <v>2683</v>
      </c>
      <c r="V13">
        <v>5</v>
      </c>
      <c r="W13">
        <v>5</v>
      </c>
      <c r="X13" t="s">
        <v>2692</v>
      </c>
      <c r="Y13" t="s">
        <v>2692</v>
      </c>
      <c r="Z13" t="s">
        <v>2701</v>
      </c>
      <c r="AA13" t="s">
        <v>2701</v>
      </c>
      <c r="AB13" t="s">
        <v>2705</v>
      </c>
      <c r="AC13" t="s">
        <v>2705</v>
      </c>
      <c r="AD13" t="s">
        <v>2705</v>
      </c>
      <c r="AE13" t="s">
        <v>2705</v>
      </c>
      <c r="AF13" t="s">
        <v>2705</v>
      </c>
      <c r="AG13" t="s">
        <v>2705</v>
      </c>
      <c r="AH13" t="s">
        <v>2705</v>
      </c>
      <c r="AI13" t="s">
        <v>2708</v>
      </c>
      <c r="AJ13" t="s">
        <v>2726</v>
      </c>
    </row>
    <row r="14" spans="1:38" ht="57.6" x14ac:dyDescent="0.3">
      <c r="A14" t="s">
        <v>2636</v>
      </c>
      <c r="B14" t="s">
        <v>35</v>
      </c>
      <c r="C14" t="s">
        <v>2637</v>
      </c>
      <c r="D14" t="s">
        <v>2654</v>
      </c>
      <c r="E14" s="1" t="s">
        <v>2666</v>
      </c>
      <c r="F14" s="1" t="s">
        <v>2624</v>
      </c>
      <c r="G14" s="1" t="s">
        <v>2667</v>
      </c>
      <c r="H14" s="1" t="s">
        <v>2668</v>
      </c>
      <c r="I14" s="1" t="s">
        <v>2669</v>
      </c>
      <c r="J14" s="1" t="s">
        <v>2670</v>
      </c>
      <c r="K14" s="1" t="s">
        <v>2673</v>
      </c>
      <c r="L14" s="1" t="s">
        <v>2639</v>
      </c>
      <c r="M14" s="1" t="s">
        <v>2675</v>
      </c>
      <c r="N14" s="1" t="s">
        <v>2674</v>
      </c>
      <c r="O14" s="1" t="s">
        <v>2676</v>
      </c>
      <c r="P14" s="1" t="s">
        <v>2677</v>
      </c>
      <c r="Q14" s="1" t="s">
        <v>2678</v>
      </c>
      <c r="R14" s="1" t="s">
        <v>2685</v>
      </c>
      <c r="S14" s="1" t="s">
        <v>2686</v>
      </c>
      <c r="T14" s="1" t="s">
        <v>2688</v>
      </c>
      <c r="U14" s="1" t="s">
        <v>2689</v>
      </c>
      <c r="V14" s="1" t="s">
        <v>2693</v>
      </c>
      <c r="W14" s="1" t="s">
        <v>2698</v>
      </c>
      <c r="X14" s="1" t="s">
        <v>2700</v>
      </c>
      <c r="Y14" s="1" t="s">
        <v>2699</v>
      </c>
      <c r="Z14" s="1" t="s">
        <v>2702</v>
      </c>
      <c r="AA14" s="1" t="s">
        <v>2704</v>
      </c>
      <c r="AB14" s="1" t="s">
        <v>2712</v>
      </c>
      <c r="AC14" s="1" t="s">
        <v>2711</v>
      </c>
      <c r="AD14" s="1" t="s">
        <v>2713</v>
      </c>
      <c r="AE14" s="1" t="s">
        <v>2714</v>
      </c>
      <c r="AF14" s="1" t="s">
        <v>2716</v>
      </c>
      <c r="AG14" s="1" t="s">
        <v>2717</v>
      </c>
      <c r="AH14" s="1" t="s">
        <v>2718</v>
      </c>
      <c r="AI14" s="1" t="s">
        <v>2721</v>
      </c>
      <c r="AJ14" s="1" t="s">
        <v>2722</v>
      </c>
      <c r="AK14" s="1" t="s">
        <v>2724</v>
      </c>
      <c r="AL14" s="1" t="s">
        <v>2725</v>
      </c>
    </row>
    <row r="15" spans="1:38" x14ac:dyDescent="0.3">
      <c r="A15" s="5" t="s">
        <v>2648</v>
      </c>
      <c r="B15">
        <v>77868</v>
      </c>
      <c r="C15">
        <v>123</v>
      </c>
      <c r="E15" s="5">
        <v>77.8</v>
      </c>
      <c r="F15">
        <v>12.7</v>
      </c>
      <c r="G15">
        <v>176</v>
      </c>
      <c r="H15">
        <v>196</v>
      </c>
      <c r="I15">
        <f>G15*H15</f>
        <v>34496</v>
      </c>
      <c r="J15">
        <v>26</v>
      </c>
      <c r="K15">
        <v>30</v>
      </c>
      <c r="L15">
        <f>K15*0.92</f>
        <v>27.6</v>
      </c>
      <c r="M15">
        <f>SQRT($B$8*(10^6)*(10^3)/L15)</f>
        <v>308.10312596902367</v>
      </c>
      <c r="N15">
        <f>4*PI()*M15*$B$9/H15</f>
        <v>150.52369429068563</v>
      </c>
      <c r="O15">
        <v>0.67500000000000004</v>
      </c>
      <c r="P15" s="17">
        <f>$B$8*O15</f>
        <v>1.7685000000000001E-3</v>
      </c>
      <c r="Q15">
        <f>M15/O15</f>
        <v>456.44907550966468</v>
      </c>
      <c r="R15">
        <f>4*PI()*Q15*$B$9/H15</f>
        <v>222.99806561583054</v>
      </c>
      <c r="S15">
        <v>0.5</v>
      </c>
      <c r="T15">
        <f>K15*S15</f>
        <v>15</v>
      </c>
      <c r="U15">
        <f>T15*Q15^2/1000</f>
        <v>3125.1863780044137</v>
      </c>
      <c r="V15">
        <f>$B$3*Q15</f>
        <v>8.3986629893778293</v>
      </c>
      <c r="W15">
        <f>V15*10^2</f>
        <v>839.86629893778297</v>
      </c>
      <c r="X15">
        <v>1820</v>
      </c>
      <c r="Y15" s="5">
        <f>W15/X15</f>
        <v>0.46146499941636426</v>
      </c>
      <c r="Z15">
        <f>W15/(1000)*$B$6</f>
        <v>8.7682041609104533E-3</v>
      </c>
      <c r="AA15">
        <f>$B$9^2*Z15</f>
        <v>0.50912051368076894</v>
      </c>
      <c r="AB15">
        <f>4*PI()*Q15/H15*($B$9+$B$10/2)</f>
        <v>231.36049307642418</v>
      </c>
      <c r="AC15">
        <f>4*PI()*Q15/H15*($B$9-$B$10/2)</f>
        <v>214.63563815523688</v>
      </c>
      <c r="AD15">
        <v>0.4592</v>
      </c>
      <c r="AE15">
        <v>0.43740000000000001</v>
      </c>
    </row>
    <row r="16" spans="1:38" x14ac:dyDescent="0.3">
      <c r="A16" s="5" t="s">
        <v>2648</v>
      </c>
      <c r="B16">
        <v>77908</v>
      </c>
      <c r="C16">
        <v>124</v>
      </c>
      <c r="E16" s="5">
        <v>77.8</v>
      </c>
      <c r="F16">
        <v>15.88</v>
      </c>
      <c r="G16">
        <v>221</v>
      </c>
      <c r="H16">
        <v>196</v>
      </c>
      <c r="I16">
        <f>G16*H16</f>
        <v>43316</v>
      </c>
      <c r="J16">
        <v>26</v>
      </c>
      <c r="K16">
        <v>37</v>
      </c>
      <c r="L16">
        <f t="shared" ref="L16:L22" si="0">K16*0.92</f>
        <v>34.04</v>
      </c>
      <c r="M16">
        <f>SQRT($B$8*(10^6)*(10^3)/L16)</f>
        <v>277.43156385034223</v>
      </c>
      <c r="N16">
        <f>4*PI()*M16*$B$9/H16</f>
        <v>135.53911136816652</v>
      </c>
      <c r="O16">
        <v>0.71499999999999997</v>
      </c>
      <c r="P16" s="17">
        <f>$B$8*O16</f>
        <v>1.8732999999999998E-3</v>
      </c>
      <c r="Q16">
        <f t="shared" ref="Q16:Q22" si="1">M16/O16</f>
        <v>388.01617321726189</v>
      </c>
      <c r="R16">
        <f>4*PI()*Q16*$B$9/H16</f>
        <v>189.56519072470846</v>
      </c>
      <c r="S16">
        <v>0.57499999999999996</v>
      </c>
      <c r="T16">
        <f t="shared" ref="T16:T22" si="2">K16*S16</f>
        <v>21.274999999999999</v>
      </c>
      <c r="U16">
        <f t="shared" ref="U16:U22" si="3">T16*Q16^2/1000</f>
        <v>3203.0906156780284</v>
      </c>
      <c r="V16">
        <f t="shared" ref="V16:V22" si="4">$B$3*Q16</f>
        <v>7.139497587197619</v>
      </c>
      <c r="W16">
        <f t="shared" ref="W16:W22" si="5">V16*10^2</f>
        <v>713.94975871976192</v>
      </c>
      <c r="X16">
        <v>1820</v>
      </c>
      <c r="Y16">
        <f t="shared" ref="Y16:Y22" si="6">W16/X16</f>
        <v>0.39228008720866037</v>
      </c>
      <c r="Z16">
        <f t="shared" ref="Z16:Z22" si="7">W16/(1000)*$B$6</f>
        <v>7.4536354810343149E-3</v>
      </c>
      <c r="AA16">
        <f t="shared" ref="AA16:AA22" si="8">$B$9^2*Z16</f>
        <v>0.43279087202496885</v>
      </c>
      <c r="AB16">
        <f t="shared" ref="AB16:AB22" si="9">4*PI()*Q16/H16*($B$9+$B$10/2)</f>
        <v>196.67388537688504</v>
      </c>
      <c r="AC16">
        <f t="shared" ref="AC16:AC22" si="10">4*PI()*Q16/H16*($B$9-$B$10/2)</f>
        <v>182.45649607253191</v>
      </c>
      <c r="AD16">
        <v>0.41239999999999999</v>
      </c>
      <c r="AE16">
        <v>0.39140000000000003</v>
      </c>
    </row>
    <row r="17" spans="1:38" x14ac:dyDescent="0.3">
      <c r="A17" s="29" t="s">
        <v>2649</v>
      </c>
      <c r="B17">
        <v>79617</v>
      </c>
      <c r="C17">
        <v>120</v>
      </c>
      <c r="E17">
        <v>62</v>
      </c>
      <c r="F17">
        <v>24.99</v>
      </c>
      <c r="G17">
        <v>360</v>
      </c>
      <c r="H17">
        <v>144</v>
      </c>
      <c r="I17">
        <f>G17*H17</f>
        <v>51840</v>
      </c>
      <c r="J17">
        <v>60</v>
      </c>
      <c r="K17">
        <v>189</v>
      </c>
      <c r="L17">
        <f t="shared" si="0"/>
        <v>173.88</v>
      </c>
      <c r="M17">
        <f>SQRT($B$8*(10^6)*(10^3)/L17)</f>
        <v>122.75122359451188</v>
      </c>
      <c r="N17">
        <f>4*PI()*M17*$B$9/H17</f>
        <v>81.625935779144882</v>
      </c>
      <c r="O17">
        <v>0.71699999999999997</v>
      </c>
      <c r="P17" s="17">
        <f>$B$8*O17</f>
        <v>1.8785399999999999E-3</v>
      </c>
      <c r="Q17">
        <f t="shared" si="1"/>
        <v>171.20114866738061</v>
      </c>
      <c r="R17">
        <f>4*PI()*Q17*$B$9/H17</f>
        <v>113.84370401554378</v>
      </c>
      <c r="S17">
        <v>0.56599999999999995</v>
      </c>
      <c r="T17">
        <f t="shared" si="2"/>
        <v>106.97399999999999</v>
      </c>
      <c r="U17">
        <f t="shared" si="3"/>
        <v>3135.3901079723382</v>
      </c>
      <c r="V17">
        <f t="shared" si="4"/>
        <v>3.1501011354798032</v>
      </c>
      <c r="W17">
        <f t="shared" si="5"/>
        <v>315.01011354798032</v>
      </c>
      <c r="X17">
        <v>789</v>
      </c>
      <c r="Y17">
        <f t="shared" si="6"/>
        <v>0.39925236191125518</v>
      </c>
      <c r="Z17">
        <f t="shared" si="7"/>
        <v>3.2887055854409143E-3</v>
      </c>
      <c r="AA17">
        <f t="shared" si="8"/>
        <v>0.19095671659527541</v>
      </c>
      <c r="AB17">
        <f t="shared" si="9"/>
        <v>118.11284291612668</v>
      </c>
      <c r="AC17">
        <f t="shared" si="10"/>
        <v>109.57456511496089</v>
      </c>
      <c r="AD17">
        <v>0.57289999999999996</v>
      </c>
      <c r="AE17">
        <v>0.54430000000000001</v>
      </c>
      <c r="AF17">
        <f t="shared" ref="AF17:AF20" si="11">(AD17-AE17)/2</f>
        <v>1.4299999999999979E-2</v>
      </c>
      <c r="AG17">
        <v>3.76</v>
      </c>
      <c r="AH17" s="29">
        <f>AG17*G17*H17/1000</f>
        <v>194.91839999999999</v>
      </c>
      <c r="AI17">
        <f>(AH17+AA17*1000)/G17</f>
        <v>1.071875323875765</v>
      </c>
      <c r="AJ17">
        <v>1</v>
      </c>
      <c r="AK17">
        <v>19</v>
      </c>
      <c r="AL17">
        <v>171.19</v>
      </c>
    </row>
    <row r="18" spans="1:38" x14ac:dyDescent="0.3">
      <c r="A18" t="s">
        <v>2652</v>
      </c>
      <c r="C18" t="s">
        <v>2651</v>
      </c>
      <c r="P18" s="17"/>
    </row>
    <row r="19" spans="1:38" x14ac:dyDescent="0.3">
      <c r="A19" t="s">
        <v>2650</v>
      </c>
      <c r="B19">
        <v>78072</v>
      </c>
      <c r="C19">
        <v>121</v>
      </c>
      <c r="D19" t="s">
        <v>2655</v>
      </c>
      <c r="E19">
        <v>68</v>
      </c>
      <c r="F19">
        <v>19.989999999999998</v>
      </c>
      <c r="G19">
        <v>314</v>
      </c>
      <c r="H19">
        <v>158</v>
      </c>
      <c r="I19">
        <f>G19*H19</f>
        <v>49612</v>
      </c>
      <c r="J19">
        <v>60</v>
      </c>
      <c r="K19">
        <v>143</v>
      </c>
      <c r="L19">
        <f t="shared" si="0"/>
        <v>131.56</v>
      </c>
      <c r="M19">
        <f>SQRT($B$8*(10^6)*(10^3)/L19)</f>
        <v>141.12004726811389</v>
      </c>
      <c r="N19">
        <f>4*PI()*M19*$B$9/H19</f>
        <v>85.525665385841577</v>
      </c>
      <c r="O19">
        <v>0.85799999999999998</v>
      </c>
      <c r="P19" s="17">
        <f>$B$8*O19</f>
        <v>2.2479599999999998E-3</v>
      </c>
      <c r="Q19">
        <f t="shared" si="1"/>
        <v>164.47557956656632</v>
      </c>
      <c r="R19">
        <f>4*PI()*Q19*$B$9/H19</f>
        <v>99.680262687461038</v>
      </c>
      <c r="S19">
        <v>0.80100000000000005</v>
      </c>
      <c r="T19">
        <f t="shared" si="2"/>
        <v>114.54300000000001</v>
      </c>
      <c r="U19">
        <f t="shared" si="3"/>
        <v>3098.6420086450503</v>
      </c>
      <c r="V19">
        <f t="shared" si="4"/>
        <v>3.0263506640248203</v>
      </c>
      <c r="W19">
        <f t="shared" si="5"/>
        <v>302.63506640248204</v>
      </c>
      <c r="X19">
        <v>945</v>
      </c>
      <c r="Y19">
        <f t="shared" si="6"/>
        <v>0.32024874751585403</v>
      </c>
      <c r="Z19">
        <f t="shared" si="7"/>
        <v>3.1595100932419124E-3</v>
      </c>
      <c r="AA19">
        <f t="shared" si="8"/>
        <v>0.1834550578580357</v>
      </c>
      <c r="AB19">
        <f t="shared" si="9"/>
        <v>103.41827253824084</v>
      </c>
      <c r="AC19">
        <f t="shared" si="10"/>
        <v>95.942252836681263</v>
      </c>
      <c r="AD19">
        <v>0.58120000000000005</v>
      </c>
      <c r="AE19">
        <v>0.54559999999999997</v>
      </c>
      <c r="AF19">
        <f t="shared" si="11"/>
        <v>1.7800000000000038E-2</v>
      </c>
      <c r="AG19">
        <v>17.29</v>
      </c>
      <c r="AH19">
        <f t="shared" ref="AH19:AH20" si="12">AG19*G19*H19/1000</f>
        <v>857.79147999999986</v>
      </c>
      <c r="AI19">
        <f t="shared" ref="AI19:AI20" si="13">(AH19+AA19*1000)/G19</f>
        <v>3.3160717766179473</v>
      </c>
    </row>
    <row r="20" spans="1:38" x14ac:dyDescent="0.3">
      <c r="A20" s="29" t="s">
        <v>2653</v>
      </c>
      <c r="B20">
        <v>58617</v>
      </c>
      <c r="C20">
        <v>120</v>
      </c>
      <c r="D20" t="s">
        <v>2655</v>
      </c>
      <c r="E20">
        <v>62</v>
      </c>
      <c r="F20">
        <v>24.99</v>
      </c>
      <c r="G20">
        <v>360</v>
      </c>
      <c r="H20">
        <v>144</v>
      </c>
      <c r="I20">
        <f>G20*H20</f>
        <v>51840</v>
      </c>
      <c r="J20">
        <v>60</v>
      </c>
      <c r="K20">
        <v>189</v>
      </c>
      <c r="L20">
        <f t="shared" si="0"/>
        <v>173.88</v>
      </c>
      <c r="M20">
        <f>SQRT($B$8*(10^6)*(10^3)/L20)</f>
        <v>122.75122359451188</v>
      </c>
      <c r="N20">
        <f>4*PI()*M20*$B$9/H20</f>
        <v>81.625935779144882</v>
      </c>
      <c r="O20">
        <v>0.82099999999999995</v>
      </c>
      <c r="P20" s="17">
        <f>$B$8*O20</f>
        <v>2.15102E-3</v>
      </c>
      <c r="Q20">
        <f t="shared" si="1"/>
        <v>149.51427965226785</v>
      </c>
      <c r="R20">
        <f>4*PI()*Q20*$B$9/H20</f>
        <v>99.42257707569415</v>
      </c>
      <c r="S20">
        <v>0.80600000000000005</v>
      </c>
      <c r="T20">
        <f t="shared" si="2"/>
        <v>152.334</v>
      </c>
      <c r="U20">
        <f t="shared" si="3"/>
        <v>3405.3534222502153</v>
      </c>
      <c r="V20">
        <f t="shared" si="4"/>
        <v>2.7510627456017285</v>
      </c>
      <c r="W20">
        <f t="shared" si="5"/>
        <v>275.10627456017284</v>
      </c>
      <c r="X20">
        <v>789</v>
      </c>
      <c r="Y20">
        <f t="shared" si="6"/>
        <v>0.34867715406866012</v>
      </c>
      <c r="Z20">
        <f t="shared" si="7"/>
        <v>2.8721095064082043E-3</v>
      </c>
      <c r="AA20">
        <f t="shared" si="8"/>
        <v>0.16676731522388855</v>
      </c>
      <c r="AB20">
        <f t="shared" si="9"/>
        <v>103.15092371603268</v>
      </c>
      <c r="AC20">
        <f t="shared" si="10"/>
        <v>95.694230435355621</v>
      </c>
      <c r="AD20">
        <v>0.57930000000000004</v>
      </c>
      <c r="AE20">
        <v>0.54430000000000001</v>
      </c>
      <c r="AF20">
        <f t="shared" si="11"/>
        <v>1.7500000000000016E-2</v>
      </c>
      <c r="AG20">
        <v>5.28</v>
      </c>
      <c r="AH20" s="29">
        <f t="shared" si="12"/>
        <v>273.71520000000004</v>
      </c>
      <c r="AI20">
        <f t="shared" si="13"/>
        <v>1.2235625422885794</v>
      </c>
      <c r="AJ20">
        <v>1.5</v>
      </c>
      <c r="AK20">
        <v>23.7103</v>
      </c>
      <c r="AL20">
        <v>149.50700000000001</v>
      </c>
    </row>
    <row r="21" spans="1:38" x14ac:dyDescent="0.3">
      <c r="A21" s="5" t="s">
        <v>2638</v>
      </c>
      <c r="B21">
        <v>55617</v>
      </c>
      <c r="C21">
        <v>120</v>
      </c>
      <c r="E21">
        <v>62</v>
      </c>
      <c r="F21">
        <v>24.99</v>
      </c>
      <c r="G21">
        <v>360</v>
      </c>
      <c r="H21">
        <v>144</v>
      </c>
      <c r="I21">
        <f>G21*H21</f>
        <v>51840</v>
      </c>
      <c r="J21">
        <v>60</v>
      </c>
      <c r="K21">
        <v>189</v>
      </c>
      <c r="L21">
        <f t="shared" si="0"/>
        <v>173.88</v>
      </c>
      <c r="M21">
        <f>SQRT($B$8*(10^6)*(10^3)/L21)</f>
        <v>122.75122359451188</v>
      </c>
      <c r="N21">
        <f>4*PI()*M21*$B$9/H21</f>
        <v>81.625935779144882</v>
      </c>
      <c r="O21">
        <v>0.65400000000000003</v>
      </c>
      <c r="P21" s="17">
        <f>$B$8*O21</f>
        <v>1.7134800000000001E-3</v>
      </c>
      <c r="Q21">
        <f t="shared" si="1"/>
        <v>187.69300243809155</v>
      </c>
      <c r="R21">
        <f>4*PI()*Q21*$B$9/H21</f>
        <v>124.81029935649063</v>
      </c>
      <c r="S21">
        <v>0.40200000000000002</v>
      </c>
      <c r="T21">
        <f t="shared" si="2"/>
        <v>75.978000000000009</v>
      </c>
      <c r="U21">
        <f t="shared" si="3"/>
        <v>2676.6033698915212</v>
      </c>
      <c r="V21">
        <f t="shared" si="4"/>
        <v>3.4535512448608845</v>
      </c>
      <c r="W21">
        <f t="shared" si="5"/>
        <v>345.35512448608847</v>
      </c>
      <c r="X21">
        <v>789</v>
      </c>
      <c r="Y21" s="5">
        <f t="shared" si="6"/>
        <v>0.43771245182013746</v>
      </c>
      <c r="Z21">
        <f t="shared" si="7"/>
        <v>3.6055074996347632E-3</v>
      </c>
      <c r="AA21">
        <f t="shared" si="8"/>
        <v>0.20935162966179274</v>
      </c>
      <c r="AB21">
        <f t="shared" si="9"/>
        <v>129.49068558235902</v>
      </c>
      <c r="AC21">
        <f t="shared" si="10"/>
        <v>120.12991313062223</v>
      </c>
    </row>
    <row r="22" spans="1:38" x14ac:dyDescent="0.3">
      <c r="A22" s="5" t="s">
        <v>2638</v>
      </c>
      <c r="B22">
        <v>55868</v>
      </c>
      <c r="C22">
        <v>123</v>
      </c>
      <c r="E22" s="5">
        <v>77.8</v>
      </c>
      <c r="F22">
        <v>12.7</v>
      </c>
      <c r="G22">
        <v>176</v>
      </c>
      <c r="H22">
        <v>196</v>
      </c>
      <c r="I22">
        <f>G22*H22</f>
        <v>34496</v>
      </c>
      <c r="J22">
        <v>26</v>
      </c>
      <c r="K22">
        <v>30</v>
      </c>
      <c r="L22">
        <f t="shared" si="0"/>
        <v>27.6</v>
      </c>
      <c r="M22">
        <f>SQRT($B$8*(10^6)*(10^3)/L22)</f>
        <v>308.10312596902367</v>
      </c>
      <c r="N22">
        <f>4*PI()*M22*$B$9/H22</f>
        <v>150.52369429068563</v>
      </c>
      <c r="O22">
        <v>0.76300000000000001</v>
      </c>
      <c r="P22" s="17">
        <f>$B$8*O22</f>
        <v>1.99906E-3</v>
      </c>
      <c r="Q22">
        <f t="shared" si="1"/>
        <v>403.80488331457883</v>
      </c>
      <c r="R22">
        <f>4*PI()*Q22*$B$9/H22</f>
        <v>197.27876053825116</v>
      </c>
      <c r="S22">
        <v>0.62</v>
      </c>
      <c r="T22">
        <f t="shared" si="2"/>
        <v>18.600000000000001</v>
      </c>
      <c r="U22">
        <f t="shared" si="3"/>
        <v>3032.8859384698317</v>
      </c>
      <c r="V22">
        <f t="shared" si="4"/>
        <v>7.4300098529882508</v>
      </c>
      <c r="W22">
        <f t="shared" si="5"/>
        <v>743.00098529882507</v>
      </c>
      <c r="X22">
        <v>1820</v>
      </c>
      <c r="Y22">
        <f t="shared" si="6"/>
        <v>0.40824229961473907</v>
      </c>
      <c r="Z22">
        <f t="shared" si="7"/>
        <v>7.7569302865197337E-3</v>
      </c>
      <c r="AA22">
        <f t="shared" si="8"/>
        <v>0.45040150292859643</v>
      </c>
      <c r="AB22">
        <f t="shared" si="9"/>
        <v>204.67671405843558</v>
      </c>
      <c r="AC22">
        <f t="shared" si="10"/>
        <v>189.88080701806672</v>
      </c>
    </row>
    <row r="23" spans="1:38" x14ac:dyDescent="0.3">
      <c r="A23" t="s">
        <v>2643</v>
      </c>
      <c r="B23" t="s">
        <v>2657</v>
      </c>
      <c r="C23">
        <v>130</v>
      </c>
      <c r="E23" t="s">
        <v>2671</v>
      </c>
      <c r="P23" s="17"/>
    </row>
    <row r="24" spans="1:38" x14ac:dyDescent="0.3">
      <c r="A24" t="s">
        <v>2644</v>
      </c>
      <c r="B24" t="s">
        <v>2656</v>
      </c>
      <c r="C24">
        <v>130</v>
      </c>
      <c r="E24" t="s">
        <v>2671</v>
      </c>
      <c r="P24" s="17"/>
    </row>
    <row r="25" spans="1:38" x14ac:dyDescent="0.3">
      <c r="A25" t="s">
        <v>2646</v>
      </c>
      <c r="B25" t="s">
        <v>2647</v>
      </c>
      <c r="C25">
        <v>132</v>
      </c>
      <c r="D25" t="s">
        <v>2655</v>
      </c>
      <c r="E25" t="s">
        <v>2671</v>
      </c>
      <c r="P25" s="17"/>
    </row>
    <row r="26" spans="1:38" x14ac:dyDescent="0.3">
      <c r="A26" t="s">
        <v>2658</v>
      </c>
      <c r="B26" t="s">
        <v>2659</v>
      </c>
      <c r="C26">
        <v>133</v>
      </c>
      <c r="D26" t="s">
        <v>2660</v>
      </c>
      <c r="E26" t="s">
        <v>2671</v>
      </c>
      <c r="P26" s="17"/>
    </row>
    <row r="27" spans="1:38" x14ac:dyDescent="0.3">
      <c r="A27" t="s">
        <v>2658</v>
      </c>
      <c r="B27" t="s">
        <v>2661</v>
      </c>
      <c r="C27">
        <v>133</v>
      </c>
      <c r="D27" t="s">
        <v>2655</v>
      </c>
      <c r="E27" t="s">
        <v>2671</v>
      </c>
      <c r="P27" s="17"/>
    </row>
    <row r="28" spans="1:38" x14ac:dyDescent="0.3">
      <c r="A28" t="s">
        <v>2662</v>
      </c>
      <c r="B28" t="s">
        <v>2663</v>
      </c>
      <c r="C28">
        <v>133</v>
      </c>
      <c r="D28" t="s">
        <v>2655</v>
      </c>
      <c r="E28" t="s">
        <v>2671</v>
      </c>
      <c r="P28" s="17"/>
    </row>
    <row r="29" spans="1:38" x14ac:dyDescent="0.3">
      <c r="A29" t="s">
        <v>2664</v>
      </c>
      <c r="B29" t="s">
        <v>2665</v>
      </c>
      <c r="C29">
        <v>133</v>
      </c>
      <c r="E29" t="s">
        <v>2671</v>
      </c>
      <c r="P29" s="17"/>
    </row>
    <row r="31" spans="1:38" x14ac:dyDescent="0.3">
      <c r="A31" t="s">
        <v>2707</v>
      </c>
      <c r="E31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  <vt:lpstr>Task6_Cores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Chackrarat</cp:lastModifiedBy>
  <dcterms:created xsi:type="dcterms:W3CDTF">2022-01-25T12:03:14Z</dcterms:created>
  <dcterms:modified xsi:type="dcterms:W3CDTF">2022-02-25T21:25:25Z</dcterms:modified>
</cp:coreProperties>
</file>