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ck\Dropbox\Academic Coursework\FS2016\PHSC 7611 CEA\PH CEA\"/>
    </mc:Choice>
  </mc:AlternateContent>
  <bookViews>
    <workbookView xWindow="0" yWindow="0" windowWidth="21570" windowHeight="8160" tabRatio="682" activeTab="1"/>
  </bookViews>
  <sheets>
    <sheet name="Model Figure" sheetId="1" r:id="rId1"/>
    <sheet name="Analysis" sheetId="3" r:id="rId2"/>
    <sheet name="Parameters" sheetId="8" r:id="rId3"/>
    <sheet name="Life tables" sheetId="4" r:id="rId4"/>
    <sheet name="Probabilities" sheetId="6" r:id="rId5"/>
    <sheet name="UC " sheetId="16" r:id="rId6"/>
    <sheet name="PH + UC" sheetId="17" r:id="rId7"/>
    <sheet name="Control" sheetId="13" state="hidden" r:id="rId8"/>
  </sheets>
  <externalReferences>
    <externalReference r:id="rId9"/>
    <externalReference r:id="rId10"/>
  </externalReferences>
  <definedNames>
    <definedName name="_cNP1">Parameters!$B$41</definedName>
    <definedName name="_cPH1">Parameters!$B$41</definedName>
    <definedName name="_PA14">[1]Parameters!$B$106</definedName>
    <definedName name="_PA18">[1]Parameters!$B$107</definedName>
    <definedName name="_PA26">[1]Parameters!$B$108</definedName>
    <definedName name="_PA6">[1]Parameters!$B$103</definedName>
    <definedName name="_pH2">[1]Parameters!$B$19</definedName>
    <definedName name="_PPI10">[1]Parameters!$B$97</definedName>
    <definedName name="_PPI18">[1]Parameters!$B$98</definedName>
    <definedName name="_PPI26">[1]Parameters!$B$99</definedName>
    <definedName name="_PPI8">[1]Parameters!$B$96</definedName>
    <definedName name="_xR1">[1]Parameters!$B$111</definedName>
    <definedName name="_xR2">[1]Parameters!$B$112</definedName>
    <definedName name="a" localSheetId="4">Probabilities!#REF!</definedName>
    <definedName name="age">[2]Parameters!$B$8</definedName>
    <definedName name="ageC">[2]Parameters!$B$23</definedName>
    <definedName name="amr">Parameters!$B$19</definedName>
    <definedName name="amrc">Parameters!$B$23</definedName>
    <definedName name="amrHOEX">Parameters!$B$20</definedName>
    <definedName name="amrrate">Parameters!$B$18</definedName>
    <definedName name="b" localSheetId="4">Probabilities!#REF!</definedName>
    <definedName name="BS">[1]Parameters!$B$67</definedName>
    <definedName name="c_" localSheetId="4">Probabilities!#REF!</definedName>
    <definedName name="CCC">[1]Parameters!$B$105</definedName>
    <definedName name="cDR">Parameters!$B$11</definedName>
    <definedName name="cEREX">Parameters!$B$39</definedName>
    <definedName name="cHOEX">Parameters!$B$40</definedName>
    <definedName name="CIS">[1]Parameters!$B$55</definedName>
    <definedName name="cNES">Parameters!$B$37</definedName>
    <definedName name="cons">[2]Parameters!$B$22</definedName>
    <definedName name="cOSEX">Parameters!$B$38</definedName>
    <definedName name="cPH1_">Parameters!$B$41</definedName>
    <definedName name="cPHr">Parameters!$B$42</definedName>
    <definedName name="cPrimary">Parameters!$B$37</definedName>
    <definedName name="cRevision">Parameters!$B$38</definedName>
    <definedName name="CST">[1]Parameters!$B$65</definedName>
    <definedName name="cStandard">Parameters!$B$40</definedName>
    <definedName name="cSuccess">Parameters!$B$39</definedName>
    <definedName name="d" localSheetId="4">Probabilities!#REF!</definedName>
    <definedName name="DDPPI8">[1]Parameters!$B$102</definedName>
    <definedName name="e" localSheetId="4">Probabilities!#REF!</definedName>
    <definedName name="ECG">[1]Parameters!$B$66</definedName>
    <definedName name="f" localSheetId="4">Probabilities!#REF!</definedName>
    <definedName name="Fee">[1]Parameters!$B$53</definedName>
    <definedName name="g" localSheetId="4">Probabilities!#REF!</definedName>
    <definedName name="gamma" localSheetId="7">Parameters!#REF!</definedName>
    <definedName name="gamma" localSheetId="6">Parameters!#REF!</definedName>
    <definedName name="gamma" localSheetId="5">Parameters!#REF!</definedName>
    <definedName name="gamma">Parameters!#REF!</definedName>
    <definedName name="GEPA">[1]Parameters!$B$62</definedName>
    <definedName name="GERA">[1]Parameters!$B$61</definedName>
    <definedName name="GPGA">[1]Parameters!$B$58</definedName>
    <definedName name="GPGER1">[1]Parameters!$B$109</definedName>
    <definedName name="GPGER2">[1]Parameters!$B$110</definedName>
    <definedName name="GPMA">[1]Parameters!$B$60</definedName>
    <definedName name="GPRA">[1]Parameters!$B$59</definedName>
    <definedName name="h" localSheetId="4">Probabilities!#REF!</definedName>
    <definedName name="H2RA">[1]Parameters!$B$54</definedName>
    <definedName name="H2RA18">[1]Parameters!$B$92</definedName>
    <definedName name="H2RA26">[1]Parameters!$B$93</definedName>
    <definedName name="H2RADD">[1]Parameters!$B$89</definedName>
    <definedName name="HR2A18">[1]Parameters!$B$92</definedName>
    <definedName name="i" localSheetId="4">Probabilities!#REF!</definedName>
    <definedName name="j" localSheetId="4">Probabilities!#REF!</definedName>
    <definedName name="k" localSheetId="4">Probabilities!#REF!</definedName>
    <definedName name="l" localSheetId="4">Probabilities!#REF!</definedName>
    <definedName name="lambda" localSheetId="7">Parameters!#REF!</definedName>
    <definedName name="lambda" localSheetId="6">Parameters!#REF!</definedName>
    <definedName name="lambda" localSheetId="5">Parameters!#REF!</definedName>
    <definedName name="lambda">Parameters!#REF!</definedName>
    <definedName name="LDPPI">[1]Parameters!$B$57</definedName>
    <definedName name="LDPPI18">[1]Parameters!$B$100</definedName>
    <definedName name="LDPPI26">[1]Parameters!$B$101</definedName>
    <definedName name="lifetable">'Life tables'!$A$4:$M$123</definedName>
    <definedName name="m" localSheetId="4">Probabilities!#REF!</definedName>
    <definedName name="male">Parameters!$B$9</definedName>
    <definedName name="maleC">[2]Parameters!$B$24</definedName>
    <definedName name="mr" localSheetId="6">'PH + UC'!$C$7:$C$839</definedName>
    <definedName name="mr">'UC '!$C$7:$C$839</definedName>
    <definedName name="n" localSheetId="4">Probabilities!#REF!</definedName>
    <definedName name="nCSTR2">[1]Parameters!$B$82</definedName>
    <definedName name="nECGR1">[1]Parameters!$B$76</definedName>
    <definedName name="nECGR2">[1]Parameters!$B$83</definedName>
    <definedName name="NF">[1]Parameters!$B$68</definedName>
    <definedName name="nGER2">[1]Parameters!$B$80</definedName>
    <definedName name="nGPR2">[1]Parameters!$B$79</definedName>
    <definedName name="nUGIER1">[1]Parameters!$B$77</definedName>
    <definedName name="nUGIER2">[1]Parameters!$B$84</definedName>
    <definedName name="nUGISR1">[1]Parameters!$B$78</definedName>
    <definedName name="nUGISR2">[1]Parameters!$B$85</definedName>
    <definedName name="o" localSheetId="4">Probabilities!#REF!</definedName>
    <definedName name="oDR">Parameters!$B$12</definedName>
    <definedName name="omrPTHR">[2]Parameters!$B$16</definedName>
    <definedName name="omrRTHR">[2]Parameters!$B$17</definedName>
    <definedName name="p06H2">[1]Parameters!$B$27</definedName>
    <definedName name="p06LDPPI">[1]Parameters!$B$29</definedName>
    <definedName name="p06PA">[1]Parameters!$B$26</definedName>
    <definedName name="p06PL">[1]Parameters!$B$25</definedName>
    <definedName name="p06PPI">[1]Parameters!$B$28</definedName>
    <definedName name="p06SU">[1]Parameters!$B$30</definedName>
    <definedName name="p612H2">[1]Parameters!$B$33</definedName>
    <definedName name="p612LDPPI">[1]Parameters!$B$35</definedName>
    <definedName name="p612PA">[1]Parameters!$B$32</definedName>
    <definedName name="p612PL">[1]Parameters!$B$31</definedName>
    <definedName name="p612PPI">[1]Parameters!$B$34</definedName>
    <definedName name="pCAPH">Parameters!$B$54</definedName>
    <definedName name="pCAUC">Parameters!$B$55</definedName>
    <definedName name="pDDH2">[1]Parameters!$B$20</definedName>
    <definedName name="pDDPPI">[1]Parameters!$B$22</definedName>
    <definedName name="pEXUC">Probabilities!$E$31</definedName>
    <definedName name="pPA">[1]Parameters!$B$18</definedName>
    <definedName name="PPI">[1]Parameters!$B$56</definedName>
    <definedName name="pPPI">[1]Parameters!$B$21</definedName>
    <definedName name="_xlnm.Print_Area" localSheetId="2">Parameters!$A$1:$M$54</definedName>
    <definedName name="prob">[1]Parameters!$B$3</definedName>
    <definedName name="pUAPH">Parameters!$B$56</definedName>
    <definedName name="pUAUC">Parameters!$B$57</definedName>
    <definedName name="Rc_">'[1]MC Results'!$U$2</definedName>
    <definedName name="rrEREX">Parameters!$B$28</definedName>
    <definedName name="rrEREXc">Parameters!$B$32</definedName>
    <definedName name="rrHOEX">Parameters!$B$29</definedName>
    <definedName name="rrHOEXc">Parameters!$B$33</definedName>
    <definedName name="rrNP1" localSheetId="7">Parameters!#REF!</definedName>
    <definedName name="rrNP1" localSheetId="6">Parameters!#REF!</definedName>
    <definedName name="rrNP1" localSheetId="5">Parameters!#REF!</definedName>
    <definedName name="rrNP1">Parameters!#REF!</definedName>
    <definedName name="rrnp2" localSheetId="6">Parameters!#REF!</definedName>
    <definedName name="rrnp2" localSheetId="5">Parameters!#REF!</definedName>
    <definedName name="rrnp2">Parameters!#REF!</definedName>
    <definedName name="rrOSEX">Parameters!$B$27</definedName>
    <definedName name="rrOSEXc">Parameters!$B$31</definedName>
    <definedName name="rrr">[2]Parameters!$B$18</definedName>
    <definedName name="standardRR" localSheetId="7">Control!#REF!</definedName>
    <definedName name="standardRR" localSheetId="2">[2]Standard!$C$7:$C$66</definedName>
    <definedName name="standardRR" localSheetId="6">'PH + UC'!#REF!</definedName>
    <definedName name="standardRR" localSheetId="4">[2]Standard!$C$7:$C$66</definedName>
    <definedName name="standardRR" localSheetId="5">'UC '!#REF!</definedName>
    <definedName name="standardRR">#REF!</definedName>
    <definedName name="SWDDH2E">[1]Parameters!$B$48</definedName>
    <definedName name="SWDDPPI">[1]Parameters!$B$42</definedName>
    <definedName name="SWDDPPIE">[1]Parameters!$B$50</definedName>
    <definedName name="SWH2E">[1]Parameters!$B$47</definedName>
    <definedName name="SWNH12">[1]Parameters!$B$44</definedName>
    <definedName name="SWNH8">[1]Parameters!$B$45</definedName>
    <definedName name="SWPA">[1]Parameters!$B$38</definedName>
    <definedName name="SWPAE">[1]Parameters!$B$46</definedName>
    <definedName name="SWPPI">[1]Parameters!$B$41</definedName>
    <definedName name="SWPPIE">[1]Parameters!$B$49</definedName>
    <definedName name="SWSU">[1]Parameters!$B$43</definedName>
    <definedName name="uEREX">Parameters!$B$49</definedName>
    <definedName name="UGIE">[1]Parameters!$B$63</definedName>
    <definedName name="UGIS">[1]Parameters!$B$64</definedName>
    <definedName name="uHOEX">Parameters!$B$50</definedName>
    <definedName name="uNES">Parameters!$B$47</definedName>
    <definedName name="uOCEX">Parameters!$B$48</definedName>
    <definedName name="uRevision">Parameters!$B$49</definedName>
    <definedName name="uSuccessP">Parameters!$B$47</definedName>
    <definedName name="uSuccessR">Parameters!$B$48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7" i="17" l="1"/>
  <c r="F7" i="17"/>
  <c r="M8" i="17" s="1"/>
  <c r="W6" i="17"/>
  <c r="V6" i="17"/>
  <c r="U6" i="17"/>
  <c r="T6" i="17"/>
  <c r="N1" i="4"/>
  <c r="O1" i="4"/>
  <c r="P2" i="4"/>
  <c r="O2" i="4"/>
  <c r="G11" i="8"/>
  <c r="B11" i="8"/>
  <c r="B12" i="8"/>
  <c r="G12" i="8"/>
  <c r="V6" i="16"/>
  <c r="U6" i="16"/>
  <c r="T6" i="16"/>
  <c r="K5" i="4"/>
  <c r="L5" i="4"/>
  <c r="M5" i="4"/>
  <c r="K6" i="4"/>
  <c r="L6" i="4"/>
  <c r="M6" i="4" s="1"/>
  <c r="K7" i="4"/>
  <c r="L7" i="4"/>
  <c r="M7" i="4" s="1"/>
  <c r="K8" i="4"/>
  <c r="L8" i="4"/>
  <c r="M8" i="4" s="1"/>
  <c r="K9" i="4"/>
  <c r="L9" i="4" s="1"/>
  <c r="M9" i="4" s="1"/>
  <c r="K10" i="4"/>
  <c r="L10" i="4" s="1"/>
  <c r="M10" i="4" s="1"/>
  <c r="K11" i="4"/>
  <c r="L11" i="4" s="1"/>
  <c r="M11" i="4" s="1"/>
  <c r="K12" i="4"/>
  <c r="L12" i="4"/>
  <c r="M12" i="4"/>
  <c r="K13" i="4"/>
  <c r="L13" i="4"/>
  <c r="M13" i="4"/>
  <c r="K14" i="4"/>
  <c r="L14" i="4"/>
  <c r="M14" i="4" s="1"/>
  <c r="K15" i="4"/>
  <c r="L15" i="4"/>
  <c r="M15" i="4" s="1"/>
  <c r="K16" i="4"/>
  <c r="L16" i="4"/>
  <c r="M16" i="4" s="1"/>
  <c r="K17" i="4"/>
  <c r="L17" i="4" s="1"/>
  <c r="M17" i="4" s="1"/>
  <c r="K18" i="4"/>
  <c r="L18" i="4" s="1"/>
  <c r="M18" i="4" s="1"/>
  <c r="K19" i="4"/>
  <c r="L19" i="4" s="1"/>
  <c r="M19" i="4" s="1"/>
  <c r="K20" i="4"/>
  <c r="L20" i="4"/>
  <c r="M20" i="4"/>
  <c r="K21" i="4"/>
  <c r="L21" i="4"/>
  <c r="M21" i="4"/>
  <c r="K22" i="4"/>
  <c r="L22" i="4"/>
  <c r="M22" i="4" s="1"/>
  <c r="K23" i="4"/>
  <c r="L23" i="4"/>
  <c r="M23" i="4" s="1"/>
  <c r="K24" i="4"/>
  <c r="L24" i="4"/>
  <c r="M24" i="4" s="1"/>
  <c r="K25" i="4"/>
  <c r="L25" i="4" s="1"/>
  <c r="M25" i="4" s="1"/>
  <c r="K26" i="4"/>
  <c r="L26" i="4" s="1"/>
  <c r="M26" i="4" s="1"/>
  <c r="K27" i="4"/>
  <c r="L27" i="4" s="1"/>
  <c r="M27" i="4" s="1"/>
  <c r="K28" i="4"/>
  <c r="L28" i="4"/>
  <c r="M28" i="4"/>
  <c r="K29" i="4"/>
  <c r="L29" i="4"/>
  <c r="M29" i="4"/>
  <c r="K30" i="4"/>
  <c r="L30" i="4"/>
  <c r="M30" i="4" s="1"/>
  <c r="K31" i="4"/>
  <c r="L31" i="4"/>
  <c r="M31" i="4" s="1"/>
  <c r="K32" i="4"/>
  <c r="L32" i="4"/>
  <c r="M32" i="4" s="1"/>
  <c r="K33" i="4"/>
  <c r="L33" i="4" s="1"/>
  <c r="M33" i="4" s="1"/>
  <c r="K34" i="4"/>
  <c r="L34" i="4" s="1"/>
  <c r="M34" i="4" s="1"/>
  <c r="K35" i="4"/>
  <c r="L35" i="4" s="1"/>
  <c r="M35" i="4" s="1"/>
  <c r="K36" i="4"/>
  <c r="L36" i="4"/>
  <c r="M36" i="4"/>
  <c r="K37" i="4"/>
  <c r="L37" i="4"/>
  <c r="M37" i="4"/>
  <c r="K38" i="4"/>
  <c r="L38" i="4"/>
  <c r="M38" i="4" s="1"/>
  <c r="K39" i="4"/>
  <c r="L39" i="4"/>
  <c r="M39" i="4" s="1"/>
  <c r="K40" i="4"/>
  <c r="L40" i="4"/>
  <c r="M40" i="4" s="1"/>
  <c r="K41" i="4"/>
  <c r="L41" i="4" s="1"/>
  <c r="M41" i="4" s="1"/>
  <c r="K42" i="4"/>
  <c r="L42" i="4" s="1"/>
  <c r="M42" i="4" s="1"/>
  <c r="K43" i="4"/>
  <c r="L43" i="4" s="1"/>
  <c r="M43" i="4" s="1"/>
  <c r="K44" i="4"/>
  <c r="L44" i="4"/>
  <c r="M44" i="4"/>
  <c r="K45" i="4"/>
  <c r="L45" i="4"/>
  <c r="M45" i="4"/>
  <c r="K46" i="4"/>
  <c r="L46" i="4"/>
  <c r="M46" i="4" s="1"/>
  <c r="K47" i="4"/>
  <c r="L47" i="4"/>
  <c r="M47" i="4" s="1"/>
  <c r="K48" i="4"/>
  <c r="L48" i="4"/>
  <c r="M48" i="4" s="1"/>
  <c r="K49" i="4"/>
  <c r="L49" i="4" s="1"/>
  <c r="M49" i="4" s="1"/>
  <c r="K50" i="4"/>
  <c r="L50" i="4" s="1"/>
  <c r="M50" i="4" s="1"/>
  <c r="K51" i="4"/>
  <c r="L51" i="4" s="1"/>
  <c r="M51" i="4" s="1"/>
  <c r="K52" i="4"/>
  <c r="L52" i="4"/>
  <c r="M52" i="4"/>
  <c r="K53" i="4"/>
  <c r="L53" i="4"/>
  <c r="M53" i="4"/>
  <c r="K54" i="4"/>
  <c r="L54" i="4"/>
  <c r="M54" i="4" s="1"/>
  <c r="K55" i="4"/>
  <c r="L55" i="4"/>
  <c r="M55" i="4" s="1"/>
  <c r="K56" i="4"/>
  <c r="L56" i="4"/>
  <c r="M56" i="4" s="1"/>
  <c r="K57" i="4"/>
  <c r="L57" i="4" s="1"/>
  <c r="M57" i="4" s="1"/>
  <c r="K58" i="4"/>
  <c r="L58" i="4" s="1"/>
  <c r="M58" i="4" s="1"/>
  <c r="K59" i="4"/>
  <c r="L59" i="4" s="1"/>
  <c r="M59" i="4" s="1"/>
  <c r="K60" i="4"/>
  <c r="L60" i="4"/>
  <c r="M60" i="4"/>
  <c r="K61" i="4"/>
  <c r="L61" i="4"/>
  <c r="M61" i="4"/>
  <c r="K62" i="4"/>
  <c r="L62" i="4"/>
  <c r="M62" i="4" s="1"/>
  <c r="K63" i="4"/>
  <c r="L63" i="4"/>
  <c r="M63" i="4" s="1"/>
  <c r="K64" i="4"/>
  <c r="L64" i="4"/>
  <c r="M64" i="4" s="1"/>
  <c r="K65" i="4"/>
  <c r="L65" i="4" s="1"/>
  <c r="M65" i="4" s="1"/>
  <c r="K66" i="4"/>
  <c r="L66" i="4" s="1"/>
  <c r="M66" i="4" s="1"/>
  <c r="K67" i="4"/>
  <c r="L67" i="4" s="1"/>
  <c r="M67" i="4" s="1"/>
  <c r="K68" i="4"/>
  <c r="L68" i="4"/>
  <c r="M68" i="4"/>
  <c r="K69" i="4"/>
  <c r="L69" i="4"/>
  <c r="M69" i="4"/>
  <c r="K70" i="4"/>
  <c r="L70" i="4"/>
  <c r="M70" i="4" s="1"/>
  <c r="K71" i="4"/>
  <c r="L71" i="4"/>
  <c r="M71" i="4" s="1"/>
  <c r="K72" i="4"/>
  <c r="L72" i="4"/>
  <c r="M72" i="4" s="1"/>
  <c r="K73" i="4"/>
  <c r="L73" i="4" s="1"/>
  <c r="M73" i="4" s="1"/>
  <c r="K74" i="4"/>
  <c r="L74" i="4" s="1"/>
  <c r="M74" i="4" s="1"/>
  <c r="K75" i="4"/>
  <c r="L75" i="4" s="1"/>
  <c r="M75" i="4" s="1"/>
  <c r="K76" i="4"/>
  <c r="L76" i="4"/>
  <c r="M76" i="4"/>
  <c r="K77" i="4"/>
  <c r="L77" i="4"/>
  <c r="M77" i="4"/>
  <c r="K78" i="4"/>
  <c r="L78" i="4"/>
  <c r="M78" i="4" s="1"/>
  <c r="K79" i="4"/>
  <c r="L79" i="4"/>
  <c r="M79" i="4" s="1"/>
  <c r="K80" i="4"/>
  <c r="L80" i="4"/>
  <c r="M80" i="4" s="1"/>
  <c r="K81" i="4"/>
  <c r="L81" i="4" s="1"/>
  <c r="M81" i="4" s="1"/>
  <c r="K82" i="4"/>
  <c r="L82" i="4" s="1"/>
  <c r="M82" i="4" s="1"/>
  <c r="K83" i="4"/>
  <c r="L83" i="4" s="1"/>
  <c r="M83" i="4" s="1"/>
  <c r="K84" i="4"/>
  <c r="L84" i="4"/>
  <c r="M84" i="4"/>
  <c r="K85" i="4"/>
  <c r="L85" i="4"/>
  <c r="M85" i="4"/>
  <c r="K86" i="4"/>
  <c r="L86" i="4"/>
  <c r="M86" i="4" s="1"/>
  <c r="K87" i="4"/>
  <c r="L87" i="4"/>
  <c r="M87" i="4" s="1"/>
  <c r="K88" i="4"/>
  <c r="L88" i="4"/>
  <c r="M88" i="4" s="1"/>
  <c r="K89" i="4"/>
  <c r="L89" i="4" s="1"/>
  <c r="M89" i="4" s="1"/>
  <c r="K90" i="4"/>
  <c r="L90" i="4" s="1"/>
  <c r="M90" i="4" s="1"/>
  <c r="K91" i="4"/>
  <c r="L91" i="4" s="1"/>
  <c r="M91" i="4" s="1"/>
  <c r="K92" i="4"/>
  <c r="L92" i="4"/>
  <c r="M92" i="4"/>
  <c r="K93" i="4"/>
  <c r="L93" i="4"/>
  <c r="M93" i="4"/>
  <c r="K94" i="4"/>
  <c r="L94" i="4"/>
  <c r="M94" i="4" s="1"/>
  <c r="K95" i="4"/>
  <c r="L95" i="4"/>
  <c r="M95" i="4" s="1"/>
  <c r="K96" i="4"/>
  <c r="L96" i="4"/>
  <c r="M96" i="4" s="1"/>
  <c r="K97" i="4"/>
  <c r="L97" i="4" s="1"/>
  <c r="M97" i="4" s="1"/>
  <c r="K98" i="4"/>
  <c r="L98" i="4" s="1"/>
  <c r="M98" i="4" s="1"/>
  <c r="K99" i="4"/>
  <c r="L99" i="4" s="1"/>
  <c r="M99" i="4" s="1"/>
  <c r="K100" i="4"/>
  <c r="L100" i="4"/>
  <c r="M100" i="4"/>
  <c r="K101" i="4"/>
  <c r="L101" i="4"/>
  <c r="M101" i="4"/>
  <c r="K102" i="4"/>
  <c r="L102" i="4"/>
  <c r="M102" i="4" s="1"/>
  <c r="K103" i="4"/>
  <c r="L103" i="4"/>
  <c r="M103" i="4" s="1"/>
  <c r="K104" i="4"/>
  <c r="L104" i="4"/>
  <c r="M104" i="4" s="1"/>
  <c r="K105" i="4"/>
  <c r="L105" i="4" s="1"/>
  <c r="M105" i="4" s="1"/>
  <c r="K106" i="4"/>
  <c r="L106" i="4" s="1"/>
  <c r="M106" i="4" s="1"/>
  <c r="K107" i="4"/>
  <c r="L107" i="4" s="1"/>
  <c r="M107" i="4" s="1"/>
  <c r="K108" i="4"/>
  <c r="L108" i="4"/>
  <c r="M108" i="4"/>
  <c r="K109" i="4"/>
  <c r="L109" i="4"/>
  <c r="M109" i="4"/>
  <c r="K110" i="4"/>
  <c r="L110" i="4"/>
  <c r="M110" i="4" s="1"/>
  <c r="K111" i="4"/>
  <c r="L111" i="4"/>
  <c r="M111" i="4" s="1"/>
  <c r="K112" i="4"/>
  <c r="L112" i="4"/>
  <c r="M112" i="4" s="1"/>
  <c r="K113" i="4"/>
  <c r="L113" i="4" s="1"/>
  <c r="M113" i="4" s="1"/>
  <c r="K114" i="4"/>
  <c r="L114" i="4" s="1"/>
  <c r="M114" i="4" s="1"/>
  <c r="K115" i="4"/>
  <c r="L115" i="4" s="1"/>
  <c r="M115" i="4" s="1"/>
  <c r="K116" i="4"/>
  <c r="L116" i="4"/>
  <c r="M116" i="4"/>
  <c r="K117" i="4"/>
  <c r="L117" i="4"/>
  <c r="M117" i="4"/>
  <c r="K118" i="4"/>
  <c r="L118" i="4"/>
  <c r="M118" i="4" s="1"/>
  <c r="K119" i="4"/>
  <c r="L119" i="4"/>
  <c r="M119" i="4" s="1"/>
  <c r="K120" i="4"/>
  <c r="L120" i="4"/>
  <c r="M120" i="4" s="1"/>
  <c r="K121" i="4"/>
  <c r="L121" i="4" s="1"/>
  <c r="M121" i="4" s="1"/>
  <c r="K122" i="4"/>
  <c r="L122" i="4" s="1"/>
  <c r="M122" i="4" s="1"/>
  <c r="K123" i="4"/>
  <c r="L123" i="4" s="1"/>
  <c r="M123" i="4" s="1"/>
  <c r="L4" i="4"/>
  <c r="M4" i="4" s="1"/>
  <c r="K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4" i="4"/>
  <c r="E31" i="6"/>
  <c r="C31" i="6"/>
  <c r="F8" i="17" l="1"/>
  <c r="G8" i="17" s="1"/>
  <c r="P8" i="17"/>
  <c r="N8" i="17"/>
  <c r="O8" i="17"/>
  <c r="N7" i="17"/>
  <c r="V7" i="17"/>
  <c r="G7" i="17"/>
  <c r="O7" i="17"/>
  <c r="H7" i="17"/>
  <c r="I7" i="17"/>
  <c r="K7" i="17" s="1"/>
  <c r="P7" i="17"/>
  <c r="R7" i="17" s="1"/>
  <c r="C38" i="6"/>
  <c r="E38" i="6" s="1"/>
  <c r="B56" i="8" s="1"/>
  <c r="B37" i="6"/>
  <c r="C37" i="6" s="1"/>
  <c r="E37" i="6" s="1"/>
  <c r="B57" i="8" s="1"/>
  <c r="B38" i="6"/>
  <c r="C36" i="6"/>
  <c r="E36" i="6" s="1"/>
  <c r="B54" i="8" s="1"/>
  <c r="B36" i="6"/>
  <c r="B35" i="6"/>
  <c r="C35" i="6" s="1"/>
  <c r="E35" i="6" s="1"/>
  <c r="B55" i="8" s="1"/>
  <c r="M6" i="13"/>
  <c r="G6" i="13"/>
  <c r="V8" i="17" l="1"/>
  <c r="M9" i="17"/>
  <c r="O9" i="17" s="1"/>
  <c r="F9" i="17"/>
  <c r="M10" i="17" s="1"/>
  <c r="H8" i="17"/>
  <c r="I8" i="17"/>
  <c r="K8" i="17" s="1"/>
  <c r="R8" i="17"/>
  <c r="P9" i="17"/>
  <c r="N9" i="17"/>
  <c r="U7" i="17"/>
  <c r="F7" i="16"/>
  <c r="M7" i="16"/>
  <c r="E7" i="13"/>
  <c r="L7" i="13"/>
  <c r="K7" i="13"/>
  <c r="F7" i="13"/>
  <c r="B31" i="8"/>
  <c r="C27" i="6"/>
  <c r="E27" i="6" s="1"/>
  <c r="C28" i="6"/>
  <c r="E28" i="6" s="1"/>
  <c r="C26" i="6"/>
  <c r="E26" i="6" s="1"/>
  <c r="B27" i="8" s="1"/>
  <c r="C29" i="6"/>
  <c r="E29" i="6" s="1"/>
  <c r="D28" i="6"/>
  <c r="D27" i="6"/>
  <c r="D26" i="6"/>
  <c r="C15" i="6"/>
  <c r="E15" i="6" s="1"/>
  <c r="C19" i="6"/>
  <c r="E19" i="6" s="1"/>
  <c r="C16" i="6"/>
  <c r="E16" i="6" s="1"/>
  <c r="B32" i="8" s="1"/>
  <c r="C17" i="6"/>
  <c r="E17" i="6" s="1"/>
  <c r="B29" i="8" s="1"/>
  <c r="C18" i="6"/>
  <c r="E18" i="6" s="1"/>
  <c r="D17" i="6"/>
  <c r="D16" i="6"/>
  <c r="D15" i="6"/>
  <c r="G9" i="17" l="1"/>
  <c r="H9" i="17"/>
  <c r="U8" i="17"/>
  <c r="I9" i="17"/>
  <c r="K9" i="17" s="1"/>
  <c r="F10" i="17"/>
  <c r="M11" i="17" s="1"/>
  <c r="V9" i="17"/>
  <c r="R9" i="17"/>
  <c r="U9" i="17" s="1"/>
  <c r="I10" i="17"/>
  <c r="K10" i="17" s="1"/>
  <c r="H10" i="17"/>
  <c r="N10" i="17"/>
  <c r="P10" i="17"/>
  <c r="O10" i="17"/>
  <c r="F8" i="16"/>
  <c r="G8" i="16" s="1"/>
  <c r="M8" i="16"/>
  <c r="O8" i="16" s="1"/>
  <c r="O7" i="16"/>
  <c r="N7" i="16"/>
  <c r="V7" i="16"/>
  <c r="I7" i="16"/>
  <c r="K7" i="16" s="1"/>
  <c r="G7" i="16"/>
  <c r="G7" i="13"/>
  <c r="M7" i="13"/>
  <c r="B33" i="8"/>
  <c r="P7" i="16" s="1"/>
  <c r="R7" i="16" s="1"/>
  <c r="L8" i="13"/>
  <c r="F8" i="13"/>
  <c r="B28" i="8"/>
  <c r="K8" i="13"/>
  <c r="E8" i="13"/>
  <c r="W6" i="16"/>
  <c r="B8" i="6"/>
  <c r="V10" i="17" l="1"/>
  <c r="G10" i="17"/>
  <c r="F11" i="17"/>
  <c r="M12" i="17" s="1"/>
  <c r="R10" i="17"/>
  <c r="U10" i="17" s="1"/>
  <c r="F12" i="17"/>
  <c r="M13" i="17" s="1"/>
  <c r="N11" i="17"/>
  <c r="P11" i="17"/>
  <c r="O11" i="17"/>
  <c r="V11" i="17"/>
  <c r="I11" i="17"/>
  <c r="K11" i="17" s="1"/>
  <c r="F13" i="17"/>
  <c r="M14" i="17" s="1"/>
  <c r="H11" i="17"/>
  <c r="G11" i="17"/>
  <c r="U7" i="16"/>
  <c r="N8" i="16"/>
  <c r="V8" i="16"/>
  <c r="I8" i="16"/>
  <c r="K8" i="16" s="1"/>
  <c r="M9" i="16"/>
  <c r="P9" i="16" s="1"/>
  <c r="F9" i="16"/>
  <c r="F10" i="16" s="1"/>
  <c r="P8" i="16"/>
  <c r="R8" i="16" s="1"/>
  <c r="H7" i="16"/>
  <c r="H8" i="16"/>
  <c r="M8" i="13"/>
  <c r="E9" i="13"/>
  <c r="K9" i="13"/>
  <c r="F9" i="13"/>
  <c r="G8" i="13"/>
  <c r="L9" i="13"/>
  <c r="C8" i="6"/>
  <c r="E8" i="6" s="1"/>
  <c r="B19" i="8" s="1"/>
  <c r="B30" i="6"/>
  <c r="C30" i="6" s="1"/>
  <c r="E30" i="6" s="1"/>
  <c r="C7" i="6"/>
  <c r="E7" i="6" s="1"/>
  <c r="B20" i="8" s="1"/>
  <c r="C5" i="6"/>
  <c r="E5" i="6" s="1"/>
  <c r="C6" i="6"/>
  <c r="E6" i="6" s="1"/>
  <c r="C4" i="6"/>
  <c r="E4" i="6"/>
  <c r="D5" i="6"/>
  <c r="D6" i="6"/>
  <c r="D4" i="6"/>
  <c r="B9" i="8"/>
  <c r="C839" i="16" s="1"/>
  <c r="B8" i="8"/>
  <c r="C832" i="17" l="1"/>
  <c r="C824" i="17"/>
  <c r="C816" i="17"/>
  <c r="C808" i="17"/>
  <c r="C800" i="17"/>
  <c r="C792" i="17"/>
  <c r="C784" i="17"/>
  <c r="C776" i="17"/>
  <c r="C768" i="17"/>
  <c r="C760" i="17"/>
  <c r="C752" i="17"/>
  <c r="C744" i="17"/>
  <c r="C736" i="17"/>
  <c r="C728" i="17"/>
  <c r="C720" i="17"/>
  <c r="C712" i="17"/>
  <c r="C704" i="17"/>
  <c r="C696" i="17"/>
  <c r="C688" i="17"/>
  <c r="C680" i="17"/>
  <c r="C672" i="17"/>
  <c r="C664" i="17"/>
  <c r="C656" i="17"/>
  <c r="C648" i="17"/>
  <c r="C640" i="17"/>
  <c r="C632" i="17"/>
  <c r="C624" i="17"/>
  <c r="C616" i="17"/>
  <c r="C608" i="17"/>
  <c r="C600" i="17"/>
  <c r="C592" i="17"/>
  <c r="C584" i="17"/>
  <c r="C576" i="17"/>
  <c r="C568" i="17"/>
  <c r="C560" i="17"/>
  <c r="C552" i="17"/>
  <c r="C544" i="17"/>
  <c r="C536" i="17"/>
  <c r="C528" i="17"/>
  <c r="C520" i="17"/>
  <c r="C512" i="17"/>
  <c r="C504" i="17"/>
  <c r="C496" i="17"/>
  <c r="C488" i="17"/>
  <c r="C480" i="17"/>
  <c r="C472" i="17"/>
  <c r="C464" i="17"/>
  <c r="C456" i="17"/>
  <c r="C448" i="17"/>
  <c r="C440" i="17"/>
  <c r="C432" i="17"/>
  <c r="C424" i="17"/>
  <c r="C416" i="17"/>
  <c r="C408" i="17"/>
  <c r="C400" i="17"/>
  <c r="C392" i="17"/>
  <c r="C384" i="17"/>
  <c r="C376" i="17"/>
  <c r="C368" i="17"/>
  <c r="C360" i="17"/>
  <c r="C352" i="17"/>
  <c r="C344" i="17"/>
  <c r="C336" i="17"/>
  <c r="C328" i="17"/>
  <c r="C320" i="17"/>
  <c r="C312" i="17"/>
  <c r="C304" i="17"/>
  <c r="C296" i="17"/>
  <c r="C288" i="17"/>
  <c r="C280" i="17"/>
  <c r="C272" i="17"/>
  <c r="C264" i="17"/>
  <c r="C256" i="17"/>
  <c r="C248" i="17"/>
  <c r="C240" i="17"/>
  <c r="C232" i="17"/>
  <c r="C224" i="17"/>
  <c r="C216" i="17"/>
  <c r="C208" i="17"/>
  <c r="C200" i="17"/>
  <c r="C192" i="17"/>
  <c r="C184" i="17"/>
  <c r="C176" i="17"/>
  <c r="C168" i="17"/>
  <c r="C160" i="17"/>
  <c r="C839" i="17"/>
  <c r="C831" i="17"/>
  <c r="C823" i="17"/>
  <c r="C815" i="17"/>
  <c r="C807" i="17"/>
  <c r="C799" i="17"/>
  <c r="C791" i="17"/>
  <c r="C783" i="17"/>
  <c r="C775" i="17"/>
  <c r="C767" i="17"/>
  <c r="C759" i="17"/>
  <c r="C751" i="17"/>
  <c r="C743" i="17"/>
  <c r="C735" i="17"/>
  <c r="C727" i="17"/>
  <c r="C719" i="17"/>
  <c r="C711" i="17"/>
  <c r="C703" i="17"/>
  <c r="C695" i="17"/>
  <c r="C687" i="17"/>
  <c r="C679" i="17"/>
  <c r="C671" i="17"/>
  <c r="C663" i="17"/>
  <c r="C655" i="17"/>
  <c r="C647" i="17"/>
  <c r="C639" i="17"/>
  <c r="C631" i="17"/>
  <c r="C623" i="17"/>
  <c r="C615" i="17"/>
  <c r="C607" i="17"/>
  <c r="C599" i="17"/>
  <c r="C591" i="17"/>
  <c r="C583" i="17"/>
  <c r="C575" i="17"/>
  <c r="C567" i="17"/>
  <c r="C559" i="17"/>
  <c r="C551" i="17"/>
  <c r="C543" i="17"/>
  <c r="C535" i="17"/>
  <c r="C527" i="17"/>
  <c r="C519" i="17"/>
  <c r="C511" i="17"/>
  <c r="C503" i="17"/>
  <c r="C495" i="17"/>
  <c r="C487" i="17"/>
  <c r="C479" i="17"/>
  <c r="C471" i="17"/>
  <c r="C463" i="17"/>
  <c r="C455" i="17"/>
  <c r="C447" i="17"/>
  <c r="C439" i="17"/>
  <c r="C431" i="17"/>
  <c r="C423" i="17"/>
  <c r="C415" i="17"/>
  <c r="C407" i="17"/>
  <c r="C399" i="17"/>
  <c r="C391" i="17"/>
  <c r="C383" i="17"/>
  <c r="C375" i="17"/>
  <c r="C367" i="17"/>
  <c r="C359" i="17"/>
  <c r="C351" i="17"/>
  <c r="C343" i="17"/>
  <c r="C335" i="17"/>
  <c r="C327" i="17"/>
  <c r="C319" i="17"/>
  <c r="C311" i="17"/>
  <c r="C303" i="17"/>
  <c r="C295" i="17"/>
  <c r="C287" i="17"/>
  <c r="C279" i="17"/>
  <c r="C271" i="17"/>
  <c r="C263" i="17"/>
  <c r="C255" i="17"/>
  <c r="C247" i="17"/>
  <c r="C239" i="17"/>
  <c r="C231" i="17"/>
  <c r="C223" i="17"/>
  <c r="C215" i="17"/>
  <c r="C207" i="17"/>
  <c r="C199" i="17"/>
  <c r="C191" i="17"/>
  <c r="C183" i="17"/>
  <c r="C175" i="17"/>
  <c r="C167" i="17"/>
  <c r="C835" i="17"/>
  <c r="C827" i="17"/>
  <c r="C819" i="17"/>
  <c r="C811" i="17"/>
  <c r="C803" i="17"/>
  <c r="C795" i="17"/>
  <c r="C787" i="17"/>
  <c r="C779" i="17"/>
  <c r="C771" i="17"/>
  <c r="C763" i="17"/>
  <c r="C755" i="17"/>
  <c r="C747" i="17"/>
  <c r="C739" i="17"/>
  <c r="C731" i="17"/>
  <c r="C723" i="17"/>
  <c r="C715" i="17"/>
  <c r="C707" i="17"/>
  <c r="C699" i="17"/>
  <c r="C691" i="17"/>
  <c r="C683" i="17"/>
  <c r="C675" i="17"/>
  <c r="C667" i="17"/>
  <c r="C659" i="17"/>
  <c r="C651" i="17"/>
  <c r="C643" i="17"/>
  <c r="C635" i="17"/>
  <c r="C627" i="17"/>
  <c r="C619" i="17"/>
  <c r="C611" i="17"/>
  <c r="C603" i="17"/>
  <c r="C595" i="17"/>
  <c r="C587" i="17"/>
  <c r="C579" i="17"/>
  <c r="C571" i="17"/>
  <c r="C563" i="17"/>
  <c r="C555" i="17"/>
  <c r="C547" i="17"/>
  <c r="C539" i="17"/>
  <c r="C531" i="17"/>
  <c r="C523" i="17"/>
  <c r="C515" i="17"/>
  <c r="C507" i="17"/>
  <c r="C499" i="17"/>
  <c r="C491" i="17"/>
  <c r="C483" i="17"/>
  <c r="C475" i="17"/>
  <c r="C467" i="17"/>
  <c r="C459" i="17"/>
  <c r="C451" i="17"/>
  <c r="C443" i="17"/>
  <c r="C435" i="17"/>
  <c r="C427" i="17"/>
  <c r="C419" i="17"/>
  <c r="C411" i="17"/>
  <c r="C403" i="17"/>
  <c r="C395" i="17"/>
  <c r="C387" i="17"/>
  <c r="C379" i="17"/>
  <c r="C371" i="17"/>
  <c r="C363" i="17"/>
  <c r="C355" i="17"/>
  <c r="C347" i="17"/>
  <c r="C339" i="17"/>
  <c r="C331" i="17"/>
  <c r="C323" i="17"/>
  <c r="C315" i="17"/>
  <c r="C307" i="17"/>
  <c r="C299" i="17"/>
  <c r="C291" i="17"/>
  <c r="C283" i="17"/>
  <c r="C275" i="17"/>
  <c r="C267" i="17"/>
  <c r="C259" i="17"/>
  <c r="C251" i="17"/>
  <c r="C243" i="17"/>
  <c r="C235" i="17"/>
  <c r="C227" i="17"/>
  <c r="C219" i="17"/>
  <c r="C211" i="17"/>
  <c r="C203" i="17"/>
  <c r="C195" i="17"/>
  <c r="C187" i="17"/>
  <c r="C179" i="17"/>
  <c r="C171" i="17"/>
  <c r="C163" i="17"/>
  <c r="C828" i="17"/>
  <c r="C814" i="17"/>
  <c r="C802" i="17"/>
  <c r="C789" i="17"/>
  <c r="C777" i="17"/>
  <c r="C764" i="17"/>
  <c r="C750" i="17"/>
  <c r="C738" i="17"/>
  <c r="C725" i="17"/>
  <c r="C713" i="17"/>
  <c r="C700" i="17"/>
  <c r="C686" i="17"/>
  <c r="C674" i="17"/>
  <c r="C661" i="17"/>
  <c r="C649" i="17"/>
  <c r="C636" i="17"/>
  <c r="C622" i="17"/>
  <c r="C610" i="17"/>
  <c r="C597" i="17"/>
  <c r="C585" i="17"/>
  <c r="C572" i="17"/>
  <c r="C558" i="17"/>
  <c r="C546" i="17"/>
  <c r="C533" i="17"/>
  <c r="C521" i="17"/>
  <c r="C508" i="17"/>
  <c r="C494" i="17"/>
  <c r="C482" i="17"/>
  <c r="C469" i="17"/>
  <c r="C457" i="17"/>
  <c r="C444" i="17"/>
  <c r="C430" i="17"/>
  <c r="C418" i="17"/>
  <c r="C405" i="17"/>
  <c r="C393" i="17"/>
  <c r="C380" i="17"/>
  <c r="C366" i="17"/>
  <c r="C354" i="17"/>
  <c r="C341" i="17"/>
  <c r="C329" i="17"/>
  <c r="C316" i="17"/>
  <c r="C302" i="17"/>
  <c r="C290" i="17"/>
  <c r="C277" i="17"/>
  <c r="C265" i="17"/>
  <c r="C252" i="17"/>
  <c r="C238" i="17"/>
  <c r="C226" i="17"/>
  <c r="C213" i="17"/>
  <c r="C201" i="17"/>
  <c r="C188" i="17"/>
  <c r="C174" i="17"/>
  <c r="C838" i="17"/>
  <c r="C826" i="17"/>
  <c r="C813" i="17"/>
  <c r="C801" i="17"/>
  <c r="C788" i="17"/>
  <c r="C774" i="17"/>
  <c r="C762" i="17"/>
  <c r="C749" i="17"/>
  <c r="C737" i="17"/>
  <c r="C724" i="17"/>
  <c r="C710" i="17"/>
  <c r="C698" i="17"/>
  <c r="C685" i="17"/>
  <c r="C673" i="17"/>
  <c r="C660" i="17"/>
  <c r="C646" i="17"/>
  <c r="C634" i="17"/>
  <c r="C621" i="17"/>
  <c r="C609" i="17"/>
  <c r="C596" i="17"/>
  <c r="C582" i="17"/>
  <c r="C570" i="17"/>
  <c r="C557" i="17"/>
  <c r="C545" i="17"/>
  <c r="C532" i="17"/>
  <c r="C518" i="17"/>
  <c r="C506" i="17"/>
  <c r="C493" i="17"/>
  <c r="C481" i="17"/>
  <c r="C468" i="17"/>
  <c r="C454" i="17"/>
  <c r="C442" i="17"/>
  <c r="C429" i="17"/>
  <c r="C417" i="17"/>
  <c r="C404" i="17"/>
  <c r="C390" i="17"/>
  <c r="C378" i="17"/>
  <c r="C365" i="17"/>
  <c r="C353" i="17"/>
  <c r="C340" i="17"/>
  <c r="C326" i="17"/>
  <c r="C314" i="17"/>
  <c r="C301" i="17"/>
  <c r="C289" i="17"/>
  <c r="C276" i="17"/>
  <c r="C262" i="17"/>
  <c r="C250" i="17"/>
  <c r="C237" i="17"/>
  <c r="C225" i="17"/>
  <c r="C212" i="17"/>
  <c r="C198" i="17"/>
  <c r="C186" i="17"/>
  <c r="C830" i="17"/>
  <c r="C818" i="17"/>
  <c r="C805" i="17"/>
  <c r="C793" i="17"/>
  <c r="C780" i="17"/>
  <c r="C766" i="17"/>
  <c r="C754" i="17"/>
  <c r="C741" i="17"/>
  <c r="C729" i="17"/>
  <c r="C716" i="17"/>
  <c r="C702" i="17"/>
  <c r="C690" i="17"/>
  <c r="C677" i="17"/>
  <c r="C665" i="17"/>
  <c r="C652" i="17"/>
  <c r="C638" i="17"/>
  <c r="C626" i="17"/>
  <c r="C613" i="17"/>
  <c r="C601" i="17"/>
  <c r="C588" i="17"/>
  <c r="C574" i="17"/>
  <c r="C562" i="17"/>
  <c r="C549" i="17"/>
  <c r="C537" i="17"/>
  <c r="C524" i="17"/>
  <c r="C510" i="17"/>
  <c r="C498" i="17"/>
  <c r="C485" i="17"/>
  <c r="C473" i="17"/>
  <c r="C460" i="17"/>
  <c r="C446" i="17"/>
  <c r="C434" i="17"/>
  <c r="C421" i="17"/>
  <c r="C409" i="17"/>
  <c r="C396" i="17"/>
  <c r="C382" i="17"/>
  <c r="C370" i="17"/>
  <c r="C357" i="17"/>
  <c r="C345" i="17"/>
  <c r="C332" i="17"/>
  <c r="C318" i="17"/>
  <c r="C306" i="17"/>
  <c r="C293" i="17"/>
  <c r="C281" i="17"/>
  <c r="C268" i="17"/>
  <c r="C254" i="17"/>
  <c r="C242" i="17"/>
  <c r="C229" i="17"/>
  <c r="C217" i="17"/>
  <c r="C204" i="17"/>
  <c r="C190" i="17"/>
  <c r="C178" i="17"/>
  <c r="C165" i="17"/>
  <c r="C155" i="17"/>
  <c r="C147" i="17"/>
  <c r="C139" i="17"/>
  <c r="C131" i="17"/>
  <c r="C123" i="17"/>
  <c r="C115" i="17"/>
  <c r="C107" i="17"/>
  <c r="C99" i="17"/>
  <c r="C91" i="17"/>
  <c r="C83" i="17"/>
  <c r="C75" i="17"/>
  <c r="C67" i="17"/>
  <c r="C59" i="17"/>
  <c r="C51" i="17"/>
  <c r="C43" i="17"/>
  <c r="C35" i="17"/>
  <c r="C27" i="17"/>
  <c r="C19" i="17"/>
  <c r="C11" i="17"/>
  <c r="C14" i="16"/>
  <c r="C22" i="16"/>
  <c r="C30" i="16"/>
  <c r="C38" i="16"/>
  <c r="C46" i="16"/>
  <c r="C54" i="16"/>
  <c r="C62" i="16"/>
  <c r="C70" i="16"/>
  <c r="C78" i="16"/>
  <c r="C86" i="16"/>
  <c r="C94" i="16"/>
  <c r="C102" i="16"/>
  <c r="C110" i="16"/>
  <c r="C821" i="17"/>
  <c r="C798" i="17"/>
  <c r="C781" i="17"/>
  <c r="C758" i="17"/>
  <c r="C740" i="17"/>
  <c r="C718" i="17"/>
  <c r="C697" i="17"/>
  <c r="C678" i="17"/>
  <c r="C657" i="17"/>
  <c r="C637" i="17"/>
  <c r="C617" i="17"/>
  <c r="C594" i="17"/>
  <c r="C577" i="17"/>
  <c r="C554" i="17"/>
  <c r="C534" i="17"/>
  <c r="C514" i="17"/>
  <c r="C492" i="17"/>
  <c r="C474" i="17"/>
  <c r="C452" i="17"/>
  <c r="C433" i="17"/>
  <c r="C412" i="17"/>
  <c r="C389" i="17"/>
  <c r="C372" i="17"/>
  <c r="C349" i="17"/>
  <c r="C330" i="17"/>
  <c r="C309" i="17"/>
  <c r="C286" i="17"/>
  <c r="C269" i="17"/>
  <c r="C246" i="17"/>
  <c r="C228" i="17"/>
  <c r="C206" i="17"/>
  <c r="C185" i="17"/>
  <c r="C169" i="17"/>
  <c r="C156" i="17"/>
  <c r="C146" i="17"/>
  <c r="C137" i="17"/>
  <c r="C128" i="17"/>
  <c r="C119" i="17"/>
  <c r="C110" i="17"/>
  <c r="C101" i="17"/>
  <c r="C92" i="17"/>
  <c r="C82" i="17"/>
  <c r="C73" i="17"/>
  <c r="C64" i="17"/>
  <c r="C55" i="17"/>
  <c r="C46" i="17"/>
  <c r="C37" i="17"/>
  <c r="C28" i="17"/>
  <c r="C18" i="17"/>
  <c r="C9" i="17"/>
  <c r="C8" i="16"/>
  <c r="C17" i="16"/>
  <c r="C26" i="16"/>
  <c r="C35" i="16"/>
  <c r="C44" i="16"/>
  <c r="C53" i="16"/>
  <c r="C63" i="16"/>
  <c r="C72" i="16"/>
  <c r="C81" i="16"/>
  <c r="C90" i="16"/>
  <c r="C99" i="16"/>
  <c r="C108" i="16"/>
  <c r="C117" i="16"/>
  <c r="C125" i="16"/>
  <c r="C133" i="16"/>
  <c r="C141" i="16"/>
  <c r="C149" i="16"/>
  <c r="C157" i="16"/>
  <c r="C165" i="16"/>
  <c r="C173" i="16"/>
  <c r="C181" i="16"/>
  <c r="C189" i="16"/>
  <c r="C197" i="16"/>
  <c r="C205" i="16"/>
  <c r="C213" i="16"/>
  <c r="C221" i="16"/>
  <c r="C229" i="16"/>
  <c r="C237" i="16"/>
  <c r="C245" i="16"/>
  <c r="C253" i="16"/>
  <c r="C261" i="16"/>
  <c r="C269" i="16"/>
  <c r="C277" i="16"/>
  <c r="C285" i="16"/>
  <c r="C293" i="16"/>
  <c r="C837" i="17"/>
  <c r="C820" i="17"/>
  <c r="C797" i="17"/>
  <c r="C778" i="17"/>
  <c r="C757" i="17"/>
  <c r="C734" i="17"/>
  <c r="C717" i="17"/>
  <c r="C694" i="17"/>
  <c r="C676" i="17"/>
  <c r="C654" i="17"/>
  <c r="C633" i="17"/>
  <c r="C614" i="17"/>
  <c r="C593" i="17"/>
  <c r="C573" i="17"/>
  <c r="C553" i="17"/>
  <c r="C530" i="17"/>
  <c r="C513" i="17"/>
  <c r="C490" i="17"/>
  <c r="C470" i="17"/>
  <c r="C450" i="17"/>
  <c r="C428" i="17"/>
  <c r="C410" i="17"/>
  <c r="C388" i="17"/>
  <c r="C369" i="17"/>
  <c r="C348" i="17"/>
  <c r="C325" i="17"/>
  <c r="C308" i="17"/>
  <c r="C285" i="17"/>
  <c r="C266" i="17"/>
  <c r="C245" i="17"/>
  <c r="C222" i="17"/>
  <c r="C205" i="17"/>
  <c r="C182" i="17"/>
  <c r="C166" i="17"/>
  <c r="C154" i="17"/>
  <c r="C145" i="17"/>
  <c r="C136" i="17"/>
  <c r="C127" i="17"/>
  <c r="C118" i="17"/>
  <c r="C109" i="17"/>
  <c r="C100" i="17"/>
  <c r="C90" i="17"/>
  <c r="C81" i="17"/>
  <c r="C72" i="17"/>
  <c r="C63" i="17"/>
  <c r="C54" i="17"/>
  <c r="C45" i="17"/>
  <c r="C36" i="17"/>
  <c r="C26" i="17"/>
  <c r="C17" i="17"/>
  <c r="C8" i="17"/>
  <c r="C9" i="16"/>
  <c r="C18" i="16"/>
  <c r="C27" i="16"/>
  <c r="C36" i="16"/>
  <c r="C45" i="16"/>
  <c r="C55" i="16"/>
  <c r="C64" i="16"/>
  <c r="C73" i="16"/>
  <c r="C82" i="16"/>
  <c r="C91" i="16"/>
  <c r="C100" i="16"/>
  <c r="C109" i="16"/>
  <c r="C118" i="16"/>
  <c r="C126" i="16"/>
  <c r="C134" i="16"/>
  <c r="C142" i="16"/>
  <c r="C150" i="16"/>
  <c r="C158" i="16"/>
  <c r="C166" i="16"/>
  <c r="C174" i="16"/>
  <c r="C182" i="16"/>
  <c r="C190" i="16"/>
  <c r="C198" i="16"/>
  <c r="C206" i="16"/>
  <c r="C214" i="16"/>
  <c r="C222" i="16"/>
  <c r="C230" i="16"/>
  <c r="C238" i="16"/>
  <c r="C246" i="16"/>
  <c r="C254" i="16"/>
  <c r="C262" i="16"/>
  <c r="C270" i="16"/>
  <c r="C278" i="16"/>
  <c r="C286" i="16"/>
  <c r="C294" i="16"/>
  <c r="C302" i="16"/>
  <c r="C825" i="17"/>
  <c r="C806" i="17"/>
  <c r="C785" i="17"/>
  <c r="C765" i="17"/>
  <c r="C745" i="17"/>
  <c r="C722" i="17"/>
  <c r="C705" i="17"/>
  <c r="C682" i="17"/>
  <c r="C662" i="17"/>
  <c r="C642" i="17"/>
  <c r="C620" i="17"/>
  <c r="C602" i="17"/>
  <c r="C580" i="17"/>
  <c r="C561" i="17"/>
  <c r="C540" i="17"/>
  <c r="C517" i="17"/>
  <c r="C500" i="17"/>
  <c r="C477" i="17"/>
  <c r="C458" i="17"/>
  <c r="C437" i="17"/>
  <c r="C414" i="17"/>
  <c r="C397" i="17"/>
  <c r="C374" i="17"/>
  <c r="C356" i="17"/>
  <c r="C334" i="17"/>
  <c r="C313" i="17"/>
  <c r="C294" i="17"/>
  <c r="C273" i="17"/>
  <c r="C253" i="17"/>
  <c r="C233" i="17"/>
  <c r="C210" i="17"/>
  <c r="C193" i="17"/>
  <c r="C172" i="17"/>
  <c r="C158" i="17"/>
  <c r="C149" i="17"/>
  <c r="C140" i="17"/>
  <c r="C130" i="17"/>
  <c r="C121" i="17"/>
  <c r="C112" i="17"/>
  <c r="C103" i="17"/>
  <c r="C94" i="17"/>
  <c r="C85" i="17"/>
  <c r="C76" i="17"/>
  <c r="C66" i="17"/>
  <c r="C57" i="17"/>
  <c r="C48" i="17"/>
  <c r="C39" i="17"/>
  <c r="C30" i="17"/>
  <c r="C21" i="17"/>
  <c r="C12" i="17"/>
  <c r="C15" i="16"/>
  <c r="C24" i="16"/>
  <c r="C33" i="16"/>
  <c r="C42" i="16"/>
  <c r="C51" i="16"/>
  <c r="C60" i="16"/>
  <c r="C69" i="16"/>
  <c r="C79" i="16"/>
  <c r="C88" i="16"/>
  <c r="C97" i="16"/>
  <c r="C106" i="16"/>
  <c r="C115" i="16"/>
  <c r="C123" i="16"/>
  <c r="C131" i="16"/>
  <c r="C139" i="16"/>
  <c r="C147" i="16"/>
  <c r="C155" i="16"/>
  <c r="C163" i="16"/>
  <c r="C171" i="16"/>
  <c r="C179" i="16"/>
  <c r="C187" i="16"/>
  <c r="C195" i="16"/>
  <c r="C203" i="16"/>
  <c r="C211" i="16"/>
  <c r="C219" i="16"/>
  <c r="C227" i="16"/>
  <c r="C235" i="16"/>
  <c r="C243" i="16"/>
  <c r="C251" i="16"/>
  <c r="C259" i="16"/>
  <c r="C267" i="16"/>
  <c r="C275" i="16"/>
  <c r="C283" i="16"/>
  <c r="C291" i="16"/>
  <c r="C299" i="16"/>
  <c r="C307" i="16"/>
  <c r="C315" i="16"/>
  <c r="C323" i="16"/>
  <c r="C331" i="16"/>
  <c r="C339" i="16"/>
  <c r="C347" i="16"/>
  <c r="C355" i="16"/>
  <c r="C363" i="16"/>
  <c r="C371" i="16"/>
  <c r="C379" i="16"/>
  <c r="C387" i="16"/>
  <c r="C395" i="16"/>
  <c r="C403" i="16"/>
  <c r="C411" i="16"/>
  <c r="C419" i="16"/>
  <c r="C427" i="16"/>
  <c r="C435" i="16"/>
  <c r="C443" i="16"/>
  <c r="C451" i="16"/>
  <c r="C459" i="16"/>
  <c r="C467" i="16"/>
  <c r="C475" i="16"/>
  <c r="C483" i="16"/>
  <c r="C491" i="16"/>
  <c r="C499" i="16"/>
  <c r="C507" i="16"/>
  <c r="C515" i="16"/>
  <c r="C523" i="16"/>
  <c r="C531" i="16"/>
  <c r="C539" i="16"/>
  <c r="C547" i="16"/>
  <c r="C555" i="16"/>
  <c r="C563" i="16"/>
  <c r="C571" i="16"/>
  <c r="C579" i="16"/>
  <c r="C587" i="16"/>
  <c r="C595" i="16"/>
  <c r="C603" i="16"/>
  <c r="C611" i="16"/>
  <c r="C619" i="16"/>
  <c r="C627" i="16"/>
  <c r="C810" i="17"/>
  <c r="C773" i="17"/>
  <c r="C746" i="17"/>
  <c r="C709" i="17"/>
  <c r="C681" i="17"/>
  <c r="C645" i="17"/>
  <c r="C612" i="17"/>
  <c r="C581" i="17"/>
  <c r="C548" i="17"/>
  <c r="C516" i="17"/>
  <c r="C484" i="17"/>
  <c r="C449" i="17"/>
  <c r="C420" i="17"/>
  <c r="C385" i="17"/>
  <c r="C350" i="17"/>
  <c r="C321" i="17"/>
  <c r="C284" i="17"/>
  <c r="C257" i="17"/>
  <c r="C220" i="17"/>
  <c r="C189" i="17"/>
  <c r="C161" i="17"/>
  <c r="C144" i="17"/>
  <c r="C132" i="17"/>
  <c r="C116" i="17"/>
  <c r="C102" i="17"/>
  <c r="C87" i="17"/>
  <c r="C71" i="17"/>
  <c r="C58" i="17"/>
  <c r="C42" i="17"/>
  <c r="C29" i="17"/>
  <c r="C14" i="17"/>
  <c r="C7" i="16"/>
  <c r="Q7" i="16" s="1"/>
  <c r="S7" i="16" s="1"/>
  <c r="C21" i="16"/>
  <c r="C37" i="16"/>
  <c r="C50" i="16"/>
  <c r="C66" i="16"/>
  <c r="C80" i="16"/>
  <c r="C95" i="16"/>
  <c r="C111" i="16"/>
  <c r="C122" i="16"/>
  <c r="C136" i="16"/>
  <c r="C148" i="16"/>
  <c r="C161" i="16"/>
  <c r="C175" i="16"/>
  <c r="C186" i="16"/>
  <c r="C200" i="16"/>
  <c r="C212" i="16"/>
  <c r="C225" i="16"/>
  <c r="C239" i="16"/>
  <c r="C250" i="16"/>
  <c r="C264" i="16"/>
  <c r="C276" i="16"/>
  <c r="C289" i="16"/>
  <c r="C301" i="16"/>
  <c r="C311" i="16"/>
  <c r="C320" i="16"/>
  <c r="C329" i="16"/>
  <c r="C338" i="16"/>
  <c r="C348" i="16"/>
  <c r="C357" i="16"/>
  <c r="C366" i="16"/>
  <c r="C375" i="16"/>
  <c r="C384" i="16"/>
  <c r="C393" i="16"/>
  <c r="C402" i="16"/>
  <c r="C412" i="16"/>
  <c r="C421" i="16"/>
  <c r="C430" i="16"/>
  <c r="C439" i="16"/>
  <c r="C448" i="16"/>
  <c r="C457" i="16"/>
  <c r="C466" i="16"/>
  <c r="C476" i="16"/>
  <c r="C485" i="16"/>
  <c r="C494" i="16"/>
  <c r="C503" i="16"/>
  <c r="C512" i="16"/>
  <c r="C521" i="16"/>
  <c r="C530" i="16"/>
  <c r="C540" i="16"/>
  <c r="C549" i="16"/>
  <c r="C558" i="16"/>
  <c r="C567" i="16"/>
  <c r="C576" i="16"/>
  <c r="C585" i="16"/>
  <c r="C594" i="16"/>
  <c r="C604" i="16"/>
  <c r="C613" i="16"/>
  <c r="C622" i="16"/>
  <c r="C631" i="16"/>
  <c r="C639" i="16"/>
  <c r="C647" i="16"/>
  <c r="C655" i="16"/>
  <c r="C663" i="16"/>
  <c r="C671" i="16"/>
  <c r="C679" i="16"/>
  <c r="C687" i="16"/>
  <c r="C695" i="16"/>
  <c r="C703" i="16"/>
  <c r="C711" i="16"/>
  <c r="C719" i="16"/>
  <c r="C727" i="16"/>
  <c r="C735" i="16"/>
  <c r="C743" i="16"/>
  <c r="C751" i="16"/>
  <c r="C759" i="16"/>
  <c r="C767" i="16"/>
  <c r="C775" i="16"/>
  <c r="C783" i="16"/>
  <c r="C791" i="16"/>
  <c r="C799" i="16"/>
  <c r="C807" i="16"/>
  <c r="C815" i="16"/>
  <c r="C823" i="16"/>
  <c r="C831" i="16"/>
  <c r="C804" i="17"/>
  <c r="C733" i="17"/>
  <c r="C669" i="17"/>
  <c r="C605" i="17"/>
  <c r="C541" i="17"/>
  <c r="C476" i="17"/>
  <c r="C406" i="17"/>
  <c r="C342" i="17"/>
  <c r="C278" i="17"/>
  <c r="C214" i="17"/>
  <c r="C157" i="17"/>
  <c r="C126" i="17"/>
  <c r="C113" i="17"/>
  <c r="C84" i="17"/>
  <c r="C53" i="17"/>
  <c r="C24" i="17"/>
  <c r="C11" i="16"/>
  <c r="C40" i="16"/>
  <c r="C68" i="16"/>
  <c r="C98" i="16"/>
  <c r="C127" i="16"/>
  <c r="C152" i="16"/>
  <c r="C177" i="16"/>
  <c r="C202" i="16"/>
  <c r="C228" i="16"/>
  <c r="C255" i="16"/>
  <c r="C280" i="16"/>
  <c r="C304" i="16"/>
  <c r="C322" i="16"/>
  <c r="C341" i="16"/>
  <c r="C359" i="16"/>
  <c r="C836" i="17"/>
  <c r="C809" i="17"/>
  <c r="C772" i="17"/>
  <c r="C742" i="17"/>
  <c r="C708" i="17"/>
  <c r="C670" i="17"/>
  <c r="C644" i="17"/>
  <c r="C606" i="17"/>
  <c r="C578" i="17"/>
  <c r="C542" i="17"/>
  <c r="C509" i="17"/>
  <c r="C478" i="17"/>
  <c r="C445" i="17"/>
  <c r="C413" i="17"/>
  <c r="C381" i="17"/>
  <c r="C346" i="17"/>
  <c r="C317" i="17"/>
  <c r="C282" i="17"/>
  <c r="C249" i="17"/>
  <c r="C218" i="17"/>
  <c r="C181" i="17"/>
  <c r="C159" i="17"/>
  <c r="C143" i="17"/>
  <c r="C129" i="17"/>
  <c r="C114" i="17"/>
  <c r="C98" i="17"/>
  <c r="C86" i="17"/>
  <c r="C70" i="17"/>
  <c r="C56" i="17"/>
  <c r="C41" i="17"/>
  <c r="C25" i="17"/>
  <c r="C13" i="17"/>
  <c r="C10" i="16"/>
  <c r="C23" i="16"/>
  <c r="C39" i="16"/>
  <c r="C52" i="16"/>
  <c r="C67" i="16"/>
  <c r="C83" i="16"/>
  <c r="C96" i="16"/>
  <c r="C112" i="16"/>
  <c r="C124" i="16"/>
  <c r="C137" i="16"/>
  <c r="C151" i="16"/>
  <c r="C162" i="16"/>
  <c r="C176" i="16"/>
  <c r="C188" i="16"/>
  <c r="C201" i="16"/>
  <c r="C215" i="16"/>
  <c r="C226" i="16"/>
  <c r="C240" i="16"/>
  <c r="C252" i="16"/>
  <c r="C265" i="16"/>
  <c r="C279" i="16"/>
  <c r="C290" i="16"/>
  <c r="C303" i="16"/>
  <c r="C312" i="16"/>
  <c r="C321" i="16"/>
  <c r="C330" i="16"/>
  <c r="C340" i="16"/>
  <c r="C349" i="16"/>
  <c r="C358" i="16"/>
  <c r="C367" i="16"/>
  <c r="C376" i="16"/>
  <c r="C385" i="16"/>
  <c r="C394" i="16"/>
  <c r="C404" i="16"/>
  <c r="C413" i="16"/>
  <c r="C422" i="16"/>
  <c r="C431" i="16"/>
  <c r="C440" i="16"/>
  <c r="C449" i="16"/>
  <c r="C458" i="16"/>
  <c r="C468" i="16"/>
  <c r="C477" i="16"/>
  <c r="C486" i="16"/>
  <c r="C495" i="16"/>
  <c r="C504" i="16"/>
  <c r="C513" i="16"/>
  <c r="C522" i="16"/>
  <c r="C532" i="16"/>
  <c r="C541" i="16"/>
  <c r="C550" i="16"/>
  <c r="C559" i="16"/>
  <c r="C568" i="16"/>
  <c r="C577" i="16"/>
  <c r="C586" i="16"/>
  <c r="C596" i="16"/>
  <c r="C605" i="16"/>
  <c r="C614" i="16"/>
  <c r="C623" i="16"/>
  <c r="C632" i="16"/>
  <c r="C640" i="16"/>
  <c r="C648" i="16"/>
  <c r="C656" i="16"/>
  <c r="C664" i="16"/>
  <c r="C672" i="16"/>
  <c r="C680" i="16"/>
  <c r="C688" i="16"/>
  <c r="C696" i="16"/>
  <c r="C704" i="16"/>
  <c r="C712" i="16"/>
  <c r="C720" i="16"/>
  <c r="C728" i="16"/>
  <c r="C736" i="16"/>
  <c r="C744" i="16"/>
  <c r="C752" i="16"/>
  <c r="C760" i="16"/>
  <c r="C768" i="16"/>
  <c r="C776" i="16"/>
  <c r="C784" i="16"/>
  <c r="C792" i="16"/>
  <c r="C800" i="16"/>
  <c r="C808" i="16"/>
  <c r="C816" i="16"/>
  <c r="C824" i="16"/>
  <c r="C832" i="16"/>
  <c r="C834" i="17"/>
  <c r="C770" i="17"/>
  <c r="C706" i="17"/>
  <c r="C641" i="17"/>
  <c r="C569" i="17"/>
  <c r="C505" i="17"/>
  <c r="C441" i="17"/>
  <c r="C377" i="17"/>
  <c r="C310" i="17"/>
  <c r="C244" i="17"/>
  <c r="C180" i="17"/>
  <c r="C142" i="17"/>
  <c r="C97" i="17"/>
  <c r="C69" i="17"/>
  <c r="C40" i="17"/>
  <c r="C10" i="17"/>
  <c r="C25" i="16"/>
  <c r="C56" i="16"/>
  <c r="C84" i="16"/>
  <c r="C113" i="16"/>
  <c r="C138" i="16"/>
  <c r="C164" i="16"/>
  <c r="C191" i="16"/>
  <c r="C216" i="16"/>
  <c r="C241" i="16"/>
  <c r="C266" i="16"/>
  <c r="C292" i="16"/>
  <c r="C313" i="16"/>
  <c r="C332" i="16"/>
  <c r="C350" i="16"/>
  <c r="C817" i="17"/>
  <c r="C786" i="17"/>
  <c r="C753" i="17"/>
  <c r="C721" i="17"/>
  <c r="C689" i="17"/>
  <c r="C653" i="17"/>
  <c r="C625" i="17"/>
  <c r="C589" i="17"/>
  <c r="C556" i="17"/>
  <c r="C525" i="17"/>
  <c r="C489" i="17"/>
  <c r="C461" i="17"/>
  <c r="C425" i="17"/>
  <c r="C394" i="17"/>
  <c r="C361" i="17"/>
  <c r="C324" i="17"/>
  <c r="C297" i="17"/>
  <c r="C260" i="17"/>
  <c r="C230" i="17"/>
  <c r="C196" i="17"/>
  <c r="C164" i="17"/>
  <c r="C150" i="17"/>
  <c r="C134" i="17"/>
  <c r="C120" i="17"/>
  <c r="C105" i="17"/>
  <c r="C89" i="17"/>
  <c r="C77" i="17"/>
  <c r="C61" i="17"/>
  <c r="C47" i="17"/>
  <c r="C32" i="17"/>
  <c r="C16" i="17"/>
  <c r="C19" i="16"/>
  <c r="C32" i="16"/>
  <c r="C48" i="16"/>
  <c r="C61" i="16"/>
  <c r="C76" i="16"/>
  <c r="C92" i="16"/>
  <c r="C105" i="16"/>
  <c r="C120" i="16"/>
  <c r="C132" i="16"/>
  <c r="C145" i="16"/>
  <c r="C159" i="16"/>
  <c r="C170" i="16"/>
  <c r="C184" i="16"/>
  <c r="C196" i="16"/>
  <c r="C209" i="16"/>
  <c r="C223" i="16"/>
  <c r="C234" i="16"/>
  <c r="C248" i="16"/>
  <c r="C260" i="16"/>
  <c r="C273" i="16"/>
  <c r="C287" i="16"/>
  <c r="C298" i="16"/>
  <c r="C309" i="16"/>
  <c r="C318" i="16"/>
  <c r="C327" i="16"/>
  <c r="C336" i="16"/>
  <c r="C345" i="16"/>
  <c r="C354" i="16"/>
  <c r="C364" i="16"/>
  <c r="C373" i="16"/>
  <c r="C382" i="16"/>
  <c r="C391" i="16"/>
  <c r="C400" i="16"/>
  <c r="C409" i="16"/>
  <c r="C418" i="16"/>
  <c r="C428" i="16"/>
  <c r="C437" i="16"/>
  <c r="C446" i="16"/>
  <c r="C455" i="16"/>
  <c r="C464" i="16"/>
  <c r="C473" i="16"/>
  <c r="C482" i="16"/>
  <c r="C492" i="16"/>
  <c r="C501" i="16"/>
  <c r="C510" i="16"/>
  <c r="C519" i="16"/>
  <c r="C528" i="16"/>
  <c r="C537" i="16"/>
  <c r="C546" i="16"/>
  <c r="C556" i="16"/>
  <c r="C565" i="16"/>
  <c r="C574" i="16"/>
  <c r="C583" i="16"/>
  <c r="C592" i="16"/>
  <c r="C601" i="16"/>
  <c r="C610" i="16"/>
  <c r="C620" i="16"/>
  <c r="C629" i="16"/>
  <c r="C637" i="16"/>
  <c r="C645" i="16"/>
  <c r="C653" i="16"/>
  <c r="C661" i="16"/>
  <c r="C669" i="16"/>
  <c r="C677" i="16"/>
  <c r="C685" i="16"/>
  <c r="C693" i="16"/>
  <c r="C701" i="16"/>
  <c r="C709" i="16"/>
  <c r="C717" i="16"/>
  <c r="C725" i="16"/>
  <c r="C733" i="16"/>
  <c r="C741" i="16"/>
  <c r="C749" i="16"/>
  <c r="C757" i="16"/>
  <c r="C765" i="16"/>
  <c r="C773" i="16"/>
  <c r="C781" i="16"/>
  <c r="C789" i="16"/>
  <c r="C797" i="16"/>
  <c r="C805" i="16"/>
  <c r="C813" i="16"/>
  <c r="C821" i="16"/>
  <c r="C829" i="16"/>
  <c r="C837" i="16"/>
  <c r="C812" i="17"/>
  <c r="C782" i="17"/>
  <c r="C748" i="17"/>
  <c r="C714" i="17"/>
  <c r="C684" i="17"/>
  <c r="C650" i="17"/>
  <c r="C618" i="17"/>
  <c r="C586" i="17"/>
  <c r="C550" i="17"/>
  <c r="C522" i="17"/>
  <c r="C486" i="17"/>
  <c r="C453" i="17"/>
  <c r="C422" i="17"/>
  <c r="C386" i="17"/>
  <c r="C358" i="17"/>
  <c r="C322" i="17"/>
  <c r="C292" i="17"/>
  <c r="C258" i="17"/>
  <c r="C221" i="17"/>
  <c r="C194" i="17"/>
  <c r="C162" i="17"/>
  <c r="C148" i="17"/>
  <c r="C133" i="17"/>
  <c r="C117" i="17"/>
  <c r="C104" i="17"/>
  <c r="C88" i="17"/>
  <c r="C74" i="17"/>
  <c r="C60" i="17"/>
  <c r="C44" i="17"/>
  <c r="C31" i="17"/>
  <c r="C15" i="17"/>
  <c r="C20" i="16"/>
  <c r="C34" i="16"/>
  <c r="C49" i="16"/>
  <c r="C65" i="16"/>
  <c r="C77" i="16"/>
  <c r="C93" i="16"/>
  <c r="C107" i="16"/>
  <c r="C121" i="16"/>
  <c r="C135" i="16"/>
  <c r="C146" i="16"/>
  <c r="C160" i="16"/>
  <c r="C172" i="16"/>
  <c r="C185" i="16"/>
  <c r="C199" i="16"/>
  <c r="C210" i="16"/>
  <c r="C224" i="16"/>
  <c r="C236" i="16"/>
  <c r="C249" i="16"/>
  <c r="C263" i="16"/>
  <c r="C274" i="16"/>
  <c r="C288" i="16"/>
  <c r="C300" i="16"/>
  <c r="C310" i="16"/>
  <c r="C319" i="16"/>
  <c r="C761" i="17"/>
  <c r="C668" i="17"/>
  <c r="C590" i="17"/>
  <c r="C501" i="17"/>
  <c r="C402" i="17"/>
  <c r="C333" i="17"/>
  <c r="C236" i="17"/>
  <c r="C153" i="17"/>
  <c r="C122" i="17"/>
  <c r="C79" i="17"/>
  <c r="C38" i="17"/>
  <c r="C31" i="16"/>
  <c r="C74" i="16"/>
  <c r="C114" i="16"/>
  <c r="C144" i="16"/>
  <c r="C180" i="16"/>
  <c r="C217" i="16"/>
  <c r="C247" i="16"/>
  <c r="C282" i="16"/>
  <c r="C314" i="16"/>
  <c r="C334" i="16"/>
  <c r="C352" i="16"/>
  <c r="C369" i="16"/>
  <c r="C383" i="16"/>
  <c r="C398" i="16"/>
  <c r="C414" i="16"/>
  <c r="C426" i="16"/>
  <c r="C442" i="16"/>
  <c r="C456" i="16"/>
  <c r="C471" i="16"/>
  <c r="C487" i="16"/>
  <c r="C500" i="16"/>
  <c r="C516" i="16"/>
  <c r="C529" i="16"/>
  <c r="C544" i="16"/>
  <c r="C560" i="16"/>
  <c r="C573" i="16"/>
  <c r="C589" i="16"/>
  <c r="C602" i="16"/>
  <c r="C617" i="16"/>
  <c r="C633" i="16"/>
  <c r="C644" i="16"/>
  <c r="C658" i="16"/>
  <c r="C670" i="16"/>
  <c r="C683" i="16"/>
  <c r="C697" i="16"/>
  <c r="C708" i="16"/>
  <c r="C722" i="16"/>
  <c r="C734" i="16"/>
  <c r="C747" i="16"/>
  <c r="C761" i="16"/>
  <c r="C772" i="16"/>
  <c r="C786" i="16"/>
  <c r="C798" i="16"/>
  <c r="C811" i="16"/>
  <c r="C825" i="16"/>
  <c r="C836" i="16"/>
  <c r="C732" i="17"/>
  <c r="C565" i="17"/>
  <c r="C398" i="17"/>
  <c r="C151" i="17"/>
  <c r="C68" i="17"/>
  <c r="C43" i="16"/>
  <c r="C119" i="16"/>
  <c r="C192" i="16"/>
  <c r="C257" i="16"/>
  <c r="C317" i="16"/>
  <c r="C356" i="16"/>
  <c r="C388" i="16"/>
  <c r="C416" i="16"/>
  <c r="C432" i="16"/>
  <c r="C474" i="16"/>
  <c r="C505" i="16"/>
  <c r="C534" i="16"/>
  <c r="C578" i="16"/>
  <c r="C621" i="16"/>
  <c r="C660" i="16"/>
  <c r="C699" i="16"/>
  <c r="C750" i="16"/>
  <c r="C788" i="16"/>
  <c r="C827" i="16"/>
  <c r="C822" i="17"/>
  <c r="C465" i="17"/>
  <c r="C141" i="17"/>
  <c r="C23" i="17"/>
  <c r="C87" i="16"/>
  <c r="C193" i="16"/>
  <c r="C296" i="16"/>
  <c r="C360" i="16"/>
  <c r="C405" i="16"/>
  <c r="C447" i="16"/>
  <c r="C490" i="16"/>
  <c r="C535" i="16"/>
  <c r="C580" i="16"/>
  <c r="C624" i="16"/>
  <c r="C662" i="16"/>
  <c r="C700" i="16"/>
  <c r="C739" i="16"/>
  <c r="C778" i="16"/>
  <c r="C817" i="16"/>
  <c r="C726" i="17"/>
  <c r="C462" i="17"/>
  <c r="C197" i="17"/>
  <c r="C62" i="17"/>
  <c r="C57" i="16"/>
  <c r="C167" i="16"/>
  <c r="C268" i="16"/>
  <c r="C343" i="16"/>
  <c r="C390" i="16"/>
  <c r="C434" i="16"/>
  <c r="C479" i="16"/>
  <c r="C524" i="16"/>
  <c r="C566" i="16"/>
  <c r="C609" i="16"/>
  <c r="C651" i="16"/>
  <c r="C690" i="16"/>
  <c r="C729" i="16"/>
  <c r="C754" i="16"/>
  <c r="C793" i="16"/>
  <c r="C830" i="16"/>
  <c r="C628" i="17"/>
  <c r="C362" i="17"/>
  <c r="C135" i="17"/>
  <c r="C20" i="17"/>
  <c r="C101" i="16"/>
  <c r="C204" i="16"/>
  <c r="C305" i="16"/>
  <c r="C362" i="16"/>
  <c r="C392" i="16"/>
  <c r="C436" i="16"/>
  <c r="C480" i="16"/>
  <c r="C525" i="16"/>
  <c r="C569" i="16"/>
  <c r="C612" i="16"/>
  <c r="C641" i="16"/>
  <c r="C678" i="16"/>
  <c r="C716" i="16"/>
  <c r="C755" i="16"/>
  <c r="C794" i="16"/>
  <c r="C833" i="16"/>
  <c r="C833" i="17"/>
  <c r="C756" i="17"/>
  <c r="C666" i="17"/>
  <c r="C566" i="17"/>
  <c r="C497" i="17"/>
  <c r="C401" i="17"/>
  <c r="C305" i="17"/>
  <c r="C234" i="17"/>
  <c r="C152" i="17"/>
  <c r="C111" i="17"/>
  <c r="C78" i="17"/>
  <c r="C34" i="17"/>
  <c r="C41" i="16"/>
  <c r="C75" i="16"/>
  <c r="C116" i="16"/>
  <c r="C153" i="16"/>
  <c r="C183" i="16"/>
  <c r="C218" i="16"/>
  <c r="C256" i="16"/>
  <c r="C284" i="16"/>
  <c r="C316" i="16"/>
  <c r="C335" i="16"/>
  <c r="C353" i="16"/>
  <c r="C370" i="16"/>
  <c r="C386" i="16"/>
  <c r="C399" i="16"/>
  <c r="C415" i="16"/>
  <c r="C429" i="16"/>
  <c r="C444" i="16"/>
  <c r="C460" i="16"/>
  <c r="C472" i="16"/>
  <c r="C488" i="16"/>
  <c r="C502" i="16"/>
  <c r="C517" i="16"/>
  <c r="C533" i="16"/>
  <c r="C545" i="16"/>
  <c r="C561" i="16"/>
  <c r="C575" i="16"/>
  <c r="C590" i="16"/>
  <c r="C606" i="16"/>
  <c r="C618" i="16"/>
  <c r="C634" i="16"/>
  <c r="C646" i="16"/>
  <c r="C659" i="16"/>
  <c r="C673" i="16"/>
  <c r="C684" i="16"/>
  <c r="C698" i="16"/>
  <c r="C710" i="16"/>
  <c r="C723" i="16"/>
  <c r="C737" i="16"/>
  <c r="C748" i="16"/>
  <c r="C762" i="16"/>
  <c r="C774" i="16"/>
  <c r="C787" i="16"/>
  <c r="C801" i="16"/>
  <c r="C812" i="16"/>
  <c r="C826" i="16"/>
  <c r="C838" i="16"/>
  <c r="C829" i="17"/>
  <c r="C658" i="17"/>
  <c r="C466" i="17"/>
  <c r="C209" i="17"/>
  <c r="C108" i="17"/>
  <c r="C33" i="17"/>
  <c r="C85" i="16"/>
  <c r="C154" i="16"/>
  <c r="C220" i="16"/>
  <c r="C295" i="16"/>
  <c r="C337" i="16"/>
  <c r="C372" i="16"/>
  <c r="C401" i="16"/>
  <c r="C445" i="16"/>
  <c r="C489" i="16"/>
  <c r="C518" i="16"/>
  <c r="C562" i="16"/>
  <c r="C591" i="16"/>
  <c r="C635" i="16"/>
  <c r="C674" i="16"/>
  <c r="C724" i="16"/>
  <c r="C763" i="16"/>
  <c r="C802" i="16"/>
  <c r="C730" i="17"/>
  <c r="C564" i="17"/>
  <c r="C298" i="17"/>
  <c r="C65" i="17"/>
  <c r="C47" i="16"/>
  <c r="C156" i="16"/>
  <c r="C258" i="16"/>
  <c r="C342" i="16"/>
  <c r="C389" i="16"/>
  <c r="C433" i="16"/>
  <c r="C478" i="16"/>
  <c r="C520" i="16"/>
  <c r="C564" i="16"/>
  <c r="C608" i="16"/>
  <c r="C650" i="16"/>
  <c r="C689" i="16"/>
  <c r="C726" i="16"/>
  <c r="C764" i="16"/>
  <c r="C803" i="16"/>
  <c r="C629" i="17"/>
  <c r="C364" i="17"/>
  <c r="C138" i="17"/>
  <c r="C22" i="17"/>
  <c r="C89" i="16"/>
  <c r="C194" i="16"/>
  <c r="C297" i="16"/>
  <c r="C361" i="16"/>
  <c r="C406" i="16"/>
  <c r="C463" i="16"/>
  <c r="C508" i="16"/>
  <c r="C552" i="16"/>
  <c r="C597" i="16"/>
  <c r="C638" i="16"/>
  <c r="C676" i="16"/>
  <c r="C715" i="16"/>
  <c r="C766" i="16"/>
  <c r="C818" i="16"/>
  <c r="C794" i="17"/>
  <c r="C529" i="17"/>
  <c r="C177" i="17"/>
  <c r="C52" i="17"/>
  <c r="C58" i="16"/>
  <c r="C168" i="16"/>
  <c r="C271" i="16"/>
  <c r="C344" i="16"/>
  <c r="C407" i="16"/>
  <c r="C452" i="16"/>
  <c r="C496" i="16"/>
  <c r="C538" i="16"/>
  <c r="C582" i="16"/>
  <c r="C626" i="16"/>
  <c r="C666" i="16"/>
  <c r="C705" i="16"/>
  <c r="C742" i="16"/>
  <c r="C780" i="16"/>
  <c r="C819" i="16"/>
  <c r="C790" i="17"/>
  <c r="C693" i="17"/>
  <c r="C604" i="17"/>
  <c r="C526" i="17"/>
  <c r="C436" i="17"/>
  <c r="C338" i="17"/>
  <c r="C261" i="17"/>
  <c r="C173" i="17"/>
  <c r="C125" i="17"/>
  <c r="C93" i="17"/>
  <c r="C50" i="17"/>
  <c r="C7" i="17"/>
  <c r="C28" i="16"/>
  <c r="C59" i="16"/>
  <c r="C103" i="16"/>
  <c r="C140" i="16"/>
  <c r="C169" i="16"/>
  <c r="C207" i="16"/>
  <c r="C242" i="16"/>
  <c r="C272" i="16"/>
  <c r="C306" i="16"/>
  <c r="C328" i="16"/>
  <c r="C346" i="16"/>
  <c r="C365" i="16"/>
  <c r="C380" i="16"/>
  <c r="C396" i="16"/>
  <c r="C408" i="16"/>
  <c r="C424" i="16"/>
  <c r="C438" i="16"/>
  <c r="C453" i="16"/>
  <c r="C469" i="16"/>
  <c r="C481" i="16"/>
  <c r="C497" i="16"/>
  <c r="C511" i="16"/>
  <c r="C526" i="16"/>
  <c r="C542" i="16"/>
  <c r="C554" i="16"/>
  <c r="C570" i="16"/>
  <c r="C584" i="16"/>
  <c r="C599" i="16"/>
  <c r="C615" i="16"/>
  <c r="C628" i="16"/>
  <c r="C642" i="16"/>
  <c r="C654" i="16"/>
  <c r="C667" i="16"/>
  <c r="C681" i="16"/>
  <c r="C692" i="16"/>
  <c r="C706" i="16"/>
  <c r="C718" i="16"/>
  <c r="C731" i="16"/>
  <c r="C745" i="16"/>
  <c r="C756" i="16"/>
  <c r="C770" i="16"/>
  <c r="C782" i="16"/>
  <c r="C795" i="16"/>
  <c r="C809" i="16"/>
  <c r="C820" i="16"/>
  <c r="C834" i="16"/>
  <c r="C769" i="17"/>
  <c r="C692" i="17"/>
  <c r="C598" i="17"/>
  <c r="C502" i="17"/>
  <c r="C426" i="17"/>
  <c r="C337" i="17"/>
  <c r="C241" i="17"/>
  <c r="C170" i="17"/>
  <c r="C124" i="17"/>
  <c r="C80" i="17"/>
  <c r="C49" i="17"/>
  <c r="C29" i="16"/>
  <c r="C71" i="16"/>
  <c r="C104" i="16"/>
  <c r="C143" i="16"/>
  <c r="C178" i="16"/>
  <c r="C208" i="16"/>
  <c r="C244" i="16"/>
  <c r="C281" i="16"/>
  <c r="C308" i="16"/>
  <c r="C333" i="16"/>
  <c r="C351" i="16"/>
  <c r="C368" i="16"/>
  <c r="C381" i="16"/>
  <c r="C397" i="16"/>
  <c r="C410" i="16"/>
  <c r="C425" i="16"/>
  <c r="C441" i="16"/>
  <c r="C454" i="16"/>
  <c r="C470" i="16"/>
  <c r="C484" i="16"/>
  <c r="C498" i="16"/>
  <c r="C514" i="16"/>
  <c r="C527" i="16"/>
  <c r="C543" i="16"/>
  <c r="C557" i="16"/>
  <c r="C572" i="16"/>
  <c r="C588" i="16"/>
  <c r="C600" i="16"/>
  <c r="C616" i="16"/>
  <c r="C630" i="16"/>
  <c r="C643" i="16"/>
  <c r="C657" i="16"/>
  <c r="C668" i="16"/>
  <c r="C682" i="16"/>
  <c r="C694" i="16"/>
  <c r="C707" i="16"/>
  <c r="C721" i="16"/>
  <c r="C732" i="16"/>
  <c r="C746" i="16"/>
  <c r="C758" i="16"/>
  <c r="C771" i="16"/>
  <c r="C785" i="16"/>
  <c r="C796" i="16"/>
  <c r="C810" i="16"/>
  <c r="C822" i="16"/>
  <c r="C835" i="16"/>
  <c r="C300" i="17"/>
  <c r="C461" i="16"/>
  <c r="C548" i="16"/>
  <c r="C607" i="16"/>
  <c r="C649" i="16"/>
  <c r="C686" i="16"/>
  <c r="C713" i="16"/>
  <c r="C738" i="16"/>
  <c r="C777" i="16"/>
  <c r="C814" i="16"/>
  <c r="C630" i="17"/>
  <c r="C373" i="17"/>
  <c r="C202" i="17"/>
  <c r="C106" i="17"/>
  <c r="C12" i="16"/>
  <c r="C128" i="16"/>
  <c r="C231" i="16"/>
  <c r="C324" i="16"/>
  <c r="C374" i="16"/>
  <c r="C417" i="16"/>
  <c r="C462" i="16"/>
  <c r="C506" i="16"/>
  <c r="C551" i="16"/>
  <c r="C593" i="16"/>
  <c r="C636" i="16"/>
  <c r="C675" i="16"/>
  <c r="C714" i="16"/>
  <c r="C753" i="16"/>
  <c r="C790" i="16"/>
  <c r="C828" i="16"/>
  <c r="C796" i="17"/>
  <c r="C538" i="17"/>
  <c r="C274" i="17"/>
  <c r="C96" i="17"/>
  <c r="C13" i="16"/>
  <c r="C129" i="16"/>
  <c r="C232" i="16"/>
  <c r="C325" i="16"/>
  <c r="C377" i="16"/>
  <c r="C420" i="16"/>
  <c r="C450" i="16"/>
  <c r="C493" i="16"/>
  <c r="C536" i="16"/>
  <c r="C581" i="16"/>
  <c r="C625" i="16"/>
  <c r="C665" i="16"/>
  <c r="C702" i="16"/>
  <c r="C740" i="16"/>
  <c r="C779" i="16"/>
  <c r="C804" i="16"/>
  <c r="C701" i="17"/>
  <c r="C438" i="17"/>
  <c r="C270" i="17"/>
  <c r="C95" i="17"/>
  <c r="C16" i="16"/>
  <c r="C130" i="16"/>
  <c r="C233" i="16"/>
  <c r="C326" i="16"/>
  <c r="C378" i="16"/>
  <c r="C423" i="16"/>
  <c r="C465" i="16"/>
  <c r="C509" i="16"/>
  <c r="C553" i="16"/>
  <c r="C598" i="16"/>
  <c r="C652" i="16"/>
  <c r="C691" i="16"/>
  <c r="C730" i="16"/>
  <c r="C769" i="16"/>
  <c r="C806" i="16"/>
  <c r="R11" i="17"/>
  <c r="F14" i="17"/>
  <c r="M15" i="17" s="1"/>
  <c r="O12" i="17"/>
  <c r="P12" i="17"/>
  <c r="N12" i="17"/>
  <c r="I12" i="17"/>
  <c r="K12" i="17" s="1"/>
  <c r="G12" i="17"/>
  <c r="H12" i="17"/>
  <c r="V12" i="17"/>
  <c r="U11" i="17"/>
  <c r="N9" i="16"/>
  <c r="O9" i="16"/>
  <c r="U8" i="16"/>
  <c r="R9" i="16"/>
  <c r="R2" i="16"/>
  <c r="H9" i="16"/>
  <c r="G9" i="16"/>
  <c r="I9" i="16"/>
  <c r="K9" i="16" s="1"/>
  <c r="H10" i="16"/>
  <c r="G10" i="16"/>
  <c r="V9" i="16"/>
  <c r="M10" i="16"/>
  <c r="V10" i="16" s="1"/>
  <c r="E10" i="13"/>
  <c r="I10" i="16"/>
  <c r="M9" i="13"/>
  <c r="K10" i="13"/>
  <c r="L10" i="13"/>
  <c r="F10" i="13"/>
  <c r="G9" i="13"/>
  <c r="Q8" i="16" l="1"/>
  <c r="S8" i="16" s="1"/>
  <c r="J7" i="16"/>
  <c r="J8" i="16" s="1"/>
  <c r="L8" i="16" s="1"/>
  <c r="J7" i="17"/>
  <c r="J8" i="17" s="1"/>
  <c r="Q7" i="17"/>
  <c r="R12" i="17"/>
  <c r="U12" i="17" s="1"/>
  <c r="P13" i="17"/>
  <c r="R13" i="17" s="1"/>
  <c r="O13" i="17"/>
  <c r="N13" i="17"/>
  <c r="F15" i="17"/>
  <c r="M16" i="17" s="1"/>
  <c r="I13" i="17"/>
  <c r="H13" i="17"/>
  <c r="G13" i="17"/>
  <c r="V13" i="17"/>
  <c r="K10" i="16"/>
  <c r="U9" i="16"/>
  <c r="O10" i="16"/>
  <c r="G10" i="13"/>
  <c r="N10" i="16"/>
  <c r="M11" i="16"/>
  <c r="P11" i="16" s="1"/>
  <c r="M10" i="13"/>
  <c r="F11" i="16"/>
  <c r="I11" i="16" s="1"/>
  <c r="P10" i="16"/>
  <c r="R10" i="16" s="1"/>
  <c r="K11" i="13"/>
  <c r="L11" i="13"/>
  <c r="L12" i="13" s="1"/>
  <c r="F11" i="13"/>
  <c r="E11" i="13"/>
  <c r="Y8" i="16" l="1"/>
  <c r="Q9" i="16"/>
  <c r="S9" i="16" s="1"/>
  <c r="L8" i="17"/>
  <c r="Q8" i="17"/>
  <c r="S7" i="17"/>
  <c r="W8" i="16"/>
  <c r="T8" i="16"/>
  <c r="L7" i="17"/>
  <c r="T7" i="17"/>
  <c r="J9" i="16"/>
  <c r="J10" i="16" s="1"/>
  <c r="L10" i="16" s="1"/>
  <c r="L7" i="16"/>
  <c r="T7" i="16"/>
  <c r="J9" i="17"/>
  <c r="X8" i="16"/>
  <c r="K12" i="13"/>
  <c r="M12" i="13" s="1"/>
  <c r="F16" i="17"/>
  <c r="M17" i="17" s="1"/>
  <c r="G14" i="17"/>
  <c r="V14" i="17"/>
  <c r="I14" i="17"/>
  <c r="H14" i="17"/>
  <c r="O14" i="17"/>
  <c r="N14" i="17"/>
  <c r="P14" i="17"/>
  <c r="R14" i="17" s="1"/>
  <c r="K13" i="17"/>
  <c r="U13" i="17" s="1"/>
  <c r="R11" i="16"/>
  <c r="K11" i="16"/>
  <c r="U10" i="16"/>
  <c r="G11" i="16"/>
  <c r="O11" i="16"/>
  <c r="V11" i="16"/>
  <c r="H11" i="16"/>
  <c r="F12" i="16"/>
  <c r="G12" i="16" s="1"/>
  <c r="M12" i="16"/>
  <c r="N12" i="16" s="1"/>
  <c r="N11" i="16"/>
  <c r="E12" i="13"/>
  <c r="M11" i="13"/>
  <c r="F12" i="13"/>
  <c r="G11" i="13"/>
  <c r="L13" i="13"/>
  <c r="K13" i="13"/>
  <c r="L9" i="16" l="1"/>
  <c r="Y9" i="16" s="1"/>
  <c r="Q10" i="16"/>
  <c r="S10" i="16" s="1"/>
  <c r="Y10" i="16" s="1"/>
  <c r="T9" i="16"/>
  <c r="J10" i="17"/>
  <c r="L9" i="17"/>
  <c r="X7" i="17"/>
  <c r="W7" i="17"/>
  <c r="Y7" i="17"/>
  <c r="S8" i="17"/>
  <c r="W8" i="17" s="1"/>
  <c r="Q9" i="17"/>
  <c r="X7" i="16"/>
  <c r="S2" i="16"/>
  <c r="T2" i="16" s="1"/>
  <c r="W7" i="16"/>
  <c r="Y7" i="16"/>
  <c r="T8" i="17"/>
  <c r="F17" i="17"/>
  <c r="M18" i="17" s="1"/>
  <c r="K14" i="17"/>
  <c r="U14" i="17" s="1"/>
  <c r="G12" i="13"/>
  <c r="H15" i="17"/>
  <c r="I15" i="17"/>
  <c r="G15" i="17"/>
  <c r="V15" i="17"/>
  <c r="P15" i="17"/>
  <c r="R15" i="17" s="1"/>
  <c r="O15" i="17"/>
  <c r="N15" i="17"/>
  <c r="X9" i="16"/>
  <c r="J11" i="16"/>
  <c r="L11" i="16" s="1"/>
  <c r="U11" i="16"/>
  <c r="O12" i="16"/>
  <c r="P12" i="16"/>
  <c r="R12" i="16" s="1"/>
  <c r="H12" i="16"/>
  <c r="E13" i="13"/>
  <c r="F13" i="16"/>
  <c r="H13" i="16" s="1"/>
  <c r="V12" i="16"/>
  <c r="M13" i="16"/>
  <c r="N13" i="16" s="1"/>
  <c r="I12" i="16"/>
  <c r="F13" i="13"/>
  <c r="G13" i="13" s="1"/>
  <c r="M13" i="13"/>
  <c r="L14" i="13"/>
  <c r="K14" i="13"/>
  <c r="M14" i="13" s="1"/>
  <c r="X10" i="16" l="1"/>
  <c r="W10" i="16"/>
  <c r="T10" i="16"/>
  <c r="Q11" i="16"/>
  <c r="S11" i="16" s="1"/>
  <c r="X11" i="16" s="1"/>
  <c r="W9" i="16"/>
  <c r="Y8" i="17"/>
  <c r="S9" i="17"/>
  <c r="X9" i="17" s="1"/>
  <c r="Q10" i="17"/>
  <c r="T10" i="17" s="1"/>
  <c r="X8" i="17"/>
  <c r="T9" i="17"/>
  <c r="L10" i="17"/>
  <c r="J11" i="17"/>
  <c r="K15" i="17"/>
  <c r="H16" i="17"/>
  <c r="F18" i="17"/>
  <c r="M19" i="17" s="1"/>
  <c r="I16" i="17"/>
  <c r="K16" i="17" s="1"/>
  <c r="V16" i="17"/>
  <c r="G16" i="17"/>
  <c r="P16" i="17"/>
  <c r="O16" i="17"/>
  <c r="N16" i="17"/>
  <c r="J12" i="16"/>
  <c r="K12" i="16"/>
  <c r="I13" i="16"/>
  <c r="P13" i="16"/>
  <c r="O13" i="16"/>
  <c r="V13" i="16"/>
  <c r="F14" i="16"/>
  <c r="I14" i="16" s="1"/>
  <c r="M14" i="16"/>
  <c r="G13" i="16"/>
  <c r="F14" i="13"/>
  <c r="E14" i="13"/>
  <c r="L15" i="13"/>
  <c r="K15" i="13"/>
  <c r="T11" i="16" l="1"/>
  <c r="W11" i="16"/>
  <c r="Y11" i="16"/>
  <c r="Q12" i="16"/>
  <c r="S12" i="16" s="1"/>
  <c r="Y9" i="17"/>
  <c r="W9" i="17"/>
  <c r="J12" i="17"/>
  <c r="L11" i="17"/>
  <c r="S10" i="17"/>
  <c r="Y10" i="17" s="1"/>
  <c r="Q11" i="17"/>
  <c r="T11" i="17" s="1"/>
  <c r="U15" i="17"/>
  <c r="R16" i="17"/>
  <c r="U16" i="17" s="1"/>
  <c r="H17" i="17"/>
  <c r="G17" i="17"/>
  <c r="V17" i="17"/>
  <c r="I17" i="17"/>
  <c r="F19" i="17"/>
  <c r="M20" i="17" s="1"/>
  <c r="P17" i="17"/>
  <c r="R17" i="17" s="1"/>
  <c r="N17" i="17"/>
  <c r="O17" i="17"/>
  <c r="F15" i="16"/>
  <c r="H15" i="16" s="1"/>
  <c r="L12" i="16"/>
  <c r="K13" i="16"/>
  <c r="U12" i="16"/>
  <c r="R13" i="16"/>
  <c r="J13" i="16"/>
  <c r="N14" i="16"/>
  <c r="H14" i="16"/>
  <c r="O14" i="16"/>
  <c r="P14" i="16"/>
  <c r="E15" i="13"/>
  <c r="G15" i="13" s="1"/>
  <c r="M15" i="16"/>
  <c r="O15" i="16" s="1"/>
  <c r="V14" i="16"/>
  <c r="G14" i="16"/>
  <c r="F15" i="13"/>
  <c r="G14" i="13"/>
  <c r="G15" i="16"/>
  <c r="M15" i="13"/>
  <c r="K16" i="13"/>
  <c r="L16" i="13"/>
  <c r="Q13" i="16" l="1"/>
  <c r="Q14" i="16" s="1"/>
  <c r="Y12" i="16"/>
  <c r="T12" i="16"/>
  <c r="W10" i="17"/>
  <c r="L12" i="17"/>
  <c r="J13" i="17"/>
  <c r="X10" i="17"/>
  <c r="S11" i="17"/>
  <c r="X11" i="17" s="1"/>
  <c r="Q12" i="17"/>
  <c r="T12" i="17" s="1"/>
  <c r="F16" i="13"/>
  <c r="K17" i="17"/>
  <c r="U17" i="17" s="1"/>
  <c r="P18" i="17"/>
  <c r="R18" i="17" s="1"/>
  <c r="O18" i="17"/>
  <c r="N18" i="17"/>
  <c r="F20" i="17"/>
  <c r="M21" i="17" s="1"/>
  <c r="I18" i="17"/>
  <c r="V18" i="17"/>
  <c r="H18" i="17"/>
  <c r="G18" i="17"/>
  <c r="P15" i="16"/>
  <c r="I15" i="16"/>
  <c r="X12" i="16"/>
  <c r="W12" i="16"/>
  <c r="J14" i="16"/>
  <c r="K14" i="16"/>
  <c r="U13" i="16"/>
  <c r="L13" i="16"/>
  <c r="R14" i="16"/>
  <c r="F16" i="16"/>
  <c r="G16" i="16" s="1"/>
  <c r="M16" i="16"/>
  <c r="E16" i="13"/>
  <c r="F17" i="13" s="1"/>
  <c r="N15" i="16"/>
  <c r="V15" i="16"/>
  <c r="L17" i="13"/>
  <c r="M16" i="13"/>
  <c r="K17" i="13"/>
  <c r="T13" i="16" l="1"/>
  <c r="S13" i="16"/>
  <c r="W13" i="16" s="1"/>
  <c r="J14" i="17"/>
  <c r="L13" i="17"/>
  <c r="Y11" i="17"/>
  <c r="W11" i="17"/>
  <c r="Q13" i="17"/>
  <c r="S12" i="17"/>
  <c r="W12" i="17" s="1"/>
  <c r="R15" i="16"/>
  <c r="K18" i="17"/>
  <c r="U18" i="17" s="1"/>
  <c r="G16" i="13"/>
  <c r="E17" i="13"/>
  <c r="F18" i="13" s="1"/>
  <c r="V19" i="17"/>
  <c r="I19" i="17"/>
  <c r="K19" i="17" s="1"/>
  <c r="F21" i="17"/>
  <c r="M22" i="17" s="1"/>
  <c r="H19" i="17"/>
  <c r="G19" i="17"/>
  <c r="N19" i="17"/>
  <c r="P19" i="17"/>
  <c r="R19" i="17" s="1"/>
  <c r="O19" i="17"/>
  <c r="Q15" i="16"/>
  <c r="S15" i="16" s="1"/>
  <c r="M17" i="16"/>
  <c r="P17" i="16" s="1"/>
  <c r="S14" i="16"/>
  <c r="L14" i="16"/>
  <c r="P16" i="16"/>
  <c r="N16" i="16"/>
  <c r="J15" i="16"/>
  <c r="T14" i="16"/>
  <c r="K15" i="16"/>
  <c r="U14" i="16"/>
  <c r="O16" i="16"/>
  <c r="I16" i="16"/>
  <c r="V16" i="16"/>
  <c r="F17" i="16"/>
  <c r="H17" i="16" s="1"/>
  <c r="H16" i="16"/>
  <c r="K18" i="13"/>
  <c r="M17" i="13"/>
  <c r="L18" i="13"/>
  <c r="X13" i="16" l="1"/>
  <c r="Y13" i="16"/>
  <c r="X12" i="17"/>
  <c r="Y12" i="17"/>
  <c r="S13" i="17"/>
  <c r="X13" i="17" s="1"/>
  <c r="Q14" i="17"/>
  <c r="T14" i="17" s="1"/>
  <c r="L14" i="17"/>
  <c r="J15" i="17"/>
  <c r="T13" i="17"/>
  <c r="R16" i="16"/>
  <c r="R17" i="16" s="1"/>
  <c r="Y14" i="16"/>
  <c r="O17" i="16"/>
  <c r="T15" i="16"/>
  <c r="U19" i="17"/>
  <c r="P20" i="17"/>
  <c r="R20" i="17" s="1"/>
  <c r="O20" i="17"/>
  <c r="N20" i="17"/>
  <c r="G17" i="13"/>
  <c r="E18" i="13"/>
  <c r="F19" i="13" s="1"/>
  <c r="I20" i="17"/>
  <c r="K20" i="17" s="1"/>
  <c r="G20" i="17"/>
  <c r="H20" i="17"/>
  <c r="V20" i="17"/>
  <c r="F22" i="17"/>
  <c r="M23" i="17" s="1"/>
  <c r="M18" i="13"/>
  <c r="N17" i="16"/>
  <c r="W14" i="16"/>
  <c r="X14" i="16"/>
  <c r="J16" i="16"/>
  <c r="Q16" i="16"/>
  <c r="Q17" i="16" s="1"/>
  <c r="S17" i="16" s="1"/>
  <c r="L15" i="16"/>
  <c r="Y15" i="16" s="1"/>
  <c r="K16" i="16"/>
  <c r="U15" i="16"/>
  <c r="M18" i="16"/>
  <c r="O18" i="16" s="1"/>
  <c r="G17" i="16"/>
  <c r="I17" i="16"/>
  <c r="F18" i="16"/>
  <c r="G18" i="16" s="1"/>
  <c r="V17" i="16"/>
  <c r="K19" i="13"/>
  <c r="L19" i="13"/>
  <c r="Y13" i="17" l="1"/>
  <c r="W13" i="17"/>
  <c r="L15" i="17"/>
  <c r="J16" i="17"/>
  <c r="S14" i="17"/>
  <c r="Y14" i="17" s="1"/>
  <c r="Q15" i="17"/>
  <c r="T15" i="17" s="1"/>
  <c r="K20" i="13"/>
  <c r="K21" i="13" s="1"/>
  <c r="F23" i="17"/>
  <c r="M24" i="17" s="1"/>
  <c r="L20" i="13"/>
  <c r="O21" i="17"/>
  <c r="P21" i="17"/>
  <c r="R21" i="17" s="1"/>
  <c r="N21" i="17"/>
  <c r="E19" i="13"/>
  <c r="G19" i="13" s="1"/>
  <c r="U20" i="17"/>
  <c r="G18" i="13"/>
  <c r="M19" i="13"/>
  <c r="G21" i="17"/>
  <c r="I21" i="17"/>
  <c r="K21" i="17" s="1"/>
  <c r="H21" i="17"/>
  <c r="V21" i="17"/>
  <c r="T16" i="16"/>
  <c r="S16" i="16"/>
  <c r="L16" i="16"/>
  <c r="X15" i="16"/>
  <c r="W15" i="16"/>
  <c r="J17" i="16"/>
  <c r="T17" i="16" s="1"/>
  <c r="K17" i="16"/>
  <c r="U16" i="16"/>
  <c r="V18" i="16"/>
  <c r="F19" i="16"/>
  <c r="H19" i="16" s="1"/>
  <c r="H18" i="16"/>
  <c r="P18" i="16"/>
  <c r="R18" i="16" s="1"/>
  <c r="N18" i="16"/>
  <c r="I18" i="16"/>
  <c r="M19" i="16"/>
  <c r="P19" i="16" s="1"/>
  <c r="E20" i="13"/>
  <c r="Y16" i="16" l="1"/>
  <c r="W14" i="17"/>
  <c r="X14" i="17"/>
  <c r="J17" i="17"/>
  <c r="L16" i="17"/>
  <c r="S15" i="17"/>
  <c r="W15" i="17" s="1"/>
  <c r="Q16" i="17"/>
  <c r="T16" i="17" s="1"/>
  <c r="M20" i="13"/>
  <c r="L21" i="13"/>
  <c r="L22" i="13" s="1"/>
  <c r="U21" i="17"/>
  <c r="F20" i="13"/>
  <c r="G20" i="13" s="1"/>
  <c r="G22" i="17"/>
  <c r="V22" i="17"/>
  <c r="F24" i="17"/>
  <c r="M25" i="17" s="1"/>
  <c r="I22" i="17"/>
  <c r="K22" i="17" s="1"/>
  <c r="H22" i="17"/>
  <c r="O22" i="17"/>
  <c r="N22" i="17"/>
  <c r="P22" i="17"/>
  <c r="R22" i="17" s="1"/>
  <c r="X16" i="16"/>
  <c r="W16" i="16"/>
  <c r="O19" i="16"/>
  <c r="L17" i="16"/>
  <c r="Y17" i="16" s="1"/>
  <c r="J18" i="16"/>
  <c r="R19" i="16"/>
  <c r="Q18" i="16"/>
  <c r="K18" i="16"/>
  <c r="U17" i="16"/>
  <c r="G19" i="16"/>
  <c r="M20" i="16"/>
  <c r="P20" i="16" s="1"/>
  <c r="N19" i="16"/>
  <c r="I19" i="16"/>
  <c r="V19" i="16"/>
  <c r="F20" i="16"/>
  <c r="I20" i="16" s="1"/>
  <c r="E21" i="13"/>
  <c r="K22" i="13"/>
  <c r="M21" i="13"/>
  <c r="X15" i="17" l="1"/>
  <c r="Y15" i="17"/>
  <c r="L17" i="17"/>
  <c r="J18" i="17"/>
  <c r="S16" i="17"/>
  <c r="X16" i="17" s="1"/>
  <c r="Q17" i="17"/>
  <c r="T17" i="17" s="1"/>
  <c r="F21" i="13"/>
  <c r="F25" i="17"/>
  <c r="M26" i="17" s="1"/>
  <c r="U22" i="17"/>
  <c r="H23" i="17"/>
  <c r="I23" i="17"/>
  <c r="K23" i="17" s="1"/>
  <c r="G23" i="17"/>
  <c r="V23" i="17"/>
  <c r="P23" i="17"/>
  <c r="R23" i="17" s="1"/>
  <c r="O23" i="17"/>
  <c r="N23" i="17"/>
  <c r="W17" i="16"/>
  <c r="N20" i="16"/>
  <c r="R20" i="16"/>
  <c r="L18" i="16"/>
  <c r="J19" i="16"/>
  <c r="O20" i="16"/>
  <c r="X17" i="16"/>
  <c r="Q19" i="16"/>
  <c r="T18" i="16"/>
  <c r="S18" i="16"/>
  <c r="K19" i="16"/>
  <c r="U18" i="16"/>
  <c r="V20" i="16"/>
  <c r="H20" i="16"/>
  <c r="M21" i="16"/>
  <c r="O21" i="16" s="1"/>
  <c r="G20" i="16"/>
  <c r="F21" i="16"/>
  <c r="G21" i="13"/>
  <c r="F22" i="13"/>
  <c r="E22" i="13"/>
  <c r="K23" i="13"/>
  <c r="L23" i="13"/>
  <c r="M22" i="13"/>
  <c r="W16" i="17" l="1"/>
  <c r="Y16" i="17"/>
  <c r="L18" i="17"/>
  <c r="J19" i="17"/>
  <c r="S17" i="17"/>
  <c r="W17" i="17" s="1"/>
  <c r="Q18" i="17"/>
  <c r="T18" i="17" s="1"/>
  <c r="U23" i="17"/>
  <c r="P24" i="17"/>
  <c r="R24" i="17" s="1"/>
  <c r="O24" i="17"/>
  <c r="N24" i="17"/>
  <c r="H24" i="17"/>
  <c r="F26" i="17"/>
  <c r="M27" i="17" s="1"/>
  <c r="I24" i="17"/>
  <c r="K24" i="17" s="1"/>
  <c r="V24" i="17"/>
  <c r="G24" i="17"/>
  <c r="T19" i="16"/>
  <c r="M22" i="16"/>
  <c r="N22" i="16" s="1"/>
  <c r="S19" i="16"/>
  <c r="L19" i="16"/>
  <c r="Y18" i="16"/>
  <c r="Q20" i="16"/>
  <c r="S20" i="16" s="1"/>
  <c r="W18" i="16"/>
  <c r="X18" i="16"/>
  <c r="J20" i="16"/>
  <c r="K20" i="16"/>
  <c r="U19" i="16"/>
  <c r="N21" i="16"/>
  <c r="P21" i="16"/>
  <c r="R21" i="16" s="1"/>
  <c r="V21" i="16"/>
  <c r="G21" i="16"/>
  <c r="I21" i="16"/>
  <c r="F22" i="16"/>
  <c r="I22" i="16" s="1"/>
  <c r="H21" i="16"/>
  <c r="E23" i="13"/>
  <c r="G22" i="13"/>
  <c r="F23" i="13"/>
  <c r="L24" i="13"/>
  <c r="K24" i="13"/>
  <c r="M23" i="13"/>
  <c r="Y17" i="17" l="1"/>
  <c r="X17" i="17"/>
  <c r="J20" i="17"/>
  <c r="L19" i="17"/>
  <c r="S18" i="17"/>
  <c r="Y18" i="17" s="1"/>
  <c r="Q19" i="17"/>
  <c r="T19" i="17" s="1"/>
  <c r="W19" i="16"/>
  <c r="Y19" i="16"/>
  <c r="U24" i="17"/>
  <c r="X19" i="16"/>
  <c r="P25" i="17"/>
  <c r="R25" i="17" s="1"/>
  <c r="O25" i="17"/>
  <c r="N25" i="17"/>
  <c r="H25" i="17"/>
  <c r="V25" i="17"/>
  <c r="G25" i="17"/>
  <c r="I25" i="17"/>
  <c r="K25" i="17" s="1"/>
  <c r="F27" i="17"/>
  <c r="M28" i="17" s="1"/>
  <c r="O22" i="16"/>
  <c r="P22" i="16"/>
  <c r="R22" i="16" s="1"/>
  <c r="H22" i="16"/>
  <c r="L20" i="16"/>
  <c r="W20" i="16" s="1"/>
  <c r="T20" i="16"/>
  <c r="K21" i="16"/>
  <c r="U20" i="16"/>
  <c r="Q21" i="16"/>
  <c r="J21" i="16"/>
  <c r="G22" i="16"/>
  <c r="F23" i="16"/>
  <c r="I23" i="16" s="1"/>
  <c r="M23" i="16"/>
  <c r="O23" i="16" s="1"/>
  <c r="V22" i="16"/>
  <c r="G23" i="13"/>
  <c r="E24" i="13"/>
  <c r="F24" i="13"/>
  <c r="L25" i="13"/>
  <c r="K25" i="13"/>
  <c r="M24" i="13"/>
  <c r="L20" i="17" l="1"/>
  <c r="J21" i="17"/>
  <c r="W18" i="17"/>
  <c r="X18" i="17"/>
  <c r="S19" i="17"/>
  <c r="X19" i="17" s="1"/>
  <c r="Q20" i="17"/>
  <c r="U25" i="17"/>
  <c r="N26" i="17"/>
  <c r="P26" i="17"/>
  <c r="R26" i="17" s="1"/>
  <c r="O26" i="17"/>
  <c r="I26" i="17"/>
  <c r="F28" i="17"/>
  <c r="M29" i="17" s="1"/>
  <c r="H26" i="17"/>
  <c r="G26" i="17"/>
  <c r="V26" i="17"/>
  <c r="Q22" i="16"/>
  <c r="S22" i="16" s="1"/>
  <c r="N23" i="16"/>
  <c r="G23" i="16"/>
  <c r="P23" i="16"/>
  <c r="R23" i="16" s="1"/>
  <c r="Y20" i="16"/>
  <c r="X20" i="16"/>
  <c r="V23" i="16"/>
  <c r="H23" i="16"/>
  <c r="L21" i="16"/>
  <c r="M24" i="16"/>
  <c r="O24" i="16" s="1"/>
  <c r="S21" i="16"/>
  <c r="J22" i="16"/>
  <c r="T21" i="16"/>
  <c r="K22" i="16"/>
  <c r="U21" i="16"/>
  <c r="F24" i="16"/>
  <c r="G24" i="16" s="1"/>
  <c r="N24" i="16"/>
  <c r="F25" i="13"/>
  <c r="E25" i="13"/>
  <c r="G24" i="13"/>
  <c r="L26" i="13"/>
  <c r="K26" i="13"/>
  <c r="M25" i="13"/>
  <c r="W19" i="17" l="1"/>
  <c r="Y19" i="17"/>
  <c r="T22" i="16"/>
  <c r="S20" i="17"/>
  <c r="X20" i="17" s="1"/>
  <c r="Q21" i="17"/>
  <c r="T21" i="17" s="1"/>
  <c r="L21" i="17"/>
  <c r="J22" i="17"/>
  <c r="T20" i="17"/>
  <c r="P24" i="16"/>
  <c r="Q23" i="16"/>
  <c r="S23" i="16" s="1"/>
  <c r="K26" i="17"/>
  <c r="U26" i="17" s="1"/>
  <c r="V27" i="17"/>
  <c r="I27" i="17"/>
  <c r="K27" i="17" s="1"/>
  <c r="F29" i="17"/>
  <c r="M30" i="17" s="1"/>
  <c r="H27" i="17"/>
  <c r="G27" i="17"/>
  <c r="Y21" i="16"/>
  <c r="N27" i="17"/>
  <c r="P27" i="17"/>
  <c r="R27" i="17" s="1"/>
  <c r="O27" i="17"/>
  <c r="G25" i="13"/>
  <c r="R24" i="16"/>
  <c r="W21" i="16"/>
  <c r="X21" i="16"/>
  <c r="F25" i="16"/>
  <c r="G25" i="16" s="1"/>
  <c r="M25" i="16"/>
  <c r="P25" i="16" s="1"/>
  <c r="V24" i="16"/>
  <c r="L22" i="16"/>
  <c r="Y22" i="16" s="1"/>
  <c r="J23" i="16"/>
  <c r="K23" i="16"/>
  <c r="U22" i="16"/>
  <c r="I24" i="16"/>
  <c r="H24" i="16"/>
  <c r="E26" i="13"/>
  <c r="F26" i="13"/>
  <c r="L27" i="13"/>
  <c r="K27" i="13"/>
  <c r="M26" i="13"/>
  <c r="Y20" i="17" l="1"/>
  <c r="W20" i="17"/>
  <c r="Q24" i="16"/>
  <c r="S24" i="16" s="1"/>
  <c r="L22" i="17"/>
  <c r="J23" i="17"/>
  <c r="S21" i="17"/>
  <c r="X21" i="17" s="1"/>
  <c r="Q22" i="17"/>
  <c r="T23" i="16"/>
  <c r="I25" i="16"/>
  <c r="U27" i="17"/>
  <c r="I28" i="17"/>
  <c r="K28" i="17" s="1"/>
  <c r="H28" i="17"/>
  <c r="G28" i="17"/>
  <c r="V28" i="17"/>
  <c r="F30" i="17"/>
  <c r="M31" i="17" s="1"/>
  <c r="O28" i="17"/>
  <c r="P28" i="17"/>
  <c r="R28" i="17" s="1"/>
  <c r="N28" i="17"/>
  <c r="M26" i="16"/>
  <c r="P26" i="16" s="1"/>
  <c r="R25" i="16"/>
  <c r="H25" i="16"/>
  <c r="F26" i="16"/>
  <c r="M27" i="16" s="1"/>
  <c r="N25" i="16"/>
  <c r="V25" i="16"/>
  <c r="W22" i="16"/>
  <c r="O25" i="16"/>
  <c r="X22" i="16"/>
  <c r="L23" i="16"/>
  <c r="W23" i="16" s="1"/>
  <c r="K24" i="16"/>
  <c r="U23" i="16"/>
  <c r="J24" i="16"/>
  <c r="O26" i="16"/>
  <c r="N26" i="16"/>
  <c r="G26" i="13"/>
  <c r="E27" i="13"/>
  <c r="F27" i="13"/>
  <c r="G27" i="13" s="1"/>
  <c r="L28" i="13"/>
  <c r="K28" i="13"/>
  <c r="M27" i="13"/>
  <c r="S22" i="17" l="1"/>
  <c r="X22" i="17" s="1"/>
  <c r="Q23" i="17"/>
  <c r="Y21" i="17"/>
  <c r="W21" i="17"/>
  <c r="T24" i="16"/>
  <c r="T22" i="17"/>
  <c r="J24" i="17"/>
  <c r="L23" i="17"/>
  <c r="O29" i="17"/>
  <c r="P29" i="17"/>
  <c r="R29" i="17" s="1"/>
  <c r="N29" i="17"/>
  <c r="U28" i="17"/>
  <c r="F31" i="17"/>
  <c r="M32" i="17" s="1"/>
  <c r="I29" i="17"/>
  <c r="K29" i="17" s="1"/>
  <c r="H29" i="17"/>
  <c r="G29" i="17"/>
  <c r="V29" i="17"/>
  <c r="V26" i="16"/>
  <c r="F27" i="16"/>
  <c r="F28" i="16" s="1"/>
  <c r="I28" i="16" s="1"/>
  <c r="R26" i="16"/>
  <c r="Q25" i="16"/>
  <c r="S25" i="16" s="1"/>
  <c r="O27" i="16"/>
  <c r="P27" i="16"/>
  <c r="R27" i="16" s="1"/>
  <c r="N27" i="16"/>
  <c r="H26" i="16"/>
  <c r="I26" i="16"/>
  <c r="G26" i="16"/>
  <c r="G27" i="16"/>
  <c r="X23" i="16"/>
  <c r="Y23" i="16"/>
  <c r="K25" i="16"/>
  <c r="U24" i="16"/>
  <c r="J25" i="16"/>
  <c r="L24" i="16"/>
  <c r="I27" i="16"/>
  <c r="H27" i="16"/>
  <c r="E28" i="13"/>
  <c r="F28" i="13"/>
  <c r="K29" i="13"/>
  <c r="L29" i="13"/>
  <c r="M28" i="13"/>
  <c r="Y22" i="17" l="1"/>
  <c r="W22" i="17"/>
  <c r="S23" i="17"/>
  <c r="W23" i="17" s="1"/>
  <c r="Q24" i="17"/>
  <c r="T24" i="17" s="1"/>
  <c r="L24" i="17"/>
  <c r="J25" i="17"/>
  <c r="T23" i="17"/>
  <c r="O30" i="17"/>
  <c r="N30" i="17"/>
  <c r="P30" i="17"/>
  <c r="R30" i="17" s="1"/>
  <c r="U29" i="17"/>
  <c r="G30" i="17"/>
  <c r="V30" i="17"/>
  <c r="F32" i="17"/>
  <c r="M33" i="17" s="1"/>
  <c r="I30" i="17"/>
  <c r="K30" i="17" s="1"/>
  <c r="H30" i="17"/>
  <c r="G28" i="13"/>
  <c r="Q26" i="16"/>
  <c r="S26" i="16" s="1"/>
  <c r="V27" i="16"/>
  <c r="M28" i="16"/>
  <c r="P28" i="16" s="1"/>
  <c r="J26" i="16"/>
  <c r="K26" i="16"/>
  <c r="U25" i="16"/>
  <c r="Y24" i="16"/>
  <c r="W24" i="16"/>
  <c r="X24" i="16"/>
  <c r="T25" i="16"/>
  <c r="L25" i="16"/>
  <c r="H28" i="16"/>
  <c r="G28" i="16"/>
  <c r="E29" i="13"/>
  <c r="F29" i="13"/>
  <c r="L30" i="13"/>
  <c r="K30" i="13"/>
  <c r="M29" i="13"/>
  <c r="Y23" i="17" l="1"/>
  <c r="X23" i="17"/>
  <c r="S24" i="17"/>
  <c r="X24" i="17" s="1"/>
  <c r="Q25" i="17"/>
  <c r="T25" i="17" s="1"/>
  <c r="L25" i="17"/>
  <c r="J26" i="17"/>
  <c r="T26" i="16"/>
  <c r="Q27" i="16"/>
  <c r="S27" i="16" s="1"/>
  <c r="U30" i="17"/>
  <c r="M29" i="16"/>
  <c r="O29" i="16" s="1"/>
  <c r="P31" i="17"/>
  <c r="R31" i="17" s="1"/>
  <c r="O31" i="17"/>
  <c r="N31" i="17"/>
  <c r="V28" i="16"/>
  <c r="F33" i="17"/>
  <c r="M34" i="17" s="1"/>
  <c r="I31" i="17"/>
  <c r="K31" i="17" s="1"/>
  <c r="H31" i="17"/>
  <c r="G31" i="17"/>
  <c r="V31" i="17"/>
  <c r="O28" i="16"/>
  <c r="F29" i="16"/>
  <c r="H29" i="16" s="1"/>
  <c r="L26" i="16"/>
  <c r="X26" i="16" s="1"/>
  <c r="J27" i="16"/>
  <c r="N28" i="16"/>
  <c r="R28" i="16"/>
  <c r="W25" i="16"/>
  <c r="Y25" i="16"/>
  <c r="X25" i="16"/>
  <c r="K27" i="16"/>
  <c r="U26" i="16"/>
  <c r="P29" i="16"/>
  <c r="F30" i="16"/>
  <c r="I29" i="16"/>
  <c r="N29" i="16"/>
  <c r="E30" i="13"/>
  <c r="F30" i="13"/>
  <c r="G29" i="13"/>
  <c r="L31" i="13"/>
  <c r="K31" i="13"/>
  <c r="M30" i="13"/>
  <c r="W24" i="17" l="1"/>
  <c r="Y24" i="17"/>
  <c r="S25" i="17"/>
  <c r="X25" i="17" s="1"/>
  <c r="Q26" i="17"/>
  <c r="T26" i="17" s="1"/>
  <c r="J27" i="17"/>
  <c r="L26" i="17"/>
  <c r="T27" i="16"/>
  <c r="U31" i="17"/>
  <c r="M30" i="16"/>
  <c r="O30" i="16" s="1"/>
  <c r="H32" i="17"/>
  <c r="F34" i="17"/>
  <c r="M35" i="17" s="1"/>
  <c r="I32" i="17"/>
  <c r="K32" i="17" s="1"/>
  <c r="V32" i="17"/>
  <c r="G32" i="17"/>
  <c r="P32" i="17"/>
  <c r="R32" i="17" s="1"/>
  <c r="O32" i="17"/>
  <c r="N32" i="17"/>
  <c r="L27" i="16"/>
  <c r="Y27" i="16" s="1"/>
  <c r="Y26" i="16"/>
  <c r="V29" i="16"/>
  <c r="W26" i="16"/>
  <c r="G29" i="16"/>
  <c r="Q28" i="16"/>
  <c r="S28" i="16" s="1"/>
  <c r="R29" i="16"/>
  <c r="J28" i="16"/>
  <c r="K28" i="16"/>
  <c r="U27" i="16"/>
  <c r="G30" i="13"/>
  <c r="F31" i="16"/>
  <c r="H31" i="16" s="1"/>
  <c r="G30" i="16"/>
  <c r="I30" i="16"/>
  <c r="H30" i="16"/>
  <c r="E31" i="13"/>
  <c r="F31" i="13"/>
  <c r="L32" i="13"/>
  <c r="K32" i="13"/>
  <c r="M31" i="13"/>
  <c r="X27" i="16" l="1"/>
  <c r="W25" i="17"/>
  <c r="L27" i="17"/>
  <c r="J28" i="17"/>
  <c r="S26" i="17"/>
  <c r="X26" i="17" s="1"/>
  <c r="Q27" i="17"/>
  <c r="Y25" i="17"/>
  <c r="L28" i="16"/>
  <c r="X28" i="16" s="1"/>
  <c r="W27" i="16"/>
  <c r="U32" i="17"/>
  <c r="P30" i="16"/>
  <c r="R30" i="16" s="1"/>
  <c r="N30" i="16"/>
  <c r="V30" i="16"/>
  <c r="H33" i="17"/>
  <c r="G33" i="17"/>
  <c r="V33" i="17"/>
  <c r="I33" i="17"/>
  <c r="K33" i="17" s="1"/>
  <c r="F35" i="17"/>
  <c r="M36" i="17" s="1"/>
  <c r="M31" i="16"/>
  <c r="O31" i="16" s="1"/>
  <c r="P33" i="17"/>
  <c r="R33" i="17" s="1"/>
  <c r="N33" i="17"/>
  <c r="O33" i="17"/>
  <c r="T28" i="16"/>
  <c r="Q29" i="16"/>
  <c r="S29" i="16" s="1"/>
  <c r="J29" i="16"/>
  <c r="J30" i="16" s="1"/>
  <c r="K29" i="16"/>
  <c r="U28" i="16"/>
  <c r="I31" i="16"/>
  <c r="V31" i="16"/>
  <c r="G31" i="16"/>
  <c r="F32" i="13"/>
  <c r="G31" i="13"/>
  <c r="E32" i="13"/>
  <c r="K33" i="13"/>
  <c r="L33" i="13"/>
  <c r="M32" i="13"/>
  <c r="W28" i="16" l="1"/>
  <c r="Y28" i="16"/>
  <c r="Y26" i="17"/>
  <c r="W26" i="17"/>
  <c r="L28" i="17"/>
  <c r="J29" i="17"/>
  <c r="S27" i="17"/>
  <c r="Y27" i="17" s="1"/>
  <c r="Q28" i="17"/>
  <c r="T27" i="17"/>
  <c r="N31" i="16"/>
  <c r="F32" i="16"/>
  <c r="P31" i="16"/>
  <c r="R31" i="16" s="1"/>
  <c r="U33" i="17"/>
  <c r="N34" i="17"/>
  <c r="P34" i="17"/>
  <c r="R34" i="17" s="1"/>
  <c r="O34" i="17"/>
  <c r="Q30" i="16"/>
  <c r="S30" i="16" s="1"/>
  <c r="V34" i="17"/>
  <c r="F36" i="17"/>
  <c r="M37" i="17" s="1"/>
  <c r="I34" i="17"/>
  <c r="K34" i="17" s="1"/>
  <c r="H34" i="17"/>
  <c r="G34" i="17"/>
  <c r="M32" i="16"/>
  <c r="P32" i="16" s="1"/>
  <c r="L29" i="16"/>
  <c r="W29" i="16" s="1"/>
  <c r="T29" i="16"/>
  <c r="J31" i="16"/>
  <c r="K30" i="16"/>
  <c r="L30" i="16" s="1"/>
  <c r="U29" i="16"/>
  <c r="G32" i="16"/>
  <c r="I32" i="16"/>
  <c r="H32" i="16"/>
  <c r="E33" i="13"/>
  <c r="F33" i="13"/>
  <c r="G32" i="13"/>
  <c r="K34" i="13"/>
  <c r="L34" i="13"/>
  <c r="M33" i="13"/>
  <c r="W27" i="17" l="1"/>
  <c r="Y29" i="16"/>
  <c r="S28" i="17"/>
  <c r="Y28" i="17" s="1"/>
  <c r="Q29" i="17"/>
  <c r="T29" i="17" s="1"/>
  <c r="T28" i="17"/>
  <c r="L29" i="17"/>
  <c r="J30" i="17"/>
  <c r="Q31" i="16"/>
  <c r="S31" i="16" s="1"/>
  <c r="X27" i="17"/>
  <c r="F33" i="16"/>
  <c r="F34" i="16" s="1"/>
  <c r="N32" i="16"/>
  <c r="T30" i="16"/>
  <c r="O32" i="16"/>
  <c r="N35" i="17"/>
  <c r="P35" i="17"/>
  <c r="R35" i="17" s="1"/>
  <c r="O35" i="17"/>
  <c r="U34" i="17"/>
  <c r="V35" i="17"/>
  <c r="F37" i="17"/>
  <c r="M38" i="17" s="1"/>
  <c r="I35" i="17"/>
  <c r="K35" i="17" s="1"/>
  <c r="H35" i="17"/>
  <c r="G35" i="17"/>
  <c r="V32" i="16"/>
  <c r="R32" i="16"/>
  <c r="M33" i="16"/>
  <c r="O33" i="16" s="1"/>
  <c r="X29" i="16"/>
  <c r="X30" i="16"/>
  <c r="W30" i="16"/>
  <c r="Y30" i="16"/>
  <c r="J32" i="16"/>
  <c r="K31" i="16"/>
  <c r="L31" i="16" s="1"/>
  <c r="U30" i="16"/>
  <c r="I33" i="16"/>
  <c r="V33" i="16"/>
  <c r="P33" i="16"/>
  <c r="N33" i="16"/>
  <c r="M34" i="16"/>
  <c r="P34" i="16" s="1"/>
  <c r="G33" i="16"/>
  <c r="E34" i="13"/>
  <c r="G33" i="13"/>
  <c r="F34" i="13"/>
  <c r="K35" i="13"/>
  <c r="L35" i="13"/>
  <c r="M34" i="13"/>
  <c r="W28" i="17" l="1"/>
  <c r="Q32" i="16"/>
  <c r="S32" i="16" s="1"/>
  <c r="T31" i="16"/>
  <c r="X28" i="17"/>
  <c r="L30" i="17"/>
  <c r="J31" i="17"/>
  <c r="S29" i="17"/>
  <c r="Y29" i="17" s="1"/>
  <c r="Q30" i="17"/>
  <c r="H33" i="16"/>
  <c r="R33" i="16"/>
  <c r="U35" i="17"/>
  <c r="I36" i="17"/>
  <c r="K36" i="17" s="1"/>
  <c r="F38" i="17"/>
  <c r="M39" i="17" s="1"/>
  <c r="H36" i="17"/>
  <c r="G36" i="17"/>
  <c r="V36" i="17"/>
  <c r="P36" i="17"/>
  <c r="R36" i="17" s="1"/>
  <c r="O36" i="17"/>
  <c r="N36" i="17"/>
  <c r="R34" i="16"/>
  <c r="X31" i="16"/>
  <c r="W31" i="16"/>
  <c r="Y31" i="16"/>
  <c r="J33" i="16"/>
  <c r="K32" i="16"/>
  <c r="L32" i="16" s="1"/>
  <c r="U31" i="16"/>
  <c r="G34" i="16"/>
  <c r="V34" i="16"/>
  <c r="F35" i="16"/>
  <c r="I34" i="16"/>
  <c r="N34" i="16"/>
  <c r="O34" i="16"/>
  <c r="H34" i="16"/>
  <c r="M35" i="16"/>
  <c r="P35" i="16" s="1"/>
  <c r="R35" i="16" s="1"/>
  <c r="G34" i="13"/>
  <c r="E35" i="13"/>
  <c r="F35" i="13"/>
  <c r="K36" i="13"/>
  <c r="L36" i="13"/>
  <c r="M35" i="13"/>
  <c r="Q33" i="16" l="1"/>
  <c r="S33" i="16" s="1"/>
  <c r="W29" i="17"/>
  <c r="X29" i="17"/>
  <c r="T32" i="16"/>
  <c r="S30" i="17"/>
  <c r="W30" i="17" s="1"/>
  <c r="Q31" i="17"/>
  <c r="T31" i="17" s="1"/>
  <c r="L31" i="17"/>
  <c r="J32" i="17"/>
  <c r="T30" i="17"/>
  <c r="U36" i="17"/>
  <c r="G37" i="17"/>
  <c r="V37" i="17"/>
  <c r="F39" i="17"/>
  <c r="M40" i="17" s="1"/>
  <c r="I37" i="17"/>
  <c r="K37" i="17" s="1"/>
  <c r="H37" i="17"/>
  <c r="O37" i="17"/>
  <c r="N37" i="17"/>
  <c r="P37" i="17"/>
  <c r="R37" i="17" s="1"/>
  <c r="K33" i="16"/>
  <c r="L33" i="16" s="1"/>
  <c r="U32" i="16"/>
  <c r="Y32" i="16"/>
  <c r="W32" i="16"/>
  <c r="X32" i="16"/>
  <c r="J34" i="16"/>
  <c r="G35" i="16"/>
  <c r="V35" i="16"/>
  <c r="N35" i="16"/>
  <c r="F36" i="16"/>
  <c r="O35" i="16"/>
  <c r="I35" i="16"/>
  <c r="M36" i="16"/>
  <c r="O36" i="16" s="1"/>
  <c r="H35" i="16"/>
  <c r="E36" i="13"/>
  <c r="G35" i="13"/>
  <c r="F36" i="13"/>
  <c r="L37" i="13"/>
  <c r="K37" i="13"/>
  <c r="M36" i="13"/>
  <c r="Q34" i="16" l="1"/>
  <c r="T34" i="16" s="1"/>
  <c r="W33" i="16"/>
  <c r="T33" i="16"/>
  <c r="Y30" i="17"/>
  <c r="X30" i="17"/>
  <c r="L32" i="17"/>
  <c r="J33" i="17"/>
  <c r="S31" i="17"/>
  <c r="X31" i="17" s="1"/>
  <c r="Q32" i="17"/>
  <c r="U37" i="17"/>
  <c r="Y33" i="16"/>
  <c r="O38" i="17"/>
  <c r="N38" i="17"/>
  <c r="P38" i="17"/>
  <c r="R38" i="17" s="1"/>
  <c r="F40" i="17"/>
  <c r="M41" i="17" s="1"/>
  <c r="I38" i="17"/>
  <c r="K38" i="17" s="1"/>
  <c r="G38" i="17"/>
  <c r="V38" i="17"/>
  <c r="H38" i="17"/>
  <c r="X33" i="16"/>
  <c r="J35" i="16"/>
  <c r="K34" i="16"/>
  <c r="L34" i="16" s="1"/>
  <c r="U33" i="16"/>
  <c r="F37" i="16"/>
  <c r="I37" i="16" s="1"/>
  <c r="I36" i="16"/>
  <c r="V36" i="16"/>
  <c r="H36" i="16"/>
  <c r="P36" i="16"/>
  <c r="R36" i="16" s="1"/>
  <c r="G36" i="16"/>
  <c r="N36" i="16"/>
  <c r="M37" i="16"/>
  <c r="N37" i="16" s="1"/>
  <c r="G37" i="16"/>
  <c r="F37" i="13"/>
  <c r="G36" i="13"/>
  <c r="E37" i="13"/>
  <c r="L38" i="13"/>
  <c r="K38" i="13"/>
  <c r="M37" i="13"/>
  <c r="S34" i="16" l="1"/>
  <c r="Y34" i="16" s="1"/>
  <c r="Q35" i="16"/>
  <c r="S35" i="16" s="1"/>
  <c r="Y31" i="17"/>
  <c r="W31" i="17"/>
  <c r="S32" i="17"/>
  <c r="X32" i="17" s="1"/>
  <c r="Q33" i="17"/>
  <c r="T33" i="17" s="1"/>
  <c r="L33" i="17"/>
  <c r="J34" i="17"/>
  <c r="T32" i="17"/>
  <c r="U38" i="17"/>
  <c r="F41" i="17"/>
  <c r="M42" i="17" s="1"/>
  <c r="H39" i="17"/>
  <c r="V39" i="17"/>
  <c r="I39" i="17"/>
  <c r="K39" i="17" s="1"/>
  <c r="G39" i="17"/>
  <c r="P39" i="17"/>
  <c r="R39" i="17" s="1"/>
  <c r="O39" i="17"/>
  <c r="N39" i="17"/>
  <c r="J36" i="16"/>
  <c r="K35" i="16"/>
  <c r="L35" i="16" s="1"/>
  <c r="U34" i="16"/>
  <c r="H37" i="16"/>
  <c r="V37" i="16"/>
  <c r="P37" i="16"/>
  <c r="R37" i="16" s="1"/>
  <c r="O37" i="16"/>
  <c r="F38" i="16"/>
  <c r="M38" i="16"/>
  <c r="O38" i="16" s="1"/>
  <c r="E38" i="13"/>
  <c r="G37" i="13"/>
  <c r="F38" i="13"/>
  <c r="K39" i="13"/>
  <c r="L39" i="13"/>
  <c r="M38" i="13"/>
  <c r="Q36" i="16" l="1"/>
  <c r="S36" i="16" s="1"/>
  <c r="W34" i="16"/>
  <c r="X34" i="16"/>
  <c r="T35" i="16"/>
  <c r="W32" i="17"/>
  <c r="Y32" i="17"/>
  <c r="L34" i="17"/>
  <c r="J35" i="17"/>
  <c r="S33" i="17"/>
  <c r="X33" i="17" s="1"/>
  <c r="Q34" i="17"/>
  <c r="U39" i="17"/>
  <c r="H40" i="17"/>
  <c r="G40" i="17"/>
  <c r="F42" i="17"/>
  <c r="M43" i="17" s="1"/>
  <c r="I40" i="17"/>
  <c r="K40" i="17" s="1"/>
  <c r="V40" i="17"/>
  <c r="P40" i="17"/>
  <c r="R40" i="17" s="1"/>
  <c r="O40" i="17"/>
  <c r="N40" i="17"/>
  <c r="J37" i="16"/>
  <c r="Y35" i="16"/>
  <c r="W35" i="16"/>
  <c r="X35" i="16"/>
  <c r="K36" i="16"/>
  <c r="L36" i="16" s="1"/>
  <c r="U35" i="16"/>
  <c r="V38" i="16"/>
  <c r="F39" i="16"/>
  <c r="N38" i="16"/>
  <c r="M39" i="16"/>
  <c r="N39" i="16" s="1"/>
  <c r="I38" i="16"/>
  <c r="G38" i="16"/>
  <c r="H38" i="16"/>
  <c r="P38" i="16"/>
  <c r="R38" i="16" s="1"/>
  <c r="F39" i="13"/>
  <c r="G38" i="13"/>
  <c r="E39" i="13"/>
  <c r="K40" i="13"/>
  <c r="L40" i="13"/>
  <c r="M39" i="13"/>
  <c r="Y36" i="16" l="1"/>
  <c r="Q37" i="16"/>
  <c r="S37" i="16" s="1"/>
  <c r="T36" i="16"/>
  <c r="T34" i="17"/>
  <c r="Q35" i="17"/>
  <c r="T35" i="17" s="1"/>
  <c r="S34" i="17"/>
  <c r="Y34" i="17" s="1"/>
  <c r="Y33" i="17"/>
  <c r="W33" i="17"/>
  <c r="L35" i="17"/>
  <c r="J36" i="17"/>
  <c r="U40" i="17"/>
  <c r="F43" i="17"/>
  <c r="M44" i="17" s="1"/>
  <c r="H41" i="17"/>
  <c r="G41" i="17"/>
  <c r="V41" i="17"/>
  <c r="I41" i="17"/>
  <c r="K41" i="17" s="1"/>
  <c r="P41" i="17"/>
  <c r="O41" i="17"/>
  <c r="N41" i="17"/>
  <c r="W36" i="16"/>
  <c r="J38" i="16"/>
  <c r="X36" i="16"/>
  <c r="K37" i="16"/>
  <c r="L37" i="16" s="1"/>
  <c r="U36" i="16"/>
  <c r="I39" i="16"/>
  <c r="V39" i="16"/>
  <c r="P39" i="16"/>
  <c r="R39" i="16" s="1"/>
  <c r="O39" i="16"/>
  <c r="F40" i="16"/>
  <c r="G39" i="16"/>
  <c r="H39" i="16"/>
  <c r="M40" i="16"/>
  <c r="P40" i="16" s="1"/>
  <c r="F40" i="13"/>
  <c r="G39" i="13"/>
  <c r="E40" i="13"/>
  <c r="K41" i="13"/>
  <c r="L41" i="13"/>
  <c r="M40" i="13"/>
  <c r="X37" i="16" l="1"/>
  <c r="Q38" i="16"/>
  <c r="S38" i="16" s="1"/>
  <c r="T37" i="16"/>
  <c r="J37" i="17"/>
  <c r="L36" i="17"/>
  <c r="X34" i="17"/>
  <c r="S35" i="17"/>
  <c r="Y35" i="17" s="1"/>
  <c r="Q36" i="17"/>
  <c r="W34" i="17"/>
  <c r="R41" i="17"/>
  <c r="N42" i="17"/>
  <c r="O42" i="17"/>
  <c r="P42" i="17"/>
  <c r="V42" i="17"/>
  <c r="G42" i="17"/>
  <c r="F44" i="17"/>
  <c r="M45" i="17" s="1"/>
  <c r="I42" i="17"/>
  <c r="K42" i="17" s="1"/>
  <c r="H42" i="17"/>
  <c r="T38" i="16"/>
  <c r="R40" i="16"/>
  <c r="Y37" i="16"/>
  <c r="W37" i="16"/>
  <c r="J39" i="16"/>
  <c r="K38" i="16"/>
  <c r="L38" i="16" s="1"/>
  <c r="U37" i="16"/>
  <c r="Q39" i="16"/>
  <c r="S39" i="16" s="1"/>
  <c r="I40" i="16"/>
  <c r="V40" i="16"/>
  <c r="F41" i="16"/>
  <c r="G40" i="16"/>
  <c r="N40" i="16"/>
  <c r="O40" i="16"/>
  <c r="M41" i="16"/>
  <c r="O41" i="16" s="1"/>
  <c r="H40" i="16"/>
  <c r="G40" i="13"/>
  <c r="E41" i="13"/>
  <c r="F41" i="13"/>
  <c r="K42" i="13"/>
  <c r="L42" i="13"/>
  <c r="M41" i="13"/>
  <c r="X35" i="17" l="1"/>
  <c r="S36" i="17"/>
  <c r="Y36" i="17" s="1"/>
  <c r="Q37" i="17"/>
  <c r="T37" i="17" s="1"/>
  <c r="L37" i="17"/>
  <c r="J38" i="17"/>
  <c r="W35" i="17"/>
  <c r="T36" i="17"/>
  <c r="R42" i="17"/>
  <c r="U42" i="17" s="1"/>
  <c r="U41" i="17"/>
  <c r="I43" i="17"/>
  <c r="K43" i="17" s="1"/>
  <c r="H43" i="17"/>
  <c r="V43" i="17"/>
  <c r="F45" i="17"/>
  <c r="M46" i="17" s="1"/>
  <c r="G43" i="17"/>
  <c r="P43" i="17"/>
  <c r="N43" i="17"/>
  <c r="O43" i="17"/>
  <c r="J40" i="16"/>
  <c r="Y38" i="16"/>
  <c r="W38" i="16"/>
  <c r="X38" i="16"/>
  <c r="T39" i="16"/>
  <c r="K39" i="16"/>
  <c r="L39" i="16" s="1"/>
  <c r="X39" i="16" s="1"/>
  <c r="U38" i="16"/>
  <c r="Q40" i="16"/>
  <c r="H41" i="16"/>
  <c r="V41" i="16"/>
  <c r="N41" i="16"/>
  <c r="F42" i="16"/>
  <c r="P41" i="16"/>
  <c r="R41" i="16" s="1"/>
  <c r="I41" i="16"/>
  <c r="M42" i="16"/>
  <c r="P42" i="16" s="1"/>
  <c r="G41" i="16"/>
  <c r="E42" i="13"/>
  <c r="G41" i="13"/>
  <c r="F42" i="13"/>
  <c r="L43" i="13"/>
  <c r="K43" i="13"/>
  <c r="M42" i="13"/>
  <c r="W36" i="17" l="1"/>
  <c r="X36" i="17"/>
  <c r="S37" i="17"/>
  <c r="W37" i="17" s="1"/>
  <c r="Q38" i="17"/>
  <c r="T38" i="17" s="1"/>
  <c r="J39" i="17"/>
  <c r="L38" i="17"/>
  <c r="R43" i="17"/>
  <c r="U43" i="17" s="1"/>
  <c r="I44" i="17"/>
  <c r="K44" i="17" s="1"/>
  <c r="G44" i="17"/>
  <c r="F46" i="17"/>
  <c r="M47" i="17" s="1"/>
  <c r="V44" i="17"/>
  <c r="H44" i="17"/>
  <c r="N44" i="17"/>
  <c r="P44" i="17"/>
  <c r="O44" i="17"/>
  <c r="W39" i="16"/>
  <c r="Y39" i="16"/>
  <c r="Q41" i="16"/>
  <c r="J41" i="16"/>
  <c r="S40" i="16"/>
  <c r="T40" i="16"/>
  <c r="R42" i="16"/>
  <c r="K40" i="16"/>
  <c r="L40" i="16" s="1"/>
  <c r="U39" i="16"/>
  <c r="V42" i="16"/>
  <c r="F43" i="16"/>
  <c r="N42" i="16"/>
  <c r="O42" i="16"/>
  <c r="H42" i="16"/>
  <c r="G42" i="16"/>
  <c r="I42" i="16"/>
  <c r="M43" i="16"/>
  <c r="P43" i="16" s="1"/>
  <c r="E43" i="13"/>
  <c r="G42" i="13"/>
  <c r="F43" i="13"/>
  <c r="L44" i="13"/>
  <c r="K44" i="13"/>
  <c r="M43" i="13"/>
  <c r="J40" i="17" l="1"/>
  <c r="L39" i="17"/>
  <c r="S38" i="17"/>
  <c r="X38" i="17" s="1"/>
  <c r="Q39" i="17"/>
  <c r="T39" i="17" s="1"/>
  <c r="Y37" i="17"/>
  <c r="X37" i="17"/>
  <c r="R44" i="17"/>
  <c r="U44" i="17" s="1"/>
  <c r="G45" i="17"/>
  <c r="V45" i="17"/>
  <c r="H45" i="17"/>
  <c r="F47" i="17"/>
  <c r="M48" i="17" s="1"/>
  <c r="I45" i="17"/>
  <c r="K45" i="17" s="1"/>
  <c r="O45" i="17"/>
  <c r="N45" i="17"/>
  <c r="P45" i="17"/>
  <c r="X40" i="16"/>
  <c r="V43" i="16"/>
  <c r="W40" i="16"/>
  <c r="Y40" i="16"/>
  <c r="J42" i="16"/>
  <c r="Q42" i="16"/>
  <c r="S42" i="16" s="1"/>
  <c r="R43" i="16"/>
  <c r="K41" i="16"/>
  <c r="L41" i="16" s="1"/>
  <c r="U40" i="16"/>
  <c r="S41" i="16"/>
  <c r="T41" i="16"/>
  <c r="H43" i="16"/>
  <c r="N43" i="16"/>
  <c r="F44" i="16"/>
  <c r="O43" i="16"/>
  <c r="M44" i="16"/>
  <c r="I43" i="16"/>
  <c r="G43" i="16"/>
  <c r="F44" i="13"/>
  <c r="G43" i="13"/>
  <c r="E44" i="13"/>
  <c r="L45" i="13"/>
  <c r="K45" i="13"/>
  <c r="M44" i="13"/>
  <c r="L40" i="17" l="1"/>
  <c r="J41" i="17"/>
  <c r="S39" i="17"/>
  <c r="W39" i="17" s="1"/>
  <c r="Q40" i="17"/>
  <c r="W38" i="17"/>
  <c r="Y38" i="17"/>
  <c r="R45" i="17"/>
  <c r="U45" i="17"/>
  <c r="O46" i="17"/>
  <c r="P46" i="17"/>
  <c r="N46" i="17"/>
  <c r="F48" i="17"/>
  <c r="M49" i="17" s="1"/>
  <c r="I46" i="17"/>
  <c r="K46" i="17" s="1"/>
  <c r="G46" i="17"/>
  <c r="V46" i="17"/>
  <c r="H46" i="17"/>
  <c r="W41" i="16"/>
  <c r="T42" i="16"/>
  <c r="J43" i="16"/>
  <c r="Q43" i="16"/>
  <c r="S43" i="16" s="1"/>
  <c r="Y41" i="16"/>
  <c r="X41" i="16"/>
  <c r="K42" i="16"/>
  <c r="L42" i="16" s="1"/>
  <c r="Y42" i="16" s="1"/>
  <c r="U41" i="16"/>
  <c r="G44" i="16"/>
  <c r="V44" i="16"/>
  <c r="F45" i="16"/>
  <c r="G45" i="16" s="1"/>
  <c r="I44" i="16"/>
  <c r="N44" i="16"/>
  <c r="P44" i="16"/>
  <c r="R44" i="16" s="1"/>
  <c r="O44" i="16"/>
  <c r="H44" i="16"/>
  <c r="M45" i="16"/>
  <c r="E45" i="13"/>
  <c r="F45" i="13"/>
  <c r="G44" i="13"/>
  <c r="K46" i="13"/>
  <c r="L46" i="13"/>
  <c r="M45" i="13"/>
  <c r="Y39" i="17" l="1"/>
  <c r="X39" i="17"/>
  <c r="L41" i="17"/>
  <c r="J42" i="17"/>
  <c r="S40" i="17"/>
  <c r="W40" i="17" s="1"/>
  <c r="Q41" i="17"/>
  <c r="T40" i="17"/>
  <c r="T43" i="16"/>
  <c r="R46" i="17"/>
  <c r="U46" i="17" s="1"/>
  <c r="F49" i="17"/>
  <c r="M50" i="17" s="1"/>
  <c r="I47" i="17"/>
  <c r="K47" i="17" s="1"/>
  <c r="V47" i="17"/>
  <c r="H47" i="17"/>
  <c r="G47" i="17"/>
  <c r="R47" i="17"/>
  <c r="O47" i="17"/>
  <c r="N47" i="17"/>
  <c r="P47" i="17"/>
  <c r="I45" i="16"/>
  <c r="X42" i="16"/>
  <c r="W42" i="16"/>
  <c r="J44" i="16"/>
  <c r="F46" i="16"/>
  <c r="I46" i="16" s="1"/>
  <c r="K43" i="16"/>
  <c r="L43" i="16" s="1"/>
  <c r="Y43" i="16" s="1"/>
  <c r="U42" i="16"/>
  <c r="Q44" i="16"/>
  <c r="H45" i="16"/>
  <c r="V45" i="16"/>
  <c r="P45" i="16"/>
  <c r="R45" i="16" s="1"/>
  <c r="N45" i="16"/>
  <c r="O45" i="16"/>
  <c r="M46" i="16"/>
  <c r="F46" i="13"/>
  <c r="G45" i="13"/>
  <c r="E46" i="13"/>
  <c r="L47" i="13"/>
  <c r="K47" i="13"/>
  <c r="M46" i="13"/>
  <c r="Y40" i="17" l="1"/>
  <c r="X40" i="17"/>
  <c r="Q42" i="17"/>
  <c r="T42" i="17" s="1"/>
  <c r="S41" i="17"/>
  <c r="Y41" i="17" s="1"/>
  <c r="J43" i="17"/>
  <c r="L42" i="17"/>
  <c r="T41" i="17"/>
  <c r="U47" i="17"/>
  <c r="P48" i="17"/>
  <c r="O48" i="17"/>
  <c r="R48" i="17"/>
  <c r="N48" i="17"/>
  <c r="H48" i="17"/>
  <c r="G48" i="17"/>
  <c r="V48" i="17"/>
  <c r="F50" i="17"/>
  <c r="M51" i="17" s="1"/>
  <c r="I48" i="17"/>
  <c r="K48" i="17" s="1"/>
  <c r="T44" i="16"/>
  <c r="F47" i="16"/>
  <c r="G47" i="16" s="1"/>
  <c r="H46" i="16"/>
  <c r="J45" i="16"/>
  <c r="G46" i="16"/>
  <c r="X43" i="16"/>
  <c r="W43" i="16"/>
  <c r="S44" i="16"/>
  <c r="K44" i="16"/>
  <c r="L44" i="16" s="1"/>
  <c r="U43" i="16"/>
  <c r="Q45" i="16"/>
  <c r="V46" i="16"/>
  <c r="O46" i="16"/>
  <c r="N46" i="16"/>
  <c r="P46" i="16"/>
  <c r="R46" i="16" s="1"/>
  <c r="M47" i="16"/>
  <c r="N47" i="16" s="1"/>
  <c r="E47" i="13"/>
  <c r="F47" i="13"/>
  <c r="G46" i="13"/>
  <c r="L48" i="13"/>
  <c r="K48" i="13"/>
  <c r="M47" i="13"/>
  <c r="X41" i="17" l="1"/>
  <c r="W41" i="17"/>
  <c r="L43" i="17"/>
  <c r="J44" i="17"/>
  <c r="S42" i="17"/>
  <c r="Y42" i="17" s="1"/>
  <c r="Q43" i="17"/>
  <c r="U48" i="17"/>
  <c r="F51" i="17"/>
  <c r="M52" i="17" s="1"/>
  <c r="H49" i="17"/>
  <c r="V49" i="17"/>
  <c r="G49" i="17"/>
  <c r="I49" i="17"/>
  <c r="K49" i="17" s="1"/>
  <c r="P49" i="17"/>
  <c r="R49" i="17" s="1"/>
  <c r="N49" i="17"/>
  <c r="O49" i="17"/>
  <c r="J46" i="16"/>
  <c r="Y44" i="16"/>
  <c r="T45" i="16"/>
  <c r="W44" i="16"/>
  <c r="V47" i="16"/>
  <c r="S45" i="16"/>
  <c r="X44" i="16"/>
  <c r="K45" i="16"/>
  <c r="L45" i="16" s="1"/>
  <c r="U44" i="16"/>
  <c r="Q46" i="16"/>
  <c r="F48" i="16"/>
  <c r="I47" i="16"/>
  <c r="O47" i="16"/>
  <c r="H47" i="16"/>
  <c r="P47" i="16"/>
  <c r="R47" i="16" s="1"/>
  <c r="M48" i="16"/>
  <c r="O48" i="16" s="1"/>
  <c r="E48" i="13"/>
  <c r="G47" i="13"/>
  <c r="F48" i="13"/>
  <c r="K49" i="13"/>
  <c r="L49" i="13"/>
  <c r="M48" i="13"/>
  <c r="X42" i="17" l="1"/>
  <c r="S43" i="17"/>
  <c r="W43" i="17" s="1"/>
  <c r="Q44" i="17"/>
  <c r="T44" i="17" s="1"/>
  <c r="T46" i="16"/>
  <c r="L44" i="17"/>
  <c r="J45" i="17"/>
  <c r="W42" i="17"/>
  <c r="T43" i="17"/>
  <c r="U49" i="17"/>
  <c r="N50" i="17"/>
  <c r="P50" i="17"/>
  <c r="R50" i="17" s="1"/>
  <c r="O50" i="17"/>
  <c r="V50" i="17"/>
  <c r="H50" i="17"/>
  <c r="G50" i="17"/>
  <c r="I50" i="17"/>
  <c r="K50" i="17" s="1"/>
  <c r="F52" i="17"/>
  <c r="M53" i="17" s="1"/>
  <c r="Y45" i="16"/>
  <c r="S46" i="16"/>
  <c r="J47" i="16"/>
  <c r="X45" i="16"/>
  <c r="W45" i="16"/>
  <c r="K46" i="16"/>
  <c r="L46" i="16" s="1"/>
  <c r="U45" i="16"/>
  <c r="Q47" i="16"/>
  <c r="M49" i="16"/>
  <c r="P49" i="16" s="1"/>
  <c r="V48" i="16"/>
  <c r="H48" i="16"/>
  <c r="N48" i="16"/>
  <c r="F49" i="16"/>
  <c r="P48" i="16"/>
  <c r="R48" i="16" s="1"/>
  <c r="G48" i="16"/>
  <c r="I48" i="16"/>
  <c r="N49" i="16"/>
  <c r="G48" i="13"/>
  <c r="E49" i="13"/>
  <c r="F49" i="13"/>
  <c r="K50" i="13"/>
  <c r="L50" i="13"/>
  <c r="M49" i="13"/>
  <c r="Y43" i="17" l="1"/>
  <c r="X43" i="17"/>
  <c r="L45" i="17"/>
  <c r="J46" i="17"/>
  <c r="S44" i="17"/>
  <c r="W44" i="17" s="1"/>
  <c r="Q45" i="17"/>
  <c r="T45" i="17" s="1"/>
  <c r="U50" i="17"/>
  <c r="I51" i="17"/>
  <c r="K51" i="17" s="1"/>
  <c r="H51" i="17"/>
  <c r="V51" i="17"/>
  <c r="F53" i="17"/>
  <c r="M54" i="17" s="1"/>
  <c r="G51" i="17"/>
  <c r="P51" i="17"/>
  <c r="R51" i="17" s="1"/>
  <c r="N51" i="17"/>
  <c r="O51" i="17"/>
  <c r="W46" i="16"/>
  <c r="J48" i="16"/>
  <c r="X46" i="16"/>
  <c r="Y46" i="16"/>
  <c r="Q48" i="16"/>
  <c r="S48" i="16" s="1"/>
  <c r="S47" i="16"/>
  <c r="K47" i="16"/>
  <c r="L47" i="16" s="1"/>
  <c r="U46" i="16"/>
  <c r="T47" i="16"/>
  <c r="R49" i="16"/>
  <c r="V49" i="16"/>
  <c r="O49" i="16"/>
  <c r="I49" i="16"/>
  <c r="F50" i="16"/>
  <c r="M50" i="16"/>
  <c r="O50" i="16" s="1"/>
  <c r="G49" i="16"/>
  <c r="H49" i="16"/>
  <c r="E50" i="13"/>
  <c r="F50" i="13"/>
  <c r="G49" i="13"/>
  <c r="L51" i="13"/>
  <c r="K51" i="13"/>
  <c r="M50" i="13"/>
  <c r="Q46" i="17" l="1"/>
  <c r="T46" i="17" s="1"/>
  <c r="S45" i="17"/>
  <c r="X45" i="17" s="1"/>
  <c r="Y44" i="17"/>
  <c r="L46" i="17"/>
  <c r="J47" i="17"/>
  <c r="X44" i="17"/>
  <c r="U51" i="17"/>
  <c r="I52" i="17"/>
  <c r="K52" i="17" s="1"/>
  <c r="F54" i="17"/>
  <c r="M55" i="17" s="1"/>
  <c r="G52" i="17"/>
  <c r="V52" i="17"/>
  <c r="H52" i="17"/>
  <c r="P52" i="17"/>
  <c r="R52" i="17" s="1"/>
  <c r="N52" i="17"/>
  <c r="O52" i="17"/>
  <c r="Q49" i="16"/>
  <c r="S49" i="16" s="1"/>
  <c r="W47" i="16"/>
  <c r="X47" i="16"/>
  <c r="T48" i="16"/>
  <c r="J49" i="16"/>
  <c r="Y47" i="16"/>
  <c r="K48" i="16"/>
  <c r="L48" i="16" s="1"/>
  <c r="X48" i="16" s="1"/>
  <c r="U47" i="16"/>
  <c r="I50" i="16"/>
  <c r="V50" i="16"/>
  <c r="H50" i="16"/>
  <c r="G50" i="16"/>
  <c r="P50" i="16"/>
  <c r="R50" i="16" s="1"/>
  <c r="N50" i="16"/>
  <c r="F51" i="16"/>
  <c r="M51" i="16"/>
  <c r="O51" i="16" s="1"/>
  <c r="E51" i="13"/>
  <c r="F51" i="13"/>
  <c r="G50" i="13"/>
  <c r="K52" i="13"/>
  <c r="L52" i="13"/>
  <c r="M51" i="13"/>
  <c r="Y45" i="17" l="1"/>
  <c r="W45" i="17"/>
  <c r="J48" i="17"/>
  <c r="L47" i="17"/>
  <c r="S46" i="17"/>
  <c r="W46" i="17" s="1"/>
  <c r="Q47" i="17"/>
  <c r="U52" i="17"/>
  <c r="O53" i="17"/>
  <c r="N53" i="17"/>
  <c r="P53" i="17"/>
  <c r="R53" i="17" s="1"/>
  <c r="T49" i="16"/>
  <c r="G53" i="17"/>
  <c r="V53" i="17"/>
  <c r="F55" i="17"/>
  <c r="M56" i="17" s="1"/>
  <c r="I53" i="17"/>
  <c r="K53" i="17" s="1"/>
  <c r="H53" i="17"/>
  <c r="Y48" i="16"/>
  <c r="W48" i="16"/>
  <c r="K49" i="16"/>
  <c r="L49" i="16" s="1"/>
  <c r="W49" i="16" s="1"/>
  <c r="U48" i="16"/>
  <c r="J50" i="16"/>
  <c r="Q50" i="16"/>
  <c r="G51" i="16"/>
  <c r="V51" i="16"/>
  <c r="I51" i="16"/>
  <c r="H51" i="16"/>
  <c r="N51" i="16"/>
  <c r="P51" i="16"/>
  <c r="R51" i="16" s="1"/>
  <c r="F52" i="16"/>
  <c r="M52" i="16"/>
  <c r="P52" i="16" s="1"/>
  <c r="E52" i="13"/>
  <c r="G51" i="13"/>
  <c r="F52" i="13"/>
  <c r="K53" i="13"/>
  <c r="L53" i="13"/>
  <c r="M52" i="13"/>
  <c r="S47" i="17" l="1"/>
  <c r="W47" i="17" s="1"/>
  <c r="Q48" i="17"/>
  <c r="T48" i="17" s="1"/>
  <c r="X46" i="17"/>
  <c r="Y46" i="17"/>
  <c r="L48" i="17"/>
  <c r="J49" i="17"/>
  <c r="T47" i="17"/>
  <c r="O54" i="17"/>
  <c r="P54" i="17"/>
  <c r="R54" i="17" s="1"/>
  <c r="N54" i="17"/>
  <c r="F56" i="17"/>
  <c r="M57" i="17" s="1"/>
  <c r="I54" i="17"/>
  <c r="K54" i="17" s="1"/>
  <c r="G54" i="17"/>
  <c r="V54" i="17"/>
  <c r="H54" i="17"/>
  <c r="U53" i="17"/>
  <c r="R52" i="16"/>
  <c r="T50" i="16"/>
  <c r="Y49" i="16"/>
  <c r="X49" i="16"/>
  <c r="J51" i="16"/>
  <c r="K50" i="16"/>
  <c r="L50" i="16" s="1"/>
  <c r="U49" i="16"/>
  <c r="Q51" i="16"/>
  <c r="S51" i="16" s="1"/>
  <c r="S50" i="16"/>
  <c r="G52" i="16"/>
  <c r="V52" i="16"/>
  <c r="H52" i="16"/>
  <c r="O52" i="16"/>
  <c r="N52" i="16"/>
  <c r="F53" i="16"/>
  <c r="M53" i="16"/>
  <c r="P53" i="16" s="1"/>
  <c r="I52" i="16"/>
  <c r="F53" i="13"/>
  <c r="E53" i="13"/>
  <c r="G52" i="13"/>
  <c r="L54" i="13"/>
  <c r="K54" i="13"/>
  <c r="M53" i="13"/>
  <c r="Y47" i="17" l="1"/>
  <c r="X47" i="17"/>
  <c r="Q49" i="17"/>
  <c r="T49" i="17" s="1"/>
  <c r="S48" i="17"/>
  <c r="X48" i="17" s="1"/>
  <c r="J50" i="17"/>
  <c r="L49" i="17"/>
  <c r="P55" i="17"/>
  <c r="R55" i="17" s="1"/>
  <c r="N55" i="17"/>
  <c r="O55" i="17"/>
  <c r="U54" i="17"/>
  <c r="R53" i="16"/>
  <c r="F57" i="17"/>
  <c r="M58" i="17" s="1"/>
  <c r="G55" i="17"/>
  <c r="H55" i="17"/>
  <c r="I55" i="17"/>
  <c r="K55" i="17" s="1"/>
  <c r="V55" i="17"/>
  <c r="Q52" i="16"/>
  <c r="S52" i="16" s="1"/>
  <c r="W50" i="16"/>
  <c r="X50" i="16"/>
  <c r="Y50" i="16"/>
  <c r="K51" i="16"/>
  <c r="L51" i="16" s="1"/>
  <c r="U50" i="16"/>
  <c r="T51" i="16"/>
  <c r="J52" i="16"/>
  <c r="I53" i="16"/>
  <c r="V53" i="16"/>
  <c r="N53" i="16"/>
  <c r="H53" i="16"/>
  <c r="O53" i="16"/>
  <c r="G53" i="16"/>
  <c r="F54" i="16"/>
  <c r="M54" i="16"/>
  <c r="O54" i="16" s="1"/>
  <c r="F54" i="13"/>
  <c r="G53" i="13"/>
  <c r="E54" i="13"/>
  <c r="K55" i="13"/>
  <c r="L55" i="13"/>
  <c r="M54" i="13"/>
  <c r="J51" i="17" l="1"/>
  <c r="L50" i="17"/>
  <c r="S49" i="17"/>
  <c r="W49" i="17" s="1"/>
  <c r="Q50" i="17"/>
  <c r="T50" i="17" s="1"/>
  <c r="W48" i="17"/>
  <c r="Y48" i="17"/>
  <c r="U55" i="17"/>
  <c r="P56" i="17"/>
  <c r="O56" i="17"/>
  <c r="N56" i="17"/>
  <c r="H56" i="17"/>
  <c r="G56" i="17"/>
  <c r="V56" i="17"/>
  <c r="I56" i="17"/>
  <c r="K56" i="17" s="1"/>
  <c r="F58" i="17"/>
  <c r="M59" i="17" s="1"/>
  <c r="T52" i="16"/>
  <c r="W51" i="16"/>
  <c r="X51" i="16"/>
  <c r="Y51" i="16"/>
  <c r="Q53" i="16"/>
  <c r="S53" i="16" s="1"/>
  <c r="J53" i="16"/>
  <c r="K52" i="16"/>
  <c r="L52" i="16" s="1"/>
  <c r="Y52" i="16" s="1"/>
  <c r="U51" i="16"/>
  <c r="I54" i="16"/>
  <c r="V54" i="16"/>
  <c r="G54" i="16"/>
  <c r="P54" i="16"/>
  <c r="R54" i="16" s="1"/>
  <c r="H54" i="16"/>
  <c r="N54" i="16"/>
  <c r="F55" i="16"/>
  <c r="M55" i="16"/>
  <c r="O55" i="16" s="1"/>
  <c r="F55" i="13"/>
  <c r="G54" i="13"/>
  <c r="E55" i="13"/>
  <c r="K56" i="13"/>
  <c r="L56" i="13"/>
  <c r="M55" i="13"/>
  <c r="T53" i="16" l="1"/>
  <c r="X49" i="17"/>
  <c r="L51" i="17"/>
  <c r="J52" i="17"/>
  <c r="S50" i="17"/>
  <c r="X50" i="17" s="1"/>
  <c r="Q51" i="17"/>
  <c r="Y49" i="17"/>
  <c r="R56" i="17"/>
  <c r="U56" i="17" s="1"/>
  <c r="P57" i="17"/>
  <c r="O57" i="17"/>
  <c r="N57" i="17"/>
  <c r="F59" i="17"/>
  <c r="M60" i="17" s="1"/>
  <c r="H57" i="17"/>
  <c r="V57" i="17"/>
  <c r="I57" i="17"/>
  <c r="K57" i="17" s="1"/>
  <c r="G57" i="17"/>
  <c r="W52" i="16"/>
  <c r="Q54" i="16"/>
  <c r="S54" i="16" s="1"/>
  <c r="X52" i="16"/>
  <c r="J54" i="16"/>
  <c r="K53" i="16"/>
  <c r="L53" i="16" s="1"/>
  <c r="U52" i="16"/>
  <c r="H55" i="16"/>
  <c r="V55" i="16"/>
  <c r="I55" i="16"/>
  <c r="G55" i="16"/>
  <c r="P55" i="16"/>
  <c r="R55" i="16" s="1"/>
  <c r="N55" i="16"/>
  <c r="F56" i="16"/>
  <c r="M56" i="16"/>
  <c r="P56" i="16" s="1"/>
  <c r="E56" i="13"/>
  <c r="F56" i="13"/>
  <c r="G55" i="13"/>
  <c r="K57" i="13"/>
  <c r="L57" i="13"/>
  <c r="M56" i="13"/>
  <c r="Q55" i="16" l="1"/>
  <c r="S55" i="16" s="1"/>
  <c r="T51" i="17"/>
  <c r="S51" i="17"/>
  <c r="X51" i="17" s="1"/>
  <c r="Q52" i="17"/>
  <c r="T52" i="17" s="1"/>
  <c r="J53" i="17"/>
  <c r="L52" i="17"/>
  <c r="W50" i="17"/>
  <c r="Y50" i="17"/>
  <c r="R57" i="17"/>
  <c r="U57" i="17"/>
  <c r="V58" i="17"/>
  <c r="G58" i="17"/>
  <c r="F60" i="17"/>
  <c r="M61" i="17" s="1"/>
  <c r="I58" i="17"/>
  <c r="K58" i="17" s="1"/>
  <c r="H58" i="17"/>
  <c r="N58" i="17"/>
  <c r="O58" i="17"/>
  <c r="P58" i="17"/>
  <c r="R56" i="16"/>
  <c r="T54" i="16"/>
  <c r="X53" i="16"/>
  <c r="W53" i="16"/>
  <c r="Y53" i="16"/>
  <c r="K54" i="16"/>
  <c r="L54" i="16" s="1"/>
  <c r="Y54" i="16" s="1"/>
  <c r="U53" i="16"/>
  <c r="J55" i="16"/>
  <c r="H56" i="16"/>
  <c r="V56" i="16"/>
  <c r="G56" i="16"/>
  <c r="I56" i="16"/>
  <c r="N56" i="16"/>
  <c r="O56" i="16"/>
  <c r="F57" i="16"/>
  <c r="M57" i="16"/>
  <c r="O57" i="16" s="1"/>
  <c r="E57" i="13"/>
  <c r="F57" i="13"/>
  <c r="G56" i="13"/>
  <c r="L58" i="13"/>
  <c r="K58" i="13"/>
  <c r="M57" i="13"/>
  <c r="Y51" i="17" l="1"/>
  <c r="T55" i="16"/>
  <c r="W51" i="17"/>
  <c r="L53" i="17"/>
  <c r="J54" i="17"/>
  <c r="S52" i="17"/>
  <c r="X52" i="17" s="1"/>
  <c r="Q53" i="17"/>
  <c r="T53" i="17" s="1"/>
  <c r="R58" i="17"/>
  <c r="U58" i="17" s="1"/>
  <c r="I59" i="17"/>
  <c r="K59" i="17" s="1"/>
  <c r="H59" i="17"/>
  <c r="V59" i="17"/>
  <c r="F61" i="17"/>
  <c r="M62" i="17" s="1"/>
  <c r="G59" i="17"/>
  <c r="P59" i="17"/>
  <c r="N59" i="17"/>
  <c r="O59" i="17"/>
  <c r="X54" i="16"/>
  <c r="W54" i="16"/>
  <c r="Q56" i="16"/>
  <c r="S56" i="16" s="1"/>
  <c r="J56" i="16"/>
  <c r="K55" i="16"/>
  <c r="L55" i="16" s="1"/>
  <c r="U54" i="16"/>
  <c r="H57" i="16"/>
  <c r="V57" i="16"/>
  <c r="I57" i="16"/>
  <c r="G57" i="16"/>
  <c r="N57" i="16"/>
  <c r="P57" i="16"/>
  <c r="R57" i="16" s="1"/>
  <c r="F58" i="16"/>
  <c r="M58" i="16"/>
  <c r="N58" i="16" s="1"/>
  <c r="F58" i="13"/>
  <c r="G57" i="13"/>
  <c r="E58" i="13"/>
  <c r="K59" i="13"/>
  <c r="L59" i="13"/>
  <c r="M58" i="13"/>
  <c r="Y52" i="17" l="1"/>
  <c r="T56" i="16"/>
  <c r="W52" i="17"/>
  <c r="L54" i="17"/>
  <c r="J55" i="17"/>
  <c r="S53" i="17"/>
  <c r="W53" i="17" s="1"/>
  <c r="Q54" i="17"/>
  <c r="R59" i="17"/>
  <c r="U59" i="17" s="1"/>
  <c r="I60" i="17"/>
  <c r="K60" i="17" s="1"/>
  <c r="F62" i="17"/>
  <c r="M63" i="17" s="1"/>
  <c r="V60" i="17"/>
  <c r="H60" i="17"/>
  <c r="G60" i="17"/>
  <c r="N60" i="17"/>
  <c r="P60" i="17"/>
  <c r="R60" i="17" s="1"/>
  <c r="O60" i="17"/>
  <c r="W55" i="16"/>
  <c r="X55" i="16"/>
  <c r="Q57" i="16"/>
  <c r="S57" i="16" s="1"/>
  <c r="J57" i="16"/>
  <c r="Y55" i="16"/>
  <c r="K56" i="16"/>
  <c r="L56" i="16" s="1"/>
  <c r="U55" i="16"/>
  <c r="G58" i="16"/>
  <c r="V58" i="16"/>
  <c r="I58" i="16"/>
  <c r="H58" i="16"/>
  <c r="O58" i="16"/>
  <c r="P58" i="16"/>
  <c r="R58" i="16" s="1"/>
  <c r="F59" i="16"/>
  <c r="M59" i="16"/>
  <c r="P59" i="16" s="1"/>
  <c r="E59" i="13"/>
  <c r="F59" i="13"/>
  <c r="G58" i="13"/>
  <c r="K60" i="13"/>
  <c r="L60" i="13"/>
  <c r="M59" i="13"/>
  <c r="Y53" i="17" l="1"/>
  <c r="X53" i="17"/>
  <c r="S54" i="17"/>
  <c r="W54" i="17" s="1"/>
  <c r="Q55" i="17"/>
  <c r="T55" i="17" s="1"/>
  <c r="L55" i="17"/>
  <c r="J56" i="17"/>
  <c r="T54" i="17"/>
  <c r="T57" i="16"/>
  <c r="U60" i="17"/>
  <c r="O61" i="17"/>
  <c r="N61" i="17"/>
  <c r="P61" i="17"/>
  <c r="R61" i="17" s="1"/>
  <c r="G61" i="17"/>
  <c r="V61" i="17"/>
  <c r="H61" i="17"/>
  <c r="F63" i="17"/>
  <c r="M64" i="17" s="1"/>
  <c r="I61" i="17"/>
  <c r="K61" i="17" s="1"/>
  <c r="X56" i="16"/>
  <c r="W56" i="16"/>
  <c r="J58" i="16"/>
  <c r="R59" i="16"/>
  <c r="Q58" i="16"/>
  <c r="Y56" i="16"/>
  <c r="K57" i="16"/>
  <c r="L57" i="16" s="1"/>
  <c r="U56" i="16"/>
  <c r="H59" i="16"/>
  <c r="V59" i="16"/>
  <c r="N59" i="16"/>
  <c r="O59" i="16"/>
  <c r="I59" i="16"/>
  <c r="G59" i="16"/>
  <c r="F60" i="16"/>
  <c r="M60" i="16"/>
  <c r="P60" i="16" s="1"/>
  <c r="E60" i="13"/>
  <c r="F60" i="13"/>
  <c r="G59" i="13"/>
  <c r="L61" i="13"/>
  <c r="K61" i="13"/>
  <c r="M60" i="13"/>
  <c r="Y54" i="17" l="1"/>
  <c r="X54" i="17"/>
  <c r="L56" i="17"/>
  <c r="J57" i="17"/>
  <c r="S55" i="17"/>
  <c r="X55" i="17" s="1"/>
  <c r="Q56" i="17"/>
  <c r="T58" i="16"/>
  <c r="U61" i="17"/>
  <c r="F64" i="17"/>
  <c r="M65" i="17" s="1"/>
  <c r="I62" i="17"/>
  <c r="K62" i="17" s="1"/>
  <c r="G62" i="17"/>
  <c r="V62" i="17"/>
  <c r="H62" i="17"/>
  <c r="O62" i="17"/>
  <c r="P62" i="17"/>
  <c r="R62" i="17" s="1"/>
  <c r="N62" i="17"/>
  <c r="R60" i="16"/>
  <c r="Q59" i="16"/>
  <c r="S59" i="16" s="1"/>
  <c r="X57" i="16"/>
  <c r="Y57" i="16"/>
  <c r="W57" i="16"/>
  <c r="S58" i="16"/>
  <c r="J59" i="16"/>
  <c r="K58" i="16"/>
  <c r="L58" i="16" s="1"/>
  <c r="U57" i="16"/>
  <c r="G60" i="16"/>
  <c r="V60" i="16"/>
  <c r="N60" i="16"/>
  <c r="I60" i="16"/>
  <c r="O60" i="16"/>
  <c r="H60" i="16"/>
  <c r="F61" i="16"/>
  <c r="M61" i="16"/>
  <c r="O61" i="16" s="1"/>
  <c r="G60" i="13"/>
  <c r="E61" i="13"/>
  <c r="F61" i="13"/>
  <c r="K62" i="13"/>
  <c r="L62" i="13"/>
  <c r="M61" i="13"/>
  <c r="Y55" i="17" l="1"/>
  <c r="W55" i="17"/>
  <c r="S56" i="17"/>
  <c r="W56" i="17" s="1"/>
  <c r="Q57" i="17"/>
  <c r="T57" i="17" s="1"/>
  <c r="L57" i="17"/>
  <c r="J58" i="17"/>
  <c r="T56" i="17"/>
  <c r="T59" i="16"/>
  <c r="U62" i="17"/>
  <c r="F65" i="17"/>
  <c r="M66" i="17" s="1"/>
  <c r="I63" i="17"/>
  <c r="K63" i="17" s="1"/>
  <c r="G63" i="17"/>
  <c r="V63" i="17"/>
  <c r="H63" i="17"/>
  <c r="N63" i="17"/>
  <c r="P63" i="17"/>
  <c r="R63" i="17" s="1"/>
  <c r="O63" i="17"/>
  <c r="Y58" i="16"/>
  <c r="Q60" i="16"/>
  <c r="S60" i="16" s="1"/>
  <c r="X58" i="16"/>
  <c r="W58" i="16"/>
  <c r="K59" i="16"/>
  <c r="L59" i="16" s="1"/>
  <c r="U58" i="16"/>
  <c r="J60" i="16"/>
  <c r="I61" i="16"/>
  <c r="V61" i="16"/>
  <c r="P61" i="16"/>
  <c r="R61" i="16" s="1"/>
  <c r="N61" i="16"/>
  <c r="G61" i="16"/>
  <c r="H61" i="16"/>
  <c r="F62" i="16"/>
  <c r="M62" i="16"/>
  <c r="P62" i="16" s="1"/>
  <c r="E62" i="13"/>
  <c r="F62" i="13"/>
  <c r="G61" i="13"/>
  <c r="L63" i="13"/>
  <c r="K63" i="13"/>
  <c r="M62" i="13"/>
  <c r="Y56" i="17" l="1"/>
  <c r="X56" i="17"/>
  <c r="L58" i="17"/>
  <c r="J59" i="17"/>
  <c r="S57" i="17"/>
  <c r="W57" i="17" s="1"/>
  <c r="Q58" i="17"/>
  <c r="U63" i="17"/>
  <c r="P64" i="17"/>
  <c r="R64" i="17" s="1"/>
  <c r="O64" i="17"/>
  <c r="N64" i="17"/>
  <c r="H64" i="17"/>
  <c r="G64" i="17"/>
  <c r="V64" i="17"/>
  <c r="F66" i="17"/>
  <c r="M67" i="17" s="1"/>
  <c r="I64" i="17"/>
  <c r="K64" i="17" s="1"/>
  <c r="T60" i="16"/>
  <c r="X59" i="16"/>
  <c r="W59" i="16"/>
  <c r="Y59" i="16"/>
  <c r="K60" i="16"/>
  <c r="L60" i="16" s="1"/>
  <c r="U59" i="16"/>
  <c r="J61" i="16"/>
  <c r="R62" i="16"/>
  <c r="Q61" i="16"/>
  <c r="I62" i="16"/>
  <c r="V62" i="16"/>
  <c r="G62" i="16"/>
  <c r="N62" i="16"/>
  <c r="H62" i="16"/>
  <c r="O62" i="16"/>
  <c r="F63" i="16"/>
  <c r="M63" i="16"/>
  <c r="O63" i="16" s="1"/>
  <c r="G62" i="13"/>
  <c r="E63" i="13"/>
  <c r="F63" i="13"/>
  <c r="K64" i="13"/>
  <c r="L64" i="13"/>
  <c r="M63" i="13"/>
  <c r="Y57" i="17" l="1"/>
  <c r="S58" i="17"/>
  <c r="W58" i="17" s="1"/>
  <c r="Q59" i="17"/>
  <c r="T59" i="17" s="1"/>
  <c r="X57" i="17"/>
  <c r="L59" i="17"/>
  <c r="J60" i="17"/>
  <c r="T58" i="17"/>
  <c r="U64" i="17"/>
  <c r="F67" i="17"/>
  <c r="M68" i="17" s="1"/>
  <c r="H65" i="17"/>
  <c r="I65" i="17"/>
  <c r="K65" i="17" s="1"/>
  <c r="G65" i="17"/>
  <c r="V65" i="17"/>
  <c r="P65" i="17"/>
  <c r="R65" i="17" s="1"/>
  <c r="O65" i="17"/>
  <c r="N65" i="17"/>
  <c r="T61" i="16"/>
  <c r="Y60" i="16"/>
  <c r="W60" i="16"/>
  <c r="X60" i="16"/>
  <c r="J62" i="16"/>
  <c r="Q62" i="16"/>
  <c r="S62" i="16" s="1"/>
  <c r="S61" i="16"/>
  <c r="K61" i="16"/>
  <c r="L61" i="16" s="1"/>
  <c r="U60" i="16"/>
  <c r="H63" i="16"/>
  <c r="V63" i="16"/>
  <c r="G63" i="16"/>
  <c r="I63" i="16"/>
  <c r="N63" i="16"/>
  <c r="P63" i="16"/>
  <c r="R63" i="16" s="1"/>
  <c r="F64" i="16"/>
  <c r="M64" i="16"/>
  <c r="O64" i="16" s="1"/>
  <c r="F64" i="13"/>
  <c r="G63" i="13"/>
  <c r="E64" i="13"/>
  <c r="K65" i="13"/>
  <c r="L65" i="13"/>
  <c r="M64" i="13"/>
  <c r="Y58" i="17" l="1"/>
  <c r="X58" i="17"/>
  <c r="S59" i="17"/>
  <c r="X59" i="17" s="1"/>
  <c r="Q60" i="17"/>
  <c r="T60" i="17" s="1"/>
  <c r="L60" i="17"/>
  <c r="J61" i="17"/>
  <c r="U65" i="17"/>
  <c r="N66" i="17"/>
  <c r="P66" i="17"/>
  <c r="R66" i="17" s="1"/>
  <c r="O66" i="17"/>
  <c r="V66" i="17"/>
  <c r="H66" i="17"/>
  <c r="G66" i="17"/>
  <c r="I66" i="17"/>
  <c r="K66" i="17" s="1"/>
  <c r="F68" i="17"/>
  <c r="M69" i="17" s="1"/>
  <c r="Y61" i="16"/>
  <c r="W61" i="16"/>
  <c r="X61" i="16"/>
  <c r="J63" i="16"/>
  <c r="K62" i="16"/>
  <c r="L62" i="16" s="1"/>
  <c r="Y62" i="16" s="1"/>
  <c r="U61" i="16"/>
  <c r="Q63" i="16"/>
  <c r="S63" i="16" s="1"/>
  <c r="T62" i="16"/>
  <c r="I64" i="16"/>
  <c r="V64" i="16"/>
  <c r="P64" i="16"/>
  <c r="R64" i="16" s="1"/>
  <c r="N64" i="16"/>
  <c r="H64" i="16"/>
  <c r="G64" i="16"/>
  <c r="F65" i="16"/>
  <c r="M65" i="16"/>
  <c r="N65" i="16" s="1"/>
  <c r="E65" i="13"/>
  <c r="F65" i="13"/>
  <c r="G64" i="13"/>
  <c r="K66" i="13"/>
  <c r="L66" i="13"/>
  <c r="M65" i="13"/>
  <c r="L61" i="17" l="1"/>
  <c r="J62" i="17"/>
  <c r="S60" i="17"/>
  <c r="Y60" i="17" s="1"/>
  <c r="Q61" i="17"/>
  <c r="W59" i="17"/>
  <c r="Y59" i="17"/>
  <c r="U66" i="17"/>
  <c r="P67" i="17"/>
  <c r="R67" i="17" s="1"/>
  <c r="N67" i="17"/>
  <c r="O67" i="17"/>
  <c r="I67" i="17"/>
  <c r="K67" i="17" s="1"/>
  <c r="H67" i="17"/>
  <c r="V67" i="17"/>
  <c r="F69" i="17"/>
  <c r="M70" i="17" s="1"/>
  <c r="G67" i="17"/>
  <c r="T63" i="16"/>
  <c r="W62" i="16"/>
  <c r="X62" i="16"/>
  <c r="K63" i="16"/>
  <c r="L63" i="16" s="1"/>
  <c r="X63" i="16" s="1"/>
  <c r="U62" i="16"/>
  <c r="Q64" i="16"/>
  <c r="S64" i="16" s="1"/>
  <c r="J64" i="16"/>
  <c r="G65" i="16"/>
  <c r="V65" i="16"/>
  <c r="I65" i="16"/>
  <c r="O65" i="16"/>
  <c r="H65" i="16"/>
  <c r="P65" i="16"/>
  <c r="R65" i="16" s="1"/>
  <c r="F66" i="16"/>
  <c r="M66" i="16"/>
  <c r="P66" i="16" s="1"/>
  <c r="G65" i="13"/>
  <c r="E66" i="13"/>
  <c r="F66" i="13"/>
  <c r="M66" i="13"/>
  <c r="S61" i="17" l="1"/>
  <c r="Y61" i="17" s="1"/>
  <c r="Q62" i="17"/>
  <c r="T62" i="17" s="1"/>
  <c r="X60" i="17"/>
  <c r="W60" i="17"/>
  <c r="T61" i="17"/>
  <c r="L62" i="17"/>
  <c r="J63" i="17"/>
  <c r="P68" i="17"/>
  <c r="O68" i="17"/>
  <c r="N68" i="17"/>
  <c r="U67" i="17"/>
  <c r="I68" i="17"/>
  <c r="K68" i="17" s="1"/>
  <c r="V68" i="17"/>
  <c r="F70" i="17"/>
  <c r="M71" i="17" s="1"/>
  <c r="H68" i="17"/>
  <c r="G68" i="17"/>
  <c r="T64" i="16"/>
  <c r="Y63" i="16"/>
  <c r="W63" i="16"/>
  <c r="F67" i="16"/>
  <c r="M67" i="16"/>
  <c r="R66" i="16"/>
  <c r="J65" i="16"/>
  <c r="Q65" i="16"/>
  <c r="K64" i="16"/>
  <c r="L64" i="16" s="1"/>
  <c r="Y64" i="16" s="1"/>
  <c r="U63" i="16"/>
  <c r="G66" i="16"/>
  <c r="V66" i="16"/>
  <c r="I66" i="16"/>
  <c r="H66" i="16"/>
  <c r="O66" i="16"/>
  <c r="N66" i="16"/>
  <c r="G66" i="13"/>
  <c r="W61" i="17" l="1"/>
  <c r="X61" i="17"/>
  <c r="J64" i="17"/>
  <c r="L63" i="17"/>
  <c r="S62" i="17"/>
  <c r="W62" i="17" s="1"/>
  <c r="Q63" i="17"/>
  <c r="O69" i="17"/>
  <c r="N69" i="17"/>
  <c r="P69" i="17"/>
  <c r="R68" i="17"/>
  <c r="U68" i="17" s="1"/>
  <c r="G69" i="17"/>
  <c r="V69" i="17"/>
  <c r="F71" i="17"/>
  <c r="M72" i="17" s="1"/>
  <c r="I69" i="17"/>
  <c r="K69" i="17" s="1"/>
  <c r="H69" i="17"/>
  <c r="P67" i="16"/>
  <c r="R67" i="16" s="1"/>
  <c r="N67" i="16"/>
  <c r="O67" i="16"/>
  <c r="G67" i="16"/>
  <c r="H67" i="16"/>
  <c r="V67" i="16"/>
  <c r="F68" i="16"/>
  <c r="M68" i="16"/>
  <c r="I67" i="16"/>
  <c r="T65" i="16"/>
  <c r="S65" i="16"/>
  <c r="X64" i="16"/>
  <c r="W64" i="16"/>
  <c r="J66" i="16"/>
  <c r="Q66" i="16"/>
  <c r="S66" i="16" s="1"/>
  <c r="K65" i="16"/>
  <c r="L65" i="16" s="1"/>
  <c r="U64" i="16"/>
  <c r="S63" i="17" l="1"/>
  <c r="W63" i="17" s="1"/>
  <c r="Q64" i="17"/>
  <c r="T64" i="17" s="1"/>
  <c r="X62" i="17"/>
  <c r="Y62" i="17"/>
  <c r="T63" i="17"/>
  <c r="Y65" i="16"/>
  <c r="L64" i="17"/>
  <c r="J65" i="17"/>
  <c r="R69" i="17"/>
  <c r="U69" i="17" s="1"/>
  <c r="O70" i="17"/>
  <c r="P70" i="17"/>
  <c r="N70" i="17"/>
  <c r="F72" i="17"/>
  <c r="M73" i="17" s="1"/>
  <c r="I70" i="17"/>
  <c r="K70" i="17" s="1"/>
  <c r="G70" i="17"/>
  <c r="V70" i="17"/>
  <c r="H70" i="17"/>
  <c r="N68" i="16"/>
  <c r="P68" i="16"/>
  <c r="R68" i="16" s="1"/>
  <c r="O68" i="16"/>
  <c r="V68" i="16"/>
  <c r="M69" i="16"/>
  <c r="H68" i="16"/>
  <c r="F69" i="16"/>
  <c r="G68" i="16"/>
  <c r="I68" i="16"/>
  <c r="Q67" i="16"/>
  <c r="S67" i="16" s="1"/>
  <c r="X65" i="16"/>
  <c r="W65" i="16"/>
  <c r="T66" i="16"/>
  <c r="J67" i="16"/>
  <c r="K66" i="16"/>
  <c r="L66" i="16" s="1"/>
  <c r="U65" i="16"/>
  <c r="X63" i="17" l="1"/>
  <c r="Y63" i="17"/>
  <c r="L65" i="17"/>
  <c r="J66" i="17"/>
  <c r="S64" i="17"/>
  <c r="Y64" i="17" s="1"/>
  <c r="Q65" i="17"/>
  <c r="T65" i="17" s="1"/>
  <c r="R70" i="17"/>
  <c r="U70" i="17" s="1"/>
  <c r="F73" i="17"/>
  <c r="M74" i="17" s="1"/>
  <c r="V71" i="17"/>
  <c r="G71" i="17"/>
  <c r="I71" i="17"/>
  <c r="K71" i="17" s="1"/>
  <c r="H71" i="17"/>
  <c r="P71" i="17"/>
  <c r="O71" i="17"/>
  <c r="N71" i="17"/>
  <c r="Q68" i="16"/>
  <c r="S68" i="16" s="1"/>
  <c r="F70" i="16"/>
  <c r="V69" i="16"/>
  <c r="G69" i="16"/>
  <c r="I69" i="16"/>
  <c r="M70" i="16"/>
  <c r="H69" i="16"/>
  <c r="N69" i="16"/>
  <c r="O69" i="16"/>
  <c r="P69" i="16"/>
  <c r="R69" i="16" s="1"/>
  <c r="X66" i="16"/>
  <c r="Y66" i="16"/>
  <c r="W66" i="16"/>
  <c r="T67" i="16"/>
  <c r="J68" i="16"/>
  <c r="U66" i="16"/>
  <c r="K67" i="16"/>
  <c r="L67" i="16" s="1"/>
  <c r="W64" i="17" l="1"/>
  <c r="X64" i="17"/>
  <c r="J67" i="17"/>
  <c r="L66" i="17"/>
  <c r="S65" i="17"/>
  <c r="Y65" i="17" s="1"/>
  <c r="Q66" i="17"/>
  <c r="R71" i="17"/>
  <c r="U71" i="17" s="1"/>
  <c r="P72" i="17"/>
  <c r="R72" i="17" s="1"/>
  <c r="O72" i="17"/>
  <c r="N72" i="17"/>
  <c r="H72" i="17"/>
  <c r="G72" i="17"/>
  <c r="V72" i="17"/>
  <c r="I72" i="17"/>
  <c r="K72" i="17" s="1"/>
  <c r="F74" i="17"/>
  <c r="M75" i="17" s="1"/>
  <c r="Q69" i="16"/>
  <c r="S69" i="16" s="1"/>
  <c r="N70" i="16"/>
  <c r="P70" i="16"/>
  <c r="R70" i="16" s="1"/>
  <c r="O70" i="16"/>
  <c r="F71" i="16"/>
  <c r="I70" i="16"/>
  <c r="G70" i="16"/>
  <c r="H70" i="16"/>
  <c r="M71" i="16"/>
  <c r="V70" i="16"/>
  <c r="J69" i="16"/>
  <c r="T68" i="16"/>
  <c r="W67" i="16"/>
  <c r="Y67" i="16"/>
  <c r="X67" i="16"/>
  <c r="U67" i="16"/>
  <c r="K68" i="16"/>
  <c r="L68" i="16" s="1"/>
  <c r="X65" i="17" l="1"/>
  <c r="S66" i="17"/>
  <c r="X66" i="17" s="1"/>
  <c r="Q67" i="17"/>
  <c r="T66" i="17"/>
  <c r="L67" i="17"/>
  <c r="J68" i="17"/>
  <c r="W65" i="17"/>
  <c r="U72" i="17"/>
  <c r="P73" i="17"/>
  <c r="O73" i="17"/>
  <c r="N73" i="17"/>
  <c r="F75" i="17"/>
  <c r="M76" i="17" s="1"/>
  <c r="H73" i="17"/>
  <c r="G73" i="17"/>
  <c r="V73" i="17"/>
  <c r="I73" i="17"/>
  <c r="K73" i="17" s="1"/>
  <c r="Q70" i="16"/>
  <c r="S70" i="16" s="1"/>
  <c r="H71" i="16"/>
  <c r="V71" i="16"/>
  <c r="G71" i="16"/>
  <c r="I71" i="16"/>
  <c r="M72" i="16"/>
  <c r="F72" i="16"/>
  <c r="N71" i="16"/>
  <c r="O71" i="16"/>
  <c r="P71" i="16"/>
  <c r="R71" i="16" s="1"/>
  <c r="U68" i="16"/>
  <c r="K69" i="16"/>
  <c r="L69" i="16" s="1"/>
  <c r="T69" i="16"/>
  <c r="J70" i="16"/>
  <c r="X68" i="16"/>
  <c r="Y68" i="16"/>
  <c r="W68" i="16"/>
  <c r="W66" i="17" l="1"/>
  <c r="Y66" i="17"/>
  <c r="T67" i="17"/>
  <c r="S67" i="17"/>
  <c r="X67" i="17" s="1"/>
  <c r="Q68" i="17"/>
  <c r="T68" i="17" s="1"/>
  <c r="L68" i="17"/>
  <c r="J69" i="17"/>
  <c r="R73" i="17"/>
  <c r="N74" i="17"/>
  <c r="O74" i="17"/>
  <c r="P74" i="17"/>
  <c r="V74" i="17"/>
  <c r="G74" i="17"/>
  <c r="F76" i="17"/>
  <c r="M77" i="17" s="1"/>
  <c r="I74" i="17"/>
  <c r="K74" i="17" s="1"/>
  <c r="H74" i="17"/>
  <c r="Q71" i="16"/>
  <c r="S71" i="16" s="1"/>
  <c r="I72" i="16"/>
  <c r="F73" i="16"/>
  <c r="M73" i="16"/>
  <c r="G72" i="16"/>
  <c r="H72" i="16"/>
  <c r="V72" i="16"/>
  <c r="P72" i="16"/>
  <c r="R72" i="16" s="1"/>
  <c r="N72" i="16"/>
  <c r="O72" i="16"/>
  <c r="T70" i="16"/>
  <c r="J71" i="16"/>
  <c r="Y69" i="16"/>
  <c r="X69" i="16"/>
  <c r="W69" i="16"/>
  <c r="U69" i="16"/>
  <c r="K70" i="16"/>
  <c r="L70" i="16" s="1"/>
  <c r="L69" i="17" l="1"/>
  <c r="J70" i="17"/>
  <c r="W67" i="17"/>
  <c r="Q69" i="17"/>
  <c r="S68" i="17"/>
  <c r="Y68" i="17" s="1"/>
  <c r="Y67" i="17"/>
  <c r="R74" i="17"/>
  <c r="I75" i="17"/>
  <c r="K75" i="17" s="1"/>
  <c r="H75" i="17"/>
  <c r="V75" i="17"/>
  <c r="G75" i="17"/>
  <c r="F77" i="17"/>
  <c r="M78" i="17" s="1"/>
  <c r="U73" i="17"/>
  <c r="P75" i="17"/>
  <c r="N75" i="17"/>
  <c r="O75" i="17"/>
  <c r="Q72" i="16"/>
  <c r="P73" i="16"/>
  <c r="R73" i="16" s="1"/>
  <c r="N73" i="16"/>
  <c r="O73" i="16"/>
  <c r="V73" i="16"/>
  <c r="G73" i="16"/>
  <c r="I73" i="16"/>
  <c r="M74" i="16"/>
  <c r="H73" i="16"/>
  <c r="F74" i="16"/>
  <c r="U70" i="16"/>
  <c r="K71" i="16"/>
  <c r="L71" i="16" s="1"/>
  <c r="Y71" i="16" s="1"/>
  <c r="W70" i="16"/>
  <c r="Y70" i="16"/>
  <c r="X70" i="16"/>
  <c r="T71" i="16"/>
  <c r="J72" i="16"/>
  <c r="X68" i="17" l="1"/>
  <c r="W68" i="17"/>
  <c r="S69" i="17"/>
  <c r="Y69" i="17" s="1"/>
  <c r="Q70" i="17"/>
  <c r="T70" i="17" s="1"/>
  <c r="T69" i="17"/>
  <c r="L70" i="17"/>
  <c r="J71" i="17"/>
  <c r="Q73" i="16"/>
  <c r="S73" i="16" s="1"/>
  <c r="S72" i="16"/>
  <c r="U74" i="17"/>
  <c r="R75" i="17"/>
  <c r="I76" i="17"/>
  <c r="K76" i="17" s="1"/>
  <c r="G76" i="17"/>
  <c r="F78" i="17"/>
  <c r="M79" i="17" s="1"/>
  <c r="V76" i="17"/>
  <c r="H76" i="17"/>
  <c r="P76" i="17"/>
  <c r="O76" i="17"/>
  <c r="N76" i="17"/>
  <c r="O74" i="16"/>
  <c r="N74" i="16"/>
  <c r="P74" i="16"/>
  <c r="R74" i="16"/>
  <c r="H74" i="16"/>
  <c r="V74" i="16"/>
  <c r="M75" i="16"/>
  <c r="I74" i="16"/>
  <c r="F75" i="16"/>
  <c r="G74" i="16"/>
  <c r="T72" i="16"/>
  <c r="J73" i="16"/>
  <c r="U71" i="16"/>
  <c r="K72" i="16"/>
  <c r="L72" i="16" s="1"/>
  <c r="W71" i="16"/>
  <c r="X71" i="16"/>
  <c r="X69" i="17" l="1"/>
  <c r="W69" i="17"/>
  <c r="Q71" i="17"/>
  <c r="T71" i="17" s="1"/>
  <c r="S70" i="17"/>
  <c r="Y70" i="17" s="1"/>
  <c r="L71" i="17"/>
  <c r="J72" i="17"/>
  <c r="U75" i="17"/>
  <c r="R76" i="17"/>
  <c r="U76" i="17" s="1"/>
  <c r="G77" i="17"/>
  <c r="V77" i="17"/>
  <c r="H77" i="17"/>
  <c r="F79" i="17"/>
  <c r="M80" i="17" s="1"/>
  <c r="I77" i="17"/>
  <c r="K77" i="17" s="1"/>
  <c r="O77" i="17"/>
  <c r="N77" i="17"/>
  <c r="P77" i="17"/>
  <c r="Q74" i="16"/>
  <c r="S74" i="16" s="1"/>
  <c r="P75" i="16"/>
  <c r="R75" i="16" s="1"/>
  <c r="N75" i="16"/>
  <c r="O75" i="16"/>
  <c r="V75" i="16"/>
  <c r="I75" i="16"/>
  <c r="F76" i="16"/>
  <c r="G75" i="16"/>
  <c r="H75" i="16"/>
  <c r="M76" i="16"/>
  <c r="K73" i="16"/>
  <c r="L73" i="16" s="1"/>
  <c r="U72" i="16"/>
  <c r="J74" i="16"/>
  <c r="T73" i="16"/>
  <c r="W72" i="16"/>
  <c r="Y72" i="16"/>
  <c r="X72" i="16"/>
  <c r="W70" i="17" l="1"/>
  <c r="L72" i="17"/>
  <c r="J73" i="17"/>
  <c r="S71" i="17"/>
  <c r="X71" i="17" s="1"/>
  <c r="Q72" i="17"/>
  <c r="X70" i="17"/>
  <c r="R77" i="17"/>
  <c r="U77" i="17" s="1"/>
  <c r="O78" i="17"/>
  <c r="P78" i="17"/>
  <c r="N78" i="17"/>
  <c r="F80" i="17"/>
  <c r="M81" i="17" s="1"/>
  <c r="I78" i="17"/>
  <c r="K78" i="17" s="1"/>
  <c r="G78" i="17"/>
  <c r="V78" i="17"/>
  <c r="H78" i="17"/>
  <c r="Q75" i="16"/>
  <c r="S75" i="16" s="1"/>
  <c r="P76" i="16"/>
  <c r="R76" i="16" s="1"/>
  <c r="N76" i="16"/>
  <c r="O76" i="16"/>
  <c r="M77" i="16"/>
  <c r="F77" i="16"/>
  <c r="G76" i="16"/>
  <c r="I76" i="16"/>
  <c r="H76" i="16"/>
  <c r="V76" i="16"/>
  <c r="W73" i="16"/>
  <c r="Y73" i="16"/>
  <c r="T74" i="16"/>
  <c r="J75" i="16"/>
  <c r="X73" i="16"/>
  <c r="U73" i="16"/>
  <c r="K74" i="16"/>
  <c r="L74" i="16" s="1"/>
  <c r="W71" i="17" l="1"/>
  <c r="Y71" i="17"/>
  <c r="S72" i="17"/>
  <c r="X72" i="17" s="1"/>
  <c r="Q73" i="17"/>
  <c r="T73" i="17" s="1"/>
  <c r="T72" i="17"/>
  <c r="L73" i="17"/>
  <c r="J74" i="17"/>
  <c r="R78" i="17"/>
  <c r="U78" i="17"/>
  <c r="O79" i="17"/>
  <c r="P79" i="17"/>
  <c r="N79" i="17"/>
  <c r="F81" i="17"/>
  <c r="M82" i="17" s="1"/>
  <c r="I79" i="17"/>
  <c r="K79" i="17" s="1"/>
  <c r="V79" i="17"/>
  <c r="H79" i="17"/>
  <c r="G79" i="17"/>
  <c r="Q76" i="16"/>
  <c r="S76" i="16" s="1"/>
  <c r="F78" i="16"/>
  <c r="G77" i="16"/>
  <c r="M78" i="16"/>
  <c r="H77" i="16"/>
  <c r="I77" i="16"/>
  <c r="V77" i="16"/>
  <c r="N77" i="16"/>
  <c r="O77" i="16"/>
  <c r="P77" i="16"/>
  <c r="R77" i="16" s="1"/>
  <c r="T75" i="16"/>
  <c r="J76" i="16"/>
  <c r="X74" i="16"/>
  <c r="Y74" i="16"/>
  <c r="W74" i="16"/>
  <c r="U74" i="16"/>
  <c r="K75" i="16"/>
  <c r="L75" i="16" s="1"/>
  <c r="Y75" i="16" s="1"/>
  <c r="Y72" i="17" l="1"/>
  <c r="W72" i="17"/>
  <c r="L74" i="17"/>
  <c r="J75" i="17"/>
  <c r="Q74" i="17"/>
  <c r="S73" i="17"/>
  <c r="W73" i="17" s="1"/>
  <c r="R79" i="17"/>
  <c r="U79" i="17" s="1"/>
  <c r="P80" i="17"/>
  <c r="O80" i="17"/>
  <c r="N80" i="17"/>
  <c r="T76" i="16"/>
  <c r="H80" i="17"/>
  <c r="G80" i="17"/>
  <c r="V80" i="17"/>
  <c r="F82" i="17"/>
  <c r="M83" i="17" s="1"/>
  <c r="I80" i="17"/>
  <c r="K80" i="17" s="1"/>
  <c r="Q77" i="16"/>
  <c r="S77" i="16" s="1"/>
  <c r="P78" i="16"/>
  <c r="R78" i="16" s="1"/>
  <c r="O78" i="16"/>
  <c r="N78" i="16"/>
  <c r="G78" i="16"/>
  <c r="M79" i="16"/>
  <c r="I78" i="16"/>
  <c r="F79" i="16"/>
  <c r="H78" i="16"/>
  <c r="V78" i="16"/>
  <c r="U75" i="16"/>
  <c r="K76" i="16"/>
  <c r="L76" i="16" s="1"/>
  <c r="J77" i="16"/>
  <c r="W75" i="16"/>
  <c r="X75" i="16"/>
  <c r="X73" i="17" l="1"/>
  <c r="Y73" i="17"/>
  <c r="Q75" i="17"/>
  <c r="T75" i="17" s="1"/>
  <c r="S74" i="17"/>
  <c r="Y74" i="17" s="1"/>
  <c r="J76" i="17"/>
  <c r="L75" i="17"/>
  <c r="T74" i="17"/>
  <c r="R80" i="17"/>
  <c r="F83" i="17"/>
  <c r="M84" i="17" s="1"/>
  <c r="H81" i="17"/>
  <c r="I81" i="17"/>
  <c r="K81" i="17" s="1"/>
  <c r="V81" i="17"/>
  <c r="G81" i="17"/>
  <c r="P81" i="17"/>
  <c r="N81" i="17"/>
  <c r="O81" i="17"/>
  <c r="U80" i="17"/>
  <c r="Q78" i="16"/>
  <c r="S78" i="16" s="1"/>
  <c r="I79" i="16"/>
  <c r="M80" i="16"/>
  <c r="H79" i="16"/>
  <c r="F80" i="16"/>
  <c r="V79" i="16"/>
  <c r="G79" i="16"/>
  <c r="N79" i="16"/>
  <c r="O79" i="16"/>
  <c r="P79" i="16"/>
  <c r="R79" i="16" s="1"/>
  <c r="W76" i="16"/>
  <c r="Y76" i="16"/>
  <c r="X76" i="16"/>
  <c r="U76" i="16"/>
  <c r="K77" i="16"/>
  <c r="L77" i="16" s="1"/>
  <c r="J78" i="16"/>
  <c r="T77" i="16"/>
  <c r="W74" i="17" l="1"/>
  <c r="L76" i="17"/>
  <c r="J77" i="17"/>
  <c r="S75" i="17"/>
  <c r="Y75" i="17" s="1"/>
  <c r="Q76" i="17"/>
  <c r="X74" i="17"/>
  <c r="R81" i="17"/>
  <c r="U81" i="17" s="1"/>
  <c r="N82" i="17"/>
  <c r="P82" i="17"/>
  <c r="R82" i="17" s="1"/>
  <c r="O82" i="17"/>
  <c r="V82" i="17"/>
  <c r="H82" i="17"/>
  <c r="G82" i="17"/>
  <c r="I82" i="17"/>
  <c r="F84" i="17"/>
  <c r="M85" i="17" s="1"/>
  <c r="Q79" i="16"/>
  <c r="S79" i="16" s="1"/>
  <c r="M81" i="16"/>
  <c r="H80" i="16"/>
  <c r="V80" i="16"/>
  <c r="F81" i="16"/>
  <c r="G80" i="16"/>
  <c r="I80" i="16"/>
  <c r="O80" i="16"/>
  <c r="P80" i="16"/>
  <c r="R80" i="16" s="1"/>
  <c r="N80" i="16"/>
  <c r="U77" i="16"/>
  <c r="K78" i="16"/>
  <c r="L78" i="16" s="1"/>
  <c r="T78" i="16"/>
  <c r="J79" i="16"/>
  <c r="X77" i="16"/>
  <c r="W77" i="16"/>
  <c r="Y77" i="16"/>
  <c r="X75" i="17" l="1"/>
  <c r="S76" i="17"/>
  <c r="Y76" i="17" s="1"/>
  <c r="Q77" i="17"/>
  <c r="T77" i="17" s="1"/>
  <c r="T76" i="17"/>
  <c r="L77" i="17"/>
  <c r="J78" i="17"/>
  <c r="W75" i="17"/>
  <c r="K82" i="17"/>
  <c r="U82" i="17" s="1"/>
  <c r="I83" i="17"/>
  <c r="H83" i="17"/>
  <c r="V83" i="17"/>
  <c r="F85" i="17"/>
  <c r="M86" i="17" s="1"/>
  <c r="G83" i="17"/>
  <c r="P83" i="17"/>
  <c r="R83" i="17" s="1"/>
  <c r="N83" i="17"/>
  <c r="O83" i="17"/>
  <c r="Q80" i="16"/>
  <c r="S80" i="16" s="1"/>
  <c r="G81" i="16"/>
  <c r="M82" i="16"/>
  <c r="I81" i="16"/>
  <c r="H81" i="16"/>
  <c r="F82" i="16"/>
  <c r="V81" i="16"/>
  <c r="N81" i="16"/>
  <c r="O81" i="16"/>
  <c r="P81" i="16"/>
  <c r="R81" i="16" s="1"/>
  <c r="T79" i="16"/>
  <c r="J80" i="16"/>
  <c r="W78" i="16"/>
  <c r="Y78" i="16"/>
  <c r="X78" i="16"/>
  <c r="U78" i="16"/>
  <c r="K79" i="16"/>
  <c r="L79" i="16" s="1"/>
  <c r="X76" i="17" l="1"/>
  <c r="W76" i="17"/>
  <c r="L78" i="17"/>
  <c r="J79" i="17"/>
  <c r="Q78" i="17"/>
  <c r="T78" i="17" s="1"/>
  <c r="S77" i="17"/>
  <c r="Y77" i="17" s="1"/>
  <c r="F86" i="17"/>
  <c r="M87" i="17" s="1"/>
  <c r="K83" i="17"/>
  <c r="U83" i="17" s="1"/>
  <c r="I84" i="17"/>
  <c r="H84" i="17"/>
  <c r="G84" i="17"/>
  <c r="V84" i="17"/>
  <c r="P84" i="17"/>
  <c r="R84" i="17" s="1"/>
  <c r="O84" i="17"/>
  <c r="N84" i="17"/>
  <c r="Q81" i="16"/>
  <c r="S81" i="16" s="1"/>
  <c r="I82" i="16"/>
  <c r="V82" i="16"/>
  <c r="M83" i="16"/>
  <c r="F83" i="16"/>
  <c r="G82" i="16"/>
  <c r="H82" i="16"/>
  <c r="N82" i="16"/>
  <c r="O82" i="16"/>
  <c r="P82" i="16"/>
  <c r="R82" i="16" s="1"/>
  <c r="J81" i="16"/>
  <c r="T80" i="16"/>
  <c r="W79" i="16"/>
  <c r="Y79" i="16"/>
  <c r="X79" i="16"/>
  <c r="U79" i="16"/>
  <c r="K80" i="16"/>
  <c r="L80" i="16" s="1"/>
  <c r="W77" i="17" l="1"/>
  <c r="X77" i="17"/>
  <c r="S78" i="17"/>
  <c r="Y78" i="17" s="1"/>
  <c r="Q79" i="17"/>
  <c r="L79" i="17"/>
  <c r="J80" i="17"/>
  <c r="K84" i="17"/>
  <c r="U84" i="17" s="1"/>
  <c r="G85" i="17"/>
  <c r="V85" i="17"/>
  <c r="F87" i="17"/>
  <c r="M88" i="17" s="1"/>
  <c r="I85" i="17"/>
  <c r="H85" i="17"/>
  <c r="O85" i="17"/>
  <c r="N85" i="17"/>
  <c r="P85" i="17"/>
  <c r="Q82" i="16"/>
  <c r="S82" i="16" s="1"/>
  <c r="I83" i="16"/>
  <c r="H83" i="16"/>
  <c r="M84" i="16"/>
  <c r="F84" i="16"/>
  <c r="V83" i="16"/>
  <c r="G83" i="16"/>
  <c r="N83" i="16"/>
  <c r="O83" i="16"/>
  <c r="P83" i="16"/>
  <c r="R83" i="16" s="1"/>
  <c r="W80" i="16"/>
  <c r="Y80" i="16"/>
  <c r="T81" i="16"/>
  <c r="J82" i="16"/>
  <c r="U80" i="16"/>
  <c r="K81" i="16"/>
  <c r="L81" i="16" s="1"/>
  <c r="X80" i="16"/>
  <c r="W78" i="17" l="1"/>
  <c r="X78" i="17"/>
  <c r="S79" i="17"/>
  <c r="W79" i="17" s="1"/>
  <c r="Q80" i="17"/>
  <c r="T80" i="17" s="1"/>
  <c r="T79" i="17"/>
  <c r="L80" i="17"/>
  <c r="J81" i="17"/>
  <c r="K85" i="17"/>
  <c r="R85" i="17"/>
  <c r="F88" i="17"/>
  <c r="M89" i="17" s="1"/>
  <c r="I86" i="17"/>
  <c r="G86" i="17"/>
  <c r="V86" i="17"/>
  <c r="H86" i="17"/>
  <c r="O86" i="17"/>
  <c r="P86" i="17"/>
  <c r="N86" i="17"/>
  <c r="Q83" i="16"/>
  <c r="S83" i="16" s="1"/>
  <c r="F85" i="16"/>
  <c r="I84" i="16"/>
  <c r="M85" i="16"/>
  <c r="V84" i="16"/>
  <c r="H84" i="16"/>
  <c r="G84" i="16"/>
  <c r="O84" i="16"/>
  <c r="P84" i="16"/>
  <c r="N84" i="16"/>
  <c r="T82" i="16"/>
  <c r="J83" i="16"/>
  <c r="Y81" i="16"/>
  <c r="X81" i="16"/>
  <c r="W81" i="16"/>
  <c r="U81" i="16"/>
  <c r="K82" i="16"/>
  <c r="L82" i="16" s="1"/>
  <c r="Y79" i="17" l="1"/>
  <c r="X79" i="17"/>
  <c r="S80" i="17"/>
  <c r="W80" i="17" s="1"/>
  <c r="Q81" i="17"/>
  <c r="L81" i="17"/>
  <c r="J82" i="17"/>
  <c r="R86" i="17"/>
  <c r="K86" i="17"/>
  <c r="U86" i="17" s="1"/>
  <c r="U85" i="17"/>
  <c r="F89" i="17"/>
  <c r="M90" i="17" s="1"/>
  <c r="H87" i="17"/>
  <c r="G87" i="17"/>
  <c r="V87" i="17"/>
  <c r="I87" i="17"/>
  <c r="P87" i="17"/>
  <c r="R87" i="17" s="1"/>
  <c r="N87" i="17"/>
  <c r="O87" i="17"/>
  <c r="Q84" i="16"/>
  <c r="P85" i="16"/>
  <c r="N85" i="16"/>
  <c r="O85" i="16"/>
  <c r="R84" i="16"/>
  <c r="I85" i="16"/>
  <c r="M86" i="16"/>
  <c r="V85" i="16"/>
  <c r="H85" i="16"/>
  <c r="F86" i="16"/>
  <c r="G85" i="16"/>
  <c r="U82" i="16"/>
  <c r="K83" i="16"/>
  <c r="L83" i="16" s="1"/>
  <c r="T83" i="16"/>
  <c r="J84" i="16"/>
  <c r="Y82" i="16"/>
  <c r="X82" i="16"/>
  <c r="W82" i="16"/>
  <c r="Q85" i="16" l="1"/>
  <c r="S81" i="17"/>
  <c r="Y81" i="17" s="1"/>
  <c r="Q82" i="17"/>
  <c r="T82" i="17" s="1"/>
  <c r="J83" i="17"/>
  <c r="L82" i="17"/>
  <c r="T81" i="17"/>
  <c r="Y80" i="17"/>
  <c r="X80" i="17"/>
  <c r="K87" i="17"/>
  <c r="F90" i="17"/>
  <c r="M91" i="17" s="1"/>
  <c r="U87" i="17"/>
  <c r="P88" i="17"/>
  <c r="R88" i="17" s="1"/>
  <c r="O88" i="17"/>
  <c r="N88" i="17"/>
  <c r="H88" i="17"/>
  <c r="G88" i="17"/>
  <c r="V88" i="17"/>
  <c r="I88" i="17"/>
  <c r="K88" i="17" s="1"/>
  <c r="N86" i="16"/>
  <c r="O86" i="16"/>
  <c r="P86" i="16"/>
  <c r="R85" i="16"/>
  <c r="S84" i="16"/>
  <c r="F87" i="16"/>
  <c r="I86" i="16"/>
  <c r="M87" i="16"/>
  <c r="H86" i="16"/>
  <c r="G86" i="16"/>
  <c r="V86" i="16"/>
  <c r="T84" i="16"/>
  <c r="J85" i="16"/>
  <c r="W83" i="16"/>
  <c r="Y83" i="16"/>
  <c r="X83" i="16"/>
  <c r="U83" i="16"/>
  <c r="K84" i="16"/>
  <c r="L84" i="16" s="1"/>
  <c r="W81" i="17" l="1"/>
  <c r="X81" i="17"/>
  <c r="S82" i="17"/>
  <c r="X82" i="17" s="1"/>
  <c r="Q83" i="17"/>
  <c r="T83" i="17" s="1"/>
  <c r="L83" i="17"/>
  <c r="J84" i="17"/>
  <c r="R86" i="16"/>
  <c r="F91" i="17"/>
  <c r="M92" i="17" s="1"/>
  <c r="H89" i="17"/>
  <c r="V89" i="17"/>
  <c r="I89" i="17"/>
  <c r="K89" i="17" s="1"/>
  <c r="G89" i="17"/>
  <c r="U88" i="17"/>
  <c r="P89" i="17"/>
  <c r="R89" i="17" s="1"/>
  <c r="O89" i="17"/>
  <c r="N89" i="17"/>
  <c r="Y84" i="16"/>
  <c r="Q86" i="16"/>
  <c r="S86" i="16" s="1"/>
  <c r="I87" i="16"/>
  <c r="V87" i="16"/>
  <c r="H87" i="16"/>
  <c r="F88" i="16"/>
  <c r="G87" i="16"/>
  <c r="M88" i="16"/>
  <c r="S85" i="16"/>
  <c r="N87" i="16"/>
  <c r="O87" i="16"/>
  <c r="P87" i="16"/>
  <c r="R87" i="16" s="1"/>
  <c r="T85" i="16"/>
  <c r="J86" i="16"/>
  <c r="X84" i="16"/>
  <c r="W84" i="16"/>
  <c r="U84" i="16"/>
  <c r="K85" i="16"/>
  <c r="L85" i="16" s="1"/>
  <c r="Y82" i="17" l="1"/>
  <c r="W82" i="17"/>
  <c r="J85" i="17"/>
  <c r="L84" i="17"/>
  <c r="S83" i="17"/>
  <c r="W83" i="17" s="1"/>
  <c r="Q84" i="17"/>
  <c r="T84" i="17" s="1"/>
  <c r="U89" i="17"/>
  <c r="V90" i="17"/>
  <c r="G90" i="17"/>
  <c r="F92" i="17"/>
  <c r="M93" i="17" s="1"/>
  <c r="I90" i="17"/>
  <c r="K90" i="17" s="1"/>
  <c r="H90" i="17"/>
  <c r="N90" i="17"/>
  <c r="O90" i="17"/>
  <c r="P90" i="17"/>
  <c r="R90" i="17" s="1"/>
  <c r="Q87" i="16"/>
  <c r="S87" i="16" s="1"/>
  <c r="O88" i="16"/>
  <c r="N88" i="16"/>
  <c r="P88" i="16"/>
  <c r="R88" i="16" s="1"/>
  <c r="G88" i="16"/>
  <c r="F89" i="16"/>
  <c r="H88" i="16"/>
  <c r="V88" i="16"/>
  <c r="M89" i="16"/>
  <c r="I88" i="16"/>
  <c r="T86" i="16"/>
  <c r="J87" i="16"/>
  <c r="X85" i="16"/>
  <c r="W85" i="16"/>
  <c r="Y85" i="16"/>
  <c r="U85" i="16"/>
  <c r="K86" i="16"/>
  <c r="L86" i="16" s="1"/>
  <c r="S84" i="17" l="1"/>
  <c r="Y84" i="17" s="1"/>
  <c r="Q85" i="17"/>
  <c r="X83" i="17"/>
  <c r="Y83" i="17"/>
  <c r="L85" i="17"/>
  <c r="J86" i="17"/>
  <c r="U90" i="17"/>
  <c r="I91" i="17"/>
  <c r="K91" i="17" s="1"/>
  <c r="H91" i="17"/>
  <c r="V91" i="17"/>
  <c r="F93" i="17"/>
  <c r="M94" i="17" s="1"/>
  <c r="G91" i="17"/>
  <c r="P91" i="17"/>
  <c r="N91" i="17"/>
  <c r="O91" i="17"/>
  <c r="Q88" i="16"/>
  <c r="S88" i="16" s="1"/>
  <c r="F90" i="16"/>
  <c r="I89" i="16"/>
  <c r="H89" i="16"/>
  <c r="M90" i="16"/>
  <c r="V89" i="16"/>
  <c r="G89" i="16"/>
  <c r="N89" i="16"/>
  <c r="O89" i="16"/>
  <c r="P89" i="16"/>
  <c r="R89" i="16" s="1"/>
  <c r="U86" i="16"/>
  <c r="K87" i="16"/>
  <c r="L87" i="16" s="1"/>
  <c r="Y86" i="16"/>
  <c r="X86" i="16"/>
  <c r="W86" i="16"/>
  <c r="T87" i="16"/>
  <c r="J88" i="16"/>
  <c r="X84" i="17" l="1"/>
  <c r="T85" i="17"/>
  <c r="S85" i="17"/>
  <c r="Y85" i="17" s="1"/>
  <c r="Q86" i="17"/>
  <c r="T86" i="17" s="1"/>
  <c r="W84" i="17"/>
  <c r="L86" i="17"/>
  <c r="J87" i="17"/>
  <c r="N92" i="17"/>
  <c r="O92" i="17"/>
  <c r="P92" i="17"/>
  <c r="R91" i="17"/>
  <c r="I92" i="17"/>
  <c r="K92" i="17" s="1"/>
  <c r="G92" i="17"/>
  <c r="F94" i="17"/>
  <c r="M95" i="17" s="1"/>
  <c r="V92" i="17"/>
  <c r="H92" i="17"/>
  <c r="Q89" i="16"/>
  <c r="S89" i="16" s="1"/>
  <c r="O90" i="16"/>
  <c r="P90" i="16"/>
  <c r="R90" i="16" s="1"/>
  <c r="N90" i="16"/>
  <c r="V90" i="16"/>
  <c r="F91" i="16"/>
  <c r="M91" i="16"/>
  <c r="G90" i="16"/>
  <c r="H90" i="16"/>
  <c r="I90" i="16"/>
  <c r="K88" i="16"/>
  <c r="L88" i="16" s="1"/>
  <c r="U87" i="16"/>
  <c r="T88" i="16"/>
  <c r="J89" i="16"/>
  <c r="W87" i="16"/>
  <c r="Y87" i="16"/>
  <c r="X87" i="16"/>
  <c r="X85" i="17" l="1"/>
  <c r="J88" i="17"/>
  <c r="L87" i="17"/>
  <c r="S86" i="17"/>
  <c r="Y86" i="17" s="1"/>
  <c r="Q87" i="17"/>
  <c r="W85" i="17"/>
  <c r="U91" i="17"/>
  <c r="R92" i="17"/>
  <c r="U92" i="17" s="1"/>
  <c r="O93" i="17"/>
  <c r="N93" i="17"/>
  <c r="P93" i="17"/>
  <c r="G93" i="17"/>
  <c r="V93" i="17"/>
  <c r="H93" i="17"/>
  <c r="F95" i="17"/>
  <c r="M96" i="17" s="1"/>
  <c r="I93" i="17"/>
  <c r="K93" i="17" s="1"/>
  <c r="Q90" i="16"/>
  <c r="S90" i="16" s="1"/>
  <c r="O91" i="16"/>
  <c r="P91" i="16"/>
  <c r="R91" i="16" s="1"/>
  <c r="N91" i="16"/>
  <c r="I91" i="16"/>
  <c r="M92" i="16"/>
  <c r="V91" i="16"/>
  <c r="H91" i="16"/>
  <c r="F92" i="16"/>
  <c r="G91" i="16"/>
  <c r="Y88" i="16"/>
  <c r="X88" i="16"/>
  <c r="W88" i="16"/>
  <c r="K89" i="16"/>
  <c r="L89" i="16" s="1"/>
  <c r="U88" i="16"/>
  <c r="T89" i="16"/>
  <c r="J90" i="16"/>
  <c r="W86" i="17" l="1"/>
  <c r="X86" i="17"/>
  <c r="S87" i="17"/>
  <c r="X87" i="17" s="1"/>
  <c r="Q88" i="17"/>
  <c r="T88" i="17" s="1"/>
  <c r="L88" i="17"/>
  <c r="J89" i="17"/>
  <c r="T87" i="17"/>
  <c r="R93" i="17"/>
  <c r="U93" i="17" s="1"/>
  <c r="O94" i="17"/>
  <c r="P94" i="17"/>
  <c r="N94" i="17"/>
  <c r="F96" i="17"/>
  <c r="M97" i="17" s="1"/>
  <c r="I94" i="17"/>
  <c r="K94" i="17" s="1"/>
  <c r="G94" i="17"/>
  <c r="V94" i="17"/>
  <c r="H94" i="17"/>
  <c r="Q91" i="16"/>
  <c r="S91" i="16" s="1"/>
  <c r="P92" i="16"/>
  <c r="R92" i="16" s="1"/>
  <c r="N92" i="16"/>
  <c r="O92" i="16"/>
  <c r="I92" i="16"/>
  <c r="M93" i="16"/>
  <c r="F93" i="16"/>
  <c r="H92" i="16"/>
  <c r="G92" i="16"/>
  <c r="V92" i="16"/>
  <c r="W89" i="16"/>
  <c r="Y89" i="16"/>
  <c r="X89" i="16"/>
  <c r="K90" i="16"/>
  <c r="L90" i="16" s="1"/>
  <c r="U89" i="16"/>
  <c r="T90" i="16"/>
  <c r="J91" i="16"/>
  <c r="L89" i="17" l="1"/>
  <c r="J90" i="17"/>
  <c r="S88" i="17"/>
  <c r="X88" i="17" s="1"/>
  <c r="Q89" i="17"/>
  <c r="T89" i="17" s="1"/>
  <c r="Y87" i="17"/>
  <c r="W87" i="17"/>
  <c r="R94" i="17"/>
  <c r="U94" i="17" s="1"/>
  <c r="F97" i="17"/>
  <c r="M98" i="17" s="1"/>
  <c r="I95" i="17"/>
  <c r="K95" i="17" s="1"/>
  <c r="G95" i="17"/>
  <c r="V95" i="17"/>
  <c r="H95" i="17"/>
  <c r="O95" i="17"/>
  <c r="N95" i="17"/>
  <c r="P95" i="17"/>
  <c r="Q92" i="16"/>
  <c r="S92" i="16" s="1"/>
  <c r="I93" i="16"/>
  <c r="H93" i="16"/>
  <c r="M94" i="16"/>
  <c r="V93" i="16"/>
  <c r="G93" i="16"/>
  <c r="F94" i="16"/>
  <c r="N93" i="16"/>
  <c r="P93" i="16"/>
  <c r="R93" i="16" s="1"/>
  <c r="O93" i="16"/>
  <c r="U90" i="16"/>
  <c r="K91" i="16"/>
  <c r="L91" i="16" s="1"/>
  <c r="T91" i="16"/>
  <c r="J92" i="16"/>
  <c r="Y90" i="16"/>
  <c r="X90" i="16"/>
  <c r="W90" i="16"/>
  <c r="W88" i="17" l="1"/>
  <c r="L90" i="17"/>
  <c r="J91" i="17"/>
  <c r="S89" i="17"/>
  <c r="Y89" i="17" s="1"/>
  <c r="Q90" i="17"/>
  <c r="Y88" i="17"/>
  <c r="R95" i="17"/>
  <c r="P96" i="17"/>
  <c r="O96" i="17"/>
  <c r="N96" i="17"/>
  <c r="H96" i="17"/>
  <c r="G96" i="17"/>
  <c r="V96" i="17"/>
  <c r="F98" i="17"/>
  <c r="M99" i="17" s="1"/>
  <c r="I96" i="17"/>
  <c r="K96" i="17" s="1"/>
  <c r="Q93" i="16"/>
  <c r="S93" i="16" s="1"/>
  <c r="V94" i="16"/>
  <c r="H94" i="16"/>
  <c r="M95" i="16"/>
  <c r="F95" i="16"/>
  <c r="G94" i="16"/>
  <c r="I94" i="16"/>
  <c r="P94" i="16"/>
  <c r="R94" i="16" s="1"/>
  <c r="O94" i="16"/>
  <c r="N94" i="16"/>
  <c r="T92" i="16"/>
  <c r="J93" i="16"/>
  <c r="U91" i="16"/>
  <c r="K92" i="16"/>
  <c r="L92" i="16" s="1"/>
  <c r="W91" i="16"/>
  <c r="Y91" i="16"/>
  <c r="X91" i="16"/>
  <c r="X89" i="17" l="1"/>
  <c r="W89" i="17"/>
  <c r="S90" i="17"/>
  <c r="X90" i="17" s="1"/>
  <c r="Q91" i="17"/>
  <c r="T91" i="17" s="1"/>
  <c r="T90" i="17"/>
  <c r="L91" i="17"/>
  <c r="J92" i="17"/>
  <c r="R96" i="17"/>
  <c r="U96" i="17" s="1"/>
  <c r="U95" i="17"/>
  <c r="P97" i="17"/>
  <c r="N97" i="17"/>
  <c r="O97" i="17"/>
  <c r="F99" i="17"/>
  <c r="M100" i="17" s="1"/>
  <c r="H97" i="17"/>
  <c r="I97" i="17"/>
  <c r="K97" i="17" s="1"/>
  <c r="G97" i="17"/>
  <c r="V97" i="17"/>
  <c r="Q94" i="16"/>
  <c r="S94" i="16" s="1"/>
  <c r="I95" i="16"/>
  <c r="H95" i="16"/>
  <c r="M96" i="16"/>
  <c r="G95" i="16"/>
  <c r="V95" i="16"/>
  <c r="F96" i="16"/>
  <c r="P95" i="16"/>
  <c r="R95" i="16" s="1"/>
  <c r="O95" i="16"/>
  <c r="N95" i="16"/>
  <c r="T93" i="16"/>
  <c r="J94" i="16"/>
  <c r="X92" i="16"/>
  <c r="W92" i="16"/>
  <c r="Y92" i="16"/>
  <c r="K93" i="16"/>
  <c r="L93" i="16" s="1"/>
  <c r="U92" i="16"/>
  <c r="Y90" i="17" l="1"/>
  <c r="W90" i="17"/>
  <c r="L92" i="17"/>
  <c r="J93" i="17"/>
  <c r="Q92" i="17"/>
  <c r="T92" i="17" s="1"/>
  <c r="S91" i="17"/>
  <c r="W91" i="17" s="1"/>
  <c r="R97" i="17"/>
  <c r="U97" i="17" s="1"/>
  <c r="N98" i="17"/>
  <c r="P98" i="17"/>
  <c r="O98" i="17"/>
  <c r="V98" i="17"/>
  <c r="H98" i="17"/>
  <c r="G98" i="17"/>
  <c r="F100" i="17"/>
  <c r="M101" i="17" s="1"/>
  <c r="I98" i="17"/>
  <c r="Q95" i="16"/>
  <c r="S95" i="16" s="1"/>
  <c r="H96" i="16"/>
  <c r="I96" i="16"/>
  <c r="M97" i="16"/>
  <c r="V96" i="16"/>
  <c r="F97" i="16"/>
  <c r="G96" i="16"/>
  <c r="O96" i="16"/>
  <c r="N96" i="16"/>
  <c r="P96" i="16"/>
  <c r="R96" i="16" s="1"/>
  <c r="T94" i="16"/>
  <c r="J95" i="16"/>
  <c r="Y93" i="16"/>
  <c r="X93" i="16"/>
  <c r="W93" i="16"/>
  <c r="K94" i="16"/>
  <c r="L94" i="16" s="1"/>
  <c r="U93" i="16"/>
  <c r="X91" i="17" l="1"/>
  <c r="S92" i="17"/>
  <c r="X92" i="17" s="1"/>
  <c r="Q93" i="17"/>
  <c r="T93" i="17" s="1"/>
  <c r="J94" i="17"/>
  <c r="L93" i="17"/>
  <c r="Y91" i="17"/>
  <c r="K98" i="17"/>
  <c r="I99" i="17"/>
  <c r="H99" i="17"/>
  <c r="V99" i="17"/>
  <c r="F101" i="17"/>
  <c r="M102" i="17" s="1"/>
  <c r="G99" i="17"/>
  <c r="R98" i="17"/>
  <c r="P99" i="17"/>
  <c r="N99" i="17"/>
  <c r="O99" i="17"/>
  <c r="Q96" i="16"/>
  <c r="S96" i="16" s="1"/>
  <c r="H97" i="16"/>
  <c r="G97" i="16"/>
  <c r="I97" i="16"/>
  <c r="M98" i="16"/>
  <c r="V97" i="16"/>
  <c r="F98" i="16"/>
  <c r="O97" i="16"/>
  <c r="N97" i="16"/>
  <c r="P97" i="16"/>
  <c r="R97" i="16" s="1"/>
  <c r="K95" i="16"/>
  <c r="U94" i="16"/>
  <c r="L95" i="16"/>
  <c r="W95" i="16" s="1"/>
  <c r="T95" i="16"/>
  <c r="J96" i="16"/>
  <c r="W94" i="16"/>
  <c r="X94" i="16"/>
  <c r="Y94" i="16"/>
  <c r="Y92" i="17" l="1"/>
  <c r="W92" i="17"/>
  <c r="S93" i="17"/>
  <c r="X93" i="17" s="1"/>
  <c r="Q94" i="17"/>
  <c r="T94" i="17" s="1"/>
  <c r="J95" i="17"/>
  <c r="L94" i="17"/>
  <c r="R99" i="17"/>
  <c r="K99" i="17"/>
  <c r="U99" i="17" s="1"/>
  <c r="U98" i="17"/>
  <c r="I100" i="17"/>
  <c r="K100" i="17" s="1"/>
  <c r="V100" i="17"/>
  <c r="G100" i="17"/>
  <c r="F102" i="17"/>
  <c r="M103" i="17" s="1"/>
  <c r="H100" i="17"/>
  <c r="P100" i="17"/>
  <c r="R100" i="17" s="1"/>
  <c r="N100" i="17"/>
  <c r="O100" i="17"/>
  <c r="Q97" i="16"/>
  <c r="S97" i="16" s="1"/>
  <c r="I98" i="16"/>
  <c r="V98" i="16"/>
  <c r="H98" i="16"/>
  <c r="F99" i="16"/>
  <c r="M99" i="16"/>
  <c r="G98" i="16"/>
  <c r="N98" i="16"/>
  <c r="P98" i="16"/>
  <c r="R98" i="16" s="1"/>
  <c r="O98" i="16"/>
  <c r="T96" i="16"/>
  <c r="J97" i="16"/>
  <c r="Y95" i="16"/>
  <c r="X95" i="16"/>
  <c r="U95" i="16"/>
  <c r="K96" i="16"/>
  <c r="L96" i="16" s="1"/>
  <c r="W93" i="17" l="1"/>
  <c r="Y93" i="17"/>
  <c r="J96" i="17"/>
  <c r="L95" i="17"/>
  <c r="S94" i="17"/>
  <c r="Y94" i="17" s="1"/>
  <c r="Q95" i="17"/>
  <c r="U100" i="17"/>
  <c r="G101" i="17"/>
  <c r="V101" i="17"/>
  <c r="F103" i="17"/>
  <c r="M104" i="17" s="1"/>
  <c r="I101" i="17"/>
  <c r="H101" i="17"/>
  <c r="O101" i="17"/>
  <c r="N101" i="17"/>
  <c r="P101" i="17"/>
  <c r="R101" i="17" s="1"/>
  <c r="Q98" i="16"/>
  <c r="S98" i="16" s="1"/>
  <c r="N99" i="16"/>
  <c r="O99" i="16"/>
  <c r="P99" i="16"/>
  <c r="R99" i="16" s="1"/>
  <c r="G99" i="16"/>
  <c r="I99" i="16"/>
  <c r="F100" i="16"/>
  <c r="M100" i="16"/>
  <c r="V99" i="16"/>
  <c r="H99" i="16"/>
  <c r="T97" i="16"/>
  <c r="J98" i="16"/>
  <c r="U96" i="16"/>
  <c r="K97" i="16"/>
  <c r="L97" i="16" s="1"/>
  <c r="W96" i="16"/>
  <c r="X96" i="16"/>
  <c r="Y96" i="16"/>
  <c r="Q96" i="17" l="1"/>
  <c r="T96" i="17" s="1"/>
  <c r="S95" i="17"/>
  <c r="X95" i="17" s="1"/>
  <c r="T95" i="17"/>
  <c r="J97" i="17"/>
  <c r="L96" i="17"/>
  <c r="W94" i="17"/>
  <c r="X94" i="17"/>
  <c r="K101" i="17"/>
  <c r="U101" i="17" s="1"/>
  <c r="F104" i="17"/>
  <c r="M105" i="17" s="1"/>
  <c r="I102" i="17"/>
  <c r="G102" i="17"/>
  <c r="V102" i="17"/>
  <c r="H102" i="17"/>
  <c r="O102" i="17"/>
  <c r="P102" i="17"/>
  <c r="R102" i="17" s="1"/>
  <c r="N102" i="17"/>
  <c r="Q99" i="16"/>
  <c r="S99" i="16" s="1"/>
  <c r="O100" i="16"/>
  <c r="P100" i="16"/>
  <c r="N100" i="16"/>
  <c r="F101" i="16"/>
  <c r="H100" i="16"/>
  <c r="M101" i="16"/>
  <c r="G100" i="16"/>
  <c r="V100" i="16"/>
  <c r="I100" i="16"/>
  <c r="R100" i="16"/>
  <c r="U97" i="16"/>
  <c r="K98" i="16"/>
  <c r="L98" i="16" s="1"/>
  <c r="W97" i="16"/>
  <c r="Y97" i="16"/>
  <c r="X97" i="16"/>
  <c r="T98" i="16"/>
  <c r="J99" i="16"/>
  <c r="L97" i="17" l="1"/>
  <c r="J98" i="17"/>
  <c r="Y95" i="17"/>
  <c r="W95" i="17"/>
  <c r="Q97" i="17"/>
  <c r="S96" i="17"/>
  <c r="X96" i="17" s="1"/>
  <c r="K102" i="17"/>
  <c r="U102" i="17" s="1"/>
  <c r="F105" i="17"/>
  <c r="M106" i="17" s="1"/>
  <c r="G103" i="17"/>
  <c r="H103" i="17"/>
  <c r="I103" i="17"/>
  <c r="V103" i="17"/>
  <c r="P103" i="17"/>
  <c r="R103" i="17" s="1"/>
  <c r="O103" i="17"/>
  <c r="N103" i="17"/>
  <c r="Q100" i="16"/>
  <c r="S100" i="16" s="1"/>
  <c r="P101" i="16"/>
  <c r="R101" i="16" s="1"/>
  <c r="N101" i="16"/>
  <c r="O101" i="16"/>
  <c r="F102" i="16"/>
  <c r="G101" i="16"/>
  <c r="V101" i="16"/>
  <c r="I101" i="16"/>
  <c r="H101" i="16"/>
  <c r="M102" i="16"/>
  <c r="U98" i="16"/>
  <c r="K99" i="16"/>
  <c r="L99" i="16" s="1"/>
  <c r="Y99" i="16" s="1"/>
  <c r="W98" i="16"/>
  <c r="X98" i="16"/>
  <c r="Y98" i="16"/>
  <c r="T99" i="16"/>
  <c r="J100" i="16"/>
  <c r="Y96" i="17" l="1"/>
  <c r="S97" i="17"/>
  <c r="X97" i="17" s="1"/>
  <c r="Q98" i="17"/>
  <c r="T98" i="17" s="1"/>
  <c r="T97" i="17"/>
  <c r="L98" i="17"/>
  <c r="J99" i="17"/>
  <c r="W96" i="17"/>
  <c r="K103" i="17"/>
  <c r="U103" i="17" s="1"/>
  <c r="P104" i="17"/>
  <c r="R104" i="17" s="1"/>
  <c r="O104" i="17"/>
  <c r="N104" i="17"/>
  <c r="H104" i="17"/>
  <c r="G104" i="17"/>
  <c r="V104" i="17"/>
  <c r="F106" i="17"/>
  <c r="M107" i="17" s="1"/>
  <c r="I104" i="17"/>
  <c r="Q101" i="16"/>
  <c r="S101" i="16" s="1"/>
  <c r="F103" i="16"/>
  <c r="I102" i="16"/>
  <c r="M103" i="16"/>
  <c r="H102" i="16"/>
  <c r="G102" i="16"/>
  <c r="V102" i="16"/>
  <c r="O102" i="16"/>
  <c r="N102" i="16"/>
  <c r="P102" i="16"/>
  <c r="R102" i="16" s="1"/>
  <c r="T100" i="16"/>
  <c r="J101" i="16"/>
  <c r="X99" i="16"/>
  <c r="W99" i="16"/>
  <c r="U99" i="16"/>
  <c r="K100" i="16"/>
  <c r="L100" i="16" s="1"/>
  <c r="W100" i="16" s="1"/>
  <c r="W97" i="17" l="1"/>
  <c r="J100" i="17"/>
  <c r="L99" i="17"/>
  <c r="Y97" i="17"/>
  <c r="S98" i="17"/>
  <c r="W98" i="17" s="1"/>
  <c r="Q99" i="17"/>
  <c r="K104" i="17"/>
  <c r="U104" i="17"/>
  <c r="F107" i="17"/>
  <c r="M108" i="17" s="1"/>
  <c r="H105" i="17"/>
  <c r="G105" i="17"/>
  <c r="V105" i="17"/>
  <c r="I105" i="17"/>
  <c r="K105" i="17" s="1"/>
  <c r="Q102" i="16"/>
  <c r="S102" i="16" s="1"/>
  <c r="P105" i="17"/>
  <c r="R105" i="17" s="1"/>
  <c r="O105" i="17"/>
  <c r="N105" i="17"/>
  <c r="O103" i="16"/>
  <c r="P103" i="16"/>
  <c r="R103" i="16" s="1"/>
  <c r="N103" i="16"/>
  <c r="F104" i="16"/>
  <c r="V103" i="16"/>
  <c r="G103" i="16"/>
  <c r="H103" i="16"/>
  <c r="M104" i="16"/>
  <c r="I103" i="16"/>
  <c r="T101" i="16"/>
  <c r="J102" i="16"/>
  <c r="K101" i="16"/>
  <c r="L101" i="16" s="1"/>
  <c r="U100" i="16"/>
  <c r="X100" i="16"/>
  <c r="Y100" i="16"/>
  <c r="S99" i="17" l="1"/>
  <c r="X99" i="17" s="1"/>
  <c r="Q100" i="17"/>
  <c r="T100" i="17" s="1"/>
  <c r="X98" i="17"/>
  <c r="T99" i="17"/>
  <c r="Y98" i="17"/>
  <c r="L100" i="17"/>
  <c r="J101" i="17"/>
  <c r="N106" i="17"/>
  <c r="O106" i="17"/>
  <c r="P106" i="17"/>
  <c r="V106" i="17"/>
  <c r="G106" i="17"/>
  <c r="F108" i="17"/>
  <c r="M109" i="17" s="1"/>
  <c r="I106" i="17"/>
  <c r="K106" i="17" s="1"/>
  <c r="H106" i="17"/>
  <c r="U105" i="17"/>
  <c r="Q103" i="16"/>
  <c r="S103" i="16" s="1"/>
  <c r="F105" i="16"/>
  <c r="G104" i="16"/>
  <c r="I104" i="16"/>
  <c r="V104" i="16"/>
  <c r="M105" i="16"/>
  <c r="H104" i="16"/>
  <c r="P104" i="16"/>
  <c r="R104" i="16" s="1"/>
  <c r="N104" i="16"/>
  <c r="O104" i="16"/>
  <c r="K102" i="16"/>
  <c r="L102" i="16" s="1"/>
  <c r="U101" i="16"/>
  <c r="W101" i="16"/>
  <c r="X101" i="16"/>
  <c r="Y101" i="16"/>
  <c r="T102" i="16"/>
  <c r="J103" i="16"/>
  <c r="W99" i="17" l="1"/>
  <c r="Y99" i="17"/>
  <c r="J102" i="17"/>
  <c r="L101" i="17"/>
  <c r="Q101" i="17"/>
  <c r="S100" i="17"/>
  <c r="X100" i="17" s="1"/>
  <c r="I107" i="17"/>
  <c r="K107" i="17" s="1"/>
  <c r="H107" i="17"/>
  <c r="V107" i="17"/>
  <c r="F109" i="17"/>
  <c r="M110" i="17" s="1"/>
  <c r="G107" i="17"/>
  <c r="R106" i="17"/>
  <c r="P107" i="17"/>
  <c r="N107" i="17"/>
  <c r="O107" i="17"/>
  <c r="Q104" i="16"/>
  <c r="S104" i="16" s="1"/>
  <c r="P105" i="16"/>
  <c r="R105" i="16" s="1"/>
  <c r="O105" i="16"/>
  <c r="N105" i="16"/>
  <c r="F106" i="16"/>
  <c r="G105" i="16"/>
  <c r="V105" i="16"/>
  <c r="I105" i="16"/>
  <c r="H105" i="16"/>
  <c r="M106" i="16"/>
  <c r="T103" i="16"/>
  <c r="J104" i="16"/>
  <c r="Y102" i="16"/>
  <c r="X102" i="16"/>
  <c r="W102" i="16"/>
  <c r="U102" i="16"/>
  <c r="K103" i="16"/>
  <c r="L103" i="16" s="1"/>
  <c r="J103" i="17" l="1"/>
  <c r="L102" i="17"/>
  <c r="Y100" i="17"/>
  <c r="Q102" i="17"/>
  <c r="T102" i="17" s="1"/>
  <c r="S101" i="17"/>
  <c r="X101" i="17" s="1"/>
  <c r="T101" i="17"/>
  <c r="W100" i="17"/>
  <c r="R107" i="17"/>
  <c r="U107" i="17"/>
  <c r="I108" i="17"/>
  <c r="K108" i="17" s="1"/>
  <c r="F110" i="17"/>
  <c r="M111" i="17" s="1"/>
  <c r="V108" i="17"/>
  <c r="H108" i="17"/>
  <c r="G108" i="17"/>
  <c r="N108" i="17"/>
  <c r="P108" i="17"/>
  <c r="R108" i="17" s="1"/>
  <c r="O108" i="17"/>
  <c r="U106" i="17"/>
  <c r="Q105" i="16"/>
  <c r="S105" i="16" s="1"/>
  <c r="P106" i="16"/>
  <c r="R106" i="16" s="1"/>
  <c r="O106" i="16"/>
  <c r="N106" i="16"/>
  <c r="I106" i="16"/>
  <c r="G106" i="16"/>
  <c r="M107" i="16"/>
  <c r="H106" i="16"/>
  <c r="F107" i="16"/>
  <c r="V106" i="16"/>
  <c r="U103" i="16"/>
  <c r="K104" i="16"/>
  <c r="L104" i="16" s="1"/>
  <c r="Y104" i="16" s="1"/>
  <c r="T104" i="16"/>
  <c r="J105" i="16"/>
  <c r="W103" i="16"/>
  <c r="X103" i="16"/>
  <c r="Y103" i="16"/>
  <c r="S102" i="17" l="1"/>
  <c r="X102" i="17" s="1"/>
  <c r="Q103" i="17"/>
  <c r="T103" i="17" s="1"/>
  <c r="L103" i="17"/>
  <c r="J104" i="17"/>
  <c r="Y101" i="17"/>
  <c r="W101" i="17"/>
  <c r="U108" i="17"/>
  <c r="Q106" i="16"/>
  <c r="S106" i="16" s="1"/>
  <c r="G109" i="17"/>
  <c r="V109" i="17"/>
  <c r="H109" i="17"/>
  <c r="F111" i="17"/>
  <c r="M112" i="17" s="1"/>
  <c r="I109" i="17"/>
  <c r="K109" i="17" s="1"/>
  <c r="O109" i="17"/>
  <c r="N109" i="17"/>
  <c r="P109" i="17"/>
  <c r="R109" i="17" s="1"/>
  <c r="F108" i="16"/>
  <c r="G107" i="16"/>
  <c r="H107" i="16"/>
  <c r="I107" i="16"/>
  <c r="V107" i="16"/>
  <c r="M108" i="16"/>
  <c r="P107" i="16"/>
  <c r="R107" i="16" s="1"/>
  <c r="N107" i="16"/>
  <c r="O107" i="16"/>
  <c r="J106" i="16"/>
  <c r="T105" i="16"/>
  <c r="X104" i="16"/>
  <c r="W104" i="16"/>
  <c r="U104" i="16"/>
  <c r="K105" i="16"/>
  <c r="L105" i="16" s="1"/>
  <c r="Y102" i="17" l="1"/>
  <c r="W102" i="17"/>
  <c r="J105" i="17"/>
  <c r="L104" i="17"/>
  <c r="S103" i="17"/>
  <c r="Y103" i="17" s="1"/>
  <c r="Q104" i="17"/>
  <c r="T104" i="17" s="1"/>
  <c r="O110" i="17"/>
  <c r="P110" i="17"/>
  <c r="R110" i="17" s="1"/>
  <c r="N110" i="17"/>
  <c r="F112" i="17"/>
  <c r="M113" i="17" s="1"/>
  <c r="I110" i="17"/>
  <c r="K110" i="17" s="1"/>
  <c r="G110" i="17"/>
  <c r="V110" i="17"/>
  <c r="H110" i="17"/>
  <c r="U109" i="17"/>
  <c r="Q107" i="16"/>
  <c r="S107" i="16" s="1"/>
  <c r="N108" i="16"/>
  <c r="O108" i="16"/>
  <c r="P108" i="16"/>
  <c r="R108" i="16" s="1"/>
  <c r="F109" i="16"/>
  <c r="I108" i="16"/>
  <c r="M109" i="16"/>
  <c r="V108" i="16"/>
  <c r="H108" i="16"/>
  <c r="G108" i="16"/>
  <c r="T106" i="16"/>
  <c r="J107" i="16"/>
  <c r="X105" i="16"/>
  <c r="W105" i="16"/>
  <c r="Y105" i="16"/>
  <c r="U105" i="16"/>
  <c r="K106" i="16"/>
  <c r="L106" i="16" s="1"/>
  <c r="W103" i="17" l="1"/>
  <c r="X103" i="17"/>
  <c r="L105" i="17"/>
  <c r="J106" i="17"/>
  <c r="S104" i="17"/>
  <c r="W104" i="17" s="1"/>
  <c r="Q105" i="17"/>
  <c r="T105" i="17" s="1"/>
  <c r="U110" i="17"/>
  <c r="O111" i="17"/>
  <c r="P111" i="17"/>
  <c r="R111" i="17" s="1"/>
  <c r="N111" i="17"/>
  <c r="F113" i="17"/>
  <c r="M114" i="17" s="1"/>
  <c r="I111" i="17"/>
  <c r="K111" i="17" s="1"/>
  <c r="V111" i="17"/>
  <c r="H111" i="17"/>
  <c r="G111" i="17"/>
  <c r="Q108" i="16"/>
  <c r="S108" i="16" s="1"/>
  <c r="H109" i="16"/>
  <c r="M110" i="16"/>
  <c r="G109" i="16"/>
  <c r="V109" i="16"/>
  <c r="F110" i="16"/>
  <c r="I109" i="16"/>
  <c r="O109" i="16"/>
  <c r="P109" i="16"/>
  <c r="R109" i="16" s="1"/>
  <c r="N109" i="16"/>
  <c r="T107" i="16"/>
  <c r="J108" i="16"/>
  <c r="W106" i="16"/>
  <c r="X106" i="16"/>
  <c r="Y106" i="16"/>
  <c r="U106" i="16"/>
  <c r="K107" i="16"/>
  <c r="L107" i="16" s="1"/>
  <c r="J107" i="17" l="1"/>
  <c r="L106" i="17"/>
  <c r="Y104" i="17"/>
  <c r="X104" i="17"/>
  <c r="S105" i="17"/>
  <c r="X105" i="17" s="1"/>
  <c r="Q106" i="17"/>
  <c r="U111" i="17"/>
  <c r="P112" i="17"/>
  <c r="R112" i="17" s="1"/>
  <c r="O112" i="17"/>
  <c r="N112" i="17"/>
  <c r="Q109" i="16"/>
  <c r="S109" i="16" s="1"/>
  <c r="H112" i="17"/>
  <c r="G112" i="17"/>
  <c r="V112" i="17"/>
  <c r="F114" i="17"/>
  <c r="M115" i="17" s="1"/>
  <c r="I112" i="17"/>
  <c r="K112" i="17" s="1"/>
  <c r="U112" i="17" s="1"/>
  <c r="F111" i="16"/>
  <c r="H110" i="16"/>
  <c r="I110" i="16"/>
  <c r="V110" i="16"/>
  <c r="M111" i="16"/>
  <c r="G110" i="16"/>
  <c r="O110" i="16"/>
  <c r="N110" i="16"/>
  <c r="P110" i="16"/>
  <c r="R110" i="16" s="1"/>
  <c r="U107" i="16"/>
  <c r="K108" i="16"/>
  <c r="L108" i="16" s="1"/>
  <c r="T108" i="16"/>
  <c r="J109" i="16"/>
  <c r="X107" i="16"/>
  <c r="Y107" i="16"/>
  <c r="W107" i="16"/>
  <c r="W105" i="17" l="1"/>
  <c r="Y105" i="17"/>
  <c r="S106" i="17"/>
  <c r="Y106" i="17" s="1"/>
  <c r="Q107" i="17"/>
  <c r="T107" i="17" s="1"/>
  <c r="L107" i="17"/>
  <c r="J108" i="17"/>
  <c r="T106" i="17"/>
  <c r="F115" i="17"/>
  <c r="M116" i="17" s="1"/>
  <c r="H113" i="17"/>
  <c r="I113" i="17"/>
  <c r="K113" i="17" s="1"/>
  <c r="V113" i="17"/>
  <c r="G113" i="17"/>
  <c r="P113" i="17"/>
  <c r="O113" i="17"/>
  <c r="N113" i="17"/>
  <c r="Q110" i="16"/>
  <c r="S110" i="16" s="1"/>
  <c r="N111" i="16"/>
  <c r="O111" i="16"/>
  <c r="P111" i="16"/>
  <c r="R111" i="16" s="1"/>
  <c r="M112" i="16"/>
  <c r="V111" i="16"/>
  <c r="G111" i="16"/>
  <c r="H111" i="16"/>
  <c r="I111" i="16"/>
  <c r="F112" i="16"/>
  <c r="T109" i="16"/>
  <c r="J110" i="16"/>
  <c r="X108" i="16"/>
  <c r="Y108" i="16"/>
  <c r="W108" i="16"/>
  <c r="U108" i="16"/>
  <c r="K109" i="16"/>
  <c r="L109" i="16" s="1"/>
  <c r="W106" i="17" l="1"/>
  <c r="X106" i="17"/>
  <c r="L108" i="17"/>
  <c r="J109" i="17"/>
  <c r="S107" i="17"/>
  <c r="W107" i="17" s="1"/>
  <c r="Q108" i="17"/>
  <c r="N114" i="17"/>
  <c r="P114" i="17"/>
  <c r="O114" i="17"/>
  <c r="R113" i="17"/>
  <c r="U113" i="17" s="1"/>
  <c r="V114" i="17"/>
  <c r="H114" i="17"/>
  <c r="G114" i="17"/>
  <c r="I114" i="17"/>
  <c r="K114" i="17" s="1"/>
  <c r="F116" i="17"/>
  <c r="M117" i="17" s="1"/>
  <c r="Q111" i="16"/>
  <c r="S111" i="16" s="1"/>
  <c r="N112" i="16"/>
  <c r="O112" i="16"/>
  <c r="P112" i="16"/>
  <c r="R112" i="16" s="1"/>
  <c r="H112" i="16"/>
  <c r="G112" i="16"/>
  <c r="F113" i="16"/>
  <c r="I112" i="16"/>
  <c r="V112" i="16"/>
  <c r="M113" i="16"/>
  <c r="T110" i="16"/>
  <c r="J111" i="16"/>
  <c r="U109" i="16"/>
  <c r="K110" i="16"/>
  <c r="L110" i="16" s="1"/>
  <c r="X109" i="16"/>
  <c r="W109" i="16"/>
  <c r="Y109" i="16"/>
  <c r="Y107" i="17" l="1"/>
  <c r="X107" i="17"/>
  <c r="T108" i="17"/>
  <c r="S108" i="17"/>
  <c r="W108" i="17" s="1"/>
  <c r="Q109" i="17"/>
  <c r="L109" i="17"/>
  <c r="J110" i="17"/>
  <c r="R114" i="17"/>
  <c r="U114" i="17" s="1"/>
  <c r="I115" i="17"/>
  <c r="K115" i="17" s="1"/>
  <c r="H115" i="17"/>
  <c r="V115" i="17"/>
  <c r="F117" i="17"/>
  <c r="M118" i="17" s="1"/>
  <c r="G115" i="17"/>
  <c r="P115" i="17"/>
  <c r="N115" i="17"/>
  <c r="O115" i="17"/>
  <c r="Q112" i="16"/>
  <c r="S112" i="16" s="1"/>
  <c r="G113" i="16"/>
  <c r="V113" i="16"/>
  <c r="I113" i="16"/>
  <c r="M114" i="16"/>
  <c r="H113" i="16"/>
  <c r="F114" i="16"/>
  <c r="O113" i="16"/>
  <c r="P113" i="16"/>
  <c r="R113" i="16" s="1"/>
  <c r="N113" i="16"/>
  <c r="U110" i="16"/>
  <c r="K111" i="16"/>
  <c r="L111" i="16" s="1"/>
  <c r="X110" i="16"/>
  <c r="Y110" i="16"/>
  <c r="W110" i="16"/>
  <c r="T111" i="16"/>
  <c r="J112" i="16"/>
  <c r="Y108" i="17" l="1"/>
  <c r="X108" i="17"/>
  <c r="L110" i="17"/>
  <c r="J111" i="17"/>
  <c r="T109" i="17"/>
  <c r="S109" i="17"/>
  <c r="Y109" i="17" s="1"/>
  <c r="Q110" i="17"/>
  <c r="T110" i="17" s="1"/>
  <c r="R115" i="17"/>
  <c r="U115" i="17"/>
  <c r="I116" i="17"/>
  <c r="K116" i="17" s="1"/>
  <c r="G116" i="17"/>
  <c r="F118" i="17"/>
  <c r="M119" i="17" s="1"/>
  <c r="H116" i="17"/>
  <c r="V116" i="17"/>
  <c r="P116" i="17"/>
  <c r="O116" i="17"/>
  <c r="N116" i="17"/>
  <c r="Q113" i="16"/>
  <c r="S113" i="16" s="1"/>
  <c r="F115" i="16"/>
  <c r="G114" i="16"/>
  <c r="H114" i="16"/>
  <c r="V114" i="16"/>
  <c r="M115" i="16"/>
  <c r="I114" i="16"/>
  <c r="O114" i="16"/>
  <c r="N114" i="16"/>
  <c r="P114" i="16"/>
  <c r="R114" i="16" s="1"/>
  <c r="W111" i="16"/>
  <c r="Y111" i="16"/>
  <c r="X111" i="16"/>
  <c r="T112" i="16"/>
  <c r="J113" i="16"/>
  <c r="U111" i="16"/>
  <c r="K112" i="16"/>
  <c r="L112" i="16" s="1"/>
  <c r="X109" i="17" l="1"/>
  <c r="W109" i="17"/>
  <c r="L111" i="17"/>
  <c r="J112" i="17"/>
  <c r="S110" i="17"/>
  <c r="X110" i="17" s="1"/>
  <c r="Q111" i="17"/>
  <c r="G117" i="17"/>
  <c r="V117" i="17"/>
  <c r="F119" i="17"/>
  <c r="M120" i="17" s="1"/>
  <c r="I117" i="17"/>
  <c r="H117" i="17"/>
  <c r="K117" i="17"/>
  <c r="Q114" i="16"/>
  <c r="S114" i="16" s="1"/>
  <c r="R116" i="17"/>
  <c r="U116" i="17" s="1"/>
  <c r="O117" i="17"/>
  <c r="N117" i="17"/>
  <c r="P117" i="17"/>
  <c r="N115" i="16"/>
  <c r="O115" i="16"/>
  <c r="P115" i="16"/>
  <c r="R115" i="16" s="1"/>
  <c r="G115" i="16"/>
  <c r="M116" i="16"/>
  <c r="I115" i="16"/>
  <c r="F116" i="16"/>
  <c r="H115" i="16"/>
  <c r="V115" i="16"/>
  <c r="X112" i="16"/>
  <c r="W112" i="16"/>
  <c r="Y112" i="16"/>
  <c r="U112" i="16"/>
  <c r="K113" i="16"/>
  <c r="L113" i="16" s="1"/>
  <c r="T113" i="16"/>
  <c r="J114" i="16"/>
  <c r="Y110" i="17" l="1"/>
  <c r="W110" i="17"/>
  <c r="Q112" i="17"/>
  <c r="T112" i="17" s="1"/>
  <c r="S111" i="17"/>
  <c r="W111" i="17" s="1"/>
  <c r="T111" i="17"/>
  <c r="J113" i="17"/>
  <c r="L112" i="17"/>
  <c r="Q115" i="16"/>
  <c r="S115" i="16" s="1"/>
  <c r="R117" i="17"/>
  <c r="F120" i="17"/>
  <c r="M121" i="17" s="1"/>
  <c r="I118" i="17"/>
  <c r="K118" i="17" s="1"/>
  <c r="G118" i="17"/>
  <c r="V118" i="17"/>
  <c r="H118" i="17"/>
  <c r="O118" i="17"/>
  <c r="P118" i="17"/>
  <c r="R118" i="17" s="1"/>
  <c r="N118" i="17"/>
  <c r="U117" i="17"/>
  <c r="I116" i="16"/>
  <c r="V116" i="16"/>
  <c r="H116" i="16"/>
  <c r="F117" i="16"/>
  <c r="G116" i="16"/>
  <c r="M117" i="16"/>
  <c r="N116" i="16"/>
  <c r="O116" i="16"/>
  <c r="P116" i="16"/>
  <c r="R116" i="16" s="1"/>
  <c r="U113" i="16"/>
  <c r="K114" i="16"/>
  <c r="L114" i="16" s="1"/>
  <c r="W113" i="16"/>
  <c r="X113" i="16"/>
  <c r="Y113" i="16"/>
  <c r="T114" i="16"/>
  <c r="J115" i="16"/>
  <c r="Y111" i="17" l="1"/>
  <c r="X111" i="17"/>
  <c r="L113" i="17"/>
  <c r="J114" i="17"/>
  <c r="S112" i="17"/>
  <c r="Y112" i="17" s="1"/>
  <c r="Q113" i="17"/>
  <c r="T113" i="17" s="1"/>
  <c r="U118" i="17"/>
  <c r="F121" i="17"/>
  <c r="M122" i="17" s="1"/>
  <c r="V119" i="17"/>
  <c r="G119" i="17"/>
  <c r="H119" i="17"/>
  <c r="I119" i="17"/>
  <c r="K119" i="17" s="1"/>
  <c r="P119" i="17"/>
  <c r="R119" i="17" s="1"/>
  <c r="N119" i="17"/>
  <c r="O119" i="17"/>
  <c r="Q116" i="16"/>
  <c r="S116" i="16" s="1"/>
  <c r="P117" i="16"/>
  <c r="R117" i="16" s="1"/>
  <c r="N117" i="16"/>
  <c r="O117" i="16"/>
  <c r="M118" i="16"/>
  <c r="F118" i="16"/>
  <c r="V117" i="16"/>
  <c r="G117" i="16"/>
  <c r="H117" i="16"/>
  <c r="I117" i="16"/>
  <c r="X114" i="16"/>
  <c r="Y114" i="16"/>
  <c r="W114" i="16"/>
  <c r="U114" i="16"/>
  <c r="K115" i="16"/>
  <c r="L115" i="16" s="1"/>
  <c r="J116" i="16"/>
  <c r="T115" i="16"/>
  <c r="W112" i="17" l="1"/>
  <c r="X112" i="17"/>
  <c r="J115" i="17"/>
  <c r="L114" i="17"/>
  <c r="Q114" i="17"/>
  <c r="S113" i="17"/>
  <c r="X113" i="17" s="1"/>
  <c r="Q117" i="16"/>
  <c r="S117" i="16" s="1"/>
  <c r="F122" i="17"/>
  <c r="M123" i="17" s="1"/>
  <c r="U119" i="17"/>
  <c r="H120" i="17"/>
  <c r="G120" i="17"/>
  <c r="V120" i="17"/>
  <c r="I120" i="17"/>
  <c r="K120" i="17" s="1"/>
  <c r="P120" i="17"/>
  <c r="R120" i="17" s="1"/>
  <c r="O120" i="17"/>
  <c r="N120" i="17"/>
  <c r="F119" i="16"/>
  <c r="H118" i="16"/>
  <c r="V118" i="16"/>
  <c r="I118" i="16"/>
  <c r="G118" i="16"/>
  <c r="M119" i="16"/>
  <c r="O118" i="16"/>
  <c r="P118" i="16"/>
  <c r="R118" i="16" s="1"/>
  <c r="N118" i="16"/>
  <c r="U115" i="16"/>
  <c r="K116" i="16"/>
  <c r="L116" i="16" s="1"/>
  <c r="T116" i="16"/>
  <c r="J117" i="16"/>
  <c r="Y115" i="16"/>
  <c r="X115" i="16"/>
  <c r="W115" i="16"/>
  <c r="Y113" i="17" l="1"/>
  <c r="W113" i="17"/>
  <c r="L115" i="17"/>
  <c r="J116" i="17"/>
  <c r="Q115" i="17"/>
  <c r="S114" i="17"/>
  <c r="Y114" i="17" s="1"/>
  <c r="T114" i="17"/>
  <c r="U120" i="17"/>
  <c r="P121" i="17"/>
  <c r="O121" i="17"/>
  <c r="N121" i="17"/>
  <c r="F123" i="17"/>
  <c r="M124" i="17" s="1"/>
  <c r="H121" i="17"/>
  <c r="V121" i="17"/>
  <c r="I121" i="17"/>
  <c r="K121" i="17" s="1"/>
  <c r="G121" i="17"/>
  <c r="Q118" i="16"/>
  <c r="S118" i="16" s="1"/>
  <c r="P119" i="16"/>
  <c r="R119" i="16" s="1"/>
  <c r="N119" i="16"/>
  <c r="O119" i="16"/>
  <c r="V119" i="16"/>
  <c r="F120" i="16"/>
  <c r="G119" i="16"/>
  <c r="I119" i="16"/>
  <c r="M120" i="16"/>
  <c r="H119" i="16"/>
  <c r="T117" i="16"/>
  <c r="J118" i="16"/>
  <c r="Y116" i="16"/>
  <c r="X116" i="16"/>
  <c r="W116" i="16"/>
  <c r="U116" i="16"/>
  <c r="K117" i="16"/>
  <c r="L117" i="16" s="1"/>
  <c r="W114" i="17" l="1"/>
  <c r="X114" i="17"/>
  <c r="S115" i="17"/>
  <c r="Y115" i="17" s="1"/>
  <c r="Q116" i="17"/>
  <c r="T115" i="17"/>
  <c r="L116" i="17"/>
  <c r="J117" i="17"/>
  <c r="N122" i="17"/>
  <c r="O122" i="17"/>
  <c r="P122" i="17"/>
  <c r="V122" i="17"/>
  <c r="G122" i="17"/>
  <c r="F124" i="17"/>
  <c r="M125" i="17" s="1"/>
  <c r="I122" i="17"/>
  <c r="K122" i="17" s="1"/>
  <c r="H122" i="17"/>
  <c r="R121" i="17"/>
  <c r="U121" i="17" s="1"/>
  <c r="T118" i="16"/>
  <c r="Q119" i="16"/>
  <c r="S119" i="16" s="1"/>
  <c r="F121" i="16"/>
  <c r="G120" i="16"/>
  <c r="I120" i="16"/>
  <c r="M121" i="16"/>
  <c r="V120" i="16"/>
  <c r="H120" i="16"/>
  <c r="O120" i="16"/>
  <c r="P120" i="16"/>
  <c r="R120" i="16" s="1"/>
  <c r="N120" i="16"/>
  <c r="U117" i="16"/>
  <c r="K118" i="16"/>
  <c r="L118" i="16" s="1"/>
  <c r="J119" i="16"/>
  <c r="W117" i="16"/>
  <c r="Y117" i="16"/>
  <c r="X117" i="16"/>
  <c r="X115" i="17" l="1"/>
  <c r="W115" i="17"/>
  <c r="T116" i="17"/>
  <c r="Q117" i="17"/>
  <c r="S116" i="17"/>
  <c r="Y116" i="17" s="1"/>
  <c r="L117" i="17"/>
  <c r="J118" i="17"/>
  <c r="R122" i="17"/>
  <c r="U122" i="17" s="1"/>
  <c r="P123" i="17"/>
  <c r="R123" i="17" s="1"/>
  <c r="N123" i="17"/>
  <c r="O123" i="17"/>
  <c r="I123" i="17"/>
  <c r="K123" i="17" s="1"/>
  <c r="H123" i="17"/>
  <c r="V123" i="17"/>
  <c r="G123" i="17"/>
  <c r="F125" i="17"/>
  <c r="M126" i="17" s="1"/>
  <c r="Q120" i="16"/>
  <c r="S120" i="16" s="1"/>
  <c r="P121" i="16"/>
  <c r="R121" i="16" s="1"/>
  <c r="O121" i="16"/>
  <c r="N121" i="16"/>
  <c r="V121" i="16"/>
  <c r="G121" i="16"/>
  <c r="I121" i="16"/>
  <c r="M122" i="16"/>
  <c r="H121" i="16"/>
  <c r="F122" i="16"/>
  <c r="X118" i="16"/>
  <c r="Y118" i="16"/>
  <c r="W118" i="16"/>
  <c r="U118" i="16"/>
  <c r="K119" i="16"/>
  <c r="L119" i="16" s="1"/>
  <c r="T119" i="16"/>
  <c r="J120" i="16"/>
  <c r="Q118" i="17" l="1"/>
  <c r="T118" i="17" s="1"/>
  <c r="S117" i="17"/>
  <c r="X117" i="17" s="1"/>
  <c r="L118" i="17"/>
  <c r="J119" i="17"/>
  <c r="T117" i="17"/>
  <c r="X116" i="17"/>
  <c r="W116" i="17"/>
  <c r="U123" i="17"/>
  <c r="N124" i="17"/>
  <c r="P124" i="17"/>
  <c r="R124" i="17" s="1"/>
  <c r="O124" i="17"/>
  <c r="I124" i="17"/>
  <c r="K124" i="17" s="1"/>
  <c r="G124" i="17"/>
  <c r="F126" i="17"/>
  <c r="M127" i="17" s="1"/>
  <c r="V124" i="17"/>
  <c r="H124" i="17"/>
  <c r="Q121" i="16"/>
  <c r="S121" i="16" s="1"/>
  <c r="N122" i="16"/>
  <c r="O122" i="16"/>
  <c r="P122" i="16"/>
  <c r="R122" i="16" s="1"/>
  <c r="M123" i="16"/>
  <c r="V122" i="16"/>
  <c r="G122" i="16"/>
  <c r="H122" i="16"/>
  <c r="F123" i="16"/>
  <c r="I122" i="16"/>
  <c r="T120" i="16"/>
  <c r="J121" i="16"/>
  <c r="U119" i="16"/>
  <c r="K120" i="16"/>
  <c r="L120" i="16" s="1"/>
  <c r="W119" i="16"/>
  <c r="Y119" i="16"/>
  <c r="X119" i="16"/>
  <c r="W117" i="17" l="1"/>
  <c r="Y117" i="17"/>
  <c r="L119" i="17"/>
  <c r="J120" i="17"/>
  <c r="S118" i="17"/>
  <c r="Y118" i="17" s="1"/>
  <c r="Q119" i="17"/>
  <c r="O125" i="17"/>
  <c r="N125" i="17"/>
  <c r="P125" i="17"/>
  <c r="R125" i="17" s="1"/>
  <c r="G125" i="17"/>
  <c r="V125" i="17"/>
  <c r="H125" i="17"/>
  <c r="F127" i="17"/>
  <c r="M128" i="17" s="1"/>
  <c r="I125" i="17"/>
  <c r="K125" i="17" s="1"/>
  <c r="U124" i="17"/>
  <c r="Q122" i="16"/>
  <c r="S122" i="16" s="1"/>
  <c r="O123" i="16"/>
  <c r="P123" i="16"/>
  <c r="R123" i="16" s="1"/>
  <c r="N123" i="16"/>
  <c r="V123" i="16"/>
  <c r="G123" i="16"/>
  <c r="I123" i="16"/>
  <c r="M124" i="16"/>
  <c r="H123" i="16"/>
  <c r="F124" i="16"/>
  <c r="U120" i="16"/>
  <c r="K121" i="16"/>
  <c r="L121" i="16"/>
  <c r="T121" i="16"/>
  <c r="J122" i="16"/>
  <c r="W120" i="16"/>
  <c r="X120" i="16"/>
  <c r="Y120" i="16"/>
  <c r="T119" i="17" l="1"/>
  <c r="Q120" i="17"/>
  <c r="T120" i="17" s="1"/>
  <c r="S119" i="17"/>
  <c r="X119" i="17" s="1"/>
  <c r="X118" i="17"/>
  <c r="W118" i="17"/>
  <c r="L120" i="17"/>
  <c r="J121" i="17"/>
  <c r="U125" i="17"/>
  <c r="F128" i="17"/>
  <c r="M129" i="17" s="1"/>
  <c r="I126" i="17"/>
  <c r="K126" i="17" s="1"/>
  <c r="G126" i="17"/>
  <c r="V126" i="17"/>
  <c r="H126" i="17"/>
  <c r="Q123" i="16"/>
  <c r="S123" i="16" s="1"/>
  <c r="O126" i="17"/>
  <c r="P126" i="17"/>
  <c r="R126" i="17" s="1"/>
  <c r="N126" i="17"/>
  <c r="P124" i="16"/>
  <c r="O124" i="16"/>
  <c r="N124" i="16"/>
  <c r="M125" i="16"/>
  <c r="H124" i="16"/>
  <c r="G124" i="16"/>
  <c r="V124" i="16"/>
  <c r="I124" i="16"/>
  <c r="F125" i="16"/>
  <c r="R124" i="16"/>
  <c r="T122" i="16"/>
  <c r="J123" i="16"/>
  <c r="Y121" i="16"/>
  <c r="X121" i="16"/>
  <c r="W121" i="16"/>
  <c r="U121" i="16"/>
  <c r="K122" i="16"/>
  <c r="L122" i="16" s="1"/>
  <c r="Y119" i="17" l="1"/>
  <c r="W119" i="17"/>
  <c r="S120" i="17"/>
  <c r="X120" i="17" s="1"/>
  <c r="Q121" i="17"/>
  <c r="T121" i="17" s="1"/>
  <c r="L121" i="17"/>
  <c r="J122" i="17"/>
  <c r="U126" i="17"/>
  <c r="O127" i="17"/>
  <c r="N127" i="17"/>
  <c r="P127" i="17"/>
  <c r="R127" i="17" s="1"/>
  <c r="F129" i="17"/>
  <c r="M130" i="17" s="1"/>
  <c r="H127" i="17"/>
  <c r="G127" i="17"/>
  <c r="I127" i="17"/>
  <c r="K127" i="17" s="1"/>
  <c r="V127" i="17"/>
  <c r="Q124" i="16"/>
  <c r="S124" i="16" s="1"/>
  <c r="O125" i="16"/>
  <c r="P125" i="16"/>
  <c r="R125" i="16" s="1"/>
  <c r="N125" i="16"/>
  <c r="G125" i="16"/>
  <c r="I125" i="16"/>
  <c r="M126" i="16"/>
  <c r="V125" i="16"/>
  <c r="H125" i="16"/>
  <c r="F126" i="16"/>
  <c r="U122" i="16"/>
  <c r="K123" i="16"/>
  <c r="L123" i="16" s="1"/>
  <c r="X122" i="16"/>
  <c r="Y122" i="16"/>
  <c r="W122" i="16"/>
  <c r="T123" i="16"/>
  <c r="J124" i="16"/>
  <c r="W120" i="17" l="1"/>
  <c r="Y120" i="17"/>
  <c r="L122" i="17"/>
  <c r="J123" i="17"/>
  <c r="S121" i="17"/>
  <c r="W121" i="17" s="1"/>
  <c r="Q122" i="17"/>
  <c r="U127" i="17"/>
  <c r="H128" i="17"/>
  <c r="G128" i="17"/>
  <c r="V128" i="17"/>
  <c r="I128" i="17"/>
  <c r="K128" i="17" s="1"/>
  <c r="F130" i="17"/>
  <c r="M131" i="17" s="1"/>
  <c r="P128" i="17"/>
  <c r="R128" i="17"/>
  <c r="N128" i="17"/>
  <c r="O128" i="17"/>
  <c r="Q125" i="16"/>
  <c r="S125" i="16" s="1"/>
  <c r="O126" i="16"/>
  <c r="P126" i="16"/>
  <c r="R126" i="16" s="1"/>
  <c r="N126" i="16"/>
  <c r="M127" i="16"/>
  <c r="G126" i="16"/>
  <c r="H126" i="16"/>
  <c r="I126" i="16"/>
  <c r="F127" i="16"/>
  <c r="V126" i="16"/>
  <c r="T124" i="16"/>
  <c r="J125" i="16"/>
  <c r="W123" i="16"/>
  <c r="Y123" i="16"/>
  <c r="X123" i="16"/>
  <c r="U123" i="16"/>
  <c r="K124" i="16"/>
  <c r="L124" i="16" s="1"/>
  <c r="X121" i="17" l="1"/>
  <c r="Y121" i="17"/>
  <c r="S122" i="17"/>
  <c r="Y122" i="17" s="1"/>
  <c r="Q123" i="17"/>
  <c r="T123" i="17" s="1"/>
  <c r="L123" i="17"/>
  <c r="J124" i="17"/>
  <c r="T122" i="17"/>
  <c r="U128" i="17"/>
  <c r="H129" i="17"/>
  <c r="G129" i="17"/>
  <c r="V129" i="17"/>
  <c r="F131" i="17"/>
  <c r="M132" i="17" s="1"/>
  <c r="I129" i="17"/>
  <c r="K129" i="17" s="1"/>
  <c r="P129" i="17"/>
  <c r="R129" i="17" s="1"/>
  <c r="N129" i="17"/>
  <c r="O129" i="17"/>
  <c r="Q126" i="16"/>
  <c r="S126" i="16" s="1"/>
  <c r="O127" i="16"/>
  <c r="N127" i="16"/>
  <c r="P127" i="16"/>
  <c r="R127" i="16" s="1"/>
  <c r="V127" i="16"/>
  <c r="H127" i="16"/>
  <c r="G127" i="16"/>
  <c r="I127" i="16"/>
  <c r="M128" i="16"/>
  <c r="F128" i="16"/>
  <c r="U124" i="16"/>
  <c r="K125" i="16"/>
  <c r="L125" i="16" s="1"/>
  <c r="W124" i="16"/>
  <c r="Y124" i="16"/>
  <c r="X124" i="16"/>
  <c r="T125" i="16"/>
  <c r="J126" i="16"/>
  <c r="X122" i="17" l="1"/>
  <c r="W122" i="17"/>
  <c r="L124" i="17"/>
  <c r="J125" i="17"/>
  <c r="S123" i="17"/>
  <c r="X123" i="17" s="1"/>
  <c r="Q124" i="17"/>
  <c r="Q127" i="16"/>
  <c r="S127" i="16" s="1"/>
  <c r="U129" i="17"/>
  <c r="V130" i="17"/>
  <c r="H130" i="17"/>
  <c r="G130" i="17"/>
  <c r="F132" i="17"/>
  <c r="M133" i="17" s="1"/>
  <c r="I130" i="17"/>
  <c r="K130" i="17" s="1"/>
  <c r="N130" i="17"/>
  <c r="O130" i="17"/>
  <c r="P130" i="17"/>
  <c r="R130" i="17" s="1"/>
  <c r="G128" i="16"/>
  <c r="I128" i="16"/>
  <c r="M129" i="16"/>
  <c r="V128" i="16"/>
  <c r="H128" i="16"/>
  <c r="F129" i="16"/>
  <c r="P128" i="16"/>
  <c r="R128" i="16" s="1"/>
  <c r="O128" i="16"/>
  <c r="N128" i="16"/>
  <c r="T126" i="16"/>
  <c r="J127" i="16"/>
  <c r="X125" i="16"/>
  <c r="Y125" i="16"/>
  <c r="W125" i="16"/>
  <c r="U125" i="16"/>
  <c r="K126" i="16"/>
  <c r="L126" i="16" s="1"/>
  <c r="Y126" i="16" s="1"/>
  <c r="Y123" i="17" l="1"/>
  <c r="W123" i="17"/>
  <c r="S124" i="17"/>
  <c r="Y124" i="17" s="1"/>
  <c r="Q125" i="17"/>
  <c r="T125" i="17" s="1"/>
  <c r="L125" i="17"/>
  <c r="J126" i="17"/>
  <c r="T124" i="17"/>
  <c r="U130" i="17"/>
  <c r="N131" i="17"/>
  <c r="O131" i="17"/>
  <c r="P131" i="17"/>
  <c r="R131" i="17" s="1"/>
  <c r="I131" i="17"/>
  <c r="K131" i="17" s="1"/>
  <c r="V131" i="17"/>
  <c r="H131" i="17"/>
  <c r="G131" i="17"/>
  <c r="F133" i="17"/>
  <c r="M134" i="17" s="1"/>
  <c r="F130" i="16"/>
  <c r="G129" i="16"/>
  <c r="I129" i="16"/>
  <c r="M130" i="16"/>
  <c r="H129" i="16"/>
  <c r="V129" i="16"/>
  <c r="P129" i="16"/>
  <c r="R129" i="16" s="1"/>
  <c r="O129" i="16"/>
  <c r="N129" i="16"/>
  <c r="Q128" i="16"/>
  <c r="S128" i="16" s="1"/>
  <c r="T127" i="16"/>
  <c r="J128" i="16"/>
  <c r="W126" i="16"/>
  <c r="X126" i="16"/>
  <c r="U126" i="16"/>
  <c r="K127" i="16"/>
  <c r="L127" i="16" s="1"/>
  <c r="W124" i="17" l="1"/>
  <c r="X124" i="17"/>
  <c r="J127" i="17"/>
  <c r="L126" i="17"/>
  <c r="S125" i="17"/>
  <c r="X125" i="17" s="1"/>
  <c r="Q126" i="17"/>
  <c r="U131" i="17"/>
  <c r="I132" i="17"/>
  <c r="K132" i="17" s="1"/>
  <c r="H132" i="17"/>
  <c r="G132" i="17"/>
  <c r="V132" i="17"/>
  <c r="F134" i="17"/>
  <c r="M135" i="17" s="1"/>
  <c r="O132" i="17"/>
  <c r="N132" i="17"/>
  <c r="P132" i="17"/>
  <c r="Q129" i="16"/>
  <c r="S129" i="16" s="1"/>
  <c r="N130" i="16"/>
  <c r="O130" i="16"/>
  <c r="P130" i="16"/>
  <c r="R130" i="16" s="1"/>
  <c r="G130" i="16"/>
  <c r="V130" i="16"/>
  <c r="I130" i="16"/>
  <c r="H130" i="16"/>
  <c r="M131" i="16"/>
  <c r="F131" i="16"/>
  <c r="T128" i="16"/>
  <c r="J129" i="16"/>
  <c r="W127" i="16"/>
  <c r="Y127" i="16"/>
  <c r="X127" i="16"/>
  <c r="U127" i="16"/>
  <c r="K128" i="16"/>
  <c r="L128" i="16" s="1"/>
  <c r="W125" i="17" l="1"/>
  <c r="Y125" i="17"/>
  <c r="S126" i="17"/>
  <c r="W126" i="17" s="1"/>
  <c r="Q127" i="17"/>
  <c r="T127" i="17" s="1"/>
  <c r="L127" i="17"/>
  <c r="J128" i="17"/>
  <c r="T126" i="17"/>
  <c r="O133" i="17"/>
  <c r="P133" i="17"/>
  <c r="N133" i="17"/>
  <c r="R132" i="17"/>
  <c r="U132" i="17" s="1"/>
  <c r="G133" i="17"/>
  <c r="I133" i="17"/>
  <c r="K133" i="17" s="1"/>
  <c r="H133" i="17"/>
  <c r="F135" i="17"/>
  <c r="M136" i="17" s="1"/>
  <c r="V133" i="17"/>
  <c r="Q130" i="16"/>
  <c r="S130" i="16" s="1"/>
  <c r="M132" i="16"/>
  <c r="F132" i="16"/>
  <c r="H131" i="16"/>
  <c r="V131" i="16"/>
  <c r="G131" i="16"/>
  <c r="I131" i="16"/>
  <c r="O131" i="16"/>
  <c r="N131" i="16"/>
  <c r="P131" i="16"/>
  <c r="R131" i="16" s="1"/>
  <c r="U128" i="16"/>
  <c r="K129" i="16"/>
  <c r="L129" i="16" s="1"/>
  <c r="T129" i="16"/>
  <c r="J130" i="16"/>
  <c r="W128" i="16"/>
  <c r="Y128" i="16"/>
  <c r="X128" i="16"/>
  <c r="Y126" i="17" l="1"/>
  <c r="X126" i="17"/>
  <c r="J129" i="17"/>
  <c r="L128" i="17"/>
  <c r="S127" i="17"/>
  <c r="Y127" i="17" s="1"/>
  <c r="Q128" i="17"/>
  <c r="R133" i="17"/>
  <c r="U133" i="17" s="1"/>
  <c r="F136" i="17"/>
  <c r="M137" i="17" s="1"/>
  <c r="G134" i="17"/>
  <c r="I134" i="17"/>
  <c r="K134" i="17" s="1"/>
  <c r="H134" i="17"/>
  <c r="V134" i="17"/>
  <c r="O134" i="17"/>
  <c r="P134" i="17"/>
  <c r="N134" i="17"/>
  <c r="Q131" i="16"/>
  <c r="S131" i="16" s="1"/>
  <c r="V132" i="16"/>
  <c r="M133" i="16"/>
  <c r="G132" i="16"/>
  <c r="H132" i="16"/>
  <c r="F133" i="16"/>
  <c r="I132" i="16"/>
  <c r="P132" i="16"/>
  <c r="R132" i="16" s="1"/>
  <c r="O132" i="16"/>
  <c r="N132" i="16"/>
  <c r="T130" i="16"/>
  <c r="J131" i="16"/>
  <c r="W129" i="16"/>
  <c r="Y129" i="16"/>
  <c r="X129" i="16"/>
  <c r="U129" i="16"/>
  <c r="K130" i="16"/>
  <c r="L130" i="16" s="1"/>
  <c r="S128" i="17" l="1"/>
  <c r="X128" i="17" s="1"/>
  <c r="Q129" i="17"/>
  <c r="W127" i="17"/>
  <c r="X127" i="17"/>
  <c r="L129" i="17"/>
  <c r="J130" i="17"/>
  <c r="T128" i="17"/>
  <c r="R134" i="17"/>
  <c r="U134" i="17"/>
  <c r="F137" i="17"/>
  <c r="M138" i="17" s="1"/>
  <c r="H135" i="17"/>
  <c r="G135" i="17"/>
  <c r="V135" i="17"/>
  <c r="I135" i="17"/>
  <c r="O135" i="17"/>
  <c r="P135" i="17"/>
  <c r="R135" i="17" s="1"/>
  <c r="N135" i="17"/>
  <c r="Q132" i="16"/>
  <c r="S132" i="16" s="1"/>
  <c r="G133" i="16"/>
  <c r="I133" i="16"/>
  <c r="M134" i="16"/>
  <c r="V133" i="16"/>
  <c r="H133" i="16"/>
  <c r="F134" i="16"/>
  <c r="O133" i="16"/>
  <c r="P133" i="16"/>
  <c r="R133" i="16" s="1"/>
  <c r="N133" i="16"/>
  <c r="T131" i="16"/>
  <c r="J132" i="16"/>
  <c r="U130" i="16"/>
  <c r="K131" i="16"/>
  <c r="L131" i="16" s="1"/>
  <c r="W130" i="16"/>
  <c r="X130" i="16"/>
  <c r="Y130" i="16"/>
  <c r="W128" i="17" l="1"/>
  <c r="S129" i="17"/>
  <c r="X129" i="17" s="1"/>
  <c r="Q130" i="17"/>
  <c r="J131" i="17"/>
  <c r="L130" i="17"/>
  <c r="Y128" i="17"/>
  <c r="T129" i="17"/>
  <c r="K135" i="17"/>
  <c r="U135" i="17" s="1"/>
  <c r="P136" i="17"/>
  <c r="R136" i="17" s="1"/>
  <c r="N136" i="17"/>
  <c r="O136" i="17"/>
  <c r="H136" i="17"/>
  <c r="G136" i="17"/>
  <c r="F138" i="17"/>
  <c r="M139" i="17" s="1"/>
  <c r="I136" i="17"/>
  <c r="K136" i="17" s="1"/>
  <c r="V136" i="17"/>
  <c r="G134" i="16"/>
  <c r="V134" i="16"/>
  <c r="F135" i="16"/>
  <c r="M135" i="16"/>
  <c r="I134" i="16"/>
  <c r="H134" i="16"/>
  <c r="Q133" i="16"/>
  <c r="S133" i="16" s="1"/>
  <c r="O134" i="16"/>
  <c r="P134" i="16"/>
  <c r="R134" i="16" s="1"/>
  <c r="N134" i="16"/>
  <c r="Y131" i="16"/>
  <c r="X131" i="16"/>
  <c r="T132" i="16"/>
  <c r="J133" i="16"/>
  <c r="W131" i="16"/>
  <c r="U131" i="16"/>
  <c r="K132" i="16"/>
  <c r="L132" i="16" s="1"/>
  <c r="S130" i="17" l="1"/>
  <c r="X130" i="17" s="1"/>
  <c r="Q131" i="17"/>
  <c r="T131" i="17" s="1"/>
  <c r="L131" i="17"/>
  <c r="J132" i="17"/>
  <c r="T130" i="17"/>
  <c r="W129" i="17"/>
  <c r="Y129" i="17"/>
  <c r="H137" i="17"/>
  <c r="G137" i="17"/>
  <c r="F139" i="17"/>
  <c r="M140" i="17" s="1"/>
  <c r="I137" i="17"/>
  <c r="K137" i="17" s="1"/>
  <c r="V137" i="17"/>
  <c r="U136" i="17"/>
  <c r="P137" i="17"/>
  <c r="R137" i="17" s="1"/>
  <c r="N137" i="17"/>
  <c r="O137" i="17"/>
  <c r="Q134" i="16"/>
  <c r="S134" i="16" s="1"/>
  <c r="O135" i="16"/>
  <c r="N135" i="16"/>
  <c r="P135" i="16"/>
  <c r="R135" i="16" s="1"/>
  <c r="I135" i="16"/>
  <c r="M136" i="16"/>
  <c r="F136" i="16"/>
  <c r="H135" i="16"/>
  <c r="V135" i="16"/>
  <c r="G135" i="16"/>
  <c r="T133" i="16"/>
  <c r="J134" i="16"/>
  <c r="U132" i="16"/>
  <c r="K133" i="16"/>
  <c r="L133" i="16" s="1"/>
  <c r="Y133" i="16" s="1"/>
  <c r="X132" i="16"/>
  <c r="W132" i="16"/>
  <c r="Y132" i="16"/>
  <c r="Y130" i="17" l="1"/>
  <c r="W130" i="17"/>
  <c r="S131" i="17"/>
  <c r="W131" i="17" s="1"/>
  <c r="Q132" i="17"/>
  <c r="T132" i="17" s="1"/>
  <c r="L132" i="17"/>
  <c r="J133" i="17"/>
  <c r="Q135" i="16"/>
  <c r="S135" i="16" s="1"/>
  <c r="U137" i="17"/>
  <c r="N138" i="17"/>
  <c r="O138" i="17"/>
  <c r="P138" i="17"/>
  <c r="R138" i="17" s="1"/>
  <c r="V138" i="17"/>
  <c r="H138" i="17"/>
  <c r="G138" i="17"/>
  <c r="I138" i="17"/>
  <c r="F140" i="17"/>
  <c r="M141" i="17" s="1"/>
  <c r="H136" i="16"/>
  <c r="F137" i="16"/>
  <c r="G136" i="16"/>
  <c r="I136" i="16"/>
  <c r="V136" i="16"/>
  <c r="M137" i="16"/>
  <c r="P136" i="16"/>
  <c r="R136" i="16" s="1"/>
  <c r="N136" i="16"/>
  <c r="O136" i="16"/>
  <c r="W133" i="16"/>
  <c r="X133" i="16"/>
  <c r="U133" i="16"/>
  <c r="K134" i="16"/>
  <c r="L134" i="16" s="1"/>
  <c r="J135" i="16"/>
  <c r="T134" i="16"/>
  <c r="L133" i="17" l="1"/>
  <c r="J134" i="17"/>
  <c r="Q133" i="17"/>
  <c r="S132" i="17"/>
  <c r="Y132" i="17" s="1"/>
  <c r="Q136" i="16"/>
  <c r="S136" i="16" s="1"/>
  <c r="Y131" i="17"/>
  <c r="X131" i="17"/>
  <c r="K138" i="17"/>
  <c r="U138" i="17" s="1"/>
  <c r="I139" i="17"/>
  <c r="V139" i="17"/>
  <c r="H139" i="17"/>
  <c r="G139" i="17"/>
  <c r="F141" i="17"/>
  <c r="M142" i="17" s="1"/>
  <c r="N139" i="17"/>
  <c r="O139" i="17"/>
  <c r="P139" i="17"/>
  <c r="R139" i="17" s="1"/>
  <c r="O137" i="16"/>
  <c r="N137" i="16"/>
  <c r="P137" i="16"/>
  <c r="R137" i="16" s="1"/>
  <c r="V137" i="16"/>
  <c r="G137" i="16"/>
  <c r="I137" i="16"/>
  <c r="M138" i="16"/>
  <c r="H137" i="16"/>
  <c r="F138" i="16"/>
  <c r="U134" i="16"/>
  <c r="K135" i="16"/>
  <c r="L135" i="16" s="1"/>
  <c r="X134" i="16"/>
  <c r="Y134" i="16"/>
  <c r="W134" i="16"/>
  <c r="T135" i="16"/>
  <c r="J136" i="16"/>
  <c r="W132" i="17" l="1"/>
  <c r="X132" i="17"/>
  <c r="S133" i="17"/>
  <c r="W133" i="17" s="1"/>
  <c r="Q134" i="17"/>
  <c r="T134" i="17" s="1"/>
  <c r="L134" i="17"/>
  <c r="J135" i="17"/>
  <c r="T133" i="17"/>
  <c r="Q137" i="16"/>
  <c r="S137" i="16" s="1"/>
  <c r="K139" i="17"/>
  <c r="U139" i="17" s="1"/>
  <c r="O140" i="17"/>
  <c r="P140" i="17"/>
  <c r="R140" i="17" s="1"/>
  <c r="N140" i="17"/>
  <c r="I140" i="17"/>
  <c r="K140" i="17" s="1"/>
  <c r="H140" i="17"/>
  <c r="G140" i="17"/>
  <c r="V140" i="17"/>
  <c r="F142" i="17"/>
  <c r="M143" i="17" s="1"/>
  <c r="N138" i="16"/>
  <c r="O138" i="16"/>
  <c r="P138" i="16"/>
  <c r="R138" i="16" s="1"/>
  <c r="I138" i="16"/>
  <c r="M139" i="16"/>
  <c r="V138" i="16"/>
  <c r="G138" i="16"/>
  <c r="F139" i="16"/>
  <c r="H138" i="16"/>
  <c r="T136" i="16"/>
  <c r="J137" i="16"/>
  <c r="X135" i="16"/>
  <c r="W135" i="16"/>
  <c r="Y135" i="16"/>
  <c r="U135" i="16"/>
  <c r="K136" i="16"/>
  <c r="L136" i="16" s="1"/>
  <c r="Y133" i="17" l="1"/>
  <c r="X133" i="17"/>
  <c r="Q138" i="16"/>
  <c r="S138" i="16" s="1"/>
  <c r="L135" i="17"/>
  <c r="J136" i="17"/>
  <c r="S134" i="17"/>
  <c r="X134" i="17" s="1"/>
  <c r="Q135" i="17"/>
  <c r="T135" i="17" s="1"/>
  <c r="O141" i="17"/>
  <c r="P141" i="17"/>
  <c r="R141" i="17" s="1"/>
  <c r="N141" i="17"/>
  <c r="G141" i="17"/>
  <c r="I141" i="17"/>
  <c r="K141" i="17" s="1"/>
  <c r="H141" i="17"/>
  <c r="V141" i="17"/>
  <c r="F143" i="17"/>
  <c r="M144" i="17" s="1"/>
  <c r="U140" i="17"/>
  <c r="V139" i="16"/>
  <c r="H139" i="16"/>
  <c r="F140" i="16"/>
  <c r="G139" i="16"/>
  <c r="I139" i="16"/>
  <c r="M140" i="16"/>
  <c r="O139" i="16"/>
  <c r="N139" i="16"/>
  <c r="P139" i="16"/>
  <c r="R139" i="16" s="1"/>
  <c r="U136" i="16"/>
  <c r="K137" i="16"/>
  <c r="L137" i="16" s="1"/>
  <c r="W136" i="16"/>
  <c r="Y136" i="16"/>
  <c r="X136" i="16"/>
  <c r="T137" i="16"/>
  <c r="J138" i="16"/>
  <c r="Y134" i="17" l="1"/>
  <c r="L136" i="17"/>
  <c r="J137" i="17"/>
  <c r="W134" i="17"/>
  <c r="S135" i="17"/>
  <c r="W135" i="17" s="1"/>
  <c r="Q136" i="17"/>
  <c r="T136" i="17" s="1"/>
  <c r="F144" i="17"/>
  <c r="M145" i="17" s="1"/>
  <c r="G142" i="17"/>
  <c r="I142" i="17"/>
  <c r="K142" i="17" s="1"/>
  <c r="H142" i="17"/>
  <c r="V142" i="17"/>
  <c r="O142" i="17"/>
  <c r="P142" i="17"/>
  <c r="R142" i="17" s="1"/>
  <c r="N142" i="17"/>
  <c r="U141" i="17"/>
  <c r="Q139" i="16"/>
  <c r="S139" i="16" s="1"/>
  <c r="O140" i="16"/>
  <c r="N140" i="16"/>
  <c r="P140" i="16"/>
  <c r="R140" i="16" s="1"/>
  <c r="I140" i="16"/>
  <c r="G140" i="16"/>
  <c r="H140" i="16"/>
  <c r="F141" i="16"/>
  <c r="V140" i="16"/>
  <c r="M141" i="16"/>
  <c r="W137" i="16"/>
  <c r="Y137" i="16"/>
  <c r="X137" i="16"/>
  <c r="T138" i="16"/>
  <c r="J139" i="16"/>
  <c r="U137" i="16"/>
  <c r="K138" i="16"/>
  <c r="L138" i="16" s="1"/>
  <c r="Y135" i="17" l="1"/>
  <c r="X135" i="17"/>
  <c r="J138" i="17"/>
  <c r="L137" i="17"/>
  <c r="S136" i="17"/>
  <c r="W136" i="17" s="1"/>
  <c r="Q137" i="17"/>
  <c r="F145" i="17"/>
  <c r="M146" i="17" s="1"/>
  <c r="H143" i="17"/>
  <c r="G143" i="17"/>
  <c r="V143" i="17"/>
  <c r="I143" i="17"/>
  <c r="K143" i="17" s="1"/>
  <c r="U142" i="17"/>
  <c r="O143" i="17"/>
  <c r="N143" i="17"/>
  <c r="P143" i="17"/>
  <c r="R143" i="17" s="1"/>
  <c r="F142" i="16"/>
  <c r="H141" i="16"/>
  <c r="I141" i="16"/>
  <c r="M142" i="16"/>
  <c r="V141" i="16"/>
  <c r="G141" i="16"/>
  <c r="Q140" i="16"/>
  <c r="S140" i="16" s="1"/>
  <c r="N141" i="16"/>
  <c r="O141" i="16"/>
  <c r="P141" i="16"/>
  <c r="R141" i="16" s="1"/>
  <c r="W138" i="16"/>
  <c r="X138" i="16"/>
  <c r="Y138" i="16"/>
  <c r="U138" i="16"/>
  <c r="K139" i="16"/>
  <c r="L139" i="16" s="1"/>
  <c r="T139" i="16"/>
  <c r="J140" i="16"/>
  <c r="Y136" i="17" l="1"/>
  <c r="X136" i="17"/>
  <c r="S137" i="17"/>
  <c r="W137" i="17" s="1"/>
  <c r="Q138" i="17"/>
  <c r="T138" i="17" s="1"/>
  <c r="T137" i="17"/>
  <c r="J139" i="17"/>
  <c r="L138" i="17"/>
  <c r="U143" i="17"/>
  <c r="H144" i="17"/>
  <c r="G144" i="17"/>
  <c r="I144" i="17"/>
  <c r="K144" i="17" s="1"/>
  <c r="V144" i="17"/>
  <c r="F146" i="17"/>
  <c r="M147" i="17" s="1"/>
  <c r="P144" i="17"/>
  <c r="R144" i="17" s="1"/>
  <c r="N144" i="17"/>
  <c r="O144" i="17"/>
  <c r="Q141" i="16"/>
  <c r="S141" i="16" s="1"/>
  <c r="N142" i="16"/>
  <c r="O142" i="16"/>
  <c r="P142" i="16"/>
  <c r="R142" i="16" s="1"/>
  <c r="I142" i="16"/>
  <c r="M143" i="16"/>
  <c r="G142" i="16"/>
  <c r="F143" i="16"/>
  <c r="V142" i="16"/>
  <c r="H142" i="16"/>
  <c r="Y139" i="16"/>
  <c r="X139" i="16"/>
  <c r="W139" i="16"/>
  <c r="T140" i="16"/>
  <c r="J141" i="16"/>
  <c r="K140" i="16"/>
  <c r="L140" i="16" s="1"/>
  <c r="U139" i="16"/>
  <c r="X137" i="17" l="1"/>
  <c r="Y137" i="17"/>
  <c r="L139" i="17"/>
  <c r="J140" i="17"/>
  <c r="S138" i="17"/>
  <c r="Y138" i="17" s="1"/>
  <c r="Q139" i="17"/>
  <c r="T139" i="17" s="1"/>
  <c r="F147" i="17"/>
  <c r="M148" i="17" s="1"/>
  <c r="U144" i="17"/>
  <c r="H145" i="17"/>
  <c r="G145" i="17"/>
  <c r="V145" i="17"/>
  <c r="I145" i="17"/>
  <c r="K145" i="17" s="1"/>
  <c r="P145" i="17"/>
  <c r="R145" i="17" s="1"/>
  <c r="N145" i="17"/>
  <c r="O145" i="17"/>
  <c r="Q142" i="16"/>
  <c r="S142" i="16" s="1"/>
  <c r="H143" i="16"/>
  <c r="V143" i="16"/>
  <c r="G143" i="16"/>
  <c r="I143" i="16"/>
  <c r="M144" i="16"/>
  <c r="F144" i="16"/>
  <c r="P143" i="16"/>
  <c r="R143" i="16" s="1"/>
  <c r="O143" i="16"/>
  <c r="N143" i="16"/>
  <c r="J142" i="16"/>
  <c r="T141" i="16"/>
  <c r="W140" i="16"/>
  <c r="Y140" i="16"/>
  <c r="X140" i="16"/>
  <c r="U140" i="16"/>
  <c r="K141" i="16"/>
  <c r="L141" i="16" s="1"/>
  <c r="W138" i="17" l="1"/>
  <c r="S139" i="17"/>
  <c r="W139" i="17" s="1"/>
  <c r="Q140" i="17"/>
  <c r="T140" i="17" s="1"/>
  <c r="L140" i="17"/>
  <c r="J141" i="17"/>
  <c r="X138" i="17"/>
  <c r="U145" i="17"/>
  <c r="V146" i="17"/>
  <c r="H146" i="17"/>
  <c r="G146" i="17"/>
  <c r="F148" i="17"/>
  <c r="M149" i="17" s="1"/>
  <c r="I146" i="17"/>
  <c r="K146" i="17" s="1"/>
  <c r="N146" i="17"/>
  <c r="O146" i="17"/>
  <c r="P146" i="17"/>
  <c r="R146" i="17" s="1"/>
  <c r="Q143" i="16"/>
  <c r="S143" i="16" s="1"/>
  <c r="V144" i="16"/>
  <c r="H144" i="16"/>
  <c r="F145" i="16"/>
  <c r="G144" i="16"/>
  <c r="I144" i="16"/>
  <c r="M145" i="16"/>
  <c r="P144" i="16"/>
  <c r="R144" i="16" s="1"/>
  <c r="N144" i="16"/>
  <c r="O144" i="16"/>
  <c r="U141" i="16"/>
  <c r="K142" i="16"/>
  <c r="L142" i="16" s="1"/>
  <c r="W141" i="16"/>
  <c r="Y141" i="16"/>
  <c r="X141" i="16"/>
  <c r="T142" i="16"/>
  <c r="J143" i="16"/>
  <c r="Y139" i="17" l="1"/>
  <c r="X139" i="17"/>
  <c r="L141" i="17"/>
  <c r="J142" i="17"/>
  <c r="S140" i="17"/>
  <c r="X140" i="17" s="1"/>
  <c r="Q141" i="17"/>
  <c r="U146" i="17"/>
  <c r="N147" i="17"/>
  <c r="O147" i="17"/>
  <c r="P147" i="17"/>
  <c r="R147" i="17" s="1"/>
  <c r="I147" i="17"/>
  <c r="K147" i="17" s="1"/>
  <c r="V147" i="17"/>
  <c r="H147" i="17"/>
  <c r="G147" i="17"/>
  <c r="F149" i="17"/>
  <c r="M150" i="17" s="1"/>
  <c r="Q144" i="16"/>
  <c r="S144" i="16" s="1"/>
  <c r="M146" i="16"/>
  <c r="H145" i="16"/>
  <c r="I145" i="16"/>
  <c r="V145" i="16"/>
  <c r="F146" i="16"/>
  <c r="G145" i="16"/>
  <c r="O145" i="16"/>
  <c r="N145" i="16"/>
  <c r="P145" i="16"/>
  <c r="R145" i="16" s="1"/>
  <c r="T143" i="16"/>
  <c r="J144" i="16"/>
  <c r="Y142" i="16"/>
  <c r="W142" i="16"/>
  <c r="X142" i="16"/>
  <c r="K143" i="16"/>
  <c r="L143" i="16" s="1"/>
  <c r="U142" i="16"/>
  <c r="S141" i="17" l="1"/>
  <c r="Y141" i="17" s="1"/>
  <c r="Q142" i="17"/>
  <c r="T142" i="17" s="1"/>
  <c r="W140" i="17"/>
  <c r="T141" i="17"/>
  <c r="L142" i="17"/>
  <c r="J143" i="17"/>
  <c r="Y140" i="17"/>
  <c r="I148" i="17"/>
  <c r="K148" i="17" s="1"/>
  <c r="H148" i="17"/>
  <c r="G148" i="17"/>
  <c r="V148" i="17"/>
  <c r="F150" i="17"/>
  <c r="M151" i="17" s="1"/>
  <c r="O148" i="17"/>
  <c r="N148" i="17"/>
  <c r="P148" i="17"/>
  <c r="R148" i="17" s="1"/>
  <c r="U147" i="17"/>
  <c r="Q145" i="16"/>
  <c r="S145" i="16" s="1"/>
  <c r="I146" i="16"/>
  <c r="F147" i="16"/>
  <c r="M147" i="16"/>
  <c r="G146" i="16"/>
  <c r="H146" i="16"/>
  <c r="V146" i="16"/>
  <c r="O146" i="16"/>
  <c r="N146" i="16"/>
  <c r="P146" i="16"/>
  <c r="R146" i="16" s="1"/>
  <c r="T144" i="16"/>
  <c r="J145" i="16"/>
  <c r="W143" i="16"/>
  <c r="X143" i="16"/>
  <c r="Y143" i="16"/>
  <c r="U143" i="16"/>
  <c r="K144" i="16"/>
  <c r="L144" i="16" s="1"/>
  <c r="L143" i="17" l="1"/>
  <c r="J144" i="17"/>
  <c r="X141" i="17"/>
  <c r="W141" i="17"/>
  <c r="S142" i="17"/>
  <c r="W142" i="17" s="1"/>
  <c r="Q143" i="17"/>
  <c r="U148" i="17"/>
  <c r="G149" i="17"/>
  <c r="I149" i="17"/>
  <c r="K149" i="17" s="1"/>
  <c r="H149" i="17"/>
  <c r="F151" i="17"/>
  <c r="M152" i="17" s="1"/>
  <c r="V149" i="17"/>
  <c r="O149" i="17"/>
  <c r="P149" i="17"/>
  <c r="R149" i="17" s="1"/>
  <c r="N149" i="17"/>
  <c r="Q146" i="16"/>
  <c r="S146" i="16" s="1"/>
  <c r="O147" i="16"/>
  <c r="N147" i="16"/>
  <c r="P147" i="16"/>
  <c r="R147" i="16"/>
  <c r="F148" i="16"/>
  <c r="H147" i="16"/>
  <c r="V147" i="16"/>
  <c r="G147" i="16"/>
  <c r="I147" i="16"/>
  <c r="M148" i="16"/>
  <c r="T145" i="16"/>
  <c r="J146" i="16"/>
  <c r="U144" i="16"/>
  <c r="K145" i="16"/>
  <c r="L145" i="16" s="1"/>
  <c r="W145" i="16" s="1"/>
  <c r="W144" i="16"/>
  <c r="X144" i="16"/>
  <c r="Y144" i="16"/>
  <c r="X142" i="17" l="1"/>
  <c r="Y142" i="17"/>
  <c r="L144" i="17"/>
  <c r="J145" i="17"/>
  <c r="S143" i="17"/>
  <c r="Y143" i="17" s="1"/>
  <c r="Q144" i="17"/>
  <c r="T144" i="17" s="1"/>
  <c r="T143" i="17"/>
  <c r="F152" i="17"/>
  <c r="M153" i="17" s="1"/>
  <c r="G150" i="17"/>
  <c r="I150" i="17"/>
  <c r="K150" i="17" s="1"/>
  <c r="H150" i="17"/>
  <c r="V150" i="17"/>
  <c r="O150" i="17"/>
  <c r="P150" i="17"/>
  <c r="R150" i="17" s="1"/>
  <c r="N150" i="17"/>
  <c r="U149" i="17"/>
  <c r="Q147" i="16"/>
  <c r="S147" i="16" s="1"/>
  <c r="O148" i="16"/>
  <c r="N148" i="16"/>
  <c r="P148" i="16"/>
  <c r="R148" i="16" s="1"/>
  <c r="F149" i="16"/>
  <c r="G148" i="16"/>
  <c r="H148" i="16"/>
  <c r="V148" i="16"/>
  <c r="M149" i="16"/>
  <c r="I148" i="16"/>
  <c r="J147" i="16"/>
  <c r="X145" i="16"/>
  <c r="Y145" i="16"/>
  <c r="U145" i="16"/>
  <c r="K146" i="16"/>
  <c r="L146" i="16" s="1"/>
  <c r="T146" i="16"/>
  <c r="W143" i="17" l="1"/>
  <c r="X143" i="17"/>
  <c r="L145" i="17"/>
  <c r="J146" i="17"/>
  <c r="S144" i="17"/>
  <c r="X144" i="17" s="1"/>
  <c r="Q145" i="17"/>
  <c r="U150" i="17"/>
  <c r="F153" i="17"/>
  <c r="M154" i="17" s="1"/>
  <c r="H151" i="17"/>
  <c r="G151" i="17"/>
  <c r="V151" i="17"/>
  <c r="I151" i="17"/>
  <c r="K151" i="17" s="1"/>
  <c r="O151" i="17"/>
  <c r="P151" i="17"/>
  <c r="R151" i="17" s="1"/>
  <c r="N151" i="17"/>
  <c r="Q148" i="16"/>
  <c r="S148" i="16" s="1"/>
  <c r="P149" i="16"/>
  <c r="R149" i="16" s="1"/>
  <c r="O149" i="16"/>
  <c r="N149" i="16"/>
  <c r="V149" i="16"/>
  <c r="G149" i="16"/>
  <c r="F150" i="16"/>
  <c r="H149" i="16"/>
  <c r="I149" i="16"/>
  <c r="M150" i="16"/>
  <c r="T147" i="16"/>
  <c r="J148" i="16"/>
  <c r="U146" i="16"/>
  <c r="K147" i="16"/>
  <c r="L147" i="16" s="1"/>
  <c r="Y146" i="16"/>
  <c r="X146" i="16"/>
  <c r="W146" i="16"/>
  <c r="W144" i="17" l="1"/>
  <c r="Y144" i="17"/>
  <c r="J147" i="17"/>
  <c r="L146" i="17"/>
  <c r="S145" i="17"/>
  <c r="Y145" i="17" s="1"/>
  <c r="Q146" i="17"/>
  <c r="T145" i="17"/>
  <c r="U151" i="17"/>
  <c r="H152" i="17"/>
  <c r="G152" i="17"/>
  <c r="F154" i="17"/>
  <c r="M155" i="17" s="1"/>
  <c r="I152" i="17"/>
  <c r="K152" i="17" s="1"/>
  <c r="V152" i="17"/>
  <c r="P152" i="17"/>
  <c r="R152" i="17" s="1"/>
  <c r="N152" i="17"/>
  <c r="O152" i="17"/>
  <c r="O150" i="16"/>
  <c r="P150" i="16"/>
  <c r="R150" i="16" s="1"/>
  <c r="N150" i="16"/>
  <c r="H150" i="16"/>
  <c r="I150" i="16"/>
  <c r="V150" i="16"/>
  <c r="M151" i="16"/>
  <c r="G150" i="16"/>
  <c r="F151" i="16"/>
  <c r="Q149" i="16"/>
  <c r="S149" i="16" s="1"/>
  <c r="U147" i="16"/>
  <c r="K148" i="16"/>
  <c r="L148" i="16" s="1"/>
  <c r="T148" i="16"/>
  <c r="J149" i="16"/>
  <c r="W147" i="16"/>
  <c r="X147" i="16"/>
  <c r="Y147" i="16"/>
  <c r="L147" i="17" l="1"/>
  <c r="J148" i="17"/>
  <c r="X145" i="17"/>
  <c r="S146" i="17"/>
  <c r="Y146" i="17" s="1"/>
  <c r="Q147" i="17"/>
  <c r="T147" i="17" s="1"/>
  <c r="W145" i="17"/>
  <c r="T146" i="17"/>
  <c r="U152" i="17"/>
  <c r="P153" i="17"/>
  <c r="R153" i="17" s="1"/>
  <c r="N153" i="17"/>
  <c r="O153" i="17"/>
  <c r="H153" i="17"/>
  <c r="G153" i="17"/>
  <c r="I153" i="17"/>
  <c r="V153" i="17"/>
  <c r="F155" i="17"/>
  <c r="M156" i="17" s="1"/>
  <c r="Q150" i="16"/>
  <c r="S150" i="16" s="1"/>
  <c r="M152" i="16"/>
  <c r="G151" i="16"/>
  <c r="F152" i="16"/>
  <c r="V151" i="16"/>
  <c r="H151" i="16"/>
  <c r="I151" i="16"/>
  <c r="P151" i="16"/>
  <c r="R151" i="16" s="1"/>
  <c r="O151" i="16"/>
  <c r="N151" i="16"/>
  <c r="T149" i="16"/>
  <c r="J150" i="16"/>
  <c r="W148" i="16"/>
  <c r="Y148" i="16"/>
  <c r="X148" i="16"/>
  <c r="U148" i="16"/>
  <c r="K149" i="16"/>
  <c r="L149" i="16" s="1"/>
  <c r="W146" i="17" l="1"/>
  <c r="X146" i="17"/>
  <c r="L148" i="17"/>
  <c r="J149" i="17"/>
  <c r="S147" i="17"/>
  <c r="W147" i="17" s="1"/>
  <c r="Q148" i="17"/>
  <c r="V154" i="17"/>
  <c r="H154" i="17"/>
  <c r="G154" i="17"/>
  <c r="I154" i="17"/>
  <c r="F156" i="17"/>
  <c r="M157" i="17" s="1"/>
  <c r="N154" i="17"/>
  <c r="O154" i="17"/>
  <c r="P154" i="17"/>
  <c r="R154" i="17" s="1"/>
  <c r="K153" i="17"/>
  <c r="U153" i="17" s="1"/>
  <c r="Q151" i="16"/>
  <c r="S151" i="16" s="1"/>
  <c r="P152" i="16"/>
  <c r="R152" i="16" s="1"/>
  <c r="O152" i="16"/>
  <c r="N152" i="16"/>
  <c r="I152" i="16"/>
  <c r="V152" i="16"/>
  <c r="H152" i="16"/>
  <c r="F153" i="16"/>
  <c r="M153" i="16"/>
  <c r="G152" i="16"/>
  <c r="T150" i="16"/>
  <c r="J151" i="16"/>
  <c r="Y149" i="16"/>
  <c r="W149" i="16"/>
  <c r="X149" i="16"/>
  <c r="U149" i="16"/>
  <c r="K150" i="16"/>
  <c r="L150" i="16" s="1"/>
  <c r="X147" i="17" l="1"/>
  <c r="Y147" i="17"/>
  <c r="T148" i="17"/>
  <c r="S148" i="17"/>
  <c r="W148" i="17" s="1"/>
  <c r="Q149" i="17"/>
  <c r="T149" i="17" s="1"/>
  <c r="L149" i="17"/>
  <c r="J150" i="17"/>
  <c r="K154" i="17"/>
  <c r="N155" i="17"/>
  <c r="O155" i="17"/>
  <c r="P155" i="17"/>
  <c r="R155" i="17" s="1"/>
  <c r="I155" i="17"/>
  <c r="V155" i="17"/>
  <c r="H155" i="17"/>
  <c r="G155" i="17"/>
  <c r="F157" i="17"/>
  <c r="M158" i="17" s="1"/>
  <c r="P153" i="16"/>
  <c r="R153" i="16" s="1"/>
  <c r="N153" i="16"/>
  <c r="O153" i="16"/>
  <c r="G153" i="16"/>
  <c r="F154" i="16"/>
  <c r="H153" i="16"/>
  <c r="I153" i="16"/>
  <c r="M154" i="16"/>
  <c r="V153" i="16"/>
  <c r="Q152" i="16"/>
  <c r="S152" i="16" s="1"/>
  <c r="T151" i="16"/>
  <c r="J152" i="16"/>
  <c r="U150" i="16"/>
  <c r="K151" i="16"/>
  <c r="L151" i="16" s="1"/>
  <c r="X151" i="16" s="1"/>
  <c r="Y150" i="16"/>
  <c r="X150" i="16"/>
  <c r="W150" i="16"/>
  <c r="X148" i="17" l="1"/>
  <c r="Y148" i="17"/>
  <c r="J151" i="17"/>
  <c r="L150" i="17"/>
  <c r="S149" i="17"/>
  <c r="Y149" i="17" s="1"/>
  <c r="Q150" i="17"/>
  <c r="T150" i="17" s="1"/>
  <c r="K155" i="17"/>
  <c r="U154" i="17"/>
  <c r="O156" i="17"/>
  <c r="P156" i="17"/>
  <c r="R156" i="17" s="1"/>
  <c r="N156" i="17"/>
  <c r="Q153" i="16"/>
  <c r="S153" i="16" s="1"/>
  <c r="U155" i="17"/>
  <c r="I156" i="17"/>
  <c r="K156" i="17" s="1"/>
  <c r="H156" i="17"/>
  <c r="G156" i="17"/>
  <c r="V156" i="17"/>
  <c r="F158" i="17"/>
  <c r="M159" i="17" s="1"/>
  <c r="O154" i="16"/>
  <c r="N154" i="16"/>
  <c r="P154" i="16"/>
  <c r="R154" i="16" s="1"/>
  <c r="H154" i="16"/>
  <c r="M155" i="16"/>
  <c r="I154" i="16"/>
  <c r="V154" i="16"/>
  <c r="F155" i="16"/>
  <c r="G154" i="16"/>
  <c r="U151" i="16"/>
  <c r="K152" i="16"/>
  <c r="L152" i="16" s="1"/>
  <c r="T152" i="16"/>
  <c r="J153" i="16"/>
  <c r="W151" i="16"/>
  <c r="Y151" i="16"/>
  <c r="W149" i="17" l="1"/>
  <c r="X149" i="17"/>
  <c r="S150" i="17"/>
  <c r="Y150" i="17" s="1"/>
  <c r="Q151" i="17"/>
  <c r="T151" i="17" s="1"/>
  <c r="L151" i="17"/>
  <c r="J152" i="17"/>
  <c r="G157" i="17"/>
  <c r="I157" i="17"/>
  <c r="K157" i="17" s="1"/>
  <c r="H157" i="17"/>
  <c r="V157" i="17"/>
  <c r="F159" i="17"/>
  <c r="M160" i="17" s="1"/>
  <c r="U156" i="17"/>
  <c r="O157" i="17"/>
  <c r="P157" i="17"/>
  <c r="R157" i="17" s="1"/>
  <c r="N157" i="17"/>
  <c r="Q154" i="16"/>
  <c r="S154" i="16" s="1"/>
  <c r="I155" i="16"/>
  <c r="F156" i="16"/>
  <c r="G155" i="16"/>
  <c r="V155" i="16"/>
  <c r="H155" i="16"/>
  <c r="M156" i="16"/>
  <c r="P155" i="16"/>
  <c r="R155" i="16" s="1"/>
  <c r="N155" i="16"/>
  <c r="O155" i="16"/>
  <c r="U152" i="16"/>
  <c r="K153" i="16"/>
  <c r="L153" i="16" s="1"/>
  <c r="J154" i="16"/>
  <c r="T153" i="16"/>
  <c r="X152" i="16"/>
  <c r="W152" i="16"/>
  <c r="Y152" i="16"/>
  <c r="W150" i="17" l="1"/>
  <c r="X150" i="17"/>
  <c r="J153" i="17"/>
  <c r="L152" i="17"/>
  <c r="S151" i="17"/>
  <c r="X151" i="17" s="1"/>
  <c r="Q152" i="17"/>
  <c r="T152" i="17" s="1"/>
  <c r="U157" i="17"/>
  <c r="F160" i="17"/>
  <c r="M161" i="17" s="1"/>
  <c r="G158" i="17"/>
  <c r="I158" i="17"/>
  <c r="K158" i="17" s="1"/>
  <c r="H158" i="17"/>
  <c r="V158" i="17"/>
  <c r="O158" i="17"/>
  <c r="P158" i="17"/>
  <c r="R158" i="17" s="1"/>
  <c r="N158" i="17"/>
  <c r="Q155" i="16"/>
  <c r="S155" i="16" s="1"/>
  <c r="O156" i="16"/>
  <c r="N156" i="16"/>
  <c r="P156" i="16"/>
  <c r="R156" i="16" s="1"/>
  <c r="V156" i="16"/>
  <c r="G156" i="16"/>
  <c r="H156" i="16"/>
  <c r="M157" i="16"/>
  <c r="I156" i="16"/>
  <c r="F157" i="16"/>
  <c r="T154" i="16"/>
  <c r="J155" i="16"/>
  <c r="W153" i="16"/>
  <c r="X153" i="16"/>
  <c r="Y153" i="16"/>
  <c r="U153" i="16"/>
  <c r="K154" i="16"/>
  <c r="L154" i="16" s="1"/>
  <c r="W151" i="17" l="1"/>
  <c r="Y151" i="17"/>
  <c r="S152" i="17"/>
  <c r="Y152" i="17" s="1"/>
  <c r="Q153" i="17"/>
  <c r="T153" i="17" s="1"/>
  <c r="L153" i="17"/>
  <c r="J154" i="17"/>
  <c r="O159" i="17"/>
  <c r="N159" i="17"/>
  <c r="P159" i="17"/>
  <c r="R159" i="17" s="1"/>
  <c r="F161" i="17"/>
  <c r="M162" i="17" s="1"/>
  <c r="H159" i="17"/>
  <c r="G159" i="17"/>
  <c r="V159" i="17"/>
  <c r="I159" i="17"/>
  <c r="K159" i="17" s="1"/>
  <c r="U158" i="17"/>
  <c r="Q156" i="16"/>
  <c r="S156" i="16" s="1"/>
  <c r="I157" i="16"/>
  <c r="M158" i="16"/>
  <c r="H157" i="16"/>
  <c r="F158" i="16"/>
  <c r="V157" i="16"/>
  <c r="G157" i="16"/>
  <c r="P157" i="16"/>
  <c r="R157" i="16" s="1"/>
  <c r="N157" i="16"/>
  <c r="O157" i="16"/>
  <c r="T155" i="16"/>
  <c r="J156" i="16"/>
  <c r="Y154" i="16"/>
  <c r="X154" i="16"/>
  <c r="W154" i="16"/>
  <c r="U154" i="16"/>
  <c r="K155" i="16"/>
  <c r="L155" i="16" s="1"/>
  <c r="Y155" i="16" s="1"/>
  <c r="W152" i="17" l="1"/>
  <c r="X152" i="17"/>
  <c r="L154" i="17"/>
  <c r="J155" i="17"/>
  <c r="S153" i="17"/>
  <c r="X153" i="17" s="1"/>
  <c r="Q154" i="17"/>
  <c r="T154" i="17" s="1"/>
  <c r="U159" i="17"/>
  <c r="P160" i="17"/>
  <c r="R160" i="17" s="1"/>
  <c r="N160" i="17"/>
  <c r="O160" i="17"/>
  <c r="H160" i="17"/>
  <c r="G160" i="17"/>
  <c r="V160" i="17"/>
  <c r="I160" i="17"/>
  <c r="K160" i="17" s="1"/>
  <c r="F162" i="17"/>
  <c r="M163" i="17" s="1"/>
  <c r="Q157" i="16"/>
  <c r="S157" i="16" s="1"/>
  <c r="P158" i="16"/>
  <c r="R158" i="16" s="1"/>
  <c r="O158" i="16"/>
  <c r="N158" i="16"/>
  <c r="V158" i="16"/>
  <c r="M159" i="16"/>
  <c r="I158" i="16"/>
  <c r="H158" i="16"/>
  <c r="F159" i="16"/>
  <c r="G158" i="16"/>
  <c r="U155" i="16"/>
  <c r="K156" i="16"/>
  <c r="L156" i="16" s="1"/>
  <c r="T156" i="16"/>
  <c r="J157" i="16"/>
  <c r="X155" i="16"/>
  <c r="W155" i="16"/>
  <c r="Y153" i="17" l="1"/>
  <c r="W153" i="17"/>
  <c r="L155" i="17"/>
  <c r="J156" i="17"/>
  <c r="S154" i="17"/>
  <c r="X154" i="17" s="1"/>
  <c r="Q155" i="17"/>
  <c r="U160" i="17"/>
  <c r="H161" i="17"/>
  <c r="G161" i="17"/>
  <c r="V161" i="17"/>
  <c r="F163" i="17"/>
  <c r="M164" i="17" s="1"/>
  <c r="I161" i="17"/>
  <c r="K161" i="17" s="1"/>
  <c r="Q158" i="16"/>
  <c r="S158" i="16" s="1"/>
  <c r="P161" i="17"/>
  <c r="R161" i="17" s="1"/>
  <c r="N161" i="17"/>
  <c r="O161" i="17"/>
  <c r="V159" i="16"/>
  <c r="F160" i="16"/>
  <c r="G159" i="16"/>
  <c r="H159" i="16"/>
  <c r="I159" i="16"/>
  <c r="M160" i="16"/>
  <c r="P159" i="16"/>
  <c r="R159" i="16" s="1"/>
  <c r="O159" i="16"/>
  <c r="N159" i="16"/>
  <c r="T157" i="16"/>
  <c r="J158" i="16"/>
  <c r="Y156" i="16"/>
  <c r="X156" i="16"/>
  <c r="W156" i="16"/>
  <c r="U156" i="16"/>
  <c r="K157" i="16"/>
  <c r="L157" i="16" s="1"/>
  <c r="Y154" i="17" l="1"/>
  <c r="W154" i="17"/>
  <c r="S155" i="17"/>
  <c r="Y155" i="17" s="1"/>
  <c r="Q156" i="17"/>
  <c r="T156" i="17" s="1"/>
  <c r="L156" i="17"/>
  <c r="J157" i="17"/>
  <c r="T155" i="17"/>
  <c r="U161" i="17"/>
  <c r="V162" i="17"/>
  <c r="H162" i="17"/>
  <c r="G162" i="17"/>
  <c r="F164" i="17"/>
  <c r="M165" i="17" s="1"/>
  <c r="I162" i="17"/>
  <c r="K162" i="17" s="1"/>
  <c r="N162" i="17"/>
  <c r="O162" i="17"/>
  <c r="P162" i="17"/>
  <c r="R162" i="17" s="1"/>
  <c r="Q159" i="16"/>
  <c r="S159" i="16" s="1"/>
  <c r="O160" i="16"/>
  <c r="P160" i="16"/>
  <c r="R160" i="16"/>
  <c r="N160" i="16"/>
  <c r="G160" i="16"/>
  <c r="H160" i="16"/>
  <c r="V160" i="16"/>
  <c r="M161" i="16"/>
  <c r="I160" i="16"/>
  <c r="F161" i="16"/>
  <c r="U157" i="16"/>
  <c r="K158" i="16"/>
  <c r="L158" i="16" s="1"/>
  <c r="T158" i="16"/>
  <c r="J159" i="16"/>
  <c r="X157" i="16"/>
  <c r="Y157" i="16"/>
  <c r="W157" i="16"/>
  <c r="X155" i="17" l="1"/>
  <c r="W155" i="17"/>
  <c r="S156" i="17"/>
  <c r="W156" i="17" s="1"/>
  <c r="Q157" i="17"/>
  <c r="T157" i="17" s="1"/>
  <c r="J158" i="17"/>
  <c r="L157" i="17"/>
  <c r="U162" i="17"/>
  <c r="I163" i="17"/>
  <c r="K163" i="17" s="1"/>
  <c r="V163" i="17"/>
  <c r="H163" i="17"/>
  <c r="G163" i="17"/>
  <c r="F165" i="17"/>
  <c r="M166" i="17" s="1"/>
  <c r="N163" i="17"/>
  <c r="O163" i="17"/>
  <c r="P163" i="17"/>
  <c r="R163" i="17" s="1"/>
  <c r="Q160" i="16"/>
  <c r="S160" i="16" s="1"/>
  <c r="P161" i="16"/>
  <c r="R161" i="16" s="1"/>
  <c r="O161" i="16"/>
  <c r="N161" i="16"/>
  <c r="H161" i="16"/>
  <c r="I161" i="16"/>
  <c r="M162" i="16"/>
  <c r="G161" i="16"/>
  <c r="V161" i="16"/>
  <c r="F162" i="16"/>
  <c r="K159" i="16"/>
  <c r="L159" i="16" s="1"/>
  <c r="U158" i="16"/>
  <c r="T159" i="16"/>
  <c r="J160" i="16"/>
  <c r="Y158" i="16"/>
  <c r="W158" i="16"/>
  <c r="X158" i="16"/>
  <c r="X156" i="17" l="1"/>
  <c r="Y156" i="17"/>
  <c r="S157" i="17"/>
  <c r="X157" i="17" s="1"/>
  <c r="Q158" i="17"/>
  <c r="T158" i="17" s="1"/>
  <c r="L158" i="17"/>
  <c r="J159" i="17"/>
  <c r="U163" i="17"/>
  <c r="R164" i="17"/>
  <c r="O164" i="17"/>
  <c r="N164" i="17"/>
  <c r="P164" i="17"/>
  <c r="I164" i="17"/>
  <c r="K164" i="17" s="1"/>
  <c r="H164" i="17"/>
  <c r="G164" i="17"/>
  <c r="V164" i="17"/>
  <c r="F166" i="17"/>
  <c r="M167" i="17" s="1"/>
  <c r="Q161" i="16"/>
  <c r="S161" i="16" s="1"/>
  <c r="O162" i="16"/>
  <c r="N162" i="16"/>
  <c r="P162" i="16"/>
  <c r="R162" i="16" s="1"/>
  <c r="I162" i="16"/>
  <c r="H162" i="16"/>
  <c r="M163" i="16"/>
  <c r="G162" i="16"/>
  <c r="F163" i="16"/>
  <c r="V162" i="16"/>
  <c r="U159" i="16"/>
  <c r="K160" i="16"/>
  <c r="L160" i="16" s="1"/>
  <c r="T160" i="16"/>
  <c r="J161" i="16"/>
  <c r="X159" i="16"/>
  <c r="Y159" i="16"/>
  <c r="W159" i="16"/>
  <c r="W157" i="17" l="1"/>
  <c r="Y157" i="17"/>
  <c r="Q159" i="17"/>
  <c r="S158" i="17"/>
  <c r="X158" i="17" s="1"/>
  <c r="L159" i="17"/>
  <c r="J160" i="17"/>
  <c r="U164" i="17"/>
  <c r="O165" i="17"/>
  <c r="P165" i="17"/>
  <c r="R165" i="17" s="1"/>
  <c r="N165" i="17"/>
  <c r="G165" i="17"/>
  <c r="I165" i="17"/>
  <c r="K165" i="17" s="1"/>
  <c r="H165" i="17"/>
  <c r="F167" i="17"/>
  <c r="M168" i="17" s="1"/>
  <c r="V165" i="17"/>
  <c r="Q162" i="16"/>
  <c r="S162" i="16" s="1"/>
  <c r="P163" i="16"/>
  <c r="N163" i="16"/>
  <c r="O163" i="16"/>
  <c r="V163" i="16"/>
  <c r="F164" i="16"/>
  <c r="G163" i="16"/>
  <c r="M164" i="16"/>
  <c r="H163" i="16"/>
  <c r="I163" i="16"/>
  <c r="U160" i="16"/>
  <c r="K161" i="16"/>
  <c r="L161" i="16" s="1"/>
  <c r="T161" i="16"/>
  <c r="J162" i="16"/>
  <c r="W160" i="16"/>
  <c r="X160" i="16"/>
  <c r="Y160" i="16"/>
  <c r="W158" i="17" l="1"/>
  <c r="Y158" i="17"/>
  <c r="L160" i="17"/>
  <c r="J161" i="17"/>
  <c r="T159" i="17"/>
  <c r="Q160" i="17"/>
  <c r="S159" i="17"/>
  <c r="Y159" i="17" s="1"/>
  <c r="Q163" i="16"/>
  <c r="U165" i="17"/>
  <c r="F168" i="17"/>
  <c r="M169" i="17" s="1"/>
  <c r="G166" i="17"/>
  <c r="I166" i="17"/>
  <c r="H166" i="17"/>
  <c r="K166" i="17"/>
  <c r="V166" i="17"/>
  <c r="R163" i="16"/>
  <c r="O166" i="17"/>
  <c r="P166" i="17"/>
  <c r="R166" i="17" s="1"/>
  <c r="N166" i="17"/>
  <c r="O164" i="16"/>
  <c r="P164" i="16"/>
  <c r="N164" i="16"/>
  <c r="F165" i="16"/>
  <c r="I164" i="16"/>
  <c r="H164" i="16"/>
  <c r="G164" i="16"/>
  <c r="M165" i="16"/>
  <c r="V164" i="16"/>
  <c r="T162" i="16"/>
  <c r="J163" i="16"/>
  <c r="L162" i="16"/>
  <c r="U161" i="16"/>
  <c r="K162" i="16"/>
  <c r="X161" i="16"/>
  <c r="Y161" i="16"/>
  <c r="W161" i="16"/>
  <c r="Q164" i="16" l="1"/>
  <c r="S164" i="16" s="1"/>
  <c r="S160" i="17"/>
  <c r="W160" i="17" s="1"/>
  <c r="Q161" i="17"/>
  <c r="T161" i="17" s="1"/>
  <c r="X159" i="17"/>
  <c r="L161" i="17"/>
  <c r="J162" i="17"/>
  <c r="T160" i="17"/>
  <c r="W159" i="17"/>
  <c r="R164" i="16"/>
  <c r="F169" i="17"/>
  <c r="M170" i="17" s="1"/>
  <c r="H167" i="17"/>
  <c r="G167" i="17"/>
  <c r="V167" i="17"/>
  <c r="I167" i="17"/>
  <c r="K167" i="17" s="1"/>
  <c r="S163" i="16"/>
  <c r="U166" i="17"/>
  <c r="O167" i="17"/>
  <c r="P167" i="17"/>
  <c r="R167" i="17" s="1"/>
  <c r="N167" i="17"/>
  <c r="I165" i="16"/>
  <c r="M166" i="16"/>
  <c r="F166" i="16"/>
  <c r="G165" i="16"/>
  <c r="V165" i="16"/>
  <c r="H165" i="16"/>
  <c r="O165" i="16"/>
  <c r="P165" i="16"/>
  <c r="R165" i="16" s="1"/>
  <c r="N165" i="16"/>
  <c r="W162" i="16"/>
  <c r="X162" i="16"/>
  <c r="Y162" i="16"/>
  <c r="U162" i="16"/>
  <c r="K163" i="16"/>
  <c r="L163" i="16" s="1"/>
  <c r="T163" i="16"/>
  <c r="J164" i="16"/>
  <c r="Y160" i="17" l="1"/>
  <c r="X160" i="17"/>
  <c r="S161" i="17"/>
  <c r="W161" i="17" s="1"/>
  <c r="Q162" i="17"/>
  <c r="T162" i="17" s="1"/>
  <c r="L162" i="17"/>
  <c r="J163" i="17"/>
  <c r="P168" i="17"/>
  <c r="R168" i="17" s="1"/>
  <c r="N168" i="17"/>
  <c r="O168" i="17"/>
  <c r="H168" i="17"/>
  <c r="G168" i="17"/>
  <c r="F170" i="17"/>
  <c r="M171" i="17" s="1"/>
  <c r="I168" i="17"/>
  <c r="K168" i="17" s="1"/>
  <c r="V168" i="17"/>
  <c r="U167" i="17"/>
  <c r="Q165" i="16"/>
  <c r="S165" i="16" s="1"/>
  <c r="H166" i="16"/>
  <c r="M167" i="16"/>
  <c r="I166" i="16"/>
  <c r="F167" i="16"/>
  <c r="V166" i="16"/>
  <c r="G166" i="16"/>
  <c r="O166" i="16"/>
  <c r="P166" i="16"/>
  <c r="R166" i="16" s="1"/>
  <c r="N166" i="16"/>
  <c r="U163" i="16"/>
  <c r="K164" i="16"/>
  <c r="L164" i="16" s="1"/>
  <c r="T164" i="16"/>
  <c r="J165" i="16"/>
  <c r="X163" i="16"/>
  <c r="Y163" i="16"/>
  <c r="W163" i="16"/>
  <c r="X161" i="17" l="1"/>
  <c r="Y161" i="17"/>
  <c r="L163" i="17"/>
  <c r="J164" i="17"/>
  <c r="Q163" i="17"/>
  <c r="T163" i="17" s="1"/>
  <c r="S162" i="17"/>
  <c r="Y162" i="17" s="1"/>
  <c r="U168" i="17"/>
  <c r="P169" i="17"/>
  <c r="R169" i="17" s="1"/>
  <c r="N169" i="17"/>
  <c r="O169" i="17"/>
  <c r="H169" i="17"/>
  <c r="G169" i="17"/>
  <c r="I169" i="17"/>
  <c r="K169" i="17" s="1"/>
  <c r="V169" i="17"/>
  <c r="F171" i="17"/>
  <c r="M172" i="17" s="1"/>
  <c r="Q166" i="16"/>
  <c r="S166" i="16" s="1"/>
  <c r="V167" i="16"/>
  <c r="F168" i="16"/>
  <c r="H167" i="16"/>
  <c r="I167" i="16"/>
  <c r="M168" i="16"/>
  <c r="G167" i="16"/>
  <c r="N167" i="16"/>
  <c r="O167" i="16"/>
  <c r="P167" i="16"/>
  <c r="R167" i="16" s="1"/>
  <c r="J166" i="16"/>
  <c r="X164" i="16"/>
  <c r="W164" i="16"/>
  <c r="Y164" i="16"/>
  <c r="T165" i="16"/>
  <c r="U164" i="16"/>
  <c r="K165" i="16"/>
  <c r="L165" i="16" s="1"/>
  <c r="Y165" i="16" s="1"/>
  <c r="X162" i="17" l="1"/>
  <c r="W162" i="17"/>
  <c r="J165" i="17"/>
  <c r="L164" i="17"/>
  <c r="S163" i="17"/>
  <c r="Y163" i="17" s="1"/>
  <c r="Q164" i="17"/>
  <c r="T164" i="17" s="1"/>
  <c r="Q167" i="16"/>
  <c r="S167" i="16" s="1"/>
  <c r="U169" i="17"/>
  <c r="V170" i="17"/>
  <c r="H170" i="17"/>
  <c r="G170" i="17"/>
  <c r="I170" i="17"/>
  <c r="K170" i="17" s="1"/>
  <c r="F172" i="17"/>
  <c r="M173" i="17" s="1"/>
  <c r="N170" i="17"/>
  <c r="O170" i="17"/>
  <c r="P170" i="17"/>
  <c r="R170" i="17" s="1"/>
  <c r="O168" i="16"/>
  <c r="P168" i="16"/>
  <c r="N168" i="16"/>
  <c r="R168" i="16"/>
  <c r="M169" i="16"/>
  <c r="F169" i="16"/>
  <c r="G168" i="16"/>
  <c r="I168" i="16"/>
  <c r="H168" i="16"/>
  <c r="V168" i="16"/>
  <c r="K166" i="16"/>
  <c r="U165" i="16"/>
  <c r="L166" i="16"/>
  <c r="T166" i="16"/>
  <c r="J167" i="16"/>
  <c r="W165" i="16"/>
  <c r="X165" i="16"/>
  <c r="W163" i="17" l="1"/>
  <c r="X163" i="17"/>
  <c r="S164" i="17"/>
  <c r="Y164" i="17" s="1"/>
  <c r="Q165" i="17"/>
  <c r="T165" i="17" s="1"/>
  <c r="L165" i="17"/>
  <c r="J166" i="17"/>
  <c r="U170" i="17"/>
  <c r="N171" i="17"/>
  <c r="O171" i="17"/>
  <c r="P171" i="17"/>
  <c r="R171" i="17" s="1"/>
  <c r="I171" i="17"/>
  <c r="K171" i="17" s="1"/>
  <c r="V171" i="17"/>
  <c r="H171" i="17"/>
  <c r="G171" i="17"/>
  <c r="F173" i="17"/>
  <c r="M174" i="17" s="1"/>
  <c r="Q168" i="16"/>
  <c r="S168" i="16" s="1"/>
  <c r="O169" i="16"/>
  <c r="P169" i="16"/>
  <c r="R169" i="16" s="1"/>
  <c r="N169" i="16"/>
  <c r="F170" i="16"/>
  <c r="G169" i="16"/>
  <c r="I169" i="16"/>
  <c r="M170" i="16"/>
  <c r="H169" i="16"/>
  <c r="V169" i="16"/>
  <c r="Y166" i="16"/>
  <c r="X166" i="16"/>
  <c r="W166" i="16"/>
  <c r="U166" i="16"/>
  <c r="K167" i="16"/>
  <c r="L167" i="16" s="1"/>
  <c r="T167" i="16"/>
  <c r="J168" i="16"/>
  <c r="X164" i="17" l="1"/>
  <c r="W164" i="17"/>
  <c r="J167" i="17"/>
  <c r="L166" i="17"/>
  <c r="S165" i="17"/>
  <c r="Y165" i="17" s="1"/>
  <c r="Q166" i="17"/>
  <c r="T166" i="17" s="1"/>
  <c r="U171" i="17"/>
  <c r="O172" i="17"/>
  <c r="P172" i="17"/>
  <c r="R172" i="17" s="1"/>
  <c r="N172" i="17"/>
  <c r="I172" i="17"/>
  <c r="K172" i="17" s="1"/>
  <c r="H172" i="17"/>
  <c r="G172" i="17"/>
  <c r="V172" i="17"/>
  <c r="F174" i="17"/>
  <c r="M175" i="17" s="1"/>
  <c r="Q169" i="16"/>
  <c r="S169" i="16" s="1"/>
  <c r="O170" i="16"/>
  <c r="N170" i="16"/>
  <c r="P170" i="16"/>
  <c r="R170" i="16" s="1"/>
  <c r="H170" i="16"/>
  <c r="V170" i="16"/>
  <c r="F171" i="16"/>
  <c r="I170" i="16"/>
  <c r="G170" i="16"/>
  <c r="M171" i="16"/>
  <c r="Y167" i="16"/>
  <c r="W167" i="16"/>
  <c r="X167" i="16"/>
  <c r="T168" i="16"/>
  <c r="J169" i="16"/>
  <c r="U167" i="16"/>
  <c r="K168" i="16"/>
  <c r="L168" i="16" s="1"/>
  <c r="W165" i="17" l="1"/>
  <c r="J168" i="17"/>
  <c r="L167" i="17"/>
  <c r="S166" i="17"/>
  <c r="W166" i="17" s="1"/>
  <c r="Q167" i="17"/>
  <c r="X165" i="17"/>
  <c r="Q170" i="16"/>
  <c r="S170" i="16" s="1"/>
  <c r="U172" i="17"/>
  <c r="G173" i="17"/>
  <c r="I173" i="17"/>
  <c r="H173" i="17"/>
  <c r="V173" i="17"/>
  <c r="F175" i="17"/>
  <c r="M176" i="17" s="1"/>
  <c r="O173" i="17"/>
  <c r="P173" i="17"/>
  <c r="R173" i="17" s="1"/>
  <c r="N173" i="17"/>
  <c r="M172" i="16"/>
  <c r="F172" i="16"/>
  <c r="G171" i="16"/>
  <c r="H171" i="16"/>
  <c r="V171" i="16"/>
  <c r="I171" i="16"/>
  <c r="P171" i="16"/>
  <c r="R171" i="16" s="1"/>
  <c r="N171" i="16"/>
  <c r="O171" i="16"/>
  <c r="W168" i="16"/>
  <c r="X168" i="16"/>
  <c r="Y168" i="16"/>
  <c r="U168" i="16"/>
  <c r="K169" i="16"/>
  <c r="L169" i="16" s="1"/>
  <c r="T169" i="16"/>
  <c r="J170" i="16"/>
  <c r="X166" i="17" l="1"/>
  <c r="Y166" i="17"/>
  <c r="S167" i="17"/>
  <c r="W167" i="17" s="1"/>
  <c r="Q168" i="17"/>
  <c r="T168" i="17" s="1"/>
  <c r="T167" i="17"/>
  <c r="L168" i="17"/>
  <c r="J169" i="17"/>
  <c r="F176" i="17"/>
  <c r="M177" i="17" s="1"/>
  <c r="G174" i="17"/>
  <c r="I174" i="17"/>
  <c r="H174" i="17"/>
  <c r="V174" i="17"/>
  <c r="Q171" i="16"/>
  <c r="S171" i="16" s="1"/>
  <c r="K173" i="17"/>
  <c r="U173" i="17" s="1"/>
  <c r="O174" i="17"/>
  <c r="P174" i="17"/>
  <c r="R174" i="17" s="1"/>
  <c r="N174" i="17"/>
  <c r="H172" i="16"/>
  <c r="V172" i="16"/>
  <c r="G172" i="16"/>
  <c r="I172" i="16"/>
  <c r="M173" i="16"/>
  <c r="F173" i="16"/>
  <c r="O172" i="16"/>
  <c r="P172" i="16"/>
  <c r="R172" i="16" s="1"/>
  <c r="N172" i="16"/>
  <c r="U169" i="16"/>
  <c r="K170" i="16"/>
  <c r="L170" i="16" s="1"/>
  <c r="T170" i="16"/>
  <c r="J171" i="16"/>
  <c r="Y169" i="16"/>
  <c r="X169" i="16"/>
  <c r="W169" i="16"/>
  <c r="X167" i="17" l="1"/>
  <c r="Y167" i="17"/>
  <c r="J170" i="17"/>
  <c r="L169" i="17"/>
  <c r="S168" i="17"/>
  <c r="X168" i="17" s="1"/>
  <c r="Q169" i="17"/>
  <c r="K174" i="17"/>
  <c r="U174" i="17" s="1"/>
  <c r="O175" i="17"/>
  <c r="N175" i="17"/>
  <c r="P175" i="17"/>
  <c r="R175" i="17" s="1"/>
  <c r="F177" i="17"/>
  <c r="M178" i="17" s="1"/>
  <c r="H175" i="17"/>
  <c r="G175" i="17"/>
  <c r="V175" i="17"/>
  <c r="I175" i="17"/>
  <c r="K175" i="17" s="1"/>
  <c r="G173" i="16"/>
  <c r="H173" i="16"/>
  <c r="V173" i="16"/>
  <c r="I173" i="16"/>
  <c r="M174" i="16"/>
  <c r="F174" i="16"/>
  <c r="O173" i="16"/>
  <c r="N173" i="16"/>
  <c r="P173" i="16"/>
  <c r="R173" i="16" s="1"/>
  <c r="Q172" i="16"/>
  <c r="S172" i="16" s="1"/>
  <c r="U170" i="16"/>
  <c r="K171" i="16"/>
  <c r="L171" i="16" s="1"/>
  <c r="J172" i="16"/>
  <c r="T171" i="16"/>
  <c r="W170" i="16"/>
  <c r="Y170" i="16"/>
  <c r="X170" i="16"/>
  <c r="S169" i="17" l="1"/>
  <c r="X169" i="17" s="1"/>
  <c r="Q170" i="17"/>
  <c r="T170" i="17" s="1"/>
  <c r="W168" i="17"/>
  <c r="Y168" i="17"/>
  <c r="L170" i="17"/>
  <c r="J171" i="17"/>
  <c r="T169" i="17"/>
  <c r="U175" i="17"/>
  <c r="P176" i="17"/>
  <c r="R176" i="17" s="1"/>
  <c r="N176" i="17"/>
  <c r="O176" i="17"/>
  <c r="H176" i="17"/>
  <c r="G176" i="17"/>
  <c r="I176" i="17"/>
  <c r="K176" i="17" s="1"/>
  <c r="V176" i="17"/>
  <c r="F178" i="17"/>
  <c r="M179" i="17" s="1"/>
  <c r="Q173" i="16"/>
  <c r="S173" i="16" s="1"/>
  <c r="F175" i="16"/>
  <c r="M175" i="16"/>
  <c r="V174" i="16"/>
  <c r="I174" i="16"/>
  <c r="G174" i="16"/>
  <c r="H174" i="16"/>
  <c r="O174" i="16"/>
  <c r="N174" i="16"/>
  <c r="P174" i="16"/>
  <c r="R174" i="16" s="1"/>
  <c r="X171" i="16"/>
  <c r="W171" i="16"/>
  <c r="Y171" i="16"/>
  <c r="T172" i="16"/>
  <c r="J173" i="16"/>
  <c r="U171" i="16"/>
  <c r="K172" i="16"/>
  <c r="L172" i="16" s="1"/>
  <c r="Y169" i="17" l="1"/>
  <c r="W169" i="17"/>
  <c r="L171" i="17"/>
  <c r="J172" i="17"/>
  <c r="S170" i="17"/>
  <c r="Y170" i="17" s="1"/>
  <c r="Q171" i="17"/>
  <c r="U176" i="17"/>
  <c r="H177" i="17"/>
  <c r="G177" i="17"/>
  <c r="V177" i="17"/>
  <c r="F179" i="17"/>
  <c r="M180" i="17" s="1"/>
  <c r="I177" i="17"/>
  <c r="K177" i="17" s="1"/>
  <c r="P177" i="17"/>
  <c r="R177" i="17" s="1"/>
  <c r="N177" i="17"/>
  <c r="O177" i="17"/>
  <c r="Q174" i="16"/>
  <c r="S174" i="16" s="1"/>
  <c r="O175" i="16"/>
  <c r="P175" i="16"/>
  <c r="R175" i="16" s="1"/>
  <c r="N175" i="16"/>
  <c r="M176" i="16"/>
  <c r="G175" i="16"/>
  <c r="H175" i="16"/>
  <c r="I175" i="16"/>
  <c r="V175" i="16"/>
  <c r="F176" i="16"/>
  <c r="W172" i="16"/>
  <c r="Y172" i="16"/>
  <c r="X172" i="16"/>
  <c r="U172" i="16"/>
  <c r="K173" i="16"/>
  <c r="L173" i="16" s="1"/>
  <c r="T173" i="16"/>
  <c r="J174" i="16"/>
  <c r="Q175" i="16" l="1"/>
  <c r="S175" i="16" s="1"/>
  <c r="W170" i="17"/>
  <c r="X170" i="17"/>
  <c r="S171" i="17"/>
  <c r="X171" i="17" s="1"/>
  <c r="Q172" i="17"/>
  <c r="T172" i="17" s="1"/>
  <c r="J173" i="17"/>
  <c r="L172" i="17"/>
  <c r="T171" i="17"/>
  <c r="F180" i="17"/>
  <c r="M181" i="17" s="1"/>
  <c r="U177" i="17"/>
  <c r="N178" i="17"/>
  <c r="O178" i="17"/>
  <c r="P178" i="17"/>
  <c r="R178" i="17" s="1"/>
  <c r="V178" i="17"/>
  <c r="H178" i="17"/>
  <c r="G178" i="17"/>
  <c r="I178" i="17"/>
  <c r="K178" i="17" s="1"/>
  <c r="P176" i="16"/>
  <c r="R176" i="16" s="1"/>
  <c r="O176" i="16"/>
  <c r="N176" i="16"/>
  <c r="V176" i="16"/>
  <c r="I176" i="16"/>
  <c r="H176" i="16"/>
  <c r="F177" i="16"/>
  <c r="G176" i="16"/>
  <c r="M177" i="16"/>
  <c r="U173" i="16"/>
  <c r="K174" i="16"/>
  <c r="L174" i="16" s="1"/>
  <c r="T174" i="16"/>
  <c r="J175" i="16"/>
  <c r="Y173" i="16"/>
  <c r="X173" i="16"/>
  <c r="W173" i="16"/>
  <c r="W171" i="17" l="1"/>
  <c r="Y171" i="17"/>
  <c r="L173" i="17"/>
  <c r="J174" i="17"/>
  <c r="S172" i="17"/>
  <c r="Y172" i="17" s="1"/>
  <c r="Q173" i="17"/>
  <c r="T173" i="17" s="1"/>
  <c r="U178" i="17"/>
  <c r="I179" i="17"/>
  <c r="K179" i="17" s="1"/>
  <c r="V179" i="17"/>
  <c r="H179" i="17"/>
  <c r="G179" i="17"/>
  <c r="F181" i="17"/>
  <c r="M182" i="17" s="1"/>
  <c r="N179" i="17"/>
  <c r="O179" i="17"/>
  <c r="P179" i="17"/>
  <c r="R179" i="17" s="1"/>
  <c r="Q176" i="16"/>
  <c r="S176" i="16" s="1"/>
  <c r="I177" i="16"/>
  <c r="F178" i="16"/>
  <c r="M178" i="16"/>
  <c r="G177" i="16"/>
  <c r="H177" i="16"/>
  <c r="V177" i="16"/>
  <c r="N177" i="16"/>
  <c r="O177" i="16"/>
  <c r="P177" i="16"/>
  <c r="R177" i="16" s="1"/>
  <c r="W174" i="16"/>
  <c r="X174" i="16"/>
  <c r="Y174" i="16"/>
  <c r="U174" i="16"/>
  <c r="K175" i="16"/>
  <c r="L175" i="16" s="1"/>
  <c r="T175" i="16"/>
  <c r="J176" i="16"/>
  <c r="W172" i="17" l="1"/>
  <c r="X172" i="17"/>
  <c r="S173" i="17"/>
  <c r="Y173" i="17" s="1"/>
  <c r="Q174" i="17"/>
  <c r="T174" i="17" s="1"/>
  <c r="J175" i="17"/>
  <c r="L174" i="17"/>
  <c r="U179" i="17"/>
  <c r="O180" i="17"/>
  <c r="N180" i="17"/>
  <c r="P180" i="17"/>
  <c r="R180" i="17" s="1"/>
  <c r="I180" i="17"/>
  <c r="K180" i="17" s="1"/>
  <c r="H180" i="17"/>
  <c r="G180" i="17"/>
  <c r="V180" i="17"/>
  <c r="F182" i="17"/>
  <c r="M183" i="17" s="1"/>
  <c r="Q177" i="16"/>
  <c r="S177" i="16" s="1"/>
  <c r="O178" i="16"/>
  <c r="P178" i="16"/>
  <c r="R178" i="16" s="1"/>
  <c r="N178" i="16"/>
  <c r="M179" i="16"/>
  <c r="G178" i="16"/>
  <c r="V178" i="16"/>
  <c r="F179" i="16"/>
  <c r="I178" i="16"/>
  <c r="H178" i="16"/>
  <c r="T176" i="16"/>
  <c r="J177" i="16"/>
  <c r="Y175" i="16"/>
  <c r="W175" i="16"/>
  <c r="X175" i="16"/>
  <c r="U175" i="16"/>
  <c r="K176" i="16"/>
  <c r="L176" i="16" s="1"/>
  <c r="W173" i="17" l="1"/>
  <c r="X173" i="17"/>
  <c r="L175" i="17"/>
  <c r="J176" i="17"/>
  <c r="S174" i="17"/>
  <c r="Y174" i="17" s="1"/>
  <c r="Q175" i="17"/>
  <c r="T175" i="17" s="1"/>
  <c r="G181" i="17"/>
  <c r="I181" i="17"/>
  <c r="H181" i="17"/>
  <c r="F183" i="17"/>
  <c r="M184" i="17" s="1"/>
  <c r="K181" i="17"/>
  <c r="V181" i="17"/>
  <c r="U180" i="17"/>
  <c r="Q178" i="16"/>
  <c r="S178" i="16" s="1"/>
  <c r="O181" i="17"/>
  <c r="P181" i="17"/>
  <c r="R181" i="17" s="1"/>
  <c r="N181" i="17"/>
  <c r="N179" i="16"/>
  <c r="P179" i="16"/>
  <c r="R179" i="16" s="1"/>
  <c r="O179" i="16"/>
  <c r="I179" i="16"/>
  <c r="H179" i="16"/>
  <c r="F180" i="16"/>
  <c r="V179" i="16"/>
  <c r="M180" i="16"/>
  <c r="G179" i="16"/>
  <c r="U176" i="16"/>
  <c r="K177" i="16"/>
  <c r="L177" i="16" s="1"/>
  <c r="W176" i="16"/>
  <c r="Y176" i="16"/>
  <c r="X176" i="16"/>
  <c r="T177" i="16"/>
  <c r="J178" i="16"/>
  <c r="X174" i="17" l="1"/>
  <c r="W174" i="17"/>
  <c r="L176" i="17"/>
  <c r="J177" i="17"/>
  <c r="Q176" i="17"/>
  <c r="T176" i="17" s="1"/>
  <c r="S175" i="17"/>
  <c r="X175" i="17" s="1"/>
  <c r="O182" i="17"/>
  <c r="P182" i="17"/>
  <c r="R182" i="17" s="1"/>
  <c r="N182" i="17"/>
  <c r="U181" i="17"/>
  <c r="F184" i="17"/>
  <c r="M185" i="17" s="1"/>
  <c r="G182" i="17"/>
  <c r="I182" i="17"/>
  <c r="K182" i="17" s="1"/>
  <c r="H182" i="17"/>
  <c r="V182" i="17"/>
  <c r="H180" i="16"/>
  <c r="I180" i="16"/>
  <c r="M181" i="16"/>
  <c r="G180" i="16"/>
  <c r="V180" i="16"/>
  <c r="F181" i="16"/>
  <c r="Q179" i="16"/>
  <c r="S179" i="16" s="1"/>
  <c r="O180" i="16"/>
  <c r="N180" i="16"/>
  <c r="P180" i="16"/>
  <c r="R180" i="16" s="1"/>
  <c r="U177" i="16"/>
  <c r="K178" i="16"/>
  <c r="L178" i="16" s="1"/>
  <c r="T178" i="16"/>
  <c r="J179" i="16"/>
  <c r="Y177" i="16"/>
  <c r="W177" i="16"/>
  <c r="X177" i="16"/>
  <c r="S176" i="17" l="1"/>
  <c r="W176" i="17" s="1"/>
  <c r="Q177" i="17"/>
  <c r="T177" i="17" s="1"/>
  <c r="Y175" i="17"/>
  <c r="W175" i="17"/>
  <c r="J178" i="17"/>
  <c r="L177" i="17"/>
  <c r="U182" i="17"/>
  <c r="O183" i="17"/>
  <c r="P183" i="17"/>
  <c r="R183" i="17" s="1"/>
  <c r="N183" i="17"/>
  <c r="F185" i="17"/>
  <c r="M186" i="17" s="1"/>
  <c r="H183" i="17"/>
  <c r="G183" i="17"/>
  <c r="V183" i="17"/>
  <c r="I183" i="17"/>
  <c r="K183" i="17" s="1"/>
  <c r="Q180" i="16"/>
  <c r="S180" i="16" s="1"/>
  <c r="V181" i="16"/>
  <c r="F182" i="16"/>
  <c r="M182" i="16"/>
  <c r="G181" i="16"/>
  <c r="H181" i="16"/>
  <c r="I181" i="16"/>
  <c r="N181" i="16"/>
  <c r="O181" i="16"/>
  <c r="P181" i="16"/>
  <c r="R181" i="16"/>
  <c r="T179" i="16"/>
  <c r="J180" i="16"/>
  <c r="Y178" i="16"/>
  <c r="W178" i="16"/>
  <c r="X178" i="16"/>
  <c r="U178" i="16"/>
  <c r="K179" i="16"/>
  <c r="L179" i="16" s="1"/>
  <c r="Y176" i="17" l="1"/>
  <c r="X176" i="17"/>
  <c r="L178" i="17"/>
  <c r="J179" i="17"/>
  <c r="S177" i="17"/>
  <c r="Y177" i="17" s="1"/>
  <c r="Q178" i="17"/>
  <c r="T178" i="17" s="1"/>
  <c r="P184" i="17"/>
  <c r="R184" i="17" s="1"/>
  <c r="N184" i="17"/>
  <c r="O184" i="17"/>
  <c r="U183" i="17"/>
  <c r="H184" i="17"/>
  <c r="G184" i="17"/>
  <c r="F186" i="17"/>
  <c r="M187" i="17" s="1"/>
  <c r="I184" i="17"/>
  <c r="V184" i="17"/>
  <c r="K184" i="17"/>
  <c r="Q181" i="16"/>
  <c r="S181" i="16" s="1"/>
  <c r="O182" i="16"/>
  <c r="N182" i="16"/>
  <c r="P182" i="16"/>
  <c r="R182" i="16" s="1"/>
  <c r="M183" i="16"/>
  <c r="G182" i="16"/>
  <c r="H182" i="16"/>
  <c r="V182" i="16"/>
  <c r="F183" i="16"/>
  <c r="I182" i="16"/>
  <c r="T180" i="16"/>
  <c r="J181" i="16"/>
  <c r="U179" i="16"/>
  <c r="K180" i="16"/>
  <c r="L180" i="16" s="1"/>
  <c r="W179" i="16"/>
  <c r="X179" i="16"/>
  <c r="Y179" i="16"/>
  <c r="J180" i="17" l="1"/>
  <c r="L179" i="17"/>
  <c r="W177" i="17"/>
  <c r="X177" i="17"/>
  <c r="S178" i="17"/>
  <c r="Y178" i="17" s="1"/>
  <c r="Q179" i="17"/>
  <c r="P185" i="17"/>
  <c r="N185" i="17"/>
  <c r="O185" i="17"/>
  <c r="H185" i="17"/>
  <c r="G185" i="17"/>
  <c r="I185" i="17"/>
  <c r="K185" i="17" s="1"/>
  <c r="V185" i="17"/>
  <c r="F187" i="17"/>
  <c r="M188" i="17" s="1"/>
  <c r="U184" i="17"/>
  <c r="Q182" i="16"/>
  <c r="S182" i="16" s="1"/>
  <c r="P183" i="16"/>
  <c r="R183" i="16" s="1"/>
  <c r="O183" i="16"/>
  <c r="N183" i="16"/>
  <c r="M184" i="16"/>
  <c r="I183" i="16"/>
  <c r="F184" i="16"/>
  <c r="G183" i="16"/>
  <c r="H183" i="16"/>
  <c r="V183" i="16"/>
  <c r="U180" i="16"/>
  <c r="K181" i="16"/>
  <c r="L181" i="16" s="1"/>
  <c r="T181" i="16"/>
  <c r="J182" i="16"/>
  <c r="X180" i="16"/>
  <c r="W180" i="16"/>
  <c r="Y180" i="16"/>
  <c r="W178" i="17" l="1"/>
  <c r="X178" i="17"/>
  <c r="S179" i="17"/>
  <c r="X179" i="17" s="1"/>
  <c r="Q180" i="17"/>
  <c r="T180" i="17" s="1"/>
  <c r="L180" i="17"/>
  <c r="J181" i="17"/>
  <c r="T179" i="17"/>
  <c r="R185" i="17"/>
  <c r="N186" i="17"/>
  <c r="O186" i="17"/>
  <c r="P186" i="17"/>
  <c r="V186" i="17"/>
  <c r="H186" i="17"/>
  <c r="G186" i="17"/>
  <c r="I186" i="17"/>
  <c r="K186" i="17" s="1"/>
  <c r="F188" i="17"/>
  <c r="M189" i="17" s="1"/>
  <c r="N184" i="16"/>
  <c r="O184" i="16"/>
  <c r="P184" i="16"/>
  <c r="R184" i="16" s="1"/>
  <c r="Q183" i="16"/>
  <c r="S183" i="16" s="1"/>
  <c r="M185" i="16"/>
  <c r="G184" i="16"/>
  <c r="I184" i="16"/>
  <c r="H184" i="16"/>
  <c r="V184" i="16"/>
  <c r="F185" i="16"/>
  <c r="T182" i="16"/>
  <c r="L182" i="16"/>
  <c r="J183" i="16"/>
  <c r="W181" i="16"/>
  <c r="X181" i="16"/>
  <c r="Y181" i="16"/>
  <c r="U181" i="16"/>
  <c r="K182" i="16"/>
  <c r="Y179" i="17" l="1"/>
  <c r="L181" i="17"/>
  <c r="J182" i="17"/>
  <c r="S180" i="17"/>
  <c r="X180" i="17" s="1"/>
  <c r="Q181" i="17"/>
  <c r="T181" i="17" s="1"/>
  <c r="W179" i="17"/>
  <c r="N187" i="17"/>
  <c r="O187" i="17"/>
  <c r="P187" i="17"/>
  <c r="R186" i="17"/>
  <c r="U185" i="17"/>
  <c r="I187" i="17"/>
  <c r="V187" i="17"/>
  <c r="H187" i="17"/>
  <c r="G187" i="17"/>
  <c r="F189" i="17"/>
  <c r="M190" i="17" s="1"/>
  <c r="Q184" i="16"/>
  <c r="S184" i="16" s="1"/>
  <c r="P185" i="16"/>
  <c r="N185" i="16"/>
  <c r="O185" i="16"/>
  <c r="V185" i="16"/>
  <c r="G185" i="16"/>
  <c r="M186" i="16"/>
  <c r="F186" i="16"/>
  <c r="H185" i="16"/>
  <c r="I185" i="16"/>
  <c r="T183" i="16"/>
  <c r="J184" i="16"/>
  <c r="U182" i="16"/>
  <c r="K183" i="16"/>
  <c r="L183" i="16" s="1"/>
  <c r="W182" i="16"/>
  <c r="Y182" i="16"/>
  <c r="X182" i="16"/>
  <c r="S181" i="17" l="1"/>
  <c r="Y181" i="17" s="1"/>
  <c r="Q182" i="17"/>
  <c r="T182" i="17" s="1"/>
  <c r="T184" i="16"/>
  <c r="Y180" i="17"/>
  <c r="W180" i="17"/>
  <c r="L182" i="17"/>
  <c r="J183" i="17"/>
  <c r="R187" i="17"/>
  <c r="I188" i="17"/>
  <c r="H188" i="17"/>
  <c r="G188" i="17"/>
  <c r="V188" i="17"/>
  <c r="F190" i="17"/>
  <c r="M191" i="17" s="1"/>
  <c r="O188" i="17"/>
  <c r="P188" i="17"/>
  <c r="R188" i="17" s="1"/>
  <c r="N188" i="17"/>
  <c r="K187" i="17"/>
  <c r="U186" i="17"/>
  <c r="Q185" i="16"/>
  <c r="R185" i="16"/>
  <c r="F187" i="16"/>
  <c r="H186" i="16"/>
  <c r="V186" i="16"/>
  <c r="I186" i="16"/>
  <c r="M187" i="16"/>
  <c r="G186" i="16"/>
  <c r="O186" i="16"/>
  <c r="N186" i="16"/>
  <c r="P186" i="16"/>
  <c r="R186" i="16" s="1"/>
  <c r="X183" i="16"/>
  <c r="W183" i="16"/>
  <c r="Y183" i="16"/>
  <c r="U183" i="16"/>
  <c r="K184" i="16"/>
  <c r="L184" i="16" s="1"/>
  <c r="J185" i="16"/>
  <c r="S185" i="16" l="1"/>
  <c r="X181" i="17"/>
  <c r="W181" i="17"/>
  <c r="L183" i="17"/>
  <c r="J184" i="17"/>
  <c r="S182" i="17"/>
  <c r="X182" i="17" s="1"/>
  <c r="Q183" i="17"/>
  <c r="T183" i="17" s="1"/>
  <c r="U187" i="17"/>
  <c r="K188" i="17"/>
  <c r="U188" i="17" s="1"/>
  <c r="G189" i="17"/>
  <c r="I189" i="17"/>
  <c r="H189" i="17"/>
  <c r="V189" i="17"/>
  <c r="F191" i="17"/>
  <c r="M192" i="17" s="1"/>
  <c r="O189" i="17"/>
  <c r="P189" i="17"/>
  <c r="R189" i="17" s="1"/>
  <c r="N189" i="17"/>
  <c r="Q186" i="16"/>
  <c r="S186" i="16" s="1"/>
  <c r="O187" i="16"/>
  <c r="N187" i="16"/>
  <c r="P187" i="16"/>
  <c r="R187" i="16"/>
  <c r="H187" i="16"/>
  <c r="V187" i="16"/>
  <c r="G187" i="16"/>
  <c r="F188" i="16"/>
  <c r="M188" i="16"/>
  <c r="I187" i="16"/>
  <c r="U184" i="16"/>
  <c r="K185" i="16"/>
  <c r="L185" i="16"/>
  <c r="T185" i="16"/>
  <c r="J186" i="16"/>
  <c r="X184" i="16"/>
  <c r="W184" i="16"/>
  <c r="Y184" i="16"/>
  <c r="Y182" i="17" l="1"/>
  <c r="L184" i="17"/>
  <c r="J185" i="17"/>
  <c r="S183" i="17"/>
  <c r="Y183" i="17" s="1"/>
  <c r="Q184" i="17"/>
  <c r="W182" i="17"/>
  <c r="K189" i="17"/>
  <c r="U189" i="17"/>
  <c r="F192" i="17"/>
  <c r="M193" i="17" s="1"/>
  <c r="G190" i="17"/>
  <c r="I190" i="17"/>
  <c r="K190" i="17" s="1"/>
  <c r="H190" i="17"/>
  <c r="V190" i="17"/>
  <c r="O190" i="17"/>
  <c r="P190" i="17"/>
  <c r="R190" i="17" s="1"/>
  <c r="N190" i="17"/>
  <c r="Q187" i="16"/>
  <c r="S187" i="16" s="1"/>
  <c r="O188" i="16"/>
  <c r="N188" i="16"/>
  <c r="P188" i="16"/>
  <c r="R188" i="16"/>
  <c r="F189" i="16"/>
  <c r="H188" i="16"/>
  <c r="G188" i="16"/>
  <c r="V188" i="16"/>
  <c r="I188" i="16"/>
  <c r="M189" i="16"/>
  <c r="T186" i="16"/>
  <c r="J187" i="16"/>
  <c r="X185" i="16"/>
  <c r="Y185" i="16"/>
  <c r="W185" i="16"/>
  <c r="K186" i="16"/>
  <c r="L186" i="16" s="1"/>
  <c r="U185" i="16"/>
  <c r="W183" i="17" l="1"/>
  <c r="X183" i="17"/>
  <c r="S184" i="17"/>
  <c r="X184" i="17" s="1"/>
  <c r="Q185" i="17"/>
  <c r="T185" i="17" s="1"/>
  <c r="T184" i="17"/>
  <c r="L185" i="17"/>
  <c r="J186" i="17"/>
  <c r="H191" i="17"/>
  <c r="G191" i="17"/>
  <c r="V191" i="17"/>
  <c r="I191" i="17"/>
  <c r="K191" i="17" s="1"/>
  <c r="F193" i="17"/>
  <c r="M194" i="17" s="1"/>
  <c r="U190" i="17"/>
  <c r="O191" i="17"/>
  <c r="N191" i="17"/>
  <c r="P191" i="17"/>
  <c r="R191" i="17" s="1"/>
  <c r="Q188" i="16"/>
  <c r="S188" i="16" s="1"/>
  <c r="M190" i="16"/>
  <c r="H189" i="16"/>
  <c r="I189" i="16"/>
  <c r="F190" i="16"/>
  <c r="G189" i="16"/>
  <c r="V189" i="16"/>
  <c r="N189" i="16"/>
  <c r="O189" i="16"/>
  <c r="P189" i="16"/>
  <c r="R189" i="16" s="1"/>
  <c r="T187" i="16"/>
  <c r="J188" i="16"/>
  <c r="W186" i="16"/>
  <c r="Y186" i="16"/>
  <c r="X186" i="16"/>
  <c r="U186" i="16"/>
  <c r="K187" i="16"/>
  <c r="L187" i="16" s="1"/>
  <c r="W184" i="17" l="1"/>
  <c r="Y184" i="17"/>
  <c r="L186" i="17"/>
  <c r="J187" i="17"/>
  <c r="S185" i="17"/>
  <c r="X185" i="17" s="1"/>
  <c r="Q186" i="17"/>
  <c r="T186" i="17" s="1"/>
  <c r="U191" i="17"/>
  <c r="N192" i="17"/>
  <c r="O192" i="17"/>
  <c r="P192" i="17"/>
  <c r="R192" i="17" s="1"/>
  <c r="H192" i="17"/>
  <c r="F194" i="17"/>
  <c r="M195" i="17" s="1"/>
  <c r="G192" i="17"/>
  <c r="I192" i="17"/>
  <c r="K192" i="17" s="1"/>
  <c r="V192" i="17"/>
  <c r="Q189" i="16"/>
  <c r="S189" i="16" s="1"/>
  <c r="O190" i="16"/>
  <c r="N190" i="16"/>
  <c r="P190" i="16"/>
  <c r="R190" i="16" s="1"/>
  <c r="V190" i="16"/>
  <c r="H190" i="16"/>
  <c r="I190" i="16"/>
  <c r="M191" i="16"/>
  <c r="G190" i="16"/>
  <c r="F191" i="16"/>
  <c r="J189" i="16"/>
  <c r="U187" i="16"/>
  <c r="K188" i="16"/>
  <c r="L188" i="16" s="1"/>
  <c r="T188" i="16"/>
  <c r="X187" i="16"/>
  <c r="Y187" i="16"/>
  <c r="W187" i="16"/>
  <c r="Y185" i="17" l="1"/>
  <c r="W185" i="17"/>
  <c r="S186" i="17"/>
  <c r="W186" i="17" s="1"/>
  <c r="Q187" i="17"/>
  <c r="T187" i="17" s="1"/>
  <c r="L187" i="17"/>
  <c r="J188" i="17"/>
  <c r="F195" i="17"/>
  <c r="M196" i="17" s="1"/>
  <c r="U192" i="17"/>
  <c r="G193" i="17"/>
  <c r="V193" i="17"/>
  <c r="H193" i="17"/>
  <c r="I193" i="17"/>
  <c r="K193" i="17" s="1"/>
  <c r="O193" i="17"/>
  <c r="N193" i="17"/>
  <c r="P193" i="17"/>
  <c r="R193" i="17" s="1"/>
  <c r="Q190" i="16"/>
  <c r="S190" i="16" s="1"/>
  <c r="O191" i="16"/>
  <c r="N191" i="16"/>
  <c r="P191" i="16"/>
  <c r="R191" i="16" s="1"/>
  <c r="G191" i="16"/>
  <c r="H191" i="16"/>
  <c r="M192" i="16"/>
  <c r="I191" i="16"/>
  <c r="V191" i="16"/>
  <c r="F192" i="16"/>
  <c r="U188" i="16"/>
  <c r="K189" i="16"/>
  <c r="L189" i="16" s="1"/>
  <c r="J190" i="16"/>
  <c r="T189" i="16"/>
  <c r="Y188" i="16"/>
  <c r="W188" i="16"/>
  <c r="X188" i="16"/>
  <c r="Y186" i="17" l="1"/>
  <c r="X186" i="17"/>
  <c r="L188" i="17"/>
  <c r="J189" i="17"/>
  <c r="S187" i="17"/>
  <c r="X187" i="17" s="1"/>
  <c r="Q188" i="17"/>
  <c r="U193" i="17"/>
  <c r="N194" i="17"/>
  <c r="O194" i="17"/>
  <c r="P194" i="17"/>
  <c r="R194" i="17" s="1"/>
  <c r="F196" i="17"/>
  <c r="M197" i="17" s="1"/>
  <c r="I194" i="17"/>
  <c r="G194" i="17"/>
  <c r="H194" i="17"/>
  <c r="V194" i="17"/>
  <c r="Q191" i="16"/>
  <c r="S191" i="16" s="1"/>
  <c r="O192" i="16"/>
  <c r="N192" i="16"/>
  <c r="P192" i="16"/>
  <c r="R192" i="16" s="1"/>
  <c r="M193" i="16"/>
  <c r="G192" i="16"/>
  <c r="F193" i="16"/>
  <c r="I192" i="16"/>
  <c r="H192" i="16"/>
  <c r="V192" i="16"/>
  <c r="X189" i="16"/>
  <c r="Y189" i="16"/>
  <c r="W189" i="16"/>
  <c r="U189" i="16"/>
  <c r="K190" i="16"/>
  <c r="L190" i="16" s="1"/>
  <c r="Y190" i="16" s="1"/>
  <c r="T190" i="16"/>
  <c r="J191" i="16"/>
  <c r="Y187" i="17" l="1"/>
  <c r="S188" i="17"/>
  <c r="Y188" i="17" s="1"/>
  <c r="Q189" i="17"/>
  <c r="T189" i="17" s="1"/>
  <c r="W187" i="17"/>
  <c r="L189" i="17"/>
  <c r="J190" i="17"/>
  <c r="T188" i="17"/>
  <c r="F197" i="17"/>
  <c r="M198" i="17" s="1"/>
  <c r="N195" i="17"/>
  <c r="P195" i="17"/>
  <c r="R195" i="17" s="1"/>
  <c r="O195" i="17"/>
  <c r="G195" i="17"/>
  <c r="V195" i="17"/>
  <c r="H195" i="17"/>
  <c r="I195" i="17"/>
  <c r="K194" i="17"/>
  <c r="U194" i="17" s="1"/>
  <c r="Q192" i="16"/>
  <c r="S192" i="16" s="1"/>
  <c r="V193" i="16"/>
  <c r="F194" i="16"/>
  <c r="M194" i="16"/>
  <c r="H193" i="16"/>
  <c r="I193" i="16"/>
  <c r="G193" i="16"/>
  <c r="O193" i="16"/>
  <c r="N193" i="16"/>
  <c r="P193" i="16"/>
  <c r="R193" i="16" s="1"/>
  <c r="T191" i="16"/>
  <c r="J192" i="16"/>
  <c r="X190" i="16"/>
  <c r="W190" i="16"/>
  <c r="U190" i="16"/>
  <c r="K191" i="16"/>
  <c r="L191" i="16" s="1"/>
  <c r="W188" i="17" l="1"/>
  <c r="X188" i="17"/>
  <c r="L190" i="17"/>
  <c r="J191" i="17"/>
  <c r="S189" i="17"/>
  <c r="Y189" i="17" s="1"/>
  <c r="Q190" i="17"/>
  <c r="T190" i="17" s="1"/>
  <c r="K195" i="17"/>
  <c r="U195" i="17" s="1"/>
  <c r="H196" i="17"/>
  <c r="G196" i="17"/>
  <c r="F198" i="17"/>
  <c r="M199" i="17" s="1"/>
  <c r="I196" i="17"/>
  <c r="V196" i="17"/>
  <c r="P196" i="17"/>
  <c r="R196" i="17" s="1"/>
  <c r="O196" i="17"/>
  <c r="N196" i="17"/>
  <c r="Q193" i="16"/>
  <c r="S193" i="16" s="1"/>
  <c r="O194" i="16"/>
  <c r="N194" i="16"/>
  <c r="P194" i="16"/>
  <c r="R194" i="16" s="1"/>
  <c r="G194" i="16"/>
  <c r="V194" i="16"/>
  <c r="F195" i="16"/>
  <c r="M195" i="16"/>
  <c r="H194" i="16"/>
  <c r="I194" i="16"/>
  <c r="L192" i="16"/>
  <c r="J193" i="16"/>
  <c r="T192" i="16"/>
  <c r="W191" i="16"/>
  <c r="Y191" i="16"/>
  <c r="X191" i="16"/>
  <c r="U191" i="16"/>
  <c r="K192" i="16"/>
  <c r="W189" i="17" l="1"/>
  <c r="X189" i="17"/>
  <c r="S190" i="17"/>
  <c r="W190" i="17" s="1"/>
  <c r="Q191" i="17"/>
  <c r="T191" i="17" s="1"/>
  <c r="L191" i="17"/>
  <c r="J192" i="17"/>
  <c r="F199" i="17"/>
  <c r="M200" i="17" s="1"/>
  <c r="K196" i="17"/>
  <c r="U196" i="17" s="1"/>
  <c r="N197" i="17"/>
  <c r="P197" i="17"/>
  <c r="R197" i="17" s="1"/>
  <c r="O197" i="17"/>
  <c r="G197" i="17"/>
  <c r="V197" i="17"/>
  <c r="H197" i="17"/>
  <c r="I197" i="17"/>
  <c r="Q194" i="16"/>
  <c r="S194" i="16" s="1"/>
  <c r="P195" i="16"/>
  <c r="R195" i="16" s="1"/>
  <c r="N195" i="16"/>
  <c r="O195" i="16"/>
  <c r="F196" i="16"/>
  <c r="H195" i="16"/>
  <c r="V195" i="16"/>
  <c r="G195" i="16"/>
  <c r="M196" i="16"/>
  <c r="I195" i="16"/>
  <c r="U192" i="16"/>
  <c r="K193" i="16"/>
  <c r="L193" i="16" s="1"/>
  <c r="T193" i="16"/>
  <c r="J194" i="16"/>
  <c r="W192" i="16"/>
  <c r="Y192" i="16"/>
  <c r="X192" i="16"/>
  <c r="Y190" i="17" l="1"/>
  <c r="X190" i="17"/>
  <c r="L192" i="17"/>
  <c r="J193" i="17"/>
  <c r="S191" i="17"/>
  <c r="W191" i="17" s="1"/>
  <c r="Q192" i="17"/>
  <c r="T192" i="17" s="1"/>
  <c r="K197" i="17"/>
  <c r="N198" i="17"/>
  <c r="O198" i="17"/>
  <c r="P198" i="17"/>
  <c r="R198" i="17" s="1"/>
  <c r="U197" i="17"/>
  <c r="V198" i="17"/>
  <c r="G198" i="17"/>
  <c r="F200" i="17"/>
  <c r="M201" i="17" s="1"/>
  <c r="I198" i="17"/>
  <c r="K198" i="17" s="1"/>
  <c r="H198" i="17"/>
  <c r="G196" i="16"/>
  <c r="V196" i="16"/>
  <c r="F197" i="16"/>
  <c r="H196" i="16"/>
  <c r="I196" i="16"/>
  <c r="M197" i="16"/>
  <c r="O196" i="16"/>
  <c r="N196" i="16"/>
  <c r="P196" i="16"/>
  <c r="R196" i="16" s="1"/>
  <c r="Q195" i="16"/>
  <c r="S195" i="16" s="1"/>
  <c r="T194" i="16"/>
  <c r="J195" i="16"/>
  <c r="X193" i="16"/>
  <c r="Y193" i="16"/>
  <c r="W193" i="16"/>
  <c r="U193" i="16"/>
  <c r="K194" i="16"/>
  <c r="L194" i="16" s="1"/>
  <c r="Y191" i="17" l="1"/>
  <c r="X191" i="17"/>
  <c r="S192" i="17"/>
  <c r="X192" i="17" s="1"/>
  <c r="Q193" i="17"/>
  <c r="T193" i="17" s="1"/>
  <c r="J194" i="17"/>
  <c r="L193" i="17"/>
  <c r="U198" i="17"/>
  <c r="P199" i="17"/>
  <c r="R199" i="17" s="1"/>
  <c r="O199" i="17"/>
  <c r="N199" i="17"/>
  <c r="I199" i="17"/>
  <c r="K199" i="17" s="1"/>
  <c r="H199" i="17"/>
  <c r="G199" i="17"/>
  <c r="F201" i="17"/>
  <c r="M202" i="17" s="1"/>
  <c r="V199" i="17"/>
  <c r="Q196" i="16"/>
  <c r="S196" i="16" s="1"/>
  <c r="O197" i="16"/>
  <c r="P197" i="16"/>
  <c r="R197" i="16" s="1"/>
  <c r="N197" i="16"/>
  <c r="F198" i="16"/>
  <c r="I197" i="16"/>
  <c r="M198" i="16"/>
  <c r="G197" i="16"/>
  <c r="V197" i="16"/>
  <c r="H197" i="16"/>
  <c r="T195" i="16"/>
  <c r="J196" i="16"/>
  <c r="U194" i="16"/>
  <c r="K195" i="16"/>
  <c r="L195" i="16" s="1"/>
  <c r="W194" i="16"/>
  <c r="X194" i="16"/>
  <c r="Y194" i="16"/>
  <c r="Y192" i="17" l="1"/>
  <c r="W192" i="17"/>
  <c r="L194" i="17"/>
  <c r="J195" i="17"/>
  <c r="S193" i="17"/>
  <c r="X193" i="17" s="1"/>
  <c r="Q194" i="17"/>
  <c r="Q197" i="16"/>
  <c r="S197" i="16" s="1"/>
  <c r="U199" i="17"/>
  <c r="G200" i="17"/>
  <c r="F202" i="17"/>
  <c r="M203" i="17" s="1"/>
  <c r="I200" i="17"/>
  <c r="K200" i="17" s="1"/>
  <c r="H200" i="17"/>
  <c r="V200" i="17"/>
  <c r="N200" i="17"/>
  <c r="O200" i="17"/>
  <c r="P200" i="17"/>
  <c r="R200" i="17" s="1"/>
  <c r="O198" i="16"/>
  <c r="P198" i="16"/>
  <c r="N198" i="16"/>
  <c r="R198" i="16"/>
  <c r="I198" i="16"/>
  <c r="G198" i="16"/>
  <c r="F199" i="16"/>
  <c r="M199" i="16"/>
  <c r="H198" i="16"/>
  <c r="V198" i="16"/>
  <c r="U195" i="16"/>
  <c r="K196" i="16"/>
  <c r="L196" i="16" s="1"/>
  <c r="J197" i="16"/>
  <c r="T196" i="16"/>
  <c r="Y195" i="16"/>
  <c r="W195" i="16"/>
  <c r="X195" i="16"/>
  <c r="W193" i="17" l="1"/>
  <c r="Y193" i="17"/>
  <c r="J196" i="17"/>
  <c r="L195" i="17"/>
  <c r="T194" i="17"/>
  <c r="S194" i="17"/>
  <c r="W194" i="17" s="1"/>
  <c r="Q195" i="17"/>
  <c r="T195" i="17" s="1"/>
  <c r="U200" i="17"/>
  <c r="O201" i="17"/>
  <c r="N201" i="17"/>
  <c r="P201" i="17"/>
  <c r="R201" i="17" s="1"/>
  <c r="G201" i="17"/>
  <c r="V201" i="17"/>
  <c r="H201" i="17"/>
  <c r="I201" i="17"/>
  <c r="K201" i="17" s="1"/>
  <c r="F203" i="17"/>
  <c r="M204" i="17" s="1"/>
  <c r="Q198" i="16"/>
  <c r="S198" i="16" s="1"/>
  <c r="H199" i="16"/>
  <c r="F200" i="16"/>
  <c r="G199" i="16"/>
  <c r="V199" i="16"/>
  <c r="I199" i="16"/>
  <c r="M200" i="16"/>
  <c r="N199" i="16"/>
  <c r="O199" i="16"/>
  <c r="P199" i="16"/>
  <c r="R199" i="16" s="1"/>
  <c r="J198" i="16"/>
  <c r="T197" i="16"/>
  <c r="Y196" i="16"/>
  <c r="W196" i="16"/>
  <c r="X196" i="16"/>
  <c r="U196" i="16"/>
  <c r="K197" i="16"/>
  <c r="L197" i="16" s="1"/>
  <c r="X194" i="17" l="1"/>
  <c r="Y194" i="17"/>
  <c r="S195" i="17"/>
  <c r="W195" i="17" s="1"/>
  <c r="Q196" i="17"/>
  <c r="T196" i="17" s="1"/>
  <c r="L196" i="17"/>
  <c r="J197" i="17"/>
  <c r="U201" i="17"/>
  <c r="Q199" i="16"/>
  <c r="S199" i="16" s="1"/>
  <c r="F204" i="17"/>
  <c r="M205" i="17" s="1"/>
  <c r="I202" i="17"/>
  <c r="K202" i="17" s="1"/>
  <c r="G202" i="17"/>
  <c r="H202" i="17"/>
  <c r="V202" i="17"/>
  <c r="N202" i="17"/>
  <c r="O202" i="17"/>
  <c r="P202" i="17"/>
  <c r="R202" i="17" s="1"/>
  <c r="O200" i="16"/>
  <c r="N200" i="16"/>
  <c r="P200" i="16"/>
  <c r="R200" i="16" s="1"/>
  <c r="I200" i="16"/>
  <c r="G200" i="16"/>
  <c r="V200" i="16"/>
  <c r="M201" i="16"/>
  <c r="H200" i="16"/>
  <c r="F201" i="16"/>
  <c r="T198" i="16"/>
  <c r="J199" i="16"/>
  <c r="W197" i="16"/>
  <c r="X197" i="16"/>
  <c r="Y197" i="16"/>
  <c r="U197" i="16"/>
  <c r="K198" i="16"/>
  <c r="L198" i="16" s="1"/>
  <c r="Y195" i="17" l="1"/>
  <c r="X195" i="17"/>
  <c r="L197" i="17"/>
  <c r="J198" i="17"/>
  <c r="S196" i="17"/>
  <c r="X196" i="17" s="1"/>
  <c r="Q197" i="17"/>
  <c r="U202" i="17"/>
  <c r="N203" i="17"/>
  <c r="P203" i="17"/>
  <c r="R203" i="17" s="1"/>
  <c r="O203" i="17"/>
  <c r="G203" i="17"/>
  <c r="F205" i="17"/>
  <c r="M206" i="17" s="1"/>
  <c r="V203" i="17"/>
  <c r="H203" i="17"/>
  <c r="I203" i="17"/>
  <c r="Q200" i="16"/>
  <c r="S200" i="16" s="1"/>
  <c r="H201" i="16"/>
  <c r="M202" i="16"/>
  <c r="I201" i="16"/>
  <c r="G201" i="16"/>
  <c r="F202" i="16"/>
  <c r="V201" i="16"/>
  <c r="N201" i="16"/>
  <c r="O201" i="16"/>
  <c r="P201" i="16"/>
  <c r="R201" i="16" s="1"/>
  <c r="U198" i="16"/>
  <c r="K199" i="16"/>
  <c r="L199" i="16"/>
  <c r="J200" i="16"/>
  <c r="T199" i="16"/>
  <c r="Y198" i="16"/>
  <c r="X198" i="16"/>
  <c r="W198" i="16"/>
  <c r="Y196" i="17" l="1"/>
  <c r="W196" i="17"/>
  <c r="S197" i="17"/>
  <c r="W197" i="17" s="1"/>
  <c r="Q198" i="17"/>
  <c r="T198" i="17" s="1"/>
  <c r="T197" i="17"/>
  <c r="L198" i="17"/>
  <c r="J199" i="17"/>
  <c r="Q201" i="16"/>
  <c r="S201" i="16" s="1"/>
  <c r="P204" i="17"/>
  <c r="R204" i="17" s="1"/>
  <c r="O204" i="17"/>
  <c r="N204" i="17"/>
  <c r="H204" i="17"/>
  <c r="G204" i="17"/>
  <c r="F206" i="17"/>
  <c r="M207" i="17" s="1"/>
  <c r="I204" i="17"/>
  <c r="V204" i="17"/>
  <c r="K203" i="17"/>
  <c r="U203" i="17" s="1"/>
  <c r="F203" i="16"/>
  <c r="M203" i="16"/>
  <c r="V202" i="16"/>
  <c r="G202" i="16"/>
  <c r="H202" i="16"/>
  <c r="I202" i="16"/>
  <c r="O202" i="16"/>
  <c r="N202" i="16"/>
  <c r="P202" i="16"/>
  <c r="R202" i="16"/>
  <c r="U199" i="16"/>
  <c r="K200" i="16"/>
  <c r="L200" i="16" s="1"/>
  <c r="T200" i="16"/>
  <c r="J201" i="16"/>
  <c r="X199" i="16"/>
  <c r="W199" i="16"/>
  <c r="Y199" i="16"/>
  <c r="X197" i="17" l="1"/>
  <c r="J200" i="17"/>
  <c r="L199" i="17"/>
  <c r="S198" i="17"/>
  <c r="W198" i="17" s="1"/>
  <c r="Q199" i="17"/>
  <c r="T199" i="17" s="1"/>
  <c r="Y197" i="17"/>
  <c r="K204" i="17"/>
  <c r="U204" i="17" s="1"/>
  <c r="K205" i="17"/>
  <c r="F207" i="17"/>
  <c r="M208" i="17" s="1"/>
  <c r="G205" i="17"/>
  <c r="V205" i="17"/>
  <c r="H205" i="17"/>
  <c r="I205" i="17"/>
  <c r="N205" i="17"/>
  <c r="P205" i="17"/>
  <c r="R205" i="17" s="1"/>
  <c r="O205" i="17"/>
  <c r="Q202" i="16"/>
  <c r="S202" i="16" s="1"/>
  <c r="P203" i="16"/>
  <c r="N203" i="16"/>
  <c r="O203" i="16"/>
  <c r="R203" i="16"/>
  <c r="F204" i="16"/>
  <c r="I203" i="16"/>
  <c r="M204" i="16"/>
  <c r="H203" i="16"/>
  <c r="G203" i="16"/>
  <c r="V203" i="16"/>
  <c r="Y200" i="16"/>
  <c r="W200" i="16"/>
  <c r="X200" i="16"/>
  <c r="T201" i="16"/>
  <c r="J202" i="16"/>
  <c r="U200" i="16"/>
  <c r="K201" i="16"/>
  <c r="L201" i="16" s="1"/>
  <c r="X198" i="17" l="1"/>
  <c r="Q203" i="16"/>
  <c r="S203" i="16" s="1"/>
  <c r="Y198" i="17"/>
  <c r="S199" i="17"/>
  <c r="X199" i="17" s="1"/>
  <c r="Q200" i="17"/>
  <c r="T200" i="17" s="1"/>
  <c r="L200" i="17"/>
  <c r="J201" i="17"/>
  <c r="N206" i="17"/>
  <c r="O206" i="17"/>
  <c r="P206" i="17"/>
  <c r="R206" i="17" s="1"/>
  <c r="U205" i="17"/>
  <c r="V206" i="17"/>
  <c r="G206" i="17"/>
  <c r="F208" i="17"/>
  <c r="M209" i="17" s="1"/>
  <c r="I206" i="17"/>
  <c r="K206" i="17" s="1"/>
  <c r="H206" i="17"/>
  <c r="O204" i="16"/>
  <c r="N204" i="16"/>
  <c r="P204" i="16"/>
  <c r="R204" i="16" s="1"/>
  <c r="M205" i="16"/>
  <c r="H204" i="16"/>
  <c r="F205" i="16"/>
  <c r="I204" i="16"/>
  <c r="V204" i="16"/>
  <c r="G204" i="16"/>
  <c r="X201" i="16"/>
  <c r="W201" i="16"/>
  <c r="Y201" i="16"/>
  <c r="T202" i="16"/>
  <c r="J203" i="16"/>
  <c r="L202" i="16"/>
  <c r="U201" i="16"/>
  <c r="K202" i="16"/>
  <c r="W199" i="17" l="1"/>
  <c r="J202" i="17"/>
  <c r="L201" i="17"/>
  <c r="Y199" i="17"/>
  <c r="S200" i="17"/>
  <c r="Y200" i="17" s="1"/>
  <c r="Q201" i="17"/>
  <c r="U206" i="17"/>
  <c r="P207" i="17"/>
  <c r="R207" i="17" s="1"/>
  <c r="O207" i="17"/>
  <c r="N207" i="17"/>
  <c r="I207" i="17"/>
  <c r="K207" i="17" s="1"/>
  <c r="H207" i="17"/>
  <c r="G207" i="17"/>
  <c r="F209" i="17"/>
  <c r="M210" i="17" s="1"/>
  <c r="V207" i="17"/>
  <c r="Q204" i="16"/>
  <c r="S204" i="16" s="1"/>
  <c r="G205" i="16"/>
  <c r="H205" i="16"/>
  <c r="F206" i="16"/>
  <c r="I205" i="16"/>
  <c r="V205" i="16"/>
  <c r="M206" i="16"/>
  <c r="O205" i="16"/>
  <c r="P205" i="16"/>
  <c r="R205" i="16" s="1"/>
  <c r="N205" i="16"/>
  <c r="W202" i="16"/>
  <c r="X202" i="16"/>
  <c r="Y202" i="16"/>
  <c r="U202" i="16"/>
  <c r="K203" i="16"/>
  <c r="L203" i="16" s="1"/>
  <c r="T203" i="16"/>
  <c r="J204" i="16"/>
  <c r="W200" i="17" l="1"/>
  <c r="X200" i="17"/>
  <c r="S201" i="17"/>
  <c r="X201" i="17" s="1"/>
  <c r="Q202" i="17"/>
  <c r="T202" i="17" s="1"/>
  <c r="J203" i="17"/>
  <c r="L202" i="17"/>
  <c r="T201" i="17"/>
  <c r="U207" i="17"/>
  <c r="G208" i="17"/>
  <c r="F210" i="17"/>
  <c r="M211" i="17" s="1"/>
  <c r="I208" i="17"/>
  <c r="K208" i="17" s="1"/>
  <c r="H208" i="17"/>
  <c r="V208" i="17"/>
  <c r="N208" i="17"/>
  <c r="O208" i="17"/>
  <c r="P208" i="17"/>
  <c r="R208" i="17" s="1"/>
  <c r="Q205" i="16"/>
  <c r="S205" i="16" s="1"/>
  <c r="O206" i="16"/>
  <c r="N206" i="16"/>
  <c r="P206" i="16"/>
  <c r="R206" i="16" s="1"/>
  <c r="M207" i="16"/>
  <c r="H206" i="16"/>
  <c r="F207" i="16"/>
  <c r="I206" i="16"/>
  <c r="G206" i="16"/>
  <c r="V206" i="16"/>
  <c r="U203" i="16"/>
  <c r="K204" i="16"/>
  <c r="L204" i="16" s="1"/>
  <c r="X203" i="16"/>
  <c r="Y203" i="16"/>
  <c r="T204" i="16"/>
  <c r="J205" i="16"/>
  <c r="W203" i="16"/>
  <c r="W201" i="17" l="1"/>
  <c r="Y201" i="17"/>
  <c r="L203" i="17"/>
  <c r="J204" i="17"/>
  <c r="S202" i="17"/>
  <c r="Y202" i="17" s="1"/>
  <c r="Q203" i="17"/>
  <c r="U208" i="17"/>
  <c r="G209" i="17"/>
  <c r="V209" i="17"/>
  <c r="H209" i="17"/>
  <c r="I209" i="17"/>
  <c r="K209" i="17" s="1"/>
  <c r="F211" i="17"/>
  <c r="M212" i="17" s="1"/>
  <c r="O209" i="17"/>
  <c r="N209" i="17"/>
  <c r="P209" i="17"/>
  <c r="Q206" i="16"/>
  <c r="S206" i="16" s="1"/>
  <c r="M208" i="16"/>
  <c r="H207" i="16"/>
  <c r="V207" i="16"/>
  <c r="I207" i="16"/>
  <c r="F208" i="16"/>
  <c r="G207" i="16"/>
  <c r="N207" i="16"/>
  <c r="P207" i="16"/>
  <c r="R207" i="16" s="1"/>
  <c r="O207" i="16"/>
  <c r="W204" i="16"/>
  <c r="Y204" i="16"/>
  <c r="X204" i="16"/>
  <c r="T205" i="16"/>
  <c r="J206" i="16"/>
  <c r="U204" i="16"/>
  <c r="K205" i="16"/>
  <c r="L205" i="16" s="1"/>
  <c r="Q204" i="17" l="1"/>
  <c r="T204" i="17" s="1"/>
  <c r="S203" i="17"/>
  <c r="X203" i="17" s="1"/>
  <c r="J205" i="17"/>
  <c r="L204" i="17"/>
  <c r="X202" i="17"/>
  <c r="W202" i="17"/>
  <c r="T203" i="17"/>
  <c r="F212" i="17"/>
  <c r="M213" i="17" s="1"/>
  <c r="Q207" i="16"/>
  <c r="S207" i="16" s="1"/>
  <c r="I210" i="17"/>
  <c r="K210" i="17" s="1"/>
  <c r="G210" i="17"/>
  <c r="H210" i="17"/>
  <c r="V210" i="17"/>
  <c r="N210" i="17"/>
  <c r="O210" i="17"/>
  <c r="P210" i="17"/>
  <c r="R209" i="17"/>
  <c r="U209" i="17" s="1"/>
  <c r="G208" i="16"/>
  <c r="I208" i="16"/>
  <c r="V208" i="16"/>
  <c r="H208" i="16"/>
  <c r="M209" i="16"/>
  <c r="F209" i="16"/>
  <c r="N208" i="16"/>
  <c r="P208" i="16"/>
  <c r="R208" i="16" s="1"/>
  <c r="O208" i="16"/>
  <c r="T206" i="16"/>
  <c r="J207" i="16"/>
  <c r="Y205" i="16"/>
  <c r="W205" i="16"/>
  <c r="X205" i="16"/>
  <c r="U205" i="16"/>
  <c r="K206" i="16"/>
  <c r="L206" i="16" s="1"/>
  <c r="W203" i="17" l="1"/>
  <c r="Y203" i="17"/>
  <c r="L205" i="17"/>
  <c r="J206" i="17"/>
  <c r="S204" i="17"/>
  <c r="W204" i="17" s="1"/>
  <c r="Q205" i="17"/>
  <c r="R210" i="17"/>
  <c r="U210" i="17" s="1"/>
  <c r="N211" i="17"/>
  <c r="P211" i="17"/>
  <c r="O211" i="17"/>
  <c r="G211" i="17"/>
  <c r="F213" i="17"/>
  <c r="M214" i="17" s="1"/>
  <c r="V211" i="17"/>
  <c r="H211" i="17"/>
  <c r="I211" i="17"/>
  <c r="K211" i="17" s="1"/>
  <c r="Q208" i="16"/>
  <c r="S208" i="16" s="1"/>
  <c r="G209" i="16"/>
  <c r="H209" i="16"/>
  <c r="F210" i="16"/>
  <c r="I209" i="16"/>
  <c r="M210" i="16"/>
  <c r="V209" i="16"/>
  <c r="O209" i="16"/>
  <c r="P209" i="16"/>
  <c r="R209" i="16" s="1"/>
  <c r="N209" i="16"/>
  <c r="T207" i="16"/>
  <c r="J208" i="16"/>
  <c r="U206" i="16"/>
  <c r="K207" i="16"/>
  <c r="L207" i="16" s="1"/>
  <c r="X206" i="16"/>
  <c r="Y206" i="16"/>
  <c r="W206" i="16"/>
  <c r="Y204" i="17" l="1"/>
  <c r="X204" i="17"/>
  <c r="S205" i="17"/>
  <c r="X205" i="17" s="1"/>
  <c r="Q206" i="17"/>
  <c r="T206" i="17" s="1"/>
  <c r="T205" i="17"/>
  <c r="L206" i="17"/>
  <c r="J207" i="17"/>
  <c r="R211" i="17"/>
  <c r="U211" i="17"/>
  <c r="P212" i="17"/>
  <c r="R212" i="17" s="1"/>
  <c r="O212" i="17"/>
  <c r="N212" i="17"/>
  <c r="H212" i="17"/>
  <c r="G212" i="17"/>
  <c r="F214" i="17"/>
  <c r="M215" i="17" s="1"/>
  <c r="I212" i="17"/>
  <c r="K212" i="17" s="1"/>
  <c r="V212" i="17"/>
  <c r="Q209" i="16"/>
  <c r="S209" i="16" s="1"/>
  <c r="O210" i="16"/>
  <c r="N210" i="16"/>
  <c r="P210" i="16"/>
  <c r="R210" i="16" s="1"/>
  <c r="V210" i="16"/>
  <c r="I210" i="16"/>
  <c r="M211" i="16"/>
  <c r="F211" i="16"/>
  <c r="G210" i="16"/>
  <c r="H210" i="16"/>
  <c r="U207" i="16"/>
  <c r="K208" i="16"/>
  <c r="L208" i="16" s="1"/>
  <c r="T208" i="16"/>
  <c r="J209" i="16"/>
  <c r="Y207" i="16"/>
  <c r="W207" i="16"/>
  <c r="X207" i="16"/>
  <c r="W205" i="17" l="1"/>
  <c r="Y205" i="17"/>
  <c r="L207" i="17"/>
  <c r="J208" i="17"/>
  <c r="S206" i="17"/>
  <c r="Y206" i="17" s="1"/>
  <c r="Q207" i="17"/>
  <c r="F215" i="17"/>
  <c r="M216" i="17" s="1"/>
  <c r="U212" i="17"/>
  <c r="G213" i="17"/>
  <c r="V213" i="17"/>
  <c r="H213" i="17"/>
  <c r="I213" i="17"/>
  <c r="K213" i="17" s="1"/>
  <c r="N213" i="17"/>
  <c r="P213" i="17"/>
  <c r="R213" i="17" s="1"/>
  <c r="O213" i="17"/>
  <c r="Q210" i="16"/>
  <c r="S210" i="16" s="1"/>
  <c r="I211" i="16"/>
  <c r="F212" i="16"/>
  <c r="V211" i="16"/>
  <c r="M212" i="16"/>
  <c r="H211" i="16"/>
  <c r="G211" i="16"/>
  <c r="N211" i="16"/>
  <c r="O211" i="16"/>
  <c r="P211" i="16"/>
  <c r="R211" i="16" s="1"/>
  <c r="T209" i="16"/>
  <c r="J210" i="16"/>
  <c r="W208" i="16"/>
  <c r="Y208" i="16"/>
  <c r="X208" i="16"/>
  <c r="U208" i="16"/>
  <c r="K209" i="16"/>
  <c r="L209" i="16" s="1"/>
  <c r="Q211" i="16" l="1"/>
  <c r="S211" i="16" s="1"/>
  <c r="S207" i="17"/>
  <c r="X207" i="17" s="1"/>
  <c r="Q208" i="17"/>
  <c r="T208" i="17" s="1"/>
  <c r="X206" i="17"/>
  <c r="W206" i="17"/>
  <c r="L208" i="17"/>
  <c r="J209" i="17"/>
  <c r="T207" i="17"/>
  <c r="U213" i="17"/>
  <c r="N214" i="17"/>
  <c r="O214" i="17"/>
  <c r="P214" i="17"/>
  <c r="R214" i="17" s="1"/>
  <c r="V214" i="17"/>
  <c r="G214" i="17"/>
  <c r="F216" i="17"/>
  <c r="M217" i="17" s="1"/>
  <c r="I214" i="17"/>
  <c r="K214" i="17" s="1"/>
  <c r="H214" i="17"/>
  <c r="O212" i="16"/>
  <c r="N212" i="16"/>
  <c r="P212" i="16"/>
  <c r="R212" i="16" s="1"/>
  <c r="V212" i="16"/>
  <c r="G212" i="16"/>
  <c r="F213" i="16"/>
  <c r="I212" i="16"/>
  <c r="M213" i="16"/>
  <c r="H212" i="16"/>
  <c r="T210" i="16"/>
  <c r="J211" i="16"/>
  <c r="U209" i="16"/>
  <c r="K210" i="16"/>
  <c r="L210" i="16" s="1"/>
  <c r="X209" i="16"/>
  <c r="W209" i="16"/>
  <c r="Y209" i="16"/>
  <c r="W207" i="17" l="1"/>
  <c r="Y207" i="17"/>
  <c r="L209" i="17"/>
  <c r="J210" i="17"/>
  <c r="S208" i="17"/>
  <c r="W208" i="17" s="1"/>
  <c r="Q209" i="17"/>
  <c r="P215" i="17"/>
  <c r="R215" i="17" s="1"/>
  <c r="O215" i="17"/>
  <c r="N215" i="17"/>
  <c r="I215" i="17"/>
  <c r="K215" i="17" s="1"/>
  <c r="H215" i="17"/>
  <c r="G215" i="17"/>
  <c r="F217" i="17"/>
  <c r="M218" i="17" s="1"/>
  <c r="V215" i="17"/>
  <c r="U214" i="17"/>
  <c r="Q212" i="16"/>
  <c r="S212" i="16" s="1"/>
  <c r="O213" i="16"/>
  <c r="N213" i="16"/>
  <c r="P213" i="16"/>
  <c r="R213" i="16" s="1"/>
  <c r="F214" i="16"/>
  <c r="M214" i="16"/>
  <c r="I213" i="16"/>
  <c r="G213" i="16"/>
  <c r="H213" i="16"/>
  <c r="V213" i="16"/>
  <c r="T211" i="16"/>
  <c r="J212" i="16"/>
  <c r="W210" i="16"/>
  <c r="Y210" i="16"/>
  <c r="X210" i="16"/>
  <c r="U210" i="16"/>
  <c r="K211" i="16"/>
  <c r="L211" i="16" s="1"/>
  <c r="Y208" i="17" l="1"/>
  <c r="X208" i="17"/>
  <c r="T209" i="17"/>
  <c r="S209" i="17"/>
  <c r="W209" i="17" s="1"/>
  <c r="Q210" i="17"/>
  <c r="L210" i="17"/>
  <c r="J211" i="17"/>
  <c r="U215" i="17"/>
  <c r="G216" i="17"/>
  <c r="F218" i="17"/>
  <c r="M219" i="17" s="1"/>
  <c r="I216" i="17"/>
  <c r="K216" i="17" s="1"/>
  <c r="H216" i="17"/>
  <c r="V216" i="17"/>
  <c r="N216" i="17"/>
  <c r="O216" i="17"/>
  <c r="P216" i="17"/>
  <c r="R216" i="17" s="1"/>
  <c r="Q213" i="16"/>
  <c r="S213" i="16" s="1"/>
  <c r="O214" i="16"/>
  <c r="P214" i="16"/>
  <c r="R214" i="16" s="1"/>
  <c r="N214" i="16"/>
  <c r="F215" i="16"/>
  <c r="I214" i="16"/>
  <c r="H214" i="16"/>
  <c r="M215" i="16"/>
  <c r="V214" i="16"/>
  <c r="G214" i="16"/>
  <c r="U211" i="16"/>
  <c r="K212" i="16"/>
  <c r="T212" i="16"/>
  <c r="L212" i="16"/>
  <c r="J213" i="16"/>
  <c r="X211" i="16"/>
  <c r="W211" i="16"/>
  <c r="Y211" i="16"/>
  <c r="Y209" i="17" l="1"/>
  <c r="X209" i="17"/>
  <c r="L211" i="17"/>
  <c r="J212" i="17"/>
  <c r="T210" i="17"/>
  <c r="Q211" i="17"/>
  <c r="S210" i="17"/>
  <c r="Y210" i="17" s="1"/>
  <c r="O217" i="17"/>
  <c r="N217" i="17"/>
  <c r="P217" i="17"/>
  <c r="R217" i="17" s="1"/>
  <c r="U216" i="17"/>
  <c r="G217" i="17"/>
  <c r="V217" i="17"/>
  <c r="H217" i="17"/>
  <c r="I217" i="17"/>
  <c r="K217" i="17" s="1"/>
  <c r="F219" i="17"/>
  <c r="M220" i="17" s="1"/>
  <c r="Q214" i="16"/>
  <c r="S214" i="16" s="1"/>
  <c r="N215" i="16"/>
  <c r="O215" i="16"/>
  <c r="P215" i="16"/>
  <c r="R215" i="16" s="1"/>
  <c r="I215" i="16"/>
  <c r="G215" i="16"/>
  <c r="V215" i="16"/>
  <c r="M216" i="16"/>
  <c r="H215" i="16"/>
  <c r="F216" i="16"/>
  <c r="U212" i="16"/>
  <c r="K213" i="16"/>
  <c r="L213" i="16" s="1"/>
  <c r="T213" i="16"/>
  <c r="J214" i="16"/>
  <c r="W212" i="16"/>
  <c r="X212" i="16"/>
  <c r="Y212" i="16"/>
  <c r="X210" i="17" l="1"/>
  <c r="W210" i="17"/>
  <c r="S211" i="17"/>
  <c r="X211" i="17" s="1"/>
  <c r="Q212" i="17"/>
  <c r="T212" i="17" s="1"/>
  <c r="L212" i="17"/>
  <c r="J213" i="17"/>
  <c r="T211" i="17"/>
  <c r="U217" i="17"/>
  <c r="F220" i="17"/>
  <c r="M221" i="17" s="1"/>
  <c r="N218" i="17"/>
  <c r="O218" i="17"/>
  <c r="P218" i="17"/>
  <c r="R218" i="17" s="1"/>
  <c r="I218" i="17"/>
  <c r="K218" i="17" s="1"/>
  <c r="G218" i="17"/>
  <c r="H218" i="17"/>
  <c r="V218" i="17"/>
  <c r="Q215" i="16"/>
  <c r="S215" i="16" s="1"/>
  <c r="N216" i="16"/>
  <c r="O216" i="16"/>
  <c r="P216" i="16"/>
  <c r="R216" i="16" s="1"/>
  <c r="M217" i="16"/>
  <c r="H216" i="16"/>
  <c r="V216" i="16"/>
  <c r="I216" i="16"/>
  <c r="F217" i="16"/>
  <c r="G216" i="16"/>
  <c r="W213" i="16"/>
  <c r="Y213" i="16"/>
  <c r="X213" i="16"/>
  <c r="T214" i="16"/>
  <c r="J215" i="16"/>
  <c r="K214" i="16"/>
  <c r="L214" i="16" s="1"/>
  <c r="U213" i="16"/>
  <c r="W211" i="17" l="1"/>
  <c r="Y211" i="17"/>
  <c r="L213" i="17"/>
  <c r="J214" i="17"/>
  <c r="S212" i="17"/>
  <c r="W212" i="17" s="1"/>
  <c r="Q213" i="17"/>
  <c r="Q216" i="16"/>
  <c r="S216" i="16" s="1"/>
  <c r="U218" i="17"/>
  <c r="G219" i="17"/>
  <c r="F221" i="17"/>
  <c r="M222" i="17" s="1"/>
  <c r="V219" i="17"/>
  <c r="H219" i="17"/>
  <c r="I219" i="17"/>
  <c r="K219" i="17" s="1"/>
  <c r="N219" i="17"/>
  <c r="P219" i="17"/>
  <c r="R219" i="17" s="1"/>
  <c r="O219" i="17"/>
  <c r="M218" i="16"/>
  <c r="H217" i="16"/>
  <c r="F218" i="16"/>
  <c r="I217" i="16"/>
  <c r="V217" i="16"/>
  <c r="G217" i="16"/>
  <c r="N217" i="16"/>
  <c r="P217" i="16"/>
  <c r="R217" i="16" s="1"/>
  <c r="O217" i="16"/>
  <c r="W214" i="16"/>
  <c r="Y214" i="16"/>
  <c r="X214" i="16"/>
  <c r="T215" i="16"/>
  <c r="J216" i="16"/>
  <c r="U214" i="16"/>
  <c r="K215" i="16"/>
  <c r="L215" i="16" s="1"/>
  <c r="S213" i="17" l="1"/>
  <c r="Y213" i="17" s="1"/>
  <c r="Q214" i="17"/>
  <c r="T214" i="17" s="1"/>
  <c r="Y212" i="17"/>
  <c r="X212" i="17"/>
  <c r="T213" i="17"/>
  <c r="J215" i="17"/>
  <c r="L214" i="17"/>
  <c r="F222" i="17"/>
  <c r="M223" i="17" s="1"/>
  <c r="U219" i="17"/>
  <c r="P220" i="17"/>
  <c r="R220" i="17" s="1"/>
  <c r="O220" i="17"/>
  <c r="N220" i="17"/>
  <c r="H220" i="17"/>
  <c r="G220" i="17"/>
  <c r="I220" i="17"/>
  <c r="K220" i="17" s="1"/>
  <c r="V220" i="17"/>
  <c r="Q217" i="16"/>
  <c r="S217" i="16" s="1"/>
  <c r="F219" i="16"/>
  <c r="G218" i="16"/>
  <c r="V218" i="16"/>
  <c r="I218" i="16"/>
  <c r="M219" i="16"/>
  <c r="H218" i="16"/>
  <c r="P218" i="16"/>
  <c r="R218" i="16" s="1"/>
  <c r="O218" i="16"/>
  <c r="N218" i="16"/>
  <c r="Y215" i="16"/>
  <c r="X215" i="16"/>
  <c r="W215" i="16"/>
  <c r="U215" i="16"/>
  <c r="K216" i="16"/>
  <c r="L216" i="16" s="1"/>
  <c r="T216" i="16"/>
  <c r="J217" i="16"/>
  <c r="W213" i="17" l="1"/>
  <c r="L215" i="17"/>
  <c r="J216" i="17"/>
  <c r="X213" i="17"/>
  <c r="S214" i="17"/>
  <c r="W214" i="17" s="1"/>
  <c r="Q215" i="17"/>
  <c r="N221" i="17"/>
  <c r="P221" i="17"/>
  <c r="R221" i="17" s="1"/>
  <c r="O221" i="17"/>
  <c r="U220" i="17"/>
  <c r="F223" i="17"/>
  <c r="M224" i="17" s="1"/>
  <c r="G221" i="17"/>
  <c r="V221" i="17"/>
  <c r="H221" i="17"/>
  <c r="I221" i="17"/>
  <c r="K221" i="17" s="1"/>
  <c r="Q218" i="16"/>
  <c r="S218" i="16" s="1"/>
  <c r="O219" i="16"/>
  <c r="P219" i="16"/>
  <c r="R219" i="16" s="1"/>
  <c r="N219" i="16"/>
  <c r="H219" i="16"/>
  <c r="V219" i="16"/>
  <c r="F220" i="16"/>
  <c r="G219" i="16"/>
  <c r="I219" i="16"/>
  <c r="M220" i="16"/>
  <c r="U216" i="16"/>
  <c r="K217" i="16"/>
  <c r="L217" i="16" s="1"/>
  <c r="T217" i="16"/>
  <c r="J218" i="16"/>
  <c r="Y216" i="16"/>
  <c r="W216" i="16"/>
  <c r="X216" i="16"/>
  <c r="Y214" i="17" l="1"/>
  <c r="X214" i="17"/>
  <c r="S215" i="17"/>
  <c r="X215" i="17" s="1"/>
  <c r="Q216" i="17"/>
  <c r="T215" i="17"/>
  <c r="L216" i="17"/>
  <c r="J217" i="17"/>
  <c r="U221" i="17"/>
  <c r="N222" i="17"/>
  <c r="O222" i="17"/>
  <c r="P222" i="17"/>
  <c r="R222" i="17" s="1"/>
  <c r="V222" i="17"/>
  <c r="G222" i="17"/>
  <c r="F224" i="17"/>
  <c r="M225" i="17" s="1"/>
  <c r="I222" i="17"/>
  <c r="K222" i="17" s="1"/>
  <c r="H222" i="17"/>
  <c r="Q219" i="16"/>
  <c r="S219" i="16" s="1"/>
  <c r="I220" i="16"/>
  <c r="F221" i="16"/>
  <c r="G220" i="16"/>
  <c r="V220" i="16"/>
  <c r="H220" i="16"/>
  <c r="M221" i="16"/>
  <c r="P220" i="16"/>
  <c r="R220" i="16" s="1"/>
  <c r="O220" i="16"/>
  <c r="N220" i="16"/>
  <c r="T218" i="16"/>
  <c r="J219" i="16"/>
  <c r="Y217" i="16"/>
  <c r="W217" i="16"/>
  <c r="X217" i="16"/>
  <c r="U217" i="16"/>
  <c r="K218" i="16"/>
  <c r="L218" i="16" s="1"/>
  <c r="Y215" i="17" l="1"/>
  <c r="W215" i="17"/>
  <c r="L217" i="17"/>
  <c r="J218" i="17"/>
  <c r="S216" i="17"/>
  <c r="W216" i="17" s="1"/>
  <c r="Q217" i="17"/>
  <c r="T217" i="17" s="1"/>
  <c r="T216" i="17"/>
  <c r="U222" i="17"/>
  <c r="I223" i="17"/>
  <c r="K223" i="17" s="1"/>
  <c r="H223" i="17"/>
  <c r="G223" i="17"/>
  <c r="V223" i="17"/>
  <c r="F225" i="17"/>
  <c r="M226" i="17" s="1"/>
  <c r="P223" i="17"/>
  <c r="O223" i="17"/>
  <c r="N223" i="17"/>
  <c r="Q220" i="16"/>
  <c r="S220" i="16" s="1"/>
  <c r="N221" i="16"/>
  <c r="O221" i="16"/>
  <c r="P221" i="16"/>
  <c r="R221" i="16"/>
  <c r="M222" i="16"/>
  <c r="G221" i="16"/>
  <c r="I221" i="16"/>
  <c r="V221" i="16"/>
  <c r="F222" i="16"/>
  <c r="H221" i="16"/>
  <c r="U218" i="16"/>
  <c r="K219" i="16"/>
  <c r="L219" i="16"/>
  <c r="X219" i="16" s="1"/>
  <c r="T219" i="16"/>
  <c r="J220" i="16"/>
  <c r="X218" i="16"/>
  <c r="Y218" i="16"/>
  <c r="W218" i="16"/>
  <c r="X216" i="17" l="1"/>
  <c r="Y216" i="17"/>
  <c r="S217" i="17"/>
  <c r="W217" i="17" s="1"/>
  <c r="Q218" i="17"/>
  <c r="T218" i="17" s="1"/>
  <c r="L218" i="17"/>
  <c r="J219" i="17"/>
  <c r="R223" i="17"/>
  <c r="N224" i="17"/>
  <c r="O224" i="17"/>
  <c r="P224" i="17"/>
  <c r="G224" i="17"/>
  <c r="F226" i="17"/>
  <c r="M227" i="17" s="1"/>
  <c r="I224" i="17"/>
  <c r="K224" i="17" s="1"/>
  <c r="H224" i="17"/>
  <c r="V224" i="17"/>
  <c r="Q221" i="16"/>
  <c r="S221" i="16" s="1"/>
  <c r="O222" i="16"/>
  <c r="N222" i="16"/>
  <c r="P222" i="16"/>
  <c r="R222" i="16" s="1"/>
  <c r="H222" i="16"/>
  <c r="I222" i="16"/>
  <c r="G222" i="16"/>
  <c r="M223" i="16"/>
  <c r="F223" i="16"/>
  <c r="V222" i="16"/>
  <c r="T220" i="16"/>
  <c r="J221" i="16"/>
  <c r="W219" i="16"/>
  <c r="Y219" i="16"/>
  <c r="U219" i="16"/>
  <c r="K220" i="16"/>
  <c r="L220" i="16" s="1"/>
  <c r="Y217" i="17" l="1"/>
  <c r="X217" i="17"/>
  <c r="J220" i="17"/>
  <c r="L219" i="17"/>
  <c r="S218" i="17"/>
  <c r="X218" i="17" s="1"/>
  <c r="Q219" i="17"/>
  <c r="T219" i="17" s="1"/>
  <c r="T221" i="16"/>
  <c r="F227" i="17"/>
  <c r="M228" i="17" s="1"/>
  <c r="U223" i="17"/>
  <c r="R224" i="17"/>
  <c r="U224" i="17" s="1"/>
  <c r="G225" i="17"/>
  <c r="V225" i="17"/>
  <c r="H225" i="17"/>
  <c r="I225" i="17"/>
  <c r="K225" i="17" s="1"/>
  <c r="O225" i="17"/>
  <c r="N225" i="17"/>
  <c r="P225" i="17"/>
  <c r="Q222" i="16"/>
  <c r="S222" i="16" s="1"/>
  <c r="N223" i="16"/>
  <c r="P223" i="16"/>
  <c r="R223" i="16" s="1"/>
  <c r="O223" i="16"/>
  <c r="F224" i="16"/>
  <c r="H223" i="16"/>
  <c r="V223" i="16"/>
  <c r="G223" i="16"/>
  <c r="M224" i="16"/>
  <c r="I223" i="16"/>
  <c r="W220" i="16"/>
  <c r="X220" i="16"/>
  <c r="Y220" i="16"/>
  <c r="J222" i="16"/>
  <c r="U220" i="16"/>
  <c r="K221" i="16"/>
  <c r="L221" i="16" s="1"/>
  <c r="W218" i="17" l="1"/>
  <c r="L220" i="17"/>
  <c r="J221" i="17"/>
  <c r="Y218" i="17"/>
  <c r="S219" i="17"/>
  <c r="X219" i="17" s="1"/>
  <c r="Q220" i="17"/>
  <c r="T220" i="17" s="1"/>
  <c r="R225" i="17"/>
  <c r="U225" i="17" s="1"/>
  <c r="F228" i="17"/>
  <c r="M229" i="17" s="1"/>
  <c r="I226" i="17"/>
  <c r="K226" i="17" s="1"/>
  <c r="G226" i="17"/>
  <c r="H226" i="17"/>
  <c r="V226" i="17"/>
  <c r="N226" i="17"/>
  <c r="O226" i="17"/>
  <c r="P226" i="17"/>
  <c r="Q223" i="16"/>
  <c r="S223" i="16" s="1"/>
  <c r="P224" i="16"/>
  <c r="R224" i="16"/>
  <c r="O224" i="16"/>
  <c r="N224" i="16"/>
  <c r="H224" i="16"/>
  <c r="I224" i="16"/>
  <c r="F225" i="16"/>
  <c r="M225" i="16"/>
  <c r="G224" i="16"/>
  <c r="V224" i="16"/>
  <c r="T222" i="16"/>
  <c r="J223" i="16"/>
  <c r="X221" i="16"/>
  <c r="Y221" i="16"/>
  <c r="W221" i="16"/>
  <c r="U221" i="16"/>
  <c r="K222" i="16"/>
  <c r="L222" i="16" s="1"/>
  <c r="X222" i="16" s="1"/>
  <c r="Q224" i="16" l="1"/>
  <c r="S224" i="16" s="1"/>
  <c r="W219" i="17"/>
  <c r="Y219" i="17"/>
  <c r="L221" i="17"/>
  <c r="J222" i="17"/>
  <c r="S220" i="17"/>
  <c r="X220" i="17" s="1"/>
  <c r="Q221" i="17"/>
  <c r="R226" i="17"/>
  <c r="G227" i="17"/>
  <c r="F229" i="17"/>
  <c r="M230" i="17" s="1"/>
  <c r="V227" i="17"/>
  <c r="H227" i="17"/>
  <c r="I227" i="17"/>
  <c r="K227" i="17" s="1"/>
  <c r="N227" i="17"/>
  <c r="P227" i="17"/>
  <c r="R227" i="17" s="1"/>
  <c r="O227" i="17"/>
  <c r="U226" i="17"/>
  <c r="M226" i="16"/>
  <c r="H225" i="16"/>
  <c r="V225" i="16"/>
  <c r="I225" i="16"/>
  <c r="F226" i="16"/>
  <c r="G225" i="16"/>
  <c r="O225" i="16"/>
  <c r="P225" i="16"/>
  <c r="R225" i="16" s="1"/>
  <c r="N225" i="16"/>
  <c r="U222" i="16"/>
  <c r="K223" i="16"/>
  <c r="L223" i="16" s="1"/>
  <c r="T223" i="16"/>
  <c r="J224" i="16"/>
  <c r="W222" i="16"/>
  <c r="Y222" i="16"/>
  <c r="Y220" i="17" l="1"/>
  <c r="W220" i="17"/>
  <c r="T221" i="17"/>
  <c r="Q222" i="17"/>
  <c r="T222" i="17" s="1"/>
  <c r="S221" i="17"/>
  <c r="X221" i="17" s="1"/>
  <c r="L222" i="17"/>
  <c r="J223" i="17"/>
  <c r="U227" i="17"/>
  <c r="H228" i="17"/>
  <c r="G228" i="17"/>
  <c r="F230" i="17"/>
  <c r="M231" i="17" s="1"/>
  <c r="I228" i="17"/>
  <c r="V228" i="17"/>
  <c r="P228" i="17"/>
  <c r="R228" i="17" s="1"/>
  <c r="O228" i="17"/>
  <c r="N228" i="17"/>
  <c r="Q225" i="16"/>
  <c r="S225" i="16" s="1"/>
  <c r="F227" i="16"/>
  <c r="V226" i="16"/>
  <c r="M227" i="16"/>
  <c r="G226" i="16"/>
  <c r="H226" i="16"/>
  <c r="I226" i="16"/>
  <c r="N226" i="16"/>
  <c r="O226" i="16"/>
  <c r="P226" i="16"/>
  <c r="R226" i="16" s="1"/>
  <c r="T224" i="16"/>
  <c r="J225" i="16"/>
  <c r="X223" i="16"/>
  <c r="Y223" i="16"/>
  <c r="W223" i="16"/>
  <c r="U223" i="16"/>
  <c r="K224" i="16"/>
  <c r="L224" i="16" s="1"/>
  <c r="Y221" i="17" l="1"/>
  <c r="W221" i="17"/>
  <c r="L223" i="17"/>
  <c r="J224" i="17"/>
  <c r="S222" i="17"/>
  <c r="W222" i="17" s="1"/>
  <c r="Q223" i="17"/>
  <c r="T223" i="17" s="1"/>
  <c r="F231" i="17"/>
  <c r="M232" i="17" s="1"/>
  <c r="G229" i="17"/>
  <c r="V229" i="17"/>
  <c r="H229" i="17"/>
  <c r="I229" i="17"/>
  <c r="N229" i="17"/>
  <c r="P229" i="17"/>
  <c r="R229" i="17" s="1"/>
  <c r="O229" i="17"/>
  <c r="K228" i="17"/>
  <c r="U228" i="17" s="1"/>
  <c r="Q226" i="16"/>
  <c r="S226" i="16" s="1"/>
  <c r="P227" i="16"/>
  <c r="R227" i="16" s="1"/>
  <c r="O227" i="16"/>
  <c r="N227" i="16"/>
  <c r="I227" i="16"/>
  <c r="F228" i="16"/>
  <c r="V227" i="16"/>
  <c r="H227" i="16"/>
  <c r="M228" i="16"/>
  <c r="G227" i="16"/>
  <c r="T225" i="16"/>
  <c r="J226" i="16"/>
  <c r="Y224" i="16"/>
  <c r="X224" i="16"/>
  <c r="W224" i="16"/>
  <c r="U224" i="16"/>
  <c r="K225" i="16"/>
  <c r="L225" i="16" s="1"/>
  <c r="X222" i="17" l="1"/>
  <c r="Y222" i="17"/>
  <c r="L224" i="17"/>
  <c r="J225" i="17"/>
  <c r="Q224" i="17"/>
  <c r="S223" i="17"/>
  <c r="Y223" i="17" s="1"/>
  <c r="F232" i="17"/>
  <c r="M233" i="17" s="1"/>
  <c r="K229" i="17"/>
  <c r="Q227" i="16"/>
  <c r="S227" i="16" s="1"/>
  <c r="N230" i="17"/>
  <c r="O230" i="17"/>
  <c r="P230" i="17"/>
  <c r="R230" i="17" s="1"/>
  <c r="V230" i="17"/>
  <c r="G230" i="17"/>
  <c r="I230" i="17"/>
  <c r="H230" i="17"/>
  <c r="U229" i="17"/>
  <c r="P228" i="16"/>
  <c r="R228" i="16" s="1"/>
  <c r="N228" i="16"/>
  <c r="O228" i="16"/>
  <c r="F229" i="16"/>
  <c r="V228" i="16"/>
  <c r="H228" i="16"/>
  <c r="I228" i="16"/>
  <c r="M229" i="16"/>
  <c r="G228" i="16"/>
  <c r="U225" i="16"/>
  <c r="K226" i="16"/>
  <c r="L226" i="16" s="1"/>
  <c r="Y225" i="16"/>
  <c r="W225" i="16"/>
  <c r="X225" i="16"/>
  <c r="T226" i="16"/>
  <c r="J227" i="16"/>
  <c r="X223" i="17" l="1"/>
  <c r="W223" i="17"/>
  <c r="S224" i="17"/>
  <c r="X224" i="17" s="1"/>
  <c r="Q225" i="17"/>
  <c r="T225" i="17" s="1"/>
  <c r="L225" i="17"/>
  <c r="J226" i="17"/>
  <c r="T224" i="17"/>
  <c r="K230" i="17"/>
  <c r="P231" i="17"/>
  <c r="R231" i="17" s="1"/>
  <c r="O231" i="17"/>
  <c r="N231" i="17"/>
  <c r="I231" i="17"/>
  <c r="H231" i="17"/>
  <c r="K231" i="17"/>
  <c r="G231" i="17"/>
  <c r="F233" i="17"/>
  <c r="M234" i="17" s="1"/>
  <c r="V231" i="17"/>
  <c r="Q228" i="16"/>
  <c r="S228" i="16" s="1"/>
  <c r="U230" i="17"/>
  <c r="G229" i="16"/>
  <c r="H229" i="16"/>
  <c r="M230" i="16"/>
  <c r="I229" i="16"/>
  <c r="F230" i="16"/>
  <c r="V229" i="16"/>
  <c r="P229" i="16"/>
  <c r="R229" i="16" s="1"/>
  <c r="N229" i="16"/>
  <c r="O229" i="16"/>
  <c r="J228" i="16"/>
  <c r="T227" i="16"/>
  <c r="U226" i="16"/>
  <c r="K227" i="16"/>
  <c r="L227" i="16" s="1"/>
  <c r="Y226" i="16"/>
  <c r="W226" i="16"/>
  <c r="X226" i="16"/>
  <c r="W224" i="17" l="1"/>
  <c r="Y224" i="17"/>
  <c r="L226" i="17"/>
  <c r="J227" i="17"/>
  <c r="S225" i="17"/>
  <c r="W225" i="17" s="1"/>
  <c r="Q226" i="17"/>
  <c r="T226" i="17" s="1"/>
  <c r="U231" i="17"/>
  <c r="G232" i="17"/>
  <c r="F234" i="17"/>
  <c r="M235" i="17" s="1"/>
  <c r="I232" i="17"/>
  <c r="K232" i="17" s="1"/>
  <c r="H232" i="17"/>
  <c r="V232" i="17"/>
  <c r="N232" i="17"/>
  <c r="O232" i="17"/>
  <c r="P232" i="17"/>
  <c r="R232" i="17" s="1"/>
  <c r="Q229" i="16"/>
  <c r="S229" i="16" s="1"/>
  <c r="H230" i="16"/>
  <c r="V230" i="16"/>
  <c r="M231" i="16"/>
  <c r="G230" i="16"/>
  <c r="I230" i="16"/>
  <c r="F231" i="16"/>
  <c r="P230" i="16"/>
  <c r="R230" i="16" s="1"/>
  <c r="O230" i="16"/>
  <c r="N230" i="16"/>
  <c r="T228" i="16"/>
  <c r="J229" i="16"/>
  <c r="Y227" i="16"/>
  <c r="X227" i="16"/>
  <c r="W227" i="16"/>
  <c r="U227" i="16"/>
  <c r="K228" i="16"/>
  <c r="L228" i="16" s="1"/>
  <c r="X225" i="17" l="1"/>
  <c r="Y225" i="17"/>
  <c r="L227" i="17"/>
  <c r="J228" i="17"/>
  <c r="S226" i="17"/>
  <c r="Y226" i="17" s="1"/>
  <c r="Q227" i="17"/>
  <c r="T227" i="17" s="1"/>
  <c r="O233" i="17"/>
  <c r="N233" i="17"/>
  <c r="P233" i="17"/>
  <c r="R233" i="17" s="1"/>
  <c r="U232" i="17"/>
  <c r="G233" i="17"/>
  <c r="V233" i="17"/>
  <c r="H233" i="17"/>
  <c r="I233" i="17"/>
  <c r="K233" i="17" s="1"/>
  <c r="F235" i="17"/>
  <c r="M236" i="17" s="1"/>
  <c r="Q230" i="16"/>
  <c r="S230" i="16" s="1"/>
  <c r="H231" i="16"/>
  <c r="G231" i="16"/>
  <c r="I231" i="16"/>
  <c r="V231" i="16"/>
  <c r="M232" i="16"/>
  <c r="F232" i="16"/>
  <c r="P231" i="16"/>
  <c r="R231" i="16" s="1"/>
  <c r="N231" i="16"/>
  <c r="O231" i="16"/>
  <c r="U228" i="16"/>
  <c r="K229" i="16"/>
  <c r="L229" i="16" s="1"/>
  <c r="T229" i="16"/>
  <c r="J230" i="16"/>
  <c r="W228" i="16"/>
  <c r="X228" i="16"/>
  <c r="Y228" i="16"/>
  <c r="W226" i="17" l="1"/>
  <c r="X226" i="17"/>
  <c r="J229" i="17"/>
  <c r="L228" i="17"/>
  <c r="S227" i="17"/>
  <c r="W227" i="17" s="1"/>
  <c r="Q228" i="17"/>
  <c r="U233" i="17"/>
  <c r="Q231" i="16"/>
  <c r="S231" i="16" s="1"/>
  <c r="F236" i="17"/>
  <c r="M237" i="17" s="1"/>
  <c r="I234" i="17"/>
  <c r="K234" i="17" s="1"/>
  <c r="G234" i="17"/>
  <c r="H234" i="17"/>
  <c r="V234" i="17"/>
  <c r="N234" i="17"/>
  <c r="O234" i="17"/>
  <c r="P234" i="17"/>
  <c r="R234" i="17" s="1"/>
  <c r="V232" i="16"/>
  <c r="H232" i="16"/>
  <c r="I232" i="16"/>
  <c r="M233" i="16"/>
  <c r="F233" i="16"/>
  <c r="G232" i="16"/>
  <c r="O232" i="16"/>
  <c r="N232" i="16"/>
  <c r="P232" i="16"/>
  <c r="R232" i="16" s="1"/>
  <c r="T230" i="16"/>
  <c r="J231" i="16"/>
  <c r="X229" i="16"/>
  <c r="Y229" i="16"/>
  <c r="W229" i="16"/>
  <c r="U229" i="16"/>
  <c r="K230" i="16"/>
  <c r="L230" i="16" s="1"/>
  <c r="S228" i="17" l="1"/>
  <c r="X228" i="17" s="1"/>
  <c r="Q229" i="17"/>
  <c r="T229" i="17" s="1"/>
  <c r="Y227" i="17"/>
  <c r="T228" i="17"/>
  <c r="X227" i="17"/>
  <c r="L229" i="17"/>
  <c r="J230" i="17"/>
  <c r="G235" i="17"/>
  <c r="F237" i="17"/>
  <c r="M238" i="17" s="1"/>
  <c r="V235" i="17"/>
  <c r="H235" i="17"/>
  <c r="I235" i="17"/>
  <c r="K235" i="17" s="1"/>
  <c r="U234" i="17"/>
  <c r="Q232" i="16"/>
  <c r="S232" i="16" s="1"/>
  <c r="N235" i="17"/>
  <c r="P235" i="17"/>
  <c r="R235" i="17" s="1"/>
  <c r="O235" i="17"/>
  <c r="G233" i="16"/>
  <c r="I233" i="16"/>
  <c r="M234" i="16"/>
  <c r="H233" i="16"/>
  <c r="V233" i="16"/>
  <c r="F234" i="16"/>
  <c r="N233" i="16"/>
  <c r="O233" i="16"/>
  <c r="P233" i="16"/>
  <c r="R233" i="16" s="1"/>
  <c r="T231" i="16"/>
  <c r="J232" i="16"/>
  <c r="U230" i="16"/>
  <c r="K231" i="16"/>
  <c r="L231" i="16" s="1"/>
  <c r="W230" i="16"/>
  <c r="Y230" i="16"/>
  <c r="X230" i="16"/>
  <c r="L230" i="17" l="1"/>
  <c r="J231" i="17"/>
  <c r="Y228" i="17"/>
  <c r="W228" i="17"/>
  <c r="S229" i="17"/>
  <c r="W229" i="17" s="1"/>
  <c r="Q230" i="17"/>
  <c r="T230" i="17" s="1"/>
  <c r="U235" i="17"/>
  <c r="P236" i="17"/>
  <c r="R236" i="17" s="1"/>
  <c r="O236" i="17"/>
  <c r="N236" i="17"/>
  <c r="H236" i="17"/>
  <c r="G236" i="17"/>
  <c r="F238" i="17"/>
  <c r="M239" i="17" s="1"/>
  <c r="I236" i="17"/>
  <c r="K236" i="17" s="1"/>
  <c r="V236" i="17"/>
  <c r="Q233" i="16"/>
  <c r="S233" i="16" s="1"/>
  <c r="F235" i="16"/>
  <c r="G234" i="16"/>
  <c r="M235" i="16"/>
  <c r="V234" i="16"/>
  <c r="H234" i="16"/>
  <c r="I234" i="16"/>
  <c r="N234" i="16"/>
  <c r="O234" i="16"/>
  <c r="P234" i="16"/>
  <c r="R234" i="16" s="1"/>
  <c r="U231" i="16"/>
  <c r="K232" i="16"/>
  <c r="L232" i="16" s="1"/>
  <c r="X232" i="16" s="1"/>
  <c r="T232" i="16"/>
  <c r="J233" i="16"/>
  <c r="Y231" i="16"/>
  <c r="X231" i="16"/>
  <c r="W231" i="16"/>
  <c r="Y229" i="17" l="1"/>
  <c r="X229" i="17"/>
  <c r="S230" i="17"/>
  <c r="X230" i="17" s="1"/>
  <c r="Q231" i="17"/>
  <c r="T231" i="17" s="1"/>
  <c r="L231" i="17"/>
  <c r="J232" i="17"/>
  <c r="U236" i="17"/>
  <c r="F239" i="17"/>
  <c r="M240" i="17" s="1"/>
  <c r="G237" i="17"/>
  <c r="V237" i="17"/>
  <c r="H237" i="17"/>
  <c r="I237" i="17"/>
  <c r="K237" i="17" s="1"/>
  <c r="N237" i="17"/>
  <c r="P237" i="17"/>
  <c r="R237" i="17" s="1"/>
  <c r="O237" i="17"/>
  <c r="Q234" i="16"/>
  <c r="S234" i="16" s="1"/>
  <c r="P235" i="16"/>
  <c r="R235" i="16" s="1"/>
  <c r="O235" i="16"/>
  <c r="N235" i="16"/>
  <c r="M236" i="16"/>
  <c r="V235" i="16"/>
  <c r="F236" i="16"/>
  <c r="H235" i="16"/>
  <c r="G235" i="16"/>
  <c r="I235" i="16"/>
  <c r="T233" i="16"/>
  <c r="J234" i="16"/>
  <c r="W232" i="16"/>
  <c r="Y232" i="16"/>
  <c r="U232" i="16"/>
  <c r="K233" i="16"/>
  <c r="L233" i="16" s="1"/>
  <c r="Y230" i="17" l="1"/>
  <c r="W230" i="17"/>
  <c r="J233" i="17"/>
  <c r="L232" i="17"/>
  <c r="S231" i="17"/>
  <c r="Y231" i="17" s="1"/>
  <c r="Q232" i="17"/>
  <c r="N238" i="17"/>
  <c r="O238" i="17"/>
  <c r="P238" i="17"/>
  <c r="R238" i="17" s="1"/>
  <c r="U237" i="17"/>
  <c r="V238" i="17"/>
  <c r="G238" i="17"/>
  <c r="F240" i="17"/>
  <c r="M241" i="17" s="1"/>
  <c r="I238" i="17"/>
  <c r="K238" i="17" s="1"/>
  <c r="H238" i="17"/>
  <c r="Q235" i="16"/>
  <c r="S235" i="16" s="1"/>
  <c r="V236" i="16"/>
  <c r="F237" i="16"/>
  <c r="M237" i="16"/>
  <c r="I236" i="16"/>
  <c r="G236" i="16"/>
  <c r="H236" i="16"/>
  <c r="O236" i="16"/>
  <c r="P236" i="16"/>
  <c r="R236" i="16" s="1"/>
  <c r="N236" i="16"/>
  <c r="T234" i="16"/>
  <c r="J235" i="16"/>
  <c r="Y233" i="16"/>
  <c r="W233" i="16"/>
  <c r="X233" i="16"/>
  <c r="U233" i="16"/>
  <c r="K234" i="16"/>
  <c r="L234" i="16" s="1"/>
  <c r="S232" i="17" l="1"/>
  <c r="X232" i="17" s="1"/>
  <c r="Q233" i="17"/>
  <c r="T233" i="17" s="1"/>
  <c r="W231" i="17"/>
  <c r="X231" i="17"/>
  <c r="T232" i="17"/>
  <c r="L233" i="17"/>
  <c r="J234" i="17"/>
  <c r="I239" i="17"/>
  <c r="K239" i="17" s="1"/>
  <c r="H239" i="17"/>
  <c r="G239" i="17"/>
  <c r="V239" i="17"/>
  <c r="F241" i="17"/>
  <c r="M242" i="17" s="1"/>
  <c r="U238" i="17"/>
  <c r="P239" i="17"/>
  <c r="R239" i="17" s="1"/>
  <c r="O239" i="17"/>
  <c r="N239" i="17"/>
  <c r="Q236" i="16"/>
  <c r="S236" i="16" s="1"/>
  <c r="F238" i="16"/>
  <c r="V237" i="16"/>
  <c r="H237" i="16"/>
  <c r="M238" i="16"/>
  <c r="I237" i="16"/>
  <c r="G237" i="16"/>
  <c r="N237" i="16"/>
  <c r="P237" i="16"/>
  <c r="R237" i="16" s="1"/>
  <c r="O237" i="16"/>
  <c r="W234" i="16"/>
  <c r="Y234" i="16"/>
  <c r="X234" i="16"/>
  <c r="T235" i="16"/>
  <c r="J236" i="16"/>
  <c r="U234" i="16"/>
  <c r="K235" i="16"/>
  <c r="L235" i="16" s="1"/>
  <c r="W232" i="17" l="1"/>
  <c r="Y232" i="17"/>
  <c r="J235" i="17"/>
  <c r="L234" i="17"/>
  <c r="S233" i="17"/>
  <c r="X233" i="17" s="1"/>
  <c r="Q234" i="17"/>
  <c r="T234" i="17" s="1"/>
  <c r="U239" i="17"/>
  <c r="G240" i="17"/>
  <c r="F242" i="17"/>
  <c r="M243" i="17" s="1"/>
  <c r="I240" i="17"/>
  <c r="K240" i="17" s="1"/>
  <c r="H240" i="17"/>
  <c r="V240" i="17"/>
  <c r="N240" i="17"/>
  <c r="O240" i="17"/>
  <c r="P240" i="17"/>
  <c r="R240" i="17" s="1"/>
  <c r="Q237" i="16"/>
  <c r="S237" i="16" s="1"/>
  <c r="O238" i="16"/>
  <c r="P238" i="16"/>
  <c r="R238" i="16" s="1"/>
  <c r="N238" i="16"/>
  <c r="G238" i="16"/>
  <c r="H238" i="16"/>
  <c r="F239" i="16"/>
  <c r="I238" i="16"/>
  <c r="M239" i="16"/>
  <c r="V238" i="16"/>
  <c r="U235" i="16"/>
  <c r="K236" i="16"/>
  <c r="L236" i="16" s="1"/>
  <c r="T236" i="16"/>
  <c r="J237" i="16"/>
  <c r="X235" i="16"/>
  <c r="W235" i="16"/>
  <c r="Y235" i="16"/>
  <c r="Y233" i="17" l="1"/>
  <c r="L235" i="17"/>
  <c r="J236" i="17"/>
  <c r="W233" i="17"/>
  <c r="S234" i="17"/>
  <c r="Y234" i="17" s="1"/>
  <c r="Q235" i="17"/>
  <c r="T235" i="17" s="1"/>
  <c r="U240" i="17"/>
  <c r="O241" i="17"/>
  <c r="N241" i="17"/>
  <c r="P241" i="17"/>
  <c r="G241" i="17"/>
  <c r="V241" i="17"/>
  <c r="H241" i="17"/>
  <c r="I241" i="17"/>
  <c r="K241" i="17" s="1"/>
  <c r="F243" i="17"/>
  <c r="M244" i="17" s="1"/>
  <c r="Q238" i="16"/>
  <c r="S238" i="16" s="1"/>
  <c r="O239" i="16"/>
  <c r="N239" i="16"/>
  <c r="P239" i="16"/>
  <c r="R239" i="16" s="1"/>
  <c r="H239" i="16"/>
  <c r="M240" i="16"/>
  <c r="V239" i="16"/>
  <c r="I239" i="16"/>
  <c r="F240" i="16"/>
  <c r="G239" i="16"/>
  <c r="X236" i="16"/>
  <c r="W236" i="16"/>
  <c r="Y236" i="16"/>
  <c r="T237" i="16"/>
  <c r="J238" i="16"/>
  <c r="U236" i="16"/>
  <c r="K237" i="16"/>
  <c r="L237" i="16" s="1"/>
  <c r="Y237" i="16" s="1"/>
  <c r="W234" i="17" l="1"/>
  <c r="J237" i="17"/>
  <c r="L236" i="17"/>
  <c r="X234" i="17"/>
  <c r="S235" i="17"/>
  <c r="Y235" i="17" s="1"/>
  <c r="Q236" i="17"/>
  <c r="T236" i="17" s="1"/>
  <c r="F244" i="17"/>
  <c r="M245" i="17" s="1"/>
  <c r="I242" i="17"/>
  <c r="K242" i="17" s="1"/>
  <c r="G242" i="17"/>
  <c r="H242" i="17"/>
  <c r="V242" i="17"/>
  <c r="R241" i="17"/>
  <c r="U241" i="17" s="1"/>
  <c r="N242" i="17"/>
  <c r="O242" i="17"/>
  <c r="P242" i="17"/>
  <c r="R242" i="17" s="1"/>
  <c r="Q239" i="16"/>
  <c r="S239" i="16" s="1"/>
  <c r="H240" i="16"/>
  <c r="F241" i="16"/>
  <c r="V240" i="16"/>
  <c r="G240" i="16"/>
  <c r="I240" i="16"/>
  <c r="M241" i="16"/>
  <c r="P240" i="16"/>
  <c r="R240" i="16" s="1"/>
  <c r="N240" i="16"/>
  <c r="O240" i="16"/>
  <c r="K238" i="16"/>
  <c r="L238" i="16" s="1"/>
  <c r="U237" i="16"/>
  <c r="T238" i="16"/>
  <c r="J239" i="16"/>
  <c r="X237" i="16"/>
  <c r="W237" i="16"/>
  <c r="W235" i="17" l="1"/>
  <c r="X235" i="17"/>
  <c r="L237" i="17"/>
  <c r="J238" i="17"/>
  <c r="S236" i="17"/>
  <c r="X236" i="17" s="1"/>
  <c r="Q237" i="17"/>
  <c r="T237" i="17" s="1"/>
  <c r="U242" i="17"/>
  <c r="N243" i="17"/>
  <c r="P243" i="17"/>
  <c r="O243" i="17"/>
  <c r="G243" i="17"/>
  <c r="F245" i="17"/>
  <c r="M246" i="17" s="1"/>
  <c r="V243" i="17"/>
  <c r="H243" i="17"/>
  <c r="I243" i="17"/>
  <c r="K243" i="17" s="1"/>
  <c r="Q240" i="16"/>
  <c r="S240" i="16" s="1"/>
  <c r="N241" i="16"/>
  <c r="P241" i="16"/>
  <c r="R241" i="16" s="1"/>
  <c r="O241" i="16"/>
  <c r="I241" i="16"/>
  <c r="V241" i="16"/>
  <c r="H241" i="16"/>
  <c r="M242" i="16"/>
  <c r="F242" i="16"/>
  <c r="G241" i="16"/>
  <c r="T239" i="16"/>
  <c r="J240" i="16"/>
  <c r="Y238" i="16"/>
  <c r="W238" i="16"/>
  <c r="X238" i="16"/>
  <c r="U238" i="16"/>
  <c r="K239" i="16"/>
  <c r="L239" i="16" s="1"/>
  <c r="J239" i="17" l="1"/>
  <c r="L238" i="17"/>
  <c r="Y236" i="17"/>
  <c r="W236" i="17"/>
  <c r="S237" i="17"/>
  <c r="W237" i="17" s="1"/>
  <c r="Q238" i="17"/>
  <c r="T238" i="17" s="1"/>
  <c r="Q241" i="16"/>
  <c r="S241" i="16" s="1"/>
  <c r="P244" i="17"/>
  <c r="O244" i="17"/>
  <c r="N244" i="17"/>
  <c r="R243" i="17"/>
  <c r="U243" i="17" s="1"/>
  <c r="H244" i="17"/>
  <c r="G244" i="17"/>
  <c r="F246" i="17"/>
  <c r="M247" i="17" s="1"/>
  <c r="I244" i="17"/>
  <c r="K244" i="17" s="1"/>
  <c r="V244" i="17"/>
  <c r="M243" i="16"/>
  <c r="F243" i="16"/>
  <c r="I242" i="16"/>
  <c r="G242" i="16"/>
  <c r="H242" i="16"/>
  <c r="V242" i="16"/>
  <c r="O242" i="16"/>
  <c r="P242" i="16"/>
  <c r="R242" i="16" s="1"/>
  <c r="N242" i="16"/>
  <c r="U239" i="16"/>
  <c r="K240" i="16"/>
  <c r="L240" i="16" s="1"/>
  <c r="T240" i="16"/>
  <c r="J241" i="16"/>
  <c r="W239" i="16"/>
  <c r="X239" i="16"/>
  <c r="Y239" i="16"/>
  <c r="X237" i="17" l="1"/>
  <c r="Y237" i="17"/>
  <c r="S238" i="17"/>
  <c r="Y238" i="17" s="1"/>
  <c r="Q239" i="17"/>
  <c r="T239" i="17" s="1"/>
  <c r="L239" i="17"/>
  <c r="J240" i="17"/>
  <c r="R244" i="17"/>
  <c r="U244" i="17" s="1"/>
  <c r="F247" i="17"/>
  <c r="M248" i="17" s="1"/>
  <c r="G245" i="17"/>
  <c r="V245" i="17"/>
  <c r="H245" i="17"/>
  <c r="I245" i="17"/>
  <c r="K245" i="17" s="1"/>
  <c r="N245" i="17"/>
  <c r="P245" i="17"/>
  <c r="O245" i="17"/>
  <c r="Q242" i="16"/>
  <c r="S242" i="16" s="1"/>
  <c r="M244" i="16"/>
  <c r="F244" i="16"/>
  <c r="H243" i="16"/>
  <c r="I243" i="16"/>
  <c r="V243" i="16"/>
  <c r="G243" i="16"/>
  <c r="N243" i="16"/>
  <c r="P243" i="16"/>
  <c r="R243" i="16" s="1"/>
  <c r="O243" i="16"/>
  <c r="T241" i="16"/>
  <c r="J242" i="16"/>
  <c r="U240" i="16"/>
  <c r="K241" i="16"/>
  <c r="L241" i="16" s="1"/>
  <c r="W240" i="16"/>
  <c r="X240" i="16"/>
  <c r="Y240" i="16"/>
  <c r="J241" i="17" l="1"/>
  <c r="L240" i="17"/>
  <c r="W238" i="17"/>
  <c r="S239" i="17"/>
  <c r="W239" i="17" s="1"/>
  <c r="Q240" i="17"/>
  <c r="X238" i="17"/>
  <c r="R245" i="17"/>
  <c r="N246" i="17"/>
  <c r="O246" i="17"/>
  <c r="P246" i="17"/>
  <c r="R246" i="17" s="1"/>
  <c r="U245" i="17"/>
  <c r="V246" i="17"/>
  <c r="G246" i="17"/>
  <c r="F248" i="17"/>
  <c r="M249" i="17" s="1"/>
  <c r="I246" i="17"/>
  <c r="K246" i="17" s="1"/>
  <c r="H246" i="17"/>
  <c r="Q243" i="16"/>
  <c r="S243" i="16" s="1"/>
  <c r="H244" i="16"/>
  <c r="F245" i="16"/>
  <c r="G244" i="16"/>
  <c r="I244" i="16"/>
  <c r="V244" i="16"/>
  <c r="M245" i="16"/>
  <c r="O244" i="16"/>
  <c r="P244" i="16"/>
  <c r="R244" i="16" s="1"/>
  <c r="N244" i="16"/>
  <c r="U241" i="16"/>
  <c r="K242" i="16"/>
  <c r="L242" i="16" s="1"/>
  <c r="J243" i="16"/>
  <c r="T242" i="16"/>
  <c r="W241" i="16"/>
  <c r="Y241" i="16"/>
  <c r="X241" i="16"/>
  <c r="Y239" i="17" l="1"/>
  <c r="S240" i="17"/>
  <c r="W240" i="17" s="1"/>
  <c r="Q241" i="17"/>
  <c r="T241" i="17" s="1"/>
  <c r="L241" i="17"/>
  <c r="J242" i="17"/>
  <c r="X239" i="17"/>
  <c r="T240" i="17"/>
  <c r="U246" i="17"/>
  <c r="Q244" i="16"/>
  <c r="S244" i="16" s="1"/>
  <c r="I247" i="17"/>
  <c r="K247" i="17" s="1"/>
  <c r="H247" i="17"/>
  <c r="G247" i="17"/>
  <c r="F249" i="17"/>
  <c r="M250" i="17" s="1"/>
  <c r="V247" i="17"/>
  <c r="P247" i="17"/>
  <c r="R247" i="17" s="1"/>
  <c r="O247" i="17"/>
  <c r="N247" i="17"/>
  <c r="N245" i="16"/>
  <c r="O245" i="16"/>
  <c r="P245" i="16"/>
  <c r="R245" i="16" s="1"/>
  <c r="I245" i="16"/>
  <c r="V245" i="16"/>
  <c r="F246" i="16"/>
  <c r="M246" i="16"/>
  <c r="G245" i="16"/>
  <c r="H245" i="16"/>
  <c r="X242" i="16"/>
  <c r="W242" i="16"/>
  <c r="Y242" i="16"/>
  <c r="U242" i="16"/>
  <c r="K243" i="16"/>
  <c r="L243" i="16" s="1"/>
  <c r="T243" i="16"/>
  <c r="J244" i="16"/>
  <c r="Y240" i="17" l="1"/>
  <c r="X240" i="17"/>
  <c r="S241" i="17"/>
  <c r="Y241" i="17" s="1"/>
  <c r="Q242" i="17"/>
  <c r="T242" i="17" s="1"/>
  <c r="J243" i="17"/>
  <c r="L242" i="17"/>
  <c r="Q245" i="16"/>
  <c r="S245" i="16" s="1"/>
  <c r="U247" i="17"/>
  <c r="G248" i="17"/>
  <c r="F250" i="17"/>
  <c r="M251" i="17" s="1"/>
  <c r="I248" i="17"/>
  <c r="K248" i="17" s="1"/>
  <c r="H248" i="17"/>
  <c r="V248" i="17"/>
  <c r="N248" i="17"/>
  <c r="O248" i="17"/>
  <c r="P248" i="17"/>
  <c r="R248" i="17" s="1"/>
  <c r="N246" i="16"/>
  <c r="O246" i="16"/>
  <c r="P246" i="16"/>
  <c r="R246" i="16" s="1"/>
  <c r="F247" i="16"/>
  <c r="M247" i="16"/>
  <c r="I246" i="16"/>
  <c r="V246" i="16"/>
  <c r="G246" i="16"/>
  <c r="H246" i="16"/>
  <c r="T244" i="16"/>
  <c r="J245" i="16"/>
  <c r="X243" i="16"/>
  <c r="W243" i="16"/>
  <c r="Y243" i="16"/>
  <c r="U243" i="16"/>
  <c r="K244" i="16"/>
  <c r="L244" i="16" s="1"/>
  <c r="L243" i="17" l="1"/>
  <c r="J244" i="17"/>
  <c r="S242" i="17"/>
  <c r="Y242" i="17" s="1"/>
  <c r="Q243" i="17"/>
  <c r="T243" i="17" s="1"/>
  <c r="W241" i="17"/>
  <c r="X241" i="17"/>
  <c r="Q246" i="16"/>
  <c r="S246" i="16" s="1"/>
  <c r="U248" i="17"/>
  <c r="G249" i="17"/>
  <c r="V249" i="17"/>
  <c r="H249" i="17"/>
  <c r="I249" i="17"/>
  <c r="K249" i="17" s="1"/>
  <c r="F251" i="17"/>
  <c r="M252" i="17" s="1"/>
  <c r="O249" i="17"/>
  <c r="N249" i="17"/>
  <c r="P249" i="17"/>
  <c r="R249" i="17" s="1"/>
  <c r="M248" i="16"/>
  <c r="G247" i="16"/>
  <c r="H247" i="16"/>
  <c r="V247" i="16"/>
  <c r="F248" i="16"/>
  <c r="I247" i="16"/>
  <c r="N247" i="16"/>
  <c r="O247" i="16"/>
  <c r="P247" i="16"/>
  <c r="R247" i="16" s="1"/>
  <c r="U244" i="16"/>
  <c r="K245" i="16"/>
  <c r="L245" i="16" s="1"/>
  <c r="T245" i="16"/>
  <c r="J246" i="16"/>
  <c r="W244" i="16"/>
  <c r="X244" i="16"/>
  <c r="Y244" i="16"/>
  <c r="X242" i="17" l="1"/>
  <c r="W242" i="17"/>
  <c r="L244" i="17"/>
  <c r="J245" i="17"/>
  <c r="S243" i="17"/>
  <c r="Y243" i="17" s="1"/>
  <c r="Q244" i="17"/>
  <c r="N250" i="17"/>
  <c r="O250" i="17"/>
  <c r="P250" i="17"/>
  <c r="R250" i="17" s="1"/>
  <c r="F252" i="17"/>
  <c r="M253" i="17" s="1"/>
  <c r="I250" i="17"/>
  <c r="K250" i="17" s="1"/>
  <c r="G250" i="17"/>
  <c r="H250" i="17"/>
  <c r="V250" i="17"/>
  <c r="U249" i="17"/>
  <c r="Q247" i="16"/>
  <c r="S247" i="16" s="1"/>
  <c r="F249" i="16"/>
  <c r="G248" i="16"/>
  <c r="M249" i="16"/>
  <c r="I248" i="16"/>
  <c r="V248" i="16"/>
  <c r="H248" i="16"/>
  <c r="O248" i="16"/>
  <c r="P248" i="16"/>
  <c r="R248" i="16" s="1"/>
  <c r="N248" i="16"/>
  <c r="T246" i="16"/>
  <c r="J247" i="16"/>
  <c r="W245" i="16"/>
  <c r="X245" i="16"/>
  <c r="Y245" i="16"/>
  <c r="U245" i="16"/>
  <c r="K246" i="16"/>
  <c r="L246" i="16" s="1"/>
  <c r="S244" i="17" l="1"/>
  <c r="W244" i="17" s="1"/>
  <c r="Q245" i="17"/>
  <c r="T245" i="17" s="1"/>
  <c r="L245" i="17"/>
  <c r="J246" i="17"/>
  <c r="X243" i="17"/>
  <c r="W243" i="17"/>
  <c r="T244" i="17"/>
  <c r="U250" i="17"/>
  <c r="N251" i="17"/>
  <c r="P251" i="17"/>
  <c r="R251" i="17" s="1"/>
  <c r="O251" i="17"/>
  <c r="G251" i="17"/>
  <c r="F253" i="17"/>
  <c r="M254" i="17" s="1"/>
  <c r="V251" i="17"/>
  <c r="H251" i="17"/>
  <c r="I251" i="17"/>
  <c r="Q248" i="16"/>
  <c r="S248" i="16" s="1"/>
  <c r="O249" i="16"/>
  <c r="P249" i="16"/>
  <c r="R249" i="16" s="1"/>
  <c r="N249" i="16"/>
  <c r="M250" i="16"/>
  <c r="I249" i="16"/>
  <c r="F250" i="16"/>
  <c r="G249" i="16"/>
  <c r="H249" i="16"/>
  <c r="V249" i="16"/>
  <c r="T247" i="16"/>
  <c r="J248" i="16"/>
  <c r="U246" i="16"/>
  <c r="K247" i="16"/>
  <c r="L247" i="16" s="1"/>
  <c r="W246" i="16"/>
  <c r="Y246" i="16"/>
  <c r="X246" i="16"/>
  <c r="Y244" i="17" l="1"/>
  <c r="X244" i="17"/>
  <c r="J247" i="17"/>
  <c r="L246" i="17"/>
  <c r="S245" i="17"/>
  <c r="W245" i="17" s="1"/>
  <c r="Q246" i="17"/>
  <c r="F254" i="17"/>
  <c r="M255" i="17" s="1"/>
  <c r="K251" i="17"/>
  <c r="U251" i="17" s="1"/>
  <c r="P252" i="17"/>
  <c r="R252" i="17" s="1"/>
  <c r="O252" i="17"/>
  <c r="N252" i="17"/>
  <c r="H252" i="17"/>
  <c r="G252" i="17"/>
  <c r="I252" i="17"/>
  <c r="V252" i="17"/>
  <c r="N250" i="16"/>
  <c r="O250" i="16"/>
  <c r="P250" i="16"/>
  <c r="R250" i="16" s="1"/>
  <c r="Q249" i="16"/>
  <c r="S249" i="16" s="1"/>
  <c r="F251" i="16"/>
  <c r="M251" i="16"/>
  <c r="V250" i="16"/>
  <c r="I250" i="16"/>
  <c r="G250" i="16"/>
  <c r="H250" i="16"/>
  <c r="T248" i="16"/>
  <c r="J249" i="16"/>
  <c r="U247" i="16"/>
  <c r="K248" i="16"/>
  <c r="L248" i="16" s="1"/>
  <c r="X247" i="16"/>
  <c r="Y247" i="16"/>
  <c r="W247" i="16"/>
  <c r="Y245" i="17" l="1"/>
  <c r="X245" i="17"/>
  <c r="S246" i="17"/>
  <c r="X246" i="17" s="1"/>
  <c r="Q247" i="17"/>
  <c r="T247" i="17" s="1"/>
  <c r="L247" i="17"/>
  <c r="J248" i="17"/>
  <c r="T246" i="17"/>
  <c r="F255" i="17"/>
  <c r="M256" i="17" s="1"/>
  <c r="G253" i="17"/>
  <c r="V253" i="17"/>
  <c r="H253" i="17"/>
  <c r="I253" i="17"/>
  <c r="N253" i="17"/>
  <c r="P253" i="17"/>
  <c r="R253" i="17" s="1"/>
  <c r="O253" i="17"/>
  <c r="K252" i="17"/>
  <c r="U252" i="17" s="1"/>
  <c r="Q250" i="16"/>
  <c r="S250" i="16" s="1"/>
  <c r="N251" i="16"/>
  <c r="O251" i="16"/>
  <c r="P251" i="16"/>
  <c r="R251" i="16" s="1"/>
  <c r="M252" i="16"/>
  <c r="F252" i="16"/>
  <c r="G251" i="16"/>
  <c r="I251" i="16"/>
  <c r="V251" i="16"/>
  <c r="H251" i="16"/>
  <c r="U248" i="16"/>
  <c r="K249" i="16"/>
  <c r="L249" i="16" s="1"/>
  <c r="W248" i="16"/>
  <c r="Y248" i="16"/>
  <c r="X248" i="16"/>
  <c r="T249" i="16"/>
  <c r="J250" i="16"/>
  <c r="W246" i="17" l="1"/>
  <c r="Y246" i="17"/>
  <c r="J249" i="17"/>
  <c r="L248" i="17"/>
  <c r="S247" i="17"/>
  <c r="X247" i="17" s="1"/>
  <c r="Q248" i="17"/>
  <c r="Q251" i="16"/>
  <c r="S251" i="16" s="1"/>
  <c r="K253" i="17"/>
  <c r="U253" i="17" s="1"/>
  <c r="N254" i="17"/>
  <c r="O254" i="17"/>
  <c r="P254" i="17"/>
  <c r="V254" i="17"/>
  <c r="G254" i="17"/>
  <c r="F256" i="17"/>
  <c r="M257" i="17" s="1"/>
  <c r="I254" i="17"/>
  <c r="H254" i="17"/>
  <c r="G252" i="16"/>
  <c r="H252" i="16"/>
  <c r="F253" i="16"/>
  <c r="I252" i="16"/>
  <c r="V252" i="16"/>
  <c r="M253" i="16"/>
  <c r="P252" i="16"/>
  <c r="R252" i="16" s="1"/>
  <c r="O252" i="16"/>
  <c r="N252" i="16"/>
  <c r="U249" i="16"/>
  <c r="K250" i="16"/>
  <c r="L250" i="16" s="1"/>
  <c r="T250" i="16"/>
  <c r="J251" i="16"/>
  <c r="Y249" i="16"/>
  <c r="W249" i="16"/>
  <c r="X249" i="16"/>
  <c r="S248" i="17" l="1"/>
  <c r="X248" i="17" s="1"/>
  <c r="Q249" i="17"/>
  <c r="T249" i="17" s="1"/>
  <c r="W247" i="17"/>
  <c r="Y247" i="17"/>
  <c r="L249" i="17"/>
  <c r="J250" i="17"/>
  <c r="T248" i="17"/>
  <c r="K254" i="17"/>
  <c r="R254" i="17"/>
  <c r="R255" i="17" s="1"/>
  <c r="P255" i="17"/>
  <c r="O255" i="17"/>
  <c r="N255" i="17"/>
  <c r="I255" i="17"/>
  <c r="H255" i="17"/>
  <c r="G255" i="17"/>
  <c r="F257" i="17"/>
  <c r="M258" i="17" s="1"/>
  <c r="V255" i="17"/>
  <c r="Q252" i="16"/>
  <c r="S252" i="16" s="1"/>
  <c r="N253" i="16"/>
  <c r="O253" i="16"/>
  <c r="P253" i="16"/>
  <c r="R253" i="16" s="1"/>
  <c r="H253" i="16"/>
  <c r="F254" i="16"/>
  <c r="M254" i="16"/>
  <c r="G253" i="16"/>
  <c r="I253" i="16"/>
  <c r="V253" i="16"/>
  <c r="T251" i="16"/>
  <c r="J252" i="16"/>
  <c r="Y250" i="16"/>
  <c r="X250" i="16"/>
  <c r="W250" i="16"/>
  <c r="U250" i="16"/>
  <c r="K251" i="16"/>
  <c r="L251" i="16" s="1"/>
  <c r="Y248" i="17" l="1"/>
  <c r="W248" i="17"/>
  <c r="S249" i="17"/>
  <c r="X249" i="17" s="1"/>
  <c r="Q250" i="17"/>
  <c r="T250" i="17" s="1"/>
  <c r="L250" i="17"/>
  <c r="J251" i="17"/>
  <c r="K255" i="17"/>
  <c r="U255" i="17" s="1"/>
  <c r="U254" i="17"/>
  <c r="G256" i="17"/>
  <c r="F258" i="17"/>
  <c r="M259" i="17" s="1"/>
  <c r="I256" i="17"/>
  <c r="H256" i="17"/>
  <c r="V256" i="17"/>
  <c r="N256" i="17"/>
  <c r="O256" i="17"/>
  <c r="P256" i="17"/>
  <c r="R256" i="17" s="1"/>
  <c r="Q253" i="16"/>
  <c r="S253" i="16" s="1"/>
  <c r="N254" i="16"/>
  <c r="P254" i="16"/>
  <c r="R254" i="16" s="1"/>
  <c r="O254" i="16"/>
  <c r="M255" i="16"/>
  <c r="H254" i="16"/>
  <c r="F255" i="16"/>
  <c r="V254" i="16"/>
  <c r="I254" i="16"/>
  <c r="G254" i="16"/>
  <c r="U251" i="16"/>
  <c r="K252" i="16"/>
  <c r="T252" i="16"/>
  <c r="L252" i="16"/>
  <c r="J253" i="16"/>
  <c r="Y251" i="16"/>
  <c r="W251" i="16"/>
  <c r="X251" i="16"/>
  <c r="Y249" i="17" l="1"/>
  <c r="J252" i="17"/>
  <c r="L251" i="17"/>
  <c r="W249" i="17"/>
  <c r="S250" i="17"/>
  <c r="X250" i="17" s="1"/>
  <c r="Q251" i="17"/>
  <c r="K256" i="17"/>
  <c r="U256" i="17"/>
  <c r="O257" i="17"/>
  <c r="N257" i="17"/>
  <c r="P257" i="17"/>
  <c r="R257" i="17" s="1"/>
  <c r="G257" i="17"/>
  <c r="V257" i="17"/>
  <c r="H257" i="17"/>
  <c r="I257" i="17"/>
  <c r="K257" i="17" s="1"/>
  <c r="F259" i="17"/>
  <c r="M260" i="17" s="1"/>
  <c r="Q254" i="16"/>
  <c r="S254" i="16" s="1"/>
  <c r="H255" i="16"/>
  <c r="I255" i="16"/>
  <c r="F256" i="16"/>
  <c r="G255" i="16"/>
  <c r="V255" i="16"/>
  <c r="M256" i="16"/>
  <c r="O255" i="16"/>
  <c r="N255" i="16"/>
  <c r="P255" i="16"/>
  <c r="R255" i="16" s="1"/>
  <c r="T253" i="16"/>
  <c r="J254" i="16"/>
  <c r="X252" i="16"/>
  <c r="Y252" i="16"/>
  <c r="W252" i="16"/>
  <c r="U252" i="16"/>
  <c r="K253" i="16"/>
  <c r="L253" i="16" s="1"/>
  <c r="W250" i="17" l="1"/>
  <c r="Y250" i="17"/>
  <c r="L252" i="17"/>
  <c r="J253" i="17"/>
  <c r="Q252" i="17"/>
  <c r="T252" i="17" s="1"/>
  <c r="S251" i="17"/>
  <c r="X251" i="17" s="1"/>
  <c r="T251" i="17"/>
  <c r="F260" i="17"/>
  <c r="M261" i="17" s="1"/>
  <c r="I258" i="17"/>
  <c r="K258" i="17" s="1"/>
  <c r="G258" i="17"/>
  <c r="H258" i="17"/>
  <c r="V258" i="17"/>
  <c r="N258" i="17"/>
  <c r="O258" i="17"/>
  <c r="P258" i="17"/>
  <c r="R258" i="17" s="1"/>
  <c r="U257" i="17"/>
  <c r="Q255" i="16"/>
  <c r="S255" i="16" s="1"/>
  <c r="N256" i="16"/>
  <c r="P256" i="16"/>
  <c r="R256" i="16" s="1"/>
  <c r="O256" i="16"/>
  <c r="G256" i="16"/>
  <c r="V256" i="16"/>
  <c r="H256" i="16"/>
  <c r="F257" i="16"/>
  <c r="M257" i="16"/>
  <c r="I256" i="16"/>
  <c r="T254" i="16"/>
  <c r="J255" i="16"/>
  <c r="U253" i="16"/>
  <c r="K254" i="16"/>
  <c r="L254" i="16" s="1"/>
  <c r="X253" i="16"/>
  <c r="Y253" i="16"/>
  <c r="W253" i="16"/>
  <c r="S252" i="17" l="1"/>
  <c r="W252" i="17" s="1"/>
  <c r="Q253" i="17"/>
  <c r="T253" i="17" s="1"/>
  <c r="W251" i="17"/>
  <c r="Y251" i="17"/>
  <c r="J254" i="17"/>
  <c r="L253" i="17"/>
  <c r="U258" i="17"/>
  <c r="G259" i="17"/>
  <c r="F261" i="17"/>
  <c r="M262" i="17" s="1"/>
  <c r="V259" i="17"/>
  <c r="H259" i="17"/>
  <c r="I259" i="17"/>
  <c r="K259" i="17" s="1"/>
  <c r="N259" i="17"/>
  <c r="P259" i="17"/>
  <c r="R259" i="17" s="1"/>
  <c r="O259" i="17"/>
  <c r="Q256" i="16"/>
  <c r="S256" i="16" s="1"/>
  <c r="F258" i="16"/>
  <c r="G257" i="16"/>
  <c r="I257" i="16"/>
  <c r="H257" i="16"/>
  <c r="M258" i="16"/>
  <c r="V257" i="16"/>
  <c r="O257" i="16"/>
  <c r="N257" i="16"/>
  <c r="P257" i="16"/>
  <c r="R257" i="16"/>
  <c r="U254" i="16"/>
  <c r="K255" i="16"/>
  <c r="L255" i="16" s="1"/>
  <c r="T255" i="16"/>
  <c r="J256" i="16"/>
  <c r="Y254" i="16"/>
  <c r="X254" i="16"/>
  <c r="W254" i="16"/>
  <c r="X252" i="17" l="1"/>
  <c r="Y252" i="17"/>
  <c r="S253" i="17"/>
  <c r="W253" i="17" s="1"/>
  <c r="Q254" i="17"/>
  <c r="T254" i="17" s="1"/>
  <c r="L254" i="17"/>
  <c r="J255" i="17"/>
  <c r="U259" i="17"/>
  <c r="P260" i="17"/>
  <c r="R260" i="17" s="1"/>
  <c r="O260" i="17"/>
  <c r="N260" i="17"/>
  <c r="H260" i="17"/>
  <c r="G260" i="17"/>
  <c r="F262" i="17"/>
  <c r="M263" i="17" s="1"/>
  <c r="I260" i="17"/>
  <c r="K260" i="17" s="1"/>
  <c r="V260" i="17"/>
  <c r="Q257" i="16"/>
  <c r="S257" i="16" s="1"/>
  <c r="N258" i="16"/>
  <c r="O258" i="16"/>
  <c r="P258" i="16"/>
  <c r="R258" i="16" s="1"/>
  <c r="H258" i="16"/>
  <c r="F259" i="16"/>
  <c r="G258" i="16"/>
  <c r="I258" i="16"/>
  <c r="M259" i="16"/>
  <c r="V258" i="16"/>
  <c r="T256" i="16"/>
  <c r="J257" i="16"/>
  <c r="U255" i="16"/>
  <c r="K256" i="16"/>
  <c r="L256" i="16" s="1"/>
  <c r="Y256" i="16" s="1"/>
  <c r="W255" i="16"/>
  <c r="X255" i="16"/>
  <c r="Y255" i="16"/>
  <c r="L255" i="17" l="1"/>
  <c r="J256" i="17"/>
  <c r="X253" i="17"/>
  <c r="S254" i="17"/>
  <c r="Y254" i="17" s="1"/>
  <c r="Q255" i="17"/>
  <c r="T255" i="17" s="1"/>
  <c r="Y253" i="17"/>
  <c r="U260" i="17"/>
  <c r="F263" i="17"/>
  <c r="M264" i="17" s="1"/>
  <c r="G261" i="17"/>
  <c r="V261" i="17"/>
  <c r="H261" i="17"/>
  <c r="I261" i="17"/>
  <c r="K261" i="17" s="1"/>
  <c r="N261" i="17"/>
  <c r="P261" i="17"/>
  <c r="R261" i="17" s="1"/>
  <c r="O261" i="17"/>
  <c r="Q258" i="16"/>
  <c r="S258" i="16" s="1"/>
  <c r="O259" i="16"/>
  <c r="P259" i="16"/>
  <c r="R259" i="16" s="1"/>
  <c r="N259" i="16"/>
  <c r="G259" i="16"/>
  <c r="V259" i="16"/>
  <c r="H259" i="16"/>
  <c r="I259" i="16"/>
  <c r="M260" i="16"/>
  <c r="F260" i="16"/>
  <c r="T257" i="16"/>
  <c r="J258" i="16"/>
  <c r="X256" i="16"/>
  <c r="W256" i="16"/>
  <c r="U256" i="16"/>
  <c r="K257" i="16"/>
  <c r="L257" i="16" s="1"/>
  <c r="X254" i="17" l="1"/>
  <c r="W254" i="17"/>
  <c r="S255" i="17"/>
  <c r="X255" i="17" s="1"/>
  <c r="Q256" i="17"/>
  <c r="T256" i="17" s="1"/>
  <c r="J257" i="17"/>
  <c r="L256" i="17"/>
  <c r="U261" i="17"/>
  <c r="N262" i="17"/>
  <c r="O262" i="17"/>
  <c r="P262" i="17"/>
  <c r="R262" i="17" s="1"/>
  <c r="V262" i="17"/>
  <c r="G262" i="17"/>
  <c r="F264" i="17"/>
  <c r="M265" i="17" s="1"/>
  <c r="I262" i="17"/>
  <c r="K262" i="17" s="1"/>
  <c r="H262" i="17"/>
  <c r="P260" i="16"/>
  <c r="R260" i="16"/>
  <c r="N260" i="16"/>
  <c r="O260" i="16"/>
  <c r="Q259" i="16"/>
  <c r="S259" i="16" s="1"/>
  <c r="M261" i="16"/>
  <c r="H260" i="16"/>
  <c r="I260" i="16"/>
  <c r="V260" i="16"/>
  <c r="F261" i="16"/>
  <c r="G260" i="16"/>
  <c r="W257" i="16"/>
  <c r="Y257" i="16"/>
  <c r="X257" i="16"/>
  <c r="T258" i="16"/>
  <c r="J259" i="16"/>
  <c r="U257" i="16"/>
  <c r="K258" i="16"/>
  <c r="L258" i="16" s="1"/>
  <c r="Y255" i="17" l="1"/>
  <c r="W255" i="17"/>
  <c r="S256" i="17"/>
  <c r="X256" i="17" s="1"/>
  <c r="Q257" i="17"/>
  <c r="T257" i="17" s="1"/>
  <c r="L257" i="17"/>
  <c r="J258" i="17"/>
  <c r="U262" i="17"/>
  <c r="P263" i="17"/>
  <c r="R263" i="17" s="1"/>
  <c r="O263" i="17"/>
  <c r="N263" i="17"/>
  <c r="I263" i="17"/>
  <c r="K263" i="17" s="1"/>
  <c r="U263" i="17" s="1"/>
  <c r="H263" i="17"/>
  <c r="G263" i="17"/>
  <c r="F265" i="17"/>
  <c r="M266" i="17" s="1"/>
  <c r="V263" i="17"/>
  <c r="Q260" i="16"/>
  <c r="S260" i="16" s="1"/>
  <c r="G261" i="16"/>
  <c r="I261" i="16"/>
  <c r="V261" i="16"/>
  <c r="F262" i="16"/>
  <c r="H261" i="16"/>
  <c r="M262" i="16"/>
  <c r="O261" i="16"/>
  <c r="P261" i="16"/>
  <c r="R261" i="16" s="1"/>
  <c r="N261" i="16"/>
  <c r="U258" i="16"/>
  <c r="K259" i="16"/>
  <c r="L259" i="16" s="1"/>
  <c r="T259" i="16"/>
  <c r="J260" i="16"/>
  <c r="X258" i="16"/>
  <c r="Y258" i="16"/>
  <c r="W258" i="16"/>
  <c r="J259" i="17" l="1"/>
  <c r="L258" i="17"/>
  <c r="S257" i="17"/>
  <c r="W257" i="17" s="1"/>
  <c r="Q258" i="17"/>
  <c r="Y256" i="17"/>
  <c r="W256" i="17"/>
  <c r="G264" i="17"/>
  <c r="F266" i="17"/>
  <c r="M267" i="17" s="1"/>
  <c r="I264" i="17"/>
  <c r="K264" i="17" s="1"/>
  <c r="H264" i="17"/>
  <c r="V264" i="17"/>
  <c r="N264" i="17"/>
  <c r="O264" i="17"/>
  <c r="P264" i="17"/>
  <c r="R264" i="17" s="1"/>
  <c r="Q261" i="16"/>
  <c r="S261" i="16" s="1"/>
  <c r="P262" i="16"/>
  <c r="R262" i="16" s="1"/>
  <c r="N262" i="16"/>
  <c r="O262" i="16"/>
  <c r="M263" i="16"/>
  <c r="G262" i="16"/>
  <c r="I262" i="16"/>
  <c r="H262" i="16"/>
  <c r="F263" i="16"/>
  <c r="V262" i="16"/>
  <c r="T260" i="16"/>
  <c r="J261" i="16"/>
  <c r="Y259" i="16"/>
  <c r="X259" i="16"/>
  <c r="W259" i="16"/>
  <c r="K260" i="16"/>
  <c r="L260" i="16" s="1"/>
  <c r="U259" i="16"/>
  <c r="Y257" i="17" l="1"/>
  <c r="X257" i="17"/>
  <c r="S258" i="17"/>
  <c r="Y258" i="17" s="1"/>
  <c r="Q259" i="17"/>
  <c r="T259" i="17" s="1"/>
  <c r="J260" i="17"/>
  <c r="L259" i="17"/>
  <c r="T258" i="17"/>
  <c r="Q262" i="16"/>
  <c r="S262" i="16" s="1"/>
  <c r="U264" i="17"/>
  <c r="O265" i="17"/>
  <c r="N265" i="17"/>
  <c r="P265" i="17"/>
  <c r="R265" i="17" s="1"/>
  <c r="G265" i="17"/>
  <c r="V265" i="17"/>
  <c r="H265" i="17"/>
  <c r="I265" i="17"/>
  <c r="K265" i="17" s="1"/>
  <c r="F267" i="17"/>
  <c r="M268" i="17" s="1"/>
  <c r="O263" i="16"/>
  <c r="P263" i="16"/>
  <c r="R263" i="16" s="1"/>
  <c r="N263" i="16"/>
  <c r="V263" i="16"/>
  <c r="I263" i="16"/>
  <c r="M264" i="16"/>
  <c r="G263" i="16"/>
  <c r="H263" i="16"/>
  <c r="F264" i="16"/>
  <c r="U260" i="16"/>
  <c r="K261" i="16"/>
  <c r="L261" i="16" s="1"/>
  <c r="T261" i="16"/>
  <c r="J262" i="16"/>
  <c r="X260" i="16"/>
  <c r="Y260" i="16"/>
  <c r="W260" i="16"/>
  <c r="W258" i="17" l="1"/>
  <c r="X258" i="17"/>
  <c r="S259" i="17"/>
  <c r="X259" i="17" s="1"/>
  <c r="Q260" i="17"/>
  <c r="L260" i="17"/>
  <c r="J261" i="17"/>
  <c r="Q263" i="16"/>
  <c r="S263" i="16" s="1"/>
  <c r="F268" i="17"/>
  <c r="M269" i="17" s="1"/>
  <c r="I266" i="17"/>
  <c r="K266" i="17" s="1"/>
  <c r="G266" i="17"/>
  <c r="H266" i="17"/>
  <c r="V266" i="17"/>
  <c r="U265" i="17"/>
  <c r="N266" i="17"/>
  <c r="O266" i="17"/>
  <c r="P266" i="17"/>
  <c r="P264" i="16"/>
  <c r="R264" i="16" s="1"/>
  <c r="N264" i="16"/>
  <c r="O264" i="16"/>
  <c r="M265" i="16"/>
  <c r="F265" i="16"/>
  <c r="G264" i="16"/>
  <c r="I264" i="16"/>
  <c r="H264" i="16"/>
  <c r="V264" i="16"/>
  <c r="U261" i="16"/>
  <c r="K262" i="16"/>
  <c r="L262" i="16" s="1"/>
  <c r="T262" i="16"/>
  <c r="J263" i="16"/>
  <c r="W261" i="16"/>
  <c r="X261" i="16"/>
  <c r="Y261" i="16"/>
  <c r="T260" i="17" l="1"/>
  <c r="Q261" i="17"/>
  <c r="T261" i="17" s="1"/>
  <c r="S260" i="17"/>
  <c r="X260" i="17" s="1"/>
  <c r="L261" i="17"/>
  <c r="J262" i="17"/>
  <c r="W259" i="17"/>
  <c r="Y259" i="17"/>
  <c r="R266" i="17"/>
  <c r="G267" i="17"/>
  <c r="F269" i="17"/>
  <c r="M270" i="17" s="1"/>
  <c r="K267" i="17"/>
  <c r="V267" i="17"/>
  <c r="H267" i="17"/>
  <c r="I267" i="17"/>
  <c r="N267" i="17"/>
  <c r="P267" i="17"/>
  <c r="O267" i="17"/>
  <c r="Q264" i="16"/>
  <c r="S264" i="16" s="1"/>
  <c r="V265" i="16"/>
  <c r="H265" i="16"/>
  <c r="G265" i="16"/>
  <c r="F266" i="16"/>
  <c r="I265" i="16"/>
  <c r="M266" i="16"/>
  <c r="N265" i="16"/>
  <c r="O265" i="16"/>
  <c r="P265" i="16"/>
  <c r="R265" i="16" s="1"/>
  <c r="T263" i="16"/>
  <c r="J264" i="16"/>
  <c r="U262" i="16"/>
  <c r="K263" i="16"/>
  <c r="L263" i="16" s="1"/>
  <c r="W262" i="16"/>
  <c r="X262" i="16"/>
  <c r="Y262" i="16"/>
  <c r="Y260" i="17" l="1"/>
  <c r="J263" i="17"/>
  <c r="L262" i="17"/>
  <c r="W260" i="17"/>
  <c r="S261" i="17"/>
  <c r="X261" i="17" s="1"/>
  <c r="Q262" i="17"/>
  <c r="T262" i="17" s="1"/>
  <c r="R267" i="17"/>
  <c r="U267" i="17"/>
  <c r="U266" i="17"/>
  <c r="P268" i="17"/>
  <c r="O268" i="17"/>
  <c r="N268" i="17"/>
  <c r="H268" i="17"/>
  <c r="G268" i="17"/>
  <c r="F270" i="17"/>
  <c r="M271" i="17" s="1"/>
  <c r="I268" i="17"/>
  <c r="K268" i="17" s="1"/>
  <c r="V268" i="17"/>
  <c r="Q265" i="16"/>
  <c r="S265" i="16" s="1"/>
  <c r="P266" i="16"/>
  <c r="R266" i="16" s="1"/>
  <c r="O266" i="16"/>
  <c r="N266" i="16"/>
  <c r="H266" i="16"/>
  <c r="M267" i="16"/>
  <c r="G266" i="16"/>
  <c r="I266" i="16"/>
  <c r="V266" i="16"/>
  <c r="F267" i="16"/>
  <c r="U263" i="16"/>
  <c r="K264" i="16"/>
  <c r="L264" i="16" s="1"/>
  <c r="X263" i="16"/>
  <c r="Y263" i="16"/>
  <c r="W263" i="16"/>
  <c r="T264" i="16"/>
  <c r="J265" i="16"/>
  <c r="T265" i="16" l="1"/>
  <c r="W261" i="17"/>
  <c r="Y261" i="17"/>
  <c r="S262" i="17"/>
  <c r="Y262" i="17" s="1"/>
  <c r="Q263" i="17"/>
  <c r="T263" i="17" s="1"/>
  <c r="L263" i="17"/>
  <c r="J264" i="17"/>
  <c r="R268" i="17"/>
  <c r="U268" i="17" s="1"/>
  <c r="N269" i="17"/>
  <c r="P269" i="17"/>
  <c r="O269" i="17"/>
  <c r="F271" i="17"/>
  <c r="M272" i="17" s="1"/>
  <c r="G269" i="17"/>
  <c r="V269" i="17"/>
  <c r="H269" i="17"/>
  <c r="I269" i="17"/>
  <c r="K269" i="17" s="1"/>
  <c r="Q266" i="16"/>
  <c r="S266" i="16" s="1"/>
  <c r="M268" i="16"/>
  <c r="G267" i="16"/>
  <c r="H267" i="16"/>
  <c r="F268" i="16"/>
  <c r="I267" i="16"/>
  <c r="V267" i="16"/>
  <c r="N267" i="16"/>
  <c r="P267" i="16"/>
  <c r="R267" i="16" s="1"/>
  <c r="O267" i="16"/>
  <c r="J266" i="16"/>
  <c r="X264" i="16"/>
  <c r="W264" i="16"/>
  <c r="Y264" i="16"/>
  <c r="U264" i="16"/>
  <c r="K265" i="16"/>
  <c r="L265" i="16" s="1"/>
  <c r="X265" i="16" s="1"/>
  <c r="J265" i="17" l="1"/>
  <c r="L264" i="17"/>
  <c r="X262" i="17"/>
  <c r="W262" i="17"/>
  <c r="S263" i="17"/>
  <c r="W263" i="17" s="1"/>
  <c r="Q264" i="17"/>
  <c r="R269" i="17"/>
  <c r="U269" i="17" s="1"/>
  <c r="N270" i="17"/>
  <c r="O270" i="17"/>
  <c r="P270" i="17"/>
  <c r="R270" i="17" s="1"/>
  <c r="V270" i="17"/>
  <c r="G270" i="17"/>
  <c r="F272" i="17"/>
  <c r="M273" i="17" s="1"/>
  <c r="I270" i="17"/>
  <c r="K270" i="17" s="1"/>
  <c r="H270" i="17"/>
  <c r="Q267" i="16"/>
  <c r="S267" i="16" s="1"/>
  <c r="F269" i="16"/>
  <c r="I268" i="16"/>
  <c r="H268" i="16"/>
  <c r="G268" i="16"/>
  <c r="V268" i="16"/>
  <c r="M269" i="16"/>
  <c r="O268" i="16"/>
  <c r="P268" i="16"/>
  <c r="R268" i="16" s="1"/>
  <c r="N268" i="16"/>
  <c r="U265" i="16"/>
  <c r="K266" i="16"/>
  <c r="L266" i="16" s="1"/>
  <c r="T266" i="16"/>
  <c r="J267" i="16"/>
  <c r="W265" i="16"/>
  <c r="Y265" i="16"/>
  <c r="X263" i="17" l="1"/>
  <c r="Y263" i="17"/>
  <c r="S264" i="17"/>
  <c r="Y264" i="17" s="1"/>
  <c r="Q265" i="17"/>
  <c r="L265" i="17"/>
  <c r="J266" i="17"/>
  <c r="T264" i="17"/>
  <c r="P271" i="17"/>
  <c r="R271" i="17" s="1"/>
  <c r="O271" i="17"/>
  <c r="N271" i="17"/>
  <c r="I271" i="17"/>
  <c r="K271" i="17" s="1"/>
  <c r="H271" i="17"/>
  <c r="G271" i="17"/>
  <c r="V271" i="17"/>
  <c r="F273" i="17"/>
  <c r="M274" i="17" s="1"/>
  <c r="U270" i="17"/>
  <c r="Q268" i="16"/>
  <c r="S268" i="16" s="1"/>
  <c r="N269" i="16"/>
  <c r="P269" i="16"/>
  <c r="R269" i="16" s="1"/>
  <c r="O269" i="16"/>
  <c r="G269" i="16"/>
  <c r="V269" i="16"/>
  <c r="I269" i="16"/>
  <c r="M270" i="16"/>
  <c r="H269" i="16"/>
  <c r="F270" i="16"/>
  <c r="X266" i="16"/>
  <c r="W266" i="16"/>
  <c r="Y266" i="16"/>
  <c r="U266" i="16"/>
  <c r="K267" i="16"/>
  <c r="L267" i="16" s="1"/>
  <c r="T267" i="16"/>
  <c r="J268" i="16"/>
  <c r="W264" i="17" l="1"/>
  <c r="S265" i="17"/>
  <c r="X265" i="17" s="1"/>
  <c r="Q266" i="17"/>
  <c r="T266" i="17" s="1"/>
  <c r="J267" i="17"/>
  <c r="L266" i="17"/>
  <c r="T265" i="17"/>
  <c r="X264" i="17"/>
  <c r="U271" i="17"/>
  <c r="N272" i="17"/>
  <c r="O272" i="17"/>
  <c r="P272" i="17"/>
  <c r="R272" i="17" s="1"/>
  <c r="G272" i="17"/>
  <c r="F274" i="17"/>
  <c r="M275" i="17" s="1"/>
  <c r="I272" i="17"/>
  <c r="K272" i="17" s="1"/>
  <c r="H272" i="17"/>
  <c r="V272" i="17"/>
  <c r="Q269" i="16"/>
  <c r="S269" i="16" s="1"/>
  <c r="N270" i="16"/>
  <c r="P270" i="16"/>
  <c r="R270" i="16" s="1"/>
  <c r="O270" i="16"/>
  <c r="M271" i="16"/>
  <c r="F271" i="16"/>
  <c r="G270" i="16"/>
  <c r="I270" i="16"/>
  <c r="V270" i="16"/>
  <c r="H270" i="16"/>
  <c r="U267" i="16"/>
  <c r="K268" i="16"/>
  <c r="L268" i="16" s="1"/>
  <c r="X268" i="16" s="1"/>
  <c r="T268" i="16"/>
  <c r="J269" i="16"/>
  <c r="Y267" i="16"/>
  <c r="X267" i="16"/>
  <c r="W267" i="16"/>
  <c r="Y265" i="17" l="1"/>
  <c r="W265" i="17"/>
  <c r="Q267" i="17"/>
  <c r="T267" i="17" s="1"/>
  <c r="S266" i="17"/>
  <c r="Y266" i="17" s="1"/>
  <c r="L267" i="17"/>
  <c r="J268" i="17"/>
  <c r="Q270" i="16"/>
  <c r="S270" i="16" s="1"/>
  <c r="O273" i="17"/>
  <c r="N273" i="17"/>
  <c r="P273" i="17"/>
  <c r="R273" i="17" s="1"/>
  <c r="U272" i="17"/>
  <c r="G273" i="17"/>
  <c r="V273" i="17"/>
  <c r="H273" i="17"/>
  <c r="I273" i="17"/>
  <c r="K273" i="17" s="1"/>
  <c r="F275" i="17"/>
  <c r="M276" i="17" s="1"/>
  <c r="V271" i="16"/>
  <c r="F272" i="16"/>
  <c r="G271" i="16"/>
  <c r="I271" i="16"/>
  <c r="M272" i="16"/>
  <c r="H271" i="16"/>
  <c r="N271" i="16"/>
  <c r="O271" i="16"/>
  <c r="P271" i="16"/>
  <c r="R271" i="16" s="1"/>
  <c r="T269" i="16"/>
  <c r="J270" i="16"/>
  <c r="W268" i="16"/>
  <c r="Y268" i="16"/>
  <c r="U268" i="16"/>
  <c r="K269" i="16"/>
  <c r="L269" i="16" s="1"/>
  <c r="W266" i="17" l="1"/>
  <c r="X266" i="17"/>
  <c r="L268" i="17"/>
  <c r="J269" i="17"/>
  <c r="S267" i="17"/>
  <c r="X267" i="17" s="1"/>
  <c r="Q268" i="17"/>
  <c r="T268" i="17" s="1"/>
  <c r="U273" i="17"/>
  <c r="F276" i="17"/>
  <c r="M277" i="17" s="1"/>
  <c r="I274" i="17"/>
  <c r="K274" i="17" s="1"/>
  <c r="G274" i="17"/>
  <c r="H274" i="17"/>
  <c r="V274" i="17"/>
  <c r="N274" i="17"/>
  <c r="O274" i="17"/>
  <c r="P274" i="17"/>
  <c r="R274" i="17" s="1"/>
  <c r="Q271" i="16"/>
  <c r="S271" i="16" s="1"/>
  <c r="F273" i="16"/>
  <c r="G272" i="16"/>
  <c r="M273" i="16"/>
  <c r="V272" i="16"/>
  <c r="H272" i="16"/>
  <c r="I272" i="16"/>
  <c r="P272" i="16"/>
  <c r="R272" i="16" s="1"/>
  <c r="N272" i="16"/>
  <c r="O272" i="16"/>
  <c r="T270" i="16"/>
  <c r="J271" i="16"/>
  <c r="W269" i="16"/>
  <c r="X269" i="16"/>
  <c r="Y269" i="16"/>
  <c r="U269" i="16"/>
  <c r="K270" i="16"/>
  <c r="L270" i="16" s="1"/>
  <c r="W267" i="17" l="1"/>
  <c r="S268" i="17"/>
  <c r="W268" i="17" s="1"/>
  <c r="Q269" i="17"/>
  <c r="T269" i="17" s="1"/>
  <c r="J270" i="17"/>
  <c r="L269" i="17"/>
  <c r="Y267" i="17"/>
  <c r="U274" i="17"/>
  <c r="N275" i="17"/>
  <c r="P275" i="17"/>
  <c r="R275" i="17" s="1"/>
  <c r="O275" i="17"/>
  <c r="G275" i="17"/>
  <c r="F277" i="17"/>
  <c r="M278" i="17" s="1"/>
  <c r="V275" i="17"/>
  <c r="H275" i="17"/>
  <c r="I275" i="17"/>
  <c r="K275" i="17" s="1"/>
  <c r="Q272" i="16"/>
  <c r="S272" i="16" s="1"/>
  <c r="P273" i="16"/>
  <c r="R273" i="16" s="1"/>
  <c r="O273" i="16"/>
  <c r="N273" i="16"/>
  <c r="I273" i="16"/>
  <c r="F274" i="16"/>
  <c r="V273" i="16"/>
  <c r="G273" i="16"/>
  <c r="H273" i="16"/>
  <c r="M274" i="16"/>
  <c r="T271" i="16"/>
  <c r="J272" i="16"/>
  <c r="Y270" i="16"/>
  <c r="X270" i="16"/>
  <c r="W270" i="16"/>
  <c r="U270" i="16"/>
  <c r="K271" i="16"/>
  <c r="L271" i="16" s="1"/>
  <c r="Y268" i="17" l="1"/>
  <c r="X268" i="17"/>
  <c r="L270" i="17"/>
  <c r="J271" i="17"/>
  <c r="S269" i="17"/>
  <c r="Y269" i="17" s="1"/>
  <c r="Q270" i="17"/>
  <c r="Q273" i="16"/>
  <c r="S273" i="16" s="1"/>
  <c r="H276" i="17"/>
  <c r="G276" i="17"/>
  <c r="F278" i="17"/>
  <c r="M279" i="17" s="1"/>
  <c r="I276" i="17"/>
  <c r="K276" i="17" s="1"/>
  <c r="V276" i="17"/>
  <c r="U275" i="17"/>
  <c r="P276" i="17"/>
  <c r="R276" i="17" s="1"/>
  <c r="O276" i="17"/>
  <c r="N276" i="17"/>
  <c r="M275" i="16"/>
  <c r="F275" i="16"/>
  <c r="V274" i="16"/>
  <c r="I274" i="16"/>
  <c r="G274" i="16"/>
  <c r="H274" i="16"/>
  <c r="O274" i="16"/>
  <c r="N274" i="16"/>
  <c r="P274" i="16"/>
  <c r="R274" i="16" s="1"/>
  <c r="K272" i="16"/>
  <c r="L272" i="16" s="1"/>
  <c r="U271" i="16"/>
  <c r="W271" i="16"/>
  <c r="Y271" i="16"/>
  <c r="X271" i="16"/>
  <c r="T272" i="16"/>
  <c r="J273" i="16"/>
  <c r="W269" i="17" l="1"/>
  <c r="X269" i="17"/>
  <c r="S270" i="17"/>
  <c r="Y270" i="17" s="1"/>
  <c r="Q271" i="17"/>
  <c r="T271" i="17" s="1"/>
  <c r="T270" i="17"/>
  <c r="L271" i="17"/>
  <c r="J272" i="17"/>
  <c r="U276" i="17"/>
  <c r="F279" i="17"/>
  <c r="M280" i="17" s="1"/>
  <c r="G277" i="17"/>
  <c r="V277" i="17"/>
  <c r="H277" i="17"/>
  <c r="I277" i="17"/>
  <c r="K277" i="17" s="1"/>
  <c r="N277" i="17"/>
  <c r="P277" i="17"/>
  <c r="R277" i="17" s="1"/>
  <c r="O277" i="17"/>
  <c r="Q274" i="16"/>
  <c r="S274" i="16" s="1"/>
  <c r="I275" i="16"/>
  <c r="M276" i="16"/>
  <c r="F276" i="16"/>
  <c r="G275" i="16"/>
  <c r="V275" i="16"/>
  <c r="H275" i="16"/>
  <c r="P275" i="16"/>
  <c r="R275" i="16" s="1"/>
  <c r="N275" i="16"/>
  <c r="O275" i="16"/>
  <c r="L273" i="16"/>
  <c r="J274" i="16"/>
  <c r="T273" i="16"/>
  <c r="W272" i="16"/>
  <c r="X272" i="16"/>
  <c r="Y272" i="16"/>
  <c r="U272" i="16"/>
  <c r="K273" i="16"/>
  <c r="W270" i="17" l="1"/>
  <c r="X270" i="17"/>
  <c r="L272" i="17"/>
  <c r="J273" i="17"/>
  <c r="S271" i="17"/>
  <c r="W271" i="17" s="1"/>
  <c r="Q272" i="17"/>
  <c r="U277" i="17"/>
  <c r="N278" i="17"/>
  <c r="O278" i="17"/>
  <c r="P278" i="17"/>
  <c r="R278" i="17" s="1"/>
  <c r="V278" i="17"/>
  <c r="G278" i="17"/>
  <c r="F280" i="17"/>
  <c r="M281" i="17" s="1"/>
  <c r="I278" i="17"/>
  <c r="K278" i="17" s="1"/>
  <c r="H278" i="17"/>
  <c r="Q275" i="16"/>
  <c r="S275" i="16" s="1"/>
  <c r="F277" i="16"/>
  <c r="I276" i="16"/>
  <c r="V276" i="16"/>
  <c r="G276" i="16"/>
  <c r="M277" i="16"/>
  <c r="H276" i="16"/>
  <c r="N276" i="16"/>
  <c r="O276" i="16"/>
  <c r="P276" i="16"/>
  <c r="R276" i="16" s="1"/>
  <c r="T274" i="16"/>
  <c r="J275" i="16"/>
  <c r="U273" i="16"/>
  <c r="K274" i="16"/>
  <c r="L274" i="16" s="1"/>
  <c r="Y273" i="16"/>
  <c r="W273" i="16"/>
  <c r="X273" i="16"/>
  <c r="X271" i="17" l="1"/>
  <c r="Y271" i="17"/>
  <c r="S272" i="17"/>
  <c r="X272" i="17" s="1"/>
  <c r="Q273" i="17"/>
  <c r="T273" i="17" s="1"/>
  <c r="T272" i="17"/>
  <c r="L273" i="17"/>
  <c r="J274" i="17"/>
  <c r="U278" i="17"/>
  <c r="P279" i="17"/>
  <c r="R279" i="17" s="1"/>
  <c r="O279" i="17"/>
  <c r="N279" i="17"/>
  <c r="I279" i="17"/>
  <c r="K279" i="17" s="1"/>
  <c r="H279" i="17"/>
  <c r="G279" i="17"/>
  <c r="F281" i="17"/>
  <c r="M282" i="17" s="1"/>
  <c r="V279" i="17"/>
  <c r="Q276" i="16"/>
  <c r="S276" i="16" s="1"/>
  <c r="M278" i="16"/>
  <c r="F278" i="16"/>
  <c r="G277" i="16"/>
  <c r="V277" i="16"/>
  <c r="H277" i="16"/>
  <c r="I277" i="16"/>
  <c r="N277" i="16"/>
  <c r="P277" i="16"/>
  <c r="R277" i="16" s="1"/>
  <c r="O277" i="16"/>
  <c r="U274" i="16"/>
  <c r="K275" i="16"/>
  <c r="L275" i="16" s="1"/>
  <c r="X274" i="16"/>
  <c r="W274" i="16"/>
  <c r="Y274" i="16"/>
  <c r="T275" i="16"/>
  <c r="J276" i="16"/>
  <c r="Y272" i="17" l="1"/>
  <c r="W272" i="17"/>
  <c r="J275" i="17"/>
  <c r="L274" i="17"/>
  <c r="S273" i="17"/>
  <c r="Y273" i="17" s="1"/>
  <c r="Q274" i="17"/>
  <c r="U279" i="17"/>
  <c r="N280" i="17"/>
  <c r="O280" i="17"/>
  <c r="P280" i="17"/>
  <c r="R280" i="17" s="1"/>
  <c r="G280" i="17"/>
  <c r="F282" i="17"/>
  <c r="M283" i="17" s="1"/>
  <c r="I280" i="17"/>
  <c r="K280" i="17" s="1"/>
  <c r="H280" i="17"/>
  <c r="V280" i="17"/>
  <c r="Q277" i="16"/>
  <c r="S277" i="16" s="1"/>
  <c r="F279" i="16"/>
  <c r="M279" i="16"/>
  <c r="H278" i="16"/>
  <c r="I278" i="16"/>
  <c r="G278" i="16"/>
  <c r="V278" i="16"/>
  <c r="N278" i="16"/>
  <c r="O278" i="16"/>
  <c r="P278" i="16"/>
  <c r="R278" i="16" s="1"/>
  <c r="W275" i="16"/>
  <c r="X275" i="16"/>
  <c r="Y275" i="16"/>
  <c r="U275" i="16"/>
  <c r="K276" i="16"/>
  <c r="L276" i="16" s="1"/>
  <c r="T276" i="16"/>
  <c r="J277" i="16"/>
  <c r="X273" i="17" l="1"/>
  <c r="S274" i="17"/>
  <c r="X274" i="17" s="1"/>
  <c r="Q275" i="17"/>
  <c r="W273" i="17"/>
  <c r="L275" i="17"/>
  <c r="J276" i="17"/>
  <c r="T274" i="17"/>
  <c r="F283" i="17"/>
  <c r="M284" i="17" s="1"/>
  <c r="U280" i="17"/>
  <c r="O281" i="17"/>
  <c r="N281" i="17"/>
  <c r="P281" i="17"/>
  <c r="R281" i="17" s="1"/>
  <c r="G281" i="17"/>
  <c r="V281" i="17"/>
  <c r="H281" i="17"/>
  <c r="I281" i="17"/>
  <c r="K281" i="17" s="1"/>
  <c r="Q278" i="16"/>
  <c r="S278" i="16" s="1"/>
  <c r="P279" i="16"/>
  <c r="R279" i="16" s="1"/>
  <c r="N279" i="16"/>
  <c r="O279" i="16"/>
  <c r="H279" i="16"/>
  <c r="I279" i="16"/>
  <c r="M280" i="16"/>
  <c r="F280" i="16"/>
  <c r="V279" i="16"/>
  <c r="G279" i="16"/>
  <c r="T277" i="16"/>
  <c r="J278" i="16"/>
  <c r="U276" i="16"/>
  <c r="K277" i="16"/>
  <c r="L277" i="16" s="1"/>
  <c r="W276" i="16"/>
  <c r="X276" i="16"/>
  <c r="Y276" i="16"/>
  <c r="Y274" i="17" l="1"/>
  <c r="W274" i="17"/>
  <c r="L276" i="17"/>
  <c r="J277" i="17"/>
  <c r="S275" i="17"/>
  <c r="X275" i="17" s="1"/>
  <c r="Q276" i="17"/>
  <c r="T275" i="17"/>
  <c r="U281" i="17"/>
  <c r="Q279" i="16"/>
  <c r="S279" i="16" s="1"/>
  <c r="N282" i="17"/>
  <c r="O282" i="17"/>
  <c r="P282" i="17"/>
  <c r="R282" i="17" s="1"/>
  <c r="F284" i="17"/>
  <c r="M285" i="17" s="1"/>
  <c r="I282" i="17"/>
  <c r="K282" i="17" s="1"/>
  <c r="G282" i="17"/>
  <c r="H282" i="17"/>
  <c r="V282" i="17"/>
  <c r="F281" i="16"/>
  <c r="I280" i="16"/>
  <c r="V280" i="16"/>
  <c r="M281" i="16"/>
  <c r="G280" i="16"/>
  <c r="H280" i="16"/>
  <c r="N280" i="16"/>
  <c r="P280" i="16"/>
  <c r="R280" i="16" s="1"/>
  <c r="O280" i="16"/>
  <c r="Y277" i="16"/>
  <c r="W277" i="16"/>
  <c r="X277" i="16"/>
  <c r="U277" i="16"/>
  <c r="K278" i="16"/>
  <c r="L278" i="16" s="1"/>
  <c r="J279" i="16"/>
  <c r="T278" i="16"/>
  <c r="Y275" i="17" l="1"/>
  <c r="W275" i="17"/>
  <c r="S276" i="17"/>
  <c r="X276" i="17" s="1"/>
  <c r="Q277" i="17"/>
  <c r="T277" i="17" s="1"/>
  <c r="T276" i="17"/>
  <c r="L277" i="17"/>
  <c r="J278" i="17"/>
  <c r="G283" i="17"/>
  <c r="F285" i="17"/>
  <c r="M286" i="17" s="1"/>
  <c r="V283" i="17"/>
  <c r="H283" i="17"/>
  <c r="I283" i="17"/>
  <c r="K283" i="17" s="1"/>
  <c r="U282" i="17"/>
  <c r="N283" i="17"/>
  <c r="P283" i="17"/>
  <c r="R283" i="17" s="1"/>
  <c r="O283" i="17"/>
  <c r="Q280" i="16"/>
  <c r="S280" i="16" s="1"/>
  <c r="P281" i="16"/>
  <c r="R281" i="16" s="1"/>
  <c r="O281" i="16"/>
  <c r="N281" i="16"/>
  <c r="M282" i="16"/>
  <c r="F282" i="16"/>
  <c r="G281" i="16"/>
  <c r="H281" i="16"/>
  <c r="I281" i="16"/>
  <c r="V281" i="16"/>
  <c r="U278" i="16"/>
  <c r="K279" i="16"/>
  <c r="L279" i="16"/>
  <c r="J280" i="16"/>
  <c r="Y278" i="16"/>
  <c r="X278" i="16"/>
  <c r="W278" i="16"/>
  <c r="T279" i="16"/>
  <c r="W276" i="17" l="1"/>
  <c r="Y276" i="17"/>
  <c r="L278" i="17"/>
  <c r="J279" i="17"/>
  <c r="S277" i="17"/>
  <c r="W277" i="17" s="1"/>
  <c r="Q278" i="17"/>
  <c r="U283" i="17"/>
  <c r="H284" i="17"/>
  <c r="G284" i="17"/>
  <c r="F286" i="17"/>
  <c r="M287" i="17" s="1"/>
  <c r="I284" i="17"/>
  <c r="K284" i="17" s="1"/>
  <c r="V284" i="17"/>
  <c r="P284" i="17"/>
  <c r="R284" i="17" s="1"/>
  <c r="O284" i="17"/>
  <c r="N284" i="17"/>
  <c r="Q281" i="16"/>
  <c r="S281" i="16" s="1"/>
  <c r="N282" i="16"/>
  <c r="O282" i="16"/>
  <c r="P282" i="16"/>
  <c r="R282" i="16" s="1"/>
  <c r="I282" i="16"/>
  <c r="F283" i="16"/>
  <c r="M283" i="16"/>
  <c r="G282" i="16"/>
  <c r="H282" i="16"/>
  <c r="V282" i="16"/>
  <c r="T280" i="16"/>
  <c r="J281" i="16"/>
  <c r="W279" i="16"/>
  <c r="X279" i="16"/>
  <c r="Y279" i="16"/>
  <c r="U279" i="16"/>
  <c r="K280" i="16"/>
  <c r="L280" i="16" s="1"/>
  <c r="Q282" i="16" l="1"/>
  <c r="S282" i="16" s="1"/>
  <c r="X277" i="17"/>
  <c r="S278" i="17"/>
  <c r="W278" i="17" s="1"/>
  <c r="Q279" i="17"/>
  <c r="T279" i="17" s="1"/>
  <c r="Y277" i="17"/>
  <c r="L279" i="17"/>
  <c r="J280" i="17"/>
  <c r="T278" i="17"/>
  <c r="U284" i="17"/>
  <c r="F287" i="17"/>
  <c r="M288" i="17" s="1"/>
  <c r="G285" i="17"/>
  <c r="V285" i="17"/>
  <c r="H285" i="17"/>
  <c r="I285" i="17"/>
  <c r="K285" i="17" s="1"/>
  <c r="N285" i="17"/>
  <c r="P285" i="17"/>
  <c r="R285" i="17" s="1"/>
  <c r="O285" i="17"/>
  <c r="P283" i="16"/>
  <c r="R283" i="16" s="1"/>
  <c r="N283" i="16"/>
  <c r="O283" i="16"/>
  <c r="F284" i="16"/>
  <c r="V283" i="16"/>
  <c r="G283" i="16"/>
  <c r="H283" i="16"/>
  <c r="I283" i="16"/>
  <c r="M284" i="16"/>
  <c r="T281" i="16"/>
  <c r="J282" i="16"/>
  <c r="U280" i="16"/>
  <c r="K281" i="16"/>
  <c r="L281" i="16" s="1"/>
  <c r="X280" i="16"/>
  <c r="W280" i="16"/>
  <c r="Y280" i="16"/>
  <c r="Y278" i="17" l="1"/>
  <c r="X278" i="17"/>
  <c r="J281" i="17"/>
  <c r="L280" i="17"/>
  <c r="S279" i="17"/>
  <c r="Y279" i="17" s="1"/>
  <c r="Q280" i="17"/>
  <c r="T280" i="17" s="1"/>
  <c r="Q283" i="16"/>
  <c r="S283" i="16" s="1"/>
  <c r="U285" i="17"/>
  <c r="N286" i="17"/>
  <c r="O286" i="17"/>
  <c r="P286" i="17"/>
  <c r="R286" i="17" s="1"/>
  <c r="V286" i="17"/>
  <c r="G286" i="17"/>
  <c r="F288" i="17"/>
  <c r="M289" i="17" s="1"/>
  <c r="I286" i="17"/>
  <c r="K286" i="17" s="1"/>
  <c r="H286" i="17"/>
  <c r="H284" i="16"/>
  <c r="M285" i="16"/>
  <c r="V284" i="16"/>
  <c r="I284" i="16"/>
  <c r="F285" i="16"/>
  <c r="G284" i="16"/>
  <c r="N284" i="16"/>
  <c r="P284" i="16"/>
  <c r="R284" i="16" s="1"/>
  <c r="O284" i="16"/>
  <c r="W281" i="16"/>
  <c r="X281" i="16"/>
  <c r="Y281" i="16"/>
  <c r="U281" i="16"/>
  <c r="K282" i="16"/>
  <c r="T282" i="16"/>
  <c r="L282" i="16"/>
  <c r="J283" i="16"/>
  <c r="X279" i="17" l="1"/>
  <c r="S280" i="17"/>
  <c r="W280" i="17" s="1"/>
  <c r="Q281" i="17"/>
  <c r="T281" i="17" s="1"/>
  <c r="L281" i="17"/>
  <c r="J282" i="17"/>
  <c r="W279" i="17"/>
  <c r="P287" i="17"/>
  <c r="R287" i="17" s="1"/>
  <c r="O287" i="17"/>
  <c r="N287" i="17"/>
  <c r="U286" i="17"/>
  <c r="I287" i="17"/>
  <c r="K287" i="17" s="1"/>
  <c r="H287" i="17"/>
  <c r="G287" i="17"/>
  <c r="V287" i="17"/>
  <c r="F289" i="17"/>
  <c r="M290" i="17" s="1"/>
  <c r="Q284" i="16"/>
  <c r="S284" i="16" s="1"/>
  <c r="M286" i="16"/>
  <c r="F286" i="16"/>
  <c r="V285" i="16"/>
  <c r="H285" i="16"/>
  <c r="I285" i="16"/>
  <c r="G285" i="16"/>
  <c r="P285" i="16"/>
  <c r="R285" i="16" s="1"/>
  <c r="N285" i="16"/>
  <c r="O285" i="16"/>
  <c r="Y282" i="16"/>
  <c r="W282" i="16"/>
  <c r="X282" i="16"/>
  <c r="U282" i="16"/>
  <c r="K283" i="16"/>
  <c r="L283" i="16" s="1"/>
  <c r="T283" i="16"/>
  <c r="J284" i="16"/>
  <c r="X280" i="17" l="1"/>
  <c r="Y280" i="17"/>
  <c r="L282" i="17"/>
  <c r="J283" i="17"/>
  <c r="S281" i="17"/>
  <c r="Y281" i="17" s="1"/>
  <c r="Q282" i="17"/>
  <c r="U287" i="17"/>
  <c r="N288" i="17"/>
  <c r="O288" i="17"/>
  <c r="P288" i="17"/>
  <c r="R288" i="17" s="1"/>
  <c r="G288" i="17"/>
  <c r="F290" i="17"/>
  <c r="M291" i="17" s="1"/>
  <c r="I288" i="17"/>
  <c r="K288" i="17" s="1"/>
  <c r="H288" i="17"/>
  <c r="V288" i="17"/>
  <c r="Q285" i="16"/>
  <c r="S285" i="16" s="1"/>
  <c r="V286" i="16"/>
  <c r="G286" i="16"/>
  <c r="H286" i="16"/>
  <c r="M287" i="16"/>
  <c r="F287" i="16"/>
  <c r="I286" i="16"/>
  <c r="P286" i="16"/>
  <c r="R286" i="16" s="1"/>
  <c r="O286" i="16"/>
  <c r="N286" i="16"/>
  <c r="U283" i="16"/>
  <c r="K284" i="16"/>
  <c r="L284" i="16"/>
  <c r="J285" i="16"/>
  <c r="T284" i="16"/>
  <c r="X283" i="16"/>
  <c r="Y283" i="16"/>
  <c r="W283" i="16"/>
  <c r="T282" i="17" l="1"/>
  <c r="S282" i="17"/>
  <c r="Y282" i="17" s="1"/>
  <c r="Q283" i="17"/>
  <c r="T283" i="17" s="1"/>
  <c r="W281" i="17"/>
  <c r="X281" i="17"/>
  <c r="L283" i="17"/>
  <c r="J284" i="17"/>
  <c r="U288" i="17"/>
  <c r="G289" i="17"/>
  <c r="V289" i="17"/>
  <c r="H289" i="17"/>
  <c r="I289" i="17"/>
  <c r="K289" i="17" s="1"/>
  <c r="F291" i="17"/>
  <c r="M292" i="17" s="1"/>
  <c r="O289" i="17"/>
  <c r="N289" i="17"/>
  <c r="P289" i="17"/>
  <c r="R289" i="17" s="1"/>
  <c r="Q286" i="16"/>
  <c r="S286" i="16" s="1"/>
  <c r="H287" i="16"/>
  <c r="V287" i="16"/>
  <c r="G287" i="16"/>
  <c r="I287" i="16"/>
  <c r="M288" i="16"/>
  <c r="F288" i="16"/>
  <c r="N287" i="16"/>
  <c r="O287" i="16"/>
  <c r="P287" i="16"/>
  <c r="R287" i="16" s="1"/>
  <c r="T285" i="16"/>
  <c r="J286" i="16"/>
  <c r="U284" i="16"/>
  <c r="K285" i="16"/>
  <c r="L285" i="16" s="1"/>
  <c r="X284" i="16"/>
  <c r="W284" i="16"/>
  <c r="Y284" i="16"/>
  <c r="X282" i="17" l="1"/>
  <c r="L284" i="17"/>
  <c r="J285" i="17"/>
  <c r="S283" i="17"/>
  <c r="X283" i="17" s="1"/>
  <c r="Q284" i="17"/>
  <c r="W282" i="17"/>
  <c r="U289" i="17"/>
  <c r="F292" i="17"/>
  <c r="M293" i="17" s="1"/>
  <c r="I290" i="17"/>
  <c r="K290" i="17" s="1"/>
  <c r="G290" i="17"/>
  <c r="H290" i="17"/>
  <c r="V290" i="17"/>
  <c r="N290" i="17"/>
  <c r="O290" i="17"/>
  <c r="P290" i="17"/>
  <c r="R290" i="17" s="1"/>
  <c r="Q287" i="16"/>
  <c r="S287" i="16" s="1"/>
  <c r="M289" i="16"/>
  <c r="V288" i="16"/>
  <c r="I288" i="16"/>
  <c r="F289" i="16"/>
  <c r="G288" i="16"/>
  <c r="H288" i="16"/>
  <c r="N288" i="16"/>
  <c r="O288" i="16"/>
  <c r="P288" i="16"/>
  <c r="R288" i="16" s="1"/>
  <c r="U285" i="16"/>
  <c r="K286" i="16"/>
  <c r="L286" i="16"/>
  <c r="W286" i="16" s="1"/>
  <c r="T286" i="16"/>
  <c r="J287" i="16"/>
  <c r="X285" i="16"/>
  <c r="Y285" i="16"/>
  <c r="W285" i="16"/>
  <c r="T284" i="17" l="1"/>
  <c r="S284" i="17"/>
  <c r="X284" i="17" s="1"/>
  <c r="Q285" i="17"/>
  <c r="T285" i="17" s="1"/>
  <c r="Y283" i="17"/>
  <c r="W283" i="17"/>
  <c r="L285" i="17"/>
  <c r="J286" i="17"/>
  <c r="U290" i="17"/>
  <c r="N291" i="17"/>
  <c r="P291" i="17"/>
  <c r="R291" i="17" s="1"/>
  <c r="O291" i="17"/>
  <c r="G291" i="17"/>
  <c r="F293" i="17"/>
  <c r="M294" i="17" s="1"/>
  <c r="V291" i="17"/>
  <c r="H291" i="17"/>
  <c r="I291" i="17"/>
  <c r="K291" i="17" s="1"/>
  <c r="Q288" i="16"/>
  <c r="S288" i="16" s="1"/>
  <c r="F290" i="16"/>
  <c r="G289" i="16"/>
  <c r="H289" i="16"/>
  <c r="I289" i="16"/>
  <c r="M290" i="16"/>
  <c r="V289" i="16"/>
  <c r="O289" i="16"/>
  <c r="N289" i="16"/>
  <c r="P289" i="16"/>
  <c r="R289" i="16" s="1"/>
  <c r="Y286" i="16"/>
  <c r="X286" i="16"/>
  <c r="T287" i="16"/>
  <c r="J288" i="16"/>
  <c r="U286" i="16"/>
  <c r="K287" i="16"/>
  <c r="L287" i="16" s="1"/>
  <c r="Y284" i="17" l="1"/>
  <c r="W284" i="17"/>
  <c r="L286" i="17"/>
  <c r="J287" i="17"/>
  <c r="S285" i="17"/>
  <c r="Y285" i="17" s="1"/>
  <c r="Q286" i="17"/>
  <c r="U291" i="17"/>
  <c r="P292" i="17"/>
  <c r="R292" i="17" s="1"/>
  <c r="O292" i="17"/>
  <c r="N292" i="17"/>
  <c r="H292" i="17"/>
  <c r="G292" i="17"/>
  <c r="F294" i="17"/>
  <c r="M295" i="17" s="1"/>
  <c r="I292" i="17"/>
  <c r="K292" i="17" s="1"/>
  <c r="V292" i="17"/>
  <c r="Q289" i="16"/>
  <c r="S289" i="16" s="1"/>
  <c r="N290" i="16"/>
  <c r="O290" i="16"/>
  <c r="P290" i="16"/>
  <c r="R290" i="16" s="1"/>
  <c r="M291" i="16"/>
  <c r="V290" i="16"/>
  <c r="G290" i="16"/>
  <c r="H290" i="16"/>
  <c r="I290" i="16"/>
  <c r="F291" i="16"/>
  <c r="Y287" i="16"/>
  <c r="X287" i="16"/>
  <c r="W287" i="16"/>
  <c r="T288" i="16"/>
  <c r="J289" i="16"/>
  <c r="U287" i="16"/>
  <c r="K288" i="16"/>
  <c r="L288" i="16" s="1"/>
  <c r="Y288" i="16" s="1"/>
  <c r="W285" i="17" l="1"/>
  <c r="X285" i="17"/>
  <c r="S286" i="17"/>
  <c r="X286" i="17" s="1"/>
  <c r="Q287" i="17"/>
  <c r="T287" i="17" s="1"/>
  <c r="L287" i="17"/>
  <c r="J288" i="17"/>
  <c r="T286" i="17"/>
  <c r="U292" i="17"/>
  <c r="F295" i="17"/>
  <c r="M296" i="17" s="1"/>
  <c r="G293" i="17"/>
  <c r="V293" i="17"/>
  <c r="H293" i="17"/>
  <c r="I293" i="17"/>
  <c r="K293" i="17" s="1"/>
  <c r="N293" i="17"/>
  <c r="P293" i="17"/>
  <c r="R293" i="17" s="1"/>
  <c r="O293" i="17"/>
  <c r="Q290" i="16"/>
  <c r="S290" i="16" s="1"/>
  <c r="N291" i="16"/>
  <c r="O291" i="16"/>
  <c r="P291" i="16"/>
  <c r="R291" i="16" s="1"/>
  <c r="G291" i="16"/>
  <c r="H291" i="16"/>
  <c r="V291" i="16"/>
  <c r="I291" i="16"/>
  <c r="M292" i="16"/>
  <c r="F292" i="16"/>
  <c r="U288" i="16"/>
  <c r="K289" i="16"/>
  <c r="L289" i="16"/>
  <c r="T289" i="16"/>
  <c r="J290" i="16"/>
  <c r="W288" i="16"/>
  <c r="X288" i="16"/>
  <c r="Y286" i="17" l="1"/>
  <c r="W286" i="17"/>
  <c r="L288" i="17"/>
  <c r="J289" i="17"/>
  <c r="S287" i="17"/>
  <c r="X287" i="17" s="1"/>
  <c r="Q288" i="17"/>
  <c r="U293" i="17"/>
  <c r="N294" i="17"/>
  <c r="O294" i="17"/>
  <c r="P294" i="17"/>
  <c r="R294" i="17" s="1"/>
  <c r="V294" i="17"/>
  <c r="G294" i="17"/>
  <c r="F296" i="17"/>
  <c r="M297" i="17" s="1"/>
  <c r="I294" i="17"/>
  <c r="K294" i="17" s="1"/>
  <c r="U294" i="17" s="1"/>
  <c r="H294" i="17"/>
  <c r="Q291" i="16"/>
  <c r="S291" i="16" s="1"/>
  <c r="P292" i="16"/>
  <c r="R292" i="16" s="1"/>
  <c r="O292" i="16"/>
  <c r="N292" i="16"/>
  <c r="H292" i="16"/>
  <c r="V292" i="16"/>
  <c r="F293" i="16"/>
  <c r="G292" i="16"/>
  <c r="I292" i="16"/>
  <c r="M293" i="16"/>
  <c r="Y289" i="16"/>
  <c r="W289" i="16"/>
  <c r="X289" i="16"/>
  <c r="U289" i="16"/>
  <c r="K290" i="16"/>
  <c r="L290" i="16" s="1"/>
  <c r="T290" i="16"/>
  <c r="J291" i="16"/>
  <c r="Y287" i="17" l="1"/>
  <c r="W287" i="17"/>
  <c r="S288" i="17"/>
  <c r="X288" i="17" s="1"/>
  <c r="Q289" i="17"/>
  <c r="T289" i="17" s="1"/>
  <c r="L289" i="17"/>
  <c r="J290" i="17"/>
  <c r="T288" i="17"/>
  <c r="P295" i="17"/>
  <c r="R295" i="17"/>
  <c r="O295" i="17"/>
  <c r="N295" i="17"/>
  <c r="I295" i="17"/>
  <c r="K295" i="17" s="1"/>
  <c r="H295" i="17"/>
  <c r="G295" i="17"/>
  <c r="F297" i="17"/>
  <c r="M298" i="17" s="1"/>
  <c r="V295" i="17"/>
  <c r="Q292" i="16"/>
  <c r="S292" i="16" s="1"/>
  <c r="G293" i="16"/>
  <c r="H293" i="16"/>
  <c r="V293" i="16"/>
  <c r="I293" i="16"/>
  <c r="M294" i="16"/>
  <c r="F294" i="16"/>
  <c r="P293" i="16"/>
  <c r="R293" i="16" s="1"/>
  <c r="N293" i="16"/>
  <c r="O293" i="16"/>
  <c r="U290" i="16"/>
  <c r="K291" i="16"/>
  <c r="L291" i="16" s="1"/>
  <c r="Y290" i="16"/>
  <c r="X290" i="16"/>
  <c r="W290" i="16"/>
  <c r="T291" i="16"/>
  <c r="J292" i="16"/>
  <c r="W288" i="17" l="1"/>
  <c r="J291" i="17"/>
  <c r="L290" i="17"/>
  <c r="Y288" i="17"/>
  <c r="S289" i="17"/>
  <c r="X289" i="17" s="1"/>
  <c r="Q290" i="17"/>
  <c r="U295" i="17"/>
  <c r="K296" i="17"/>
  <c r="G296" i="17"/>
  <c r="F298" i="17"/>
  <c r="M299" i="17" s="1"/>
  <c r="I296" i="17"/>
  <c r="H296" i="17"/>
  <c r="V296" i="17"/>
  <c r="N296" i="17"/>
  <c r="O296" i="17"/>
  <c r="P296" i="17"/>
  <c r="R296" i="17" s="1"/>
  <c r="T292" i="16"/>
  <c r="Q293" i="16"/>
  <c r="S293" i="16" s="1"/>
  <c r="I294" i="16"/>
  <c r="M295" i="16"/>
  <c r="F295" i="16"/>
  <c r="V294" i="16"/>
  <c r="G294" i="16"/>
  <c r="H294" i="16"/>
  <c r="N294" i="16"/>
  <c r="P294" i="16"/>
  <c r="R294" i="16" s="1"/>
  <c r="O294" i="16"/>
  <c r="X291" i="16"/>
  <c r="W291" i="16"/>
  <c r="Y291" i="16"/>
  <c r="U291" i="16"/>
  <c r="K292" i="16"/>
  <c r="L292" i="16" s="1"/>
  <c r="W292" i="16" s="1"/>
  <c r="J293" i="16"/>
  <c r="Y289" i="17" l="1"/>
  <c r="W289" i="17"/>
  <c r="L291" i="17"/>
  <c r="J292" i="17"/>
  <c r="S290" i="17"/>
  <c r="X290" i="17" s="1"/>
  <c r="Q291" i="17"/>
  <c r="T291" i="17" s="1"/>
  <c r="T290" i="17"/>
  <c r="O297" i="17"/>
  <c r="N297" i="17"/>
  <c r="P297" i="17"/>
  <c r="R297" i="17" s="1"/>
  <c r="G297" i="17"/>
  <c r="V297" i="17"/>
  <c r="H297" i="17"/>
  <c r="I297" i="17"/>
  <c r="K297" i="17" s="1"/>
  <c r="F299" i="17"/>
  <c r="M300" i="17" s="1"/>
  <c r="U296" i="17"/>
  <c r="Q294" i="16"/>
  <c r="S294" i="16" s="1"/>
  <c r="H295" i="16"/>
  <c r="G295" i="16"/>
  <c r="V295" i="16"/>
  <c r="I295" i="16"/>
  <c r="M296" i="16"/>
  <c r="F296" i="16"/>
  <c r="N295" i="16"/>
  <c r="P295" i="16"/>
  <c r="R295" i="16" s="1"/>
  <c r="O295" i="16"/>
  <c r="U292" i="16"/>
  <c r="K293" i="16"/>
  <c r="L293" i="16" s="1"/>
  <c r="J294" i="16"/>
  <c r="T293" i="16"/>
  <c r="X292" i="16"/>
  <c r="Y292" i="16"/>
  <c r="W290" i="17" l="1"/>
  <c r="Y290" i="17"/>
  <c r="L292" i="17"/>
  <c r="J293" i="17"/>
  <c r="S291" i="17"/>
  <c r="Y291" i="17" s="1"/>
  <c r="Q292" i="17"/>
  <c r="U297" i="17"/>
  <c r="N298" i="17"/>
  <c r="O298" i="17"/>
  <c r="P298" i="17"/>
  <c r="R298" i="17" s="1"/>
  <c r="F300" i="17"/>
  <c r="M301" i="17" s="1"/>
  <c r="I298" i="17"/>
  <c r="G298" i="17"/>
  <c r="H298" i="17"/>
  <c r="V298" i="17"/>
  <c r="Q295" i="16"/>
  <c r="S295" i="16" s="1"/>
  <c r="I296" i="16"/>
  <c r="F297" i="16"/>
  <c r="H296" i="16"/>
  <c r="M297" i="16"/>
  <c r="V296" i="16"/>
  <c r="G296" i="16"/>
  <c r="P296" i="16"/>
  <c r="R296" i="16" s="1"/>
  <c r="N296" i="16"/>
  <c r="O296" i="16"/>
  <c r="T294" i="16"/>
  <c r="J295" i="16"/>
  <c r="Y293" i="16"/>
  <c r="X293" i="16"/>
  <c r="W293" i="16"/>
  <c r="U293" i="16"/>
  <c r="K294" i="16"/>
  <c r="L294" i="16" s="1"/>
  <c r="X294" i="16" s="1"/>
  <c r="W291" i="17" l="1"/>
  <c r="X291" i="17"/>
  <c r="J294" i="17"/>
  <c r="L293" i="17"/>
  <c r="T292" i="17"/>
  <c r="S292" i="17"/>
  <c r="W292" i="17" s="1"/>
  <c r="Q293" i="17"/>
  <c r="K298" i="17"/>
  <c r="U298" i="17" s="1"/>
  <c r="N299" i="17"/>
  <c r="P299" i="17"/>
  <c r="R299" i="17" s="1"/>
  <c r="O299" i="17"/>
  <c r="G299" i="17"/>
  <c r="F301" i="17"/>
  <c r="M302" i="17" s="1"/>
  <c r="V299" i="17"/>
  <c r="H299" i="17"/>
  <c r="I299" i="17"/>
  <c r="K299" i="17" s="1"/>
  <c r="Q296" i="16"/>
  <c r="S296" i="16" s="1"/>
  <c r="O297" i="16"/>
  <c r="N297" i="16"/>
  <c r="P297" i="16"/>
  <c r="R297" i="16" s="1"/>
  <c r="M298" i="16"/>
  <c r="F298" i="16"/>
  <c r="H297" i="16"/>
  <c r="G297" i="16"/>
  <c r="V297" i="16"/>
  <c r="I297" i="16"/>
  <c r="T295" i="16"/>
  <c r="J296" i="16"/>
  <c r="U294" i="16"/>
  <c r="K295" i="16"/>
  <c r="L295" i="16" s="1"/>
  <c r="W294" i="16"/>
  <c r="Y294" i="16"/>
  <c r="S293" i="17" l="1"/>
  <c r="Y293" i="17" s="1"/>
  <c r="Q294" i="17"/>
  <c r="T294" i="17" s="1"/>
  <c r="T293" i="17"/>
  <c r="L294" i="17"/>
  <c r="J295" i="17"/>
  <c r="Y292" i="17"/>
  <c r="X292" i="17"/>
  <c r="U299" i="17"/>
  <c r="H300" i="17"/>
  <c r="G300" i="17"/>
  <c r="F302" i="17"/>
  <c r="M303" i="17" s="1"/>
  <c r="I300" i="17"/>
  <c r="K300" i="17" s="1"/>
  <c r="V300" i="17"/>
  <c r="P300" i="17"/>
  <c r="O300" i="17"/>
  <c r="N300" i="17"/>
  <c r="Q297" i="16"/>
  <c r="S297" i="16" s="1"/>
  <c r="P298" i="16"/>
  <c r="R298" i="16" s="1"/>
  <c r="N298" i="16"/>
  <c r="O298" i="16"/>
  <c r="F299" i="16"/>
  <c r="H298" i="16"/>
  <c r="I298" i="16"/>
  <c r="M299" i="16"/>
  <c r="V298" i="16"/>
  <c r="G298" i="16"/>
  <c r="U295" i="16"/>
  <c r="K296" i="16"/>
  <c r="L296" i="16" s="1"/>
  <c r="T296" i="16"/>
  <c r="J297" i="16"/>
  <c r="Y295" i="16"/>
  <c r="W295" i="16"/>
  <c r="X295" i="16"/>
  <c r="W293" i="17" l="1"/>
  <c r="X293" i="17"/>
  <c r="S294" i="17"/>
  <c r="X294" i="17" s="1"/>
  <c r="Q295" i="17"/>
  <c r="T295" i="17" s="1"/>
  <c r="J296" i="17"/>
  <c r="L295" i="17"/>
  <c r="Q298" i="16"/>
  <c r="S298" i="16" s="1"/>
  <c r="R300" i="17"/>
  <c r="U300" i="17" s="1"/>
  <c r="F303" i="17"/>
  <c r="M304" i="17" s="1"/>
  <c r="G301" i="17"/>
  <c r="V301" i="17"/>
  <c r="H301" i="17"/>
  <c r="I301" i="17"/>
  <c r="K301" i="17" s="1"/>
  <c r="N301" i="17"/>
  <c r="P301" i="17"/>
  <c r="O301" i="17"/>
  <c r="O299" i="16"/>
  <c r="P299" i="16"/>
  <c r="R299" i="16" s="1"/>
  <c r="N299" i="16"/>
  <c r="I299" i="16"/>
  <c r="G299" i="16"/>
  <c r="H299" i="16"/>
  <c r="M300" i="16"/>
  <c r="F300" i="16"/>
  <c r="V299" i="16"/>
  <c r="U296" i="16"/>
  <c r="K297" i="16"/>
  <c r="L297" i="16" s="1"/>
  <c r="W296" i="16"/>
  <c r="X296" i="16"/>
  <c r="Y296" i="16"/>
  <c r="T297" i="16"/>
  <c r="J298" i="16"/>
  <c r="L296" i="17" l="1"/>
  <c r="J297" i="17"/>
  <c r="W294" i="17"/>
  <c r="Y294" i="17"/>
  <c r="S295" i="17"/>
  <c r="W295" i="17" s="1"/>
  <c r="Q296" i="17"/>
  <c r="T296" i="17" s="1"/>
  <c r="R301" i="17"/>
  <c r="U301" i="17"/>
  <c r="V302" i="17"/>
  <c r="G302" i="17"/>
  <c r="F304" i="17"/>
  <c r="M305" i="17" s="1"/>
  <c r="I302" i="17"/>
  <c r="K302" i="17" s="1"/>
  <c r="H302" i="17"/>
  <c r="Q299" i="16"/>
  <c r="S299" i="16" s="1"/>
  <c r="N302" i="17"/>
  <c r="O302" i="17"/>
  <c r="P302" i="17"/>
  <c r="R302" i="17" s="1"/>
  <c r="F301" i="16"/>
  <c r="H300" i="16"/>
  <c r="I300" i="16"/>
  <c r="M301" i="16"/>
  <c r="G300" i="16"/>
  <c r="V300" i="16"/>
  <c r="P300" i="16"/>
  <c r="R300" i="16" s="1"/>
  <c r="N300" i="16"/>
  <c r="O300" i="16"/>
  <c r="W297" i="16"/>
  <c r="X297" i="16"/>
  <c r="Y297" i="16"/>
  <c r="U297" i="16"/>
  <c r="K298" i="16"/>
  <c r="L298" i="16" s="1"/>
  <c r="T298" i="16"/>
  <c r="J299" i="16"/>
  <c r="X295" i="17" l="1"/>
  <c r="Y295" i="17"/>
  <c r="S296" i="17"/>
  <c r="Y296" i="17" s="1"/>
  <c r="Q297" i="17"/>
  <c r="T297" i="17" s="1"/>
  <c r="J298" i="17"/>
  <c r="L297" i="17"/>
  <c r="U302" i="17"/>
  <c r="Q300" i="16"/>
  <c r="S300" i="16" s="1"/>
  <c r="I303" i="17"/>
  <c r="K303" i="17" s="1"/>
  <c r="H303" i="17"/>
  <c r="G303" i="17"/>
  <c r="F305" i="17"/>
  <c r="M306" i="17" s="1"/>
  <c r="V303" i="17"/>
  <c r="P303" i="17"/>
  <c r="R303" i="17" s="1"/>
  <c r="O303" i="17"/>
  <c r="N303" i="17"/>
  <c r="O301" i="16"/>
  <c r="N301" i="16"/>
  <c r="P301" i="16"/>
  <c r="R301" i="16" s="1"/>
  <c r="F302" i="16"/>
  <c r="V301" i="16"/>
  <c r="G301" i="16"/>
  <c r="M302" i="16"/>
  <c r="H301" i="16"/>
  <c r="I301" i="16"/>
  <c r="U298" i="16"/>
  <c r="K299" i="16"/>
  <c r="L299" i="16" s="1"/>
  <c r="T299" i="16"/>
  <c r="J300" i="16"/>
  <c r="Y298" i="16"/>
  <c r="X298" i="16"/>
  <c r="W298" i="16"/>
  <c r="J299" i="17" l="1"/>
  <c r="L298" i="17"/>
  <c r="W296" i="17"/>
  <c r="X296" i="17"/>
  <c r="S297" i="17"/>
  <c r="Y297" i="17" s="1"/>
  <c r="Q298" i="17"/>
  <c r="T298" i="17" s="1"/>
  <c r="U303" i="17"/>
  <c r="N304" i="17"/>
  <c r="O304" i="17"/>
  <c r="P304" i="17"/>
  <c r="R304" i="17" s="1"/>
  <c r="G304" i="17"/>
  <c r="F306" i="17"/>
  <c r="M307" i="17" s="1"/>
  <c r="I304" i="17"/>
  <c r="K304" i="17" s="1"/>
  <c r="H304" i="17"/>
  <c r="V304" i="17"/>
  <c r="Q301" i="16"/>
  <c r="S301" i="16" s="1"/>
  <c r="P302" i="16"/>
  <c r="R302" i="16" s="1"/>
  <c r="N302" i="16"/>
  <c r="O302" i="16"/>
  <c r="G302" i="16"/>
  <c r="F303" i="16"/>
  <c r="V302" i="16"/>
  <c r="M303" i="16"/>
  <c r="H302" i="16"/>
  <c r="I302" i="16"/>
  <c r="X299" i="16"/>
  <c r="W299" i="16"/>
  <c r="Y299" i="16"/>
  <c r="U299" i="16"/>
  <c r="K300" i="16"/>
  <c r="L300" i="16" s="1"/>
  <c r="T300" i="16"/>
  <c r="J301" i="16"/>
  <c r="W297" i="17" l="1"/>
  <c r="J300" i="17"/>
  <c r="L299" i="17"/>
  <c r="S298" i="17"/>
  <c r="W298" i="17" s="1"/>
  <c r="Q299" i="17"/>
  <c r="T299" i="17" s="1"/>
  <c r="X297" i="17"/>
  <c r="Q302" i="16"/>
  <c r="S302" i="16" s="1"/>
  <c r="U304" i="17"/>
  <c r="O305" i="17"/>
  <c r="N305" i="17"/>
  <c r="P305" i="17"/>
  <c r="R305" i="17" s="1"/>
  <c r="G305" i="17"/>
  <c r="V305" i="17"/>
  <c r="H305" i="17"/>
  <c r="I305" i="17"/>
  <c r="F307" i="17"/>
  <c r="M308" i="17" s="1"/>
  <c r="N303" i="16"/>
  <c r="O303" i="16"/>
  <c r="P303" i="16"/>
  <c r="R303" i="16" s="1"/>
  <c r="F304" i="16"/>
  <c r="H303" i="16"/>
  <c r="I303" i="16"/>
  <c r="V303" i="16"/>
  <c r="M304" i="16"/>
  <c r="G303" i="16"/>
  <c r="U300" i="16"/>
  <c r="K301" i="16"/>
  <c r="L301" i="16" s="1"/>
  <c r="Y300" i="16"/>
  <c r="W300" i="16"/>
  <c r="X300" i="16"/>
  <c r="T301" i="16"/>
  <c r="J302" i="16"/>
  <c r="Q303" i="16" l="1"/>
  <c r="S303" i="16" s="1"/>
  <c r="X298" i="17"/>
  <c r="S299" i="17"/>
  <c r="Y299" i="17" s="1"/>
  <c r="Q300" i="17"/>
  <c r="T300" i="17" s="1"/>
  <c r="Y298" i="17"/>
  <c r="L300" i="17"/>
  <c r="J301" i="17"/>
  <c r="K305" i="17"/>
  <c r="U305" i="17" s="1"/>
  <c r="F308" i="17"/>
  <c r="M309" i="17" s="1"/>
  <c r="I306" i="17"/>
  <c r="K306" i="17" s="1"/>
  <c r="G306" i="17"/>
  <c r="H306" i="17"/>
  <c r="V306" i="17"/>
  <c r="N306" i="17"/>
  <c r="O306" i="17"/>
  <c r="P306" i="17"/>
  <c r="R306" i="17" s="1"/>
  <c r="P304" i="16"/>
  <c r="R304" i="16" s="1"/>
  <c r="N304" i="16"/>
  <c r="O304" i="16"/>
  <c r="G304" i="16"/>
  <c r="H304" i="16"/>
  <c r="I304" i="16"/>
  <c r="M305" i="16"/>
  <c r="V304" i="16"/>
  <c r="F305" i="16"/>
  <c r="T302" i="16"/>
  <c r="J303" i="16"/>
  <c r="U301" i="16"/>
  <c r="K302" i="16"/>
  <c r="L302" i="16" s="1"/>
  <c r="W301" i="16"/>
  <c r="X301" i="16"/>
  <c r="Y301" i="16"/>
  <c r="W299" i="17" l="1"/>
  <c r="X299" i="17"/>
  <c r="Q301" i="17"/>
  <c r="T301" i="17" s="1"/>
  <c r="S300" i="17"/>
  <c r="X300" i="17" s="1"/>
  <c r="L301" i="17"/>
  <c r="J302" i="17"/>
  <c r="U306" i="17"/>
  <c r="G307" i="17"/>
  <c r="F309" i="17"/>
  <c r="M310" i="17" s="1"/>
  <c r="V307" i="17"/>
  <c r="H307" i="17"/>
  <c r="I307" i="17"/>
  <c r="K307" i="17" s="1"/>
  <c r="N307" i="17"/>
  <c r="P307" i="17"/>
  <c r="R307" i="17" s="1"/>
  <c r="O307" i="17"/>
  <c r="Q304" i="16"/>
  <c r="S304" i="16" s="1"/>
  <c r="N305" i="16"/>
  <c r="O305" i="16"/>
  <c r="P305" i="16"/>
  <c r="R305" i="16"/>
  <c r="M306" i="16"/>
  <c r="H305" i="16"/>
  <c r="V305" i="16"/>
  <c r="F306" i="16"/>
  <c r="I305" i="16"/>
  <c r="G305" i="16"/>
  <c r="U302" i="16"/>
  <c r="K303" i="16"/>
  <c r="L303" i="16"/>
  <c r="T303" i="16"/>
  <c r="J304" i="16"/>
  <c r="W302" i="16"/>
  <c r="X302" i="16"/>
  <c r="Y302" i="16"/>
  <c r="L302" i="17" l="1"/>
  <c r="J303" i="17"/>
  <c r="W300" i="17"/>
  <c r="Y300" i="17"/>
  <c r="S301" i="17"/>
  <c r="X301" i="17" s="1"/>
  <c r="Q302" i="17"/>
  <c r="U307" i="17"/>
  <c r="H308" i="17"/>
  <c r="G308" i="17"/>
  <c r="F310" i="17"/>
  <c r="M311" i="17" s="1"/>
  <c r="I308" i="17"/>
  <c r="V308" i="17"/>
  <c r="P308" i="17"/>
  <c r="R308" i="17" s="1"/>
  <c r="O308" i="17"/>
  <c r="N308" i="17"/>
  <c r="Q305" i="16"/>
  <c r="S305" i="16" s="1"/>
  <c r="O306" i="16"/>
  <c r="P306" i="16"/>
  <c r="R306" i="16" s="1"/>
  <c r="N306" i="16"/>
  <c r="F307" i="16"/>
  <c r="V306" i="16"/>
  <c r="H306" i="16"/>
  <c r="I306" i="16"/>
  <c r="G306" i="16"/>
  <c r="M307" i="16"/>
  <c r="X303" i="16"/>
  <c r="W303" i="16"/>
  <c r="Y303" i="16"/>
  <c r="L304" i="16"/>
  <c r="T304" i="16"/>
  <c r="J305" i="16"/>
  <c r="U303" i="16"/>
  <c r="K304" i="16"/>
  <c r="Y301" i="17" l="1"/>
  <c r="Q306" i="16"/>
  <c r="S306" i="16" s="1"/>
  <c r="W301" i="17"/>
  <c r="S302" i="17"/>
  <c r="X302" i="17" s="1"/>
  <c r="Q303" i="17"/>
  <c r="T303" i="17" s="1"/>
  <c r="L303" i="17"/>
  <c r="J304" i="17"/>
  <c r="T302" i="17"/>
  <c r="N309" i="17"/>
  <c r="P309" i="17"/>
  <c r="R309" i="17" s="1"/>
  <c r="O309" i="17"/>
  <c r="F311" i="17"/>
  <c r="M312" i="17" s="1"/>
  <c r="G309" i="17"/>
  <c r="V309" i="17"/>
  <c r="H309" i="17"/>
  <c r="I309" i="17"/>
  <c r="K308" i="17"/>
  <c r="U308" i="17" s="1"/>
  <c r="H307" i="16"/>
  <c r="V307" i="16"/>
  <c r="F308" i="16"/>
  <c r="G307" i="16"/>
  <c r="I307" i="16"/>
  <c r="M308" i="16"/>
  <c r="O307" i="16"/>
  <c r="N307" i="16"/>
  <c r="P307" i="16"/>
  <c r="R307" i="16" s="1"/>
  <c r="W304" i="16"/>
  <c r="Y304" i="16"/>
  <c r="U304" i="16"/>
  <c r="K305" i="16"/>
  <c r="L305" i="16" s="1"/>
  <c r="X304" i="16"/>
  <c r="T305" i="16"/>
  <c r="J306" i="16"/>
  <c r="Y302" i="17" l="1"/>
  <c r="W302" i="17"/>
  <c r="T306" i="16"/>
  <c r="L304" i="17"/>
  <c r="J305" i="17"/>
  <c r="S303" i="17"/>
  <c r="X303" i="17" s="1"/>
  <c r="Q304" i="17"/>
  <c r="K309" i="17"/>
  <c r="U309" i="17" s="1"/>
  <c r="V310" i="17"/>
  <c r="G310" i="17"/>
  <c r="F312" i="17"/>
  <c r="M313" i="17" s="1"/>
  <c r="I310" i="17"/>
  <c r="H310" i="17"/>
  <c r="Q307" i="16"/>
  <c r="S307" i="16" s="1"/>
  <c r="N310" i="17"/>
  <c r="R310" i="17"/>
  <c r="O310" i="17"/>
  <c r="P310" i="17"/>
  <c r="P308" i="16"/>
  <c r="R308" i="16" s="1"/>
  <c r="O308" i="16"/>
  <c r="N308" i="16"/>
  <c r="M309" i="16"/>
  <c r="G308" i="16"/>
  <c r="F309" i="16"/>
  <c r="V308" i="16"/>
  <c r="H308" i="16"/>
  <c r="I308" i="16"/>
  <c r="U305" i="16"/>
  <c r="K306" i="16"/>
  <c r="L306" i="16" s="1"/>
  <c r="J307" i="16"/>
  <c r="Y305" i="16"/>
  <c r="W305" i="16"/>
  <c r="X305" i="16"/>
  <c r="Q308" i="16" l="1"/>
  <c r="S308" i="16" s="1"/>
  <c r="W303" i="17"/>
  <c r="Y303" i="17"/>
  <c r="S304" i="17"/>
  <c r="W304" i="17" s="1"/>
  <c r="Q305" i="17"/>
  <c r="T305" i="17" s="1"/>
  <c r="J306" i="17"/>
  <c r="L305" i="17"/>
  <c r="T304" i="17"/>
  <c r="I311" i="17"/>
  <c r="H311" i="17"/>
  <c r="G311" i="17"/>
  <c r="V311" i="17"/>
  <c r="F313" i="17"/>
  <c r="M314" i="17" s="1"/>
  <c r="P311" i="17"/>
  <c r="O311" i="17"/>
  <c r="N311" i="17"/>
  <c r="K310" i="17"/>
  <c r="U310" i="17" s="1"/>
  <c r="I309" i="16"/>
  <c r="V309" i="16"/>
  <c r="F310" i="16"/>
  <c r="G309" i="16"/>
  <c r="H309" i="16"/>
  <c r="M310" i="16"/>
  <c r="P309" i="16"/>
  <c r="R309" i="16" s="1"/>
  <c r="N309" i="16"/>
  <c r="O309" i="16"/>
  <c r="T307" i="16"/>
  <c r="J308" i="16"/>
  <c r="Y306" i="16"/>
  <c r="X306" i="16"/>
  <c r="U306" i="16"/>
  <c r="K307" i="16"/>
  <c r="L307" i="16" s="1"/>
  <c r="W306" i="16"/>
  <c r="X304" i="17" l="1"/>
  <c r="Y304" i="17"/>
  <c r="L306" i="17"/>
  <c r="J307" i="17"/>
  <c r="S305" i="17"/>
  <c r="W305" i="17" s="1"/>
  <c r="Q306" i="17"/>
  <c r="R311" i="17"/>
  <c r="K311" i="17"/>
  <c r="U311" i="17" s="1"/>
  <c r="N312" i="17"/>
  <c r="O312" i="17"/>
  <c r="P312" i="17"/>
  <c r="R312" i="17" s="1"/>
  <c r="G312" i="17"/>
  <c r="F314" i="17"/>
  <c r="M315" i="17" s="1"/>
  <c r="I312" i="17"/>
  <c r="H312" i="17"/>
  <c r="V312" i="17"/>
  <c r="Q309" i="16"/>
  <c r="S309" i="16" s="1"/>
  <c r="P310" i="16"/>
  <c r="R310" i="16" s="1"/>
  <c r="N310" i="16"/>
  <c r="O310" i="16"/>
  <c r="G310" i="16"/>
  <c r="H310" i="16"/>
  <c r="I310" i="16"/>
  <c r="M311" i="16"/>
  <c r="F311" i="16"/>
  <c r="V310" i="16"/>
  <c r="T308" i="16"/>
  <c r="J309" i="16"/>
  <c r="W307" i="16"/>
  <c r="X307" i="16"/>
  <c r="Y307" i="16"/>
  <c r="U307" i="16"/>
  <c r="K308" i="16"/>
  <c r="L308" i="16" s="1"/>
  <c r="X305" i="17" l="1"/>
  <c r="S306" i="17"/>
  <c r="W306" i="17" s="1"/>
  <c r="Q307" i="17"/>
  <c r="T307" i="17" s="1"/>
  <c r="J308" i="17"/>
  <c r="L307" i="17"/>
  <c r="Y305" i="17"/>
  <c r="T306" i="17"/>
  <c r="Q310" i="16"/>
  <c r="S310" i="16" s="1"/>
  <c r="K312" i="17"/>
  <c r="U312" i="17" s="1"/>
  <c r="G313" i="17"/>
  <c r="V313" i="17"/>
  <c r="H313" i="17"/>
  <c r="I313" i="17"/>
  <c r="F315" i="17"/>
  <c r="M316" i="17" s="1"/>
  <c r="O313" i="17"/>
  <c r="N313" i="17"/>
  <c r="P313" i="17"/>
  <c r="R313" i="17" s="1"/>
  <c r="H311" i="16"/>
  <c r="M312" i="16"/>
  <c r="V311" i="16"/>
  <c r="I311" i="16"/>
  <c r="F312" i="16"/>
  <c r="G311" i="16"/>
  <c r="O311" i="16"/>
  <c r="N311" i="16"/>
  <c r="P311" i="16"/>
  <c r="R311" i="16" s="1"/>
  <c r="T309" i="16"/>
  <c r="J310" i="16"/>
  <c r="U308" i="16"/>
  <c r="K309" i="16"/>
  <c r="L309" i="16" s="1"/>
  <c r="W308" i="16"/>
  <c r="X308" i="16"/>
  <c r="Y308" i="16"/>
  <c r="X306" i="17" l="1"/>
  <c r="Y306" i="17"/>
  <c r="S307" i="17"/>
  <c r="X307" i="17" s="1"/>
  <c r="Q308" i="17"/>
  <c r="T308" i="17" s="1"/>
  <c r="J309" i="17"/>
  <c r="L308" i="17"/>
  <c r="K313" i="17"/>
  <c r="U313" i="17"/>
  <c r="N314" i="17"/>
  <c r="O314" i="17"/>
  <c r="P314" i="17"/>
  <c r="R314" i="17" s="1"/>
  <c r="F316" i="17"/>
  <c r="M317" i="17" s="1"/>
  <c r="I314" i="17"/>
  <c r="K314" i="17" s="1"/>
  <c r="G314" i="17"/>
  <c r="H314" i="17"/>
  <c r="V314" i="17"/>
  <c r="Q311" i="16"/>
  <c r="S311" i="16" s="1"/>
  <c r="M313" i="16"/>
  <c r="F313" i="16"/>
  <c r="V312" i="16"/>
  <c r="G312" i="16"/>
  <c r="H312" i="16"/>
  <c r="I312" i="16"/>
  <c r="P312" i="16"/>
  <c r="R312" i="16" s="1"/>
  <c r="O312" i="16"/>
  <c r="N312" i="16"/>
  <c r="T310" i="16"/>
  <c r="J311" i="16"/>
  <c r="L310" i="16"/>
  <c r="Y309" i="16"/>
  <c r="X309" i="16"/>
  <c r="W309" i="16"/>
  <c r="U309" i="16"/>
  <c r="K310" i="16"/>
  <c r="L309" i="17" l="1"/>
  <c r="J310" i="17"/>
  <c r="S308" i="17"/>
  <c r="X308" i="17" s="1"/>
  <c r="Q309" i="17"/>
  <c r="T309" i="17" s="1"/>
  <c r="W307" i="17"/>
  <c r="Y307" i="17"/>
  <c r="U314" i="17"/>
  <c r="N315" i="17"/>
  <c r="P315" i="17"/>
  <c r="R315" i="17" s="1"/>
  <c r="O315" i="17"/>
  <c r="G315" i="17"/>
  <c r="F317" i="17"/>
  <c r="M318" i="17" s="1"/>
  <c r="V315" i="17"/>
  <c r="H315" i="17"/>
  <c r="I315" i="17"/>
  <c r="K315" i="17" s="1"/>
  <c r="Q312" i="16"/>
  <c r="S312" i="16" s="1"/>
  <c r="M314" i="16"/>
  <c r="G313" i="16"/>
  <c r="I313" i="16"/>
  <c r="F314" i="16"/>
  <c r="V313" i="16"/>
  <c r="H313" i="16"/>
  <c r="P313" i="16"/>
  <c r="R313" i="16" s="1"/>
  <c r="O313" i="16"/>
  <c r="N313" i="16"/>
  <c r="U310" i="16"/>
  <c r="K311" i="16"/>
  <c r="L311" i="16" s="1"/>
  <c r="T311" i="16"/>
  <c r="J312" i="16"/>
  <c r="W310" i="16"/>
  <c r="X310" i="16"/>
  <c r="Y310" i="16"/>
  <c r="W308" i="17" l="1"/>
  <c r="L310" i="17"/>
  <c r="J311" i="17"/>
  <c r="S309" i="17"/>
  <c r="Y309" i="17" s="1"/>
  <c r="Q310" i="17"/>
  <c r="Y308" i="17"/>
  <c r="U315" i="17"/>
  <c r="P316" i="17"/>
  <c r="R316" i="17" s="1"/>
  <c r="O316" i="17"/>
  <c r="N316" i="17"/>
  <c r="H316" i="17"/>
  <c r="G316" i="17"/>
  <c r="F318" i="17"/>
  <c r="M319" i="17" s="1"/>
  <c r="I316" i="17"/>
  <c r="K316" i="17" s="1"/>
  <c r="V316" i="17"/>
  <c r="Q313" i="16"/>
  <c r="S313" i="16" s="1"/>
  <c r="F315" i="16"/>
  <c r="G314" i="16"/>
  <c r="H314" i="16"/>
  <c r="I314" i="16"/>
  <c r="M315" i="16"/>
  <c r="V314" i="16"/>
  <c r="P314" i="16"/>
  <c r="R314" i="16" s="1"/>
  <c r="N314" i="16"/>
  <c r="O314" i="16"/>
  <c r="T312" i="16"/>
  <c r="J313" i="16"/>
  <c r="W311" i="16"/>
  <c r="X311" i="16"/>
  <c r="Y311" i="16"/>
  <c r="U311" i="16"/>
  <c r="K312" i="16"/>
  <c r="L312" i="16" s="1"/>
  <c r="W309" i="17" l="1"/>
  <c r="X309" i="17"/>
  <c r="J312" i="17"/>
  <c r="L311" i="17"/>
  <c r="S310" i="17"/>
  <c r="X310" i="17" s="1"/>
  <c r="Q311" i="17"/>
  <c r="T310" i="17"/>
  <c r="U316" i="17"/>
  <c r="N317" i="17"/>
  <c r="P317" i="17"/>
  <c r="R317" i="17" s="1"/>
  <c r="O317" i="17"/>
  <c r="F319" i="17"/>
  <c r="M320" i="17" s="1"/>
  <c r="G317" i="17"/>
  <c r="V317" i="17"/>
  <c r="H317" i="17"/>
  <c r="I317" i="17"/>
  <c r="K317" i="17" s="1"/>
  <c r="Q314" i="16"/>
  <c r="S314" i="16" s="1"/>
  <c r="O315" i="16"/>
  <c r="P315" i="16"/>
  <c r="R315" i="16" s="1"/>
  <c r="N315" i="16"/>
  <c r="G315" i="16"/>
  <c r="H315" i="16"/>
  <c r="M316" i="16"/>
  <c r="V315" i="16"/>
  <c r="I315" i="16"/>
  <c r="F316" i="16"/>
  <c r="Y312" i="16"/>
  <c r="W312" i="16"/>
  <c r="X312" i="16"/>
  <c r="U312" i="16"/>
  <c r="K313" i="16"/>
  <c r="L313" i="16" s="1"/>
  <c r="Y313" i="16" s="1"/>
  <c r="T313" i="16"/>
  <c r="J314" i="16"/>
  <c r="Y310" i="17" l="1"/>
  <c r="W310" i="17"/>
  <c r="J313" i="17"/>
  <c r="L312" i="17"/>
  <c r="S311" i="17"/>
  <c r="X311" i="17" s="1"/>
  <c r="Q312" i="17"/>
  <c r="T312" i="17" s="1"/>
  <c r="T311" i="17"/>
  <c r="U317" i="17"/>
  <c r="N318" i="17"/>
  <c r="O318" i="17"/>
  <c r="P318" i="17"/>
  <c r="R318" i="17" s="1"/>
  <c r="V318" i="17"/>
  <c r="G318" i="17"/>
  <c r="F320" i="17"/>
  <c r="M321" i="17" s="1"/>
  <c r="I318" i="17"/>
  <c r="K318" i="17" s="1"/>
  <c r="H318" i="17"/>
  <c r="Q315" i="16"/>
  <c r="S315" i="16" s="1"/>
  <c r="P316" i="16"/>
  <c r="R316" i="16" s="1"/>
  <c r="N316" i="16"/>
  <c r="O316" i="16"/>
  <c r="V316" i="16"/>
  <c r="F317" i="16"/>
  <c r="I316" i="16"/>
  <c r="H316" i="16"/>
  <c r="M317" i="16"/>
  <c r="G316" i="16"/>
  <c r="X313" i="16"/>
  <c r="W313" i="16"/>
  <c r="U313" i="16"/>
  <c r="K314" i="16"/>
  <c r="L314" i="16" s="1"/>
  <c r="T314" i="16"/>
  <c r="J315" i="16"/>
  <c r="W311" i="17" l="1"/>
  <c r="S312" i="17"/>
  <c r="Y312" i="17" s="1"/>
  <c r="Q313" i="17"/>
  <c r="T313" i="17" s="1"/>
  <c r="Y311" i="17"/>
  <c r="J314" i="17"/>
  <c r="L313" i="17"/>
  <c r="Q316" i="16"/>
  <c r="S316" i="16" s="1"/>
  <c r="U318" i="17"/>
  <c r="I319" i="17"/>
  <c r="K319" i="17" s="1"/>
  <c r="H319" i="17"/>
  <c r="G319" i="17"/>
  <c r="F321" i="17"/>
  <c r="M322" i="17" s="1"/>
  <c r="V319" i="17"/>
  <c r="P319" i="17"/>
  <c r="R319" i="17" s="1"/>
  <c r="O319" i="17"/>
  <c r="N319" i="17"/>
  <c r="F318" i="16"/>
  <c r="H317" i="16"/>
  <c r="M318" i="16"/>
  <c r="I317" i="16"/>
  <c r="V317" i="16"/>
  <c r="G317" i="16"/>
  <c r="O317" i="16"/>
  <c r="N317" i="16"/>
  <c r="P317" i="16"/>
  <c r="R317" i="16"/>
  <c r="K315" i="16"/>
  <c r="L315" i="16" s="1"/>
  <c r="U314" i="16"/>
  <c r="T315" i="16"/>
  <c r="J316" i="16"/>
  <c r="W314" i="16"/>
  <c r="X314" i="16"/>
  <c r="Y314" i="16"/>
  <c r="W312" i="17" l="1"/>
  <c r="X312" i="17"/>
  <c r="S313" i="17"/>
  <c r="Y313" i="17" s="1"/>
  <c r="Q314" i="17"/>
  <c r="T314" i="17" s="1"/>
  <c r="J315" i="17"/>
  <c r="L314" i="17"/>
  <c r="G320" i="17"/>
  <c r="F322" i="17"/>
  <c r="M323" i="17" s="1"/>
  <c r="I320" i="17"/>
  <c r="K320" i="17" s="1"/>
  <c r="H320" i="17"/>
  <c r="V320" i="17"/>
  <c r="Q317" i="16"/>
  <c r="S317" i="16" s="1"/>
  <c r="N320" i="17"/>
  <c r="O320" i="17"/>
  <c r="P320" i="17"/>
  <c r="R320" i="17" s="1"/>
  <c r="U319" i="17"/>
  <c r="P318" i="16"/>
  <c r="O318" i="16"/>
  <c r="N318" i="16"/>
  <c r="R318" i="16"/>
  <c r="V318" i="16"/>
  <c r="F319" i="16"/>
  <c r="G318" i="16"/>
  <c r="H318" i="16"/>
  <c r="I318" i="16"/>
  <c r="M319" i="16"/>
  <c r="W315" i="16"/>
  <c r="X315" i="16"/>
  <c r="Y315" i="16"/>
  <c r="T316" i="16"/>
  <c r="J317" i="16"/>
  <c r="K316" i="16"/>
  <c r="L316" i="16" s="1"/>
  <c r="X316" i="16" s="1"/>
  <c r="U315" i="16"/>
  <c r="W313" i="17" l="1"/>
  <c r="X313" i="17"/>
  <c r="Q318" i="16"/>
  <c r="S318" i="16" s="1"/>
  <c r="S314" i="17"/>
  <c r="W314" i="17" s="1"/>
  <c r="Q315" i="17"/>
  <c r="T315" i="17" s="1"/>
  <c r="L315" i="17"/>
  <c r="J316" i="17"/>
  <c r="U320" i="17"/>
  <c r="O321" i="17"/>
  <c r="N321" i="17"/>
  <c r="P321" i="17"/>
  <c r="R321" i="17" s="1"/>
  <c r="G321" i="17"/>
  <c r="V321" i="17"/>
  <c r="H321" i="17"/>
  <c r="I321" i="17"/>
  <c r="F323" i="17"/>
  <c r="M324" i="17" s="1"/>
  <c r="M320" i="16"/>
  <c r="G319" i="16"/>
  <c r="F320" i="16"/>
  <c r="V319" i="16"/>
  <c r="H319" i="16"/>
  <c r="I319" i="16"/>
  <c r="O319" i="16"/>
  <c r="N319" i="16"/>
  <c r="P319" i="16"/>
  <c r="R319" i="16" s="1"/>
  <c r="T317" i="16"/>
  <c r="J318" i="16"/>
  <c r="W316" i="16"/>
  <c r="Y316" i="16"/>
  <c r="U316" i="16"/>
  <c r="K317" i="16"/>
  <c r="L317" i="16" s="1"/>
  <c r="J317" i="17" l="1"/>
  <c r="L316" i="17"/>
  <c r="S315" i="17"/>
  <c r="X315" i="17" s="1"/>
  <c r="Q316" i="17"/>
  <c r="Y314" i="17"/>
  <c r="X314" i="17"/>
  <c r="K321" i="17"/>
  <c r="U321" i="17" s="1"/>
  <c r="F324" i="17"/>
  <c r="M325" i="17" s="1"/>
  <c r="I322" i="17"/>
  <c r="G322" i="17"/>
  <c r="H322" i="17"/>
  <c r="V322" i="17"/>
  <c r="N322" i="17"/>
  <c r="O322" i="17"/>
  <c r="P322" i="17"/>
  <c r="R322" i="17" s="1"/>
  <c r="Q319" i="16"/>
  <c r="S319" i="16" s="1"/>
  <c r="H320" i="16"/>
  <c r="G320" i="16"/>
  <c r="I320" i="16"/>
  <c r="M321" i="16"/>
  <c r="V320" i="16"/>
  <c r="F321" i="16"/>
  <c r="O320" i="16"/>
  <c r="P320" i="16"/>
  <c r="R320" i="16" s="1"/>
  <c r="N320" i="16"/>
  <c r="U317" i="16"/>
  <c r="K318" i="16"/>
  <c r="L318" i="16" s="1"/>
  <c r="T318" i="16"/>
  <c r="J319" i="16"/>
  <c r="W317" i="16"/>
  <c r="X317" i="16"/>
  <c r="Y317" i="16"/>
  <c r="W315" i="17" l="1"/>
  <c r="Y315" i="17"/>
  <c r="S316" i="17"/>
  <c r="X316" i="17" s="1"/>
  <c r="Q317" i="17"/>
  <c r="T317" i="17" s="1"/>
  <c r="T316" i="17"/>
  <c r="L317" i="17"/>
  <c r="J318" i="17"/>
  <c r="K322" i="17"/>
  <c r="U322" i="17" s="1"/>
  <c r="Q320" i="16"/>
  <c r="Q321" i="16" s="1"/>
  <c r="N323" i="17"/>
  <c r="P323" i="17"/>
  <c r="R323" i="17" s="1"/>
  <c r="O323" i="17"/>
  <c r="G323" i="17"/>
  <c r="F325" i="17"/>
  <c r="M326" i="17" s="1"/>
  <c r="V323" i="17"/>
  <c r="H323" i="17"/>
  <c r="I323" i="17"/>
  <c r="G321" i="16"/>
  <c r="V321" i="16"/>
  <c r="F322" i="16"/>
  <c r="H321" i="16"/>
  <c r="I321" i="16"/>
  <c r="M322" i="16"/>
  <c r="O321" i="16"/>
  <c r="P321" i="16"/>
  <c r="R321" i="16" s="1"/>
  <c r="N321" i="16"/>
  <c r="T319" i="16"/>
  <c r="J320" i="16"/>
  <c r="X318" i="16"/>
  <c r="Y318" i="16"/>
  <c r="W318" i="16"/>
  <c r="U318" i="16"/>
  <c r="K319" i="16"/>
  <c r="L319" i="16" s="1"/>
  <c r="Y316" i="17" l="1"/>
  <c r="W316" i="17"/>
  <c r="S317" i="17"/>
  <c r="W317" i="17" s="1"/>
  <c r="Q318" i="17"/>
  <c r="L318" i="17"/>
  <c r="J319" i="17"/>
  <c r="S320" i="16"/>
  <c r="F326" i="17"/>
  <c r="M327" i="17" s="1"/>
  <c r="K323" i="17"/>
  <c r="U323" i="17" s="1"/>
  <c r="P324" i="17"/>
  <c r="R324" i="17" s="1"/>
  <c r="O324" i="17"/>
  <c r="N324" i="17"/>
  <c r="H324" i="17"/>
  <c r="G324" i="17"/>
  <c r="I324" i="17"/>
  <c r="V324" i="17"/>
  <c r="P322" i="16"/>
  <c r="R322" i="16" s="1"/>
  <c r="O322" i="16"/>
  <c r="N322" i="16"/>
  <c r="F323" i="16"/>
  <c r="V322" i="16"/>
  <c r="H322" i="16"/>
  <c r="I322" i="16"/>
  <c r="M323" i="16"/>
  <c r="G322" i="16"/>
  <c r="T320" i="16"/>
  <c r="J321" i="16"/>
  <c r="W319" i="16"/>
  <c r="Y319" i="16"/>
  <c r="X319" i="16"/>
  <c r="U319" i="16"/>
  <c r="K320" i="16"/>
  <c r="L320" i="16" s="1"/>
  <c r="S321" i="16"/>
  <c r="S318" i="17" l="1"/>
  <c r="X318" i="17" s="1"/>
  <c r="Q319" i="17"/>
  <c r="T319" i="17" s="1"/>
  <c r="T318" i="17"/>
  <c r="L319" i="17"/>
  <c r="J320" i="17"/>
  <c r="Y317" i="17"/>
  <c r="X317" i="17"/>
  <c r="K324" i="17"/>
  <c r="Q322" i="16"/>
  <c r="S322" i="16" s="1"/>
  <c r="F327" i="17"/>
  <c r="M328" i="17" s="1"/>
  <c r="G325" i="17"/>
  <c r="V325" i="17"/>
  <c r="H325" i="17"/>
  <c r="I325" i="17"/>
  <c r="K325" i="17" s="1"/>
  <c r="N325" i="17"/>
  <c r="P325" i="17"/>
  <c r="R325" i="17" s="1"/>
  <c r="O325" i="17"/>
  <c r="U324" i="17"/>
  <c r="V323" i="16"/>
  <c r="H323" i="16"/>
  <c r="M324" i="16"/>
  <c r="G323" i="16"/>
  <c r="I323" i="16"/>
  <c r="F324" i="16"/>
  <c r="O323" i="16"/>
  <c r="N323" i="16"/>
  <c r="P323" i="16"/>
  <c r="R323" i="16" s="1"/>
  <c r="T321" i="16"/>
  <c r="J322" i="16"/>
  <c r="X320" i="16"/>
  <c r="Y320" i="16"/>
  <c r="W320" i="16"/>
  <c r="K321" i="16"/>
  <c r="L321" i="16" s="1"/>
  <c r="U320" i="16"/>
  <c r="Y318" i="17" l="1"/>
  <c r="W318" i="17"/>
  <c r="L320" i="17"/>
  <c r="J321" i="17"/>
  <c r="S319" i="17"/>
  <c r="Y319" i="17" s="1"/>
  <c r="Q320" i="17"/>
  <c r="Q323" i="16"/>
  <c r="S323" i="16" s="1"/>
  <c r="F328" i="17"/>
  <c r="M329" i="17" s="1"/>
  <c r="U325" i="17"/>
  <c r="V326" i="17"/>
  <c r="G326" i="17"/>
  <c r="I326" i="17"/>
  <c r="K326" i="17" s="1"/>
  <c r="H326" i="17"/>
  <c r="N326" i="17"/>
  <c r="O326" i="17"/>
  <c r="P326" i="17"/>
  <c r="R326" i="17" s="1"/>
  <c r="M325" i="16"/>
  <c r="V324" i="16"/>
  <c r="F325" i="16"/>
  <c r="H324" i="16"/>
  <c r="I324" i="16"/>
  <c r="G324" i="16"/>
  <c r="P324" i="16"/>
  <c r="R324" i="16" s="1"/>
  <c r="N324" i="16"/>
  <c r="O324" i="16"/>
  <c r="U321" i="16"/>
  <c r="K322" i="16"/>
  <c r="L322" i="16" s="1"/>
  <c r="T322" i="16"/>
  <c r="J323" i="16"/>
  <c r="W321" i="16"/>
  <c r="X321" i="16"/>
  <c r="Y321" i="16"/>
  <c r="X319" i="17" l="1"/>
  <c r="W319" i="17"/>
  <c r="Q321" i="17"/>
  <c r="T321" i="17" s="1"/>
  <c r="S320" i="17"/>
  <c r="Y320" i="17" s="1"/>
  <c r="L321" i="17"/>
  <c r="J322" i="17"/>
  <c r="T320" i="17"/>
  <c r="U326" i="17"/>
  <c r="P327" i="17"/>
  <c r="R327" i="17" s="1"/>
  <c r="O327" i="17"/>
  <c r="N327" i="17"/>
  <c r="I327" i="17"/>
  <c r="H327" i="17"/>
  <c r="G327" i="17"/>
  <c r="F329" i="17"/>
  <c r="M330" i="17" s="1"/>
  <c r="V327" i="17"/>
  <c r="Q324" i="16"/>
  <c r="S324" i="16" s="1"/>
  <c r="M326" i="16"/>
  <c r="V325" i="16"/>
  <c r="F326" i="16"/>
  <c r="G325" i="16"/>
  <c r="H325" i="16"/>
  <c r="I325" i="16"/>
  <c r="O325" i="16"/>
  <c r="P325" i="16"/>
  <c r="R325" i="16" s="1"/>
  <c r="N325" i="16"/>
  <c r="T323" i="16"/>
  <c r="J324" i="16"/>
  <c r="X322" i="16"/>
  <c r="Y322" i="16"/>
  <c r="W322" i="16"/>
  <c r="U322" i="16"/>
  <c r="K323" i="16"/>
  <c r="L323" i="16" s="1"/>
  <c r="X320" i="17" l="1"/>
  <c r="W320" i="17"/>
  <c r="L322" i="17"/>
  <c r="J323" i="17"/>
  <c r="S321" i="17"/>
  <c r="X321" i="17" s="1"/>
  <c r="Q322" i="17"/>
  <c r="K327" i="17"/>
  <c r="U327" i="17" s="1"/>
  <c r="G328" i="17"/>
  <c r="F330" i="17"/>
  <c r="M331" i="17" s="1"/>
  <c r="I328" i="17"/>
  <c r="H328" i="17"/>
  <c r="V328" i="17"/>
  <c r="N328" i="17"/>
  <c r="O328" i="17"/>
  <c r="P328" i="17"/>
  <c r="R328" i="17" s="1"/>
  <c r="Q325" i="16"/>
  <c r="S325" i="16" s="1"/>
  <c r="I326" i="16"/>
  <c r="F327" i="16"/>
  <c r="G326" i="16"/>
  <c r="V326" i="16"/>
  <c r="H326" i="16"/>
  <c r="M327" i="16"/>
  <c r="P326" i="16"/>
  <c r="R326" i="16" s="1"/>
  <c r="N326" i="16"/>
  <c r="O326" i="16"/>
  <c r="U323" i="16"/>
  <c r="K324" i="16"/>
  <c r="L324" i="16" s="1"/>
  <c r="X323" i="16"/>
  <c r="Y323" i="16"/>
  <c r="W323" i="16"/>
  <c r="T324" i="16"/>
  <c r="J325" i="16"/>
  <c r="Y321" i="17" l="1"/>
  <c r="S322" i="17"/>
  <c r="X322" i="17" s="1"/>
  <c r="Q323" i="17"/>
  <c r="T323" i="17" s="1"/>
  <c r="T322" i="17"/>
  <c r="W321" i="17"/>
  <c r="L323" i="17"/>
  <c r="J324" i="17"/>
  <c r="K328" i="17"/>
  <c r="U328" i="17" s="1"/>
  <c r="G329" i="17"/>
  <c r="V329" i="17"/>
  <c r="H329" i="17"/>
  <c r="I329" i="17"/>
  <c r="K329" i="17" s="1"/>
  <c r="F331" i="17"/>
  <c r="M332" i="17" s="1"/>
  <c r="O329" i="17"/>
  <c r="N329" i="17"/>
  <c r="P329" i="17"/>
  <c r="R329" i="17" s="1"/>
  <c r="Q326" i="16"/>
  <c r="S326" i="16" s="1"/>
  <c r="O327" i="16"/>
  <c r="P327" i="16"/>
  <c r="R327" i="16" s="1"/>
  <c r="N327" i="16"/>
  <c r="H327" i="16"/>
  <c r="M328" i="16"/>
  <c r="F328" i="16"/>
  <c r="I327" i="16"/>
  <c r="V327" i="16"/>
  <c r="G327" i="16"/>
  <c r="U324" i="16"/>
  <c r="K325" i="16"/>
  <c r="T325" i="16"/>
  <c r="L325" i="16"/>
  <c r="J326" i="16"/>
  <c r="Y324" i="16"/>
  <c r="W324" i="16"/>
  <c r="X324" i="16"/>
  <c r="W322" i="17" l="1"/>
  <c r="Y322" i="17"/>
  <c r="L324" i="17"/>
  <c r="J325" i="17"/>
  <c r="S323" i="17"/>
  <c r="X323" i="17" s="1"/>
  <c r="Q324" i="17"/>
  <c r="U329" i="17"/>
  <c r="F332" i="17"/>
  <c r="M333" i="17" s="1"/>
  <c r="I330" i="17"/>
  <c r="G330" i="17"/>
  <c r="H330" i="17"/>
  <c r="V330" i="17"/>
  <c r="N330" i="17"/>
  <c r="O330" i="17"/>
  <c r="P330" i="17"/>
  <c r="R330" i="17" s="1"/>
  <c r="O328" i="16"/>
  <c r="N328" i="16"/>
  <c r="P328" i="16"/>
  <c r="R328" i="16"/>
  <c r="Q327" i="16"/>
  <c r="Q328" i="16" s="1"/>
  <c r="H328" i="16"/>
  <c r="I328" i="16"/>
  <c r="F329" i="16"/>
  <c r="M329" i="16"/>
  <c r="G328" i="16"/>
  <c r="V328" i="16"/>
  <c r="W325" i="16"/>
  <c r="Y325" i="16"/>
  <c r="X325" i="16"/>
  <c r="T326" i="16"/>
  <c r="J327" i="16"/>
  <c r="U325" i="16"/>
  <c r="K326" i="16"/>
  <c r="L326" i="16" s="1"/>
  <c r="S327" i="16" l="1"/>
  <c r="Y323" i="17"/>
  <c r="S324" i="17"/>
  <c r="Y324" i="17" s="1"/>
  <c r="Q325" i="17"/>
  <c r="W323" i="17"/>
  <c r="L325" i="17"/>
  <c r="J326" i="17"/>
  <c r="T324" i="17"/>
  <c r="N331" i="17"/>
  <c r="P331" i="17"/>
  <c r="R331" i="17" s="1"/>
  <c r="O331" i="17"/>
  <c r="G331" i="17"/>
  <c r="F333" i="17"/>
  <c r="M334" i="17" s="1"/>
  <c r="V331" i="17"/>
  <c r="H331" i="17"/>
  <c r="I331" i="17"/>
  <c r="K330" i="17"/>
  <c r="U330" i="17" s="1"/>
  <c r="I329" i="16"/>
  <c r="V329" i="16"/>
  <c r="M330" i="16"/>
  <c r="H329" i="16"/>
  <c r="F330" i="16"/>
  <c r="G329" i="16"/>
  <c r="P329" i="16"/>
  <c r="R329" i="16" s="1"/>
  <c r="N329" i="16"/>
  <c r="O329" i="16"/>
  <c r="T327" i="16"/>
  <c r="J328" i="16"/>
  <c r="X326" i="16"/>
  <c r="Y326" i="16"/>
  <c r="W326" i="16"/>
  <c r="S328" i="16"/>
  <c r="U326" i="16"/>
  <c r="K327" i="16"/>
  <c r="L327" i="16" s="1"/>
  <c r="X324" i="17" l="1"/>
  <c r="W324" i="17"/>
  <c r="J327" i="17"/>
  <c r="L326" i="17"/>
  <c r="T325" i="17"/>
  <c r="S325" i="17"/>
  <c r="X325" i="17" s="1"/>
  <c r="Q326" i="17"/>
  <c r="K331" i="17"/>
  <c r="U331" i="17" s="1"/>
  <c r="P332" i="17"/>
  <c r="R332" i="17" s="1"/>
  <c r="O332" i="17"/>
  <c r="N332" i="17"/>
  <c r="H332" i="17"/>
  <c r="G332" i="17"/>
  <c r="F334" i="17"/>
  <c r="M335" i="17" s="1"/>
  <c r="I332" i="17"/>
  <c r="K332" i="17" s="1"/>
  <c r="V332" i="17"/>
  <c r="Q329" i="16"/>
  <c r="S329" i="16" s="1"/>
  <c r="G330" i="16"/>
  <c r="F331" i="16"/>
  <c r="H330" i="16"/>
  <c r="I330" i="16"/>
  <c r="M331" i="16"/>
  <c r="V330" i="16"/>
  <c r="P330" i="16"/>
  <c r="R330" i="16" s="1"/>
  <c r="N330" i="16"/>
  <c r="O330" i="16"/>
  <c r="T328" i="16"/>
  <c r="J329" i="16"/>
  <c r="U327" i="16"/>
  <c r="K328" i="16"/>
  <c r="L328" i="16" s="1"/>
  <c r="W327" i="16"/>
  <c r="X327" i="16"/>
  <c r="Y327" i="16"/>
  <c r="S326" i="17" l="1"/>
  <c r="X326" i="17" s="1"/>
  <c r="Q327" i="17"/>
  <c r="T327" i="17" s="1"/>
  <c r="Y325" i="17"/>
  <c r="L327" i="17"/>
  <c r="J328" i="17"/>
  <c r="W325" i="17"/>
  <c r="T326" i="17"/>
  <c r="F335" i="17"/>
  <c r="M336" i="17" s="1"/>
  <c r="G333" i="17"/>
  <c r="V333" i="17"/>
  <c r="H333" i="17"/>
  <c r="I333" i="17"/>
  <c r="K333" i="17" s="1"/>
  <c r="R333" i="17"/>
  <c r="N333" i="17"/>
  <c r="P333" i="17"/>
  <c r="O333" i="17"/>
  <c r="U332" i="17"/>
  <c r="Q330" i="16"/>
  <c r="S330" i="16" s="1"/>
  <c r="G331" i="16"/>
  <c r="H331" i="16"/>
  <c r="M332" i="16"/>
  <c r="F332" i="16"/>
  <c r="I331" i="16"/>
  <c r="V331" i="16"/>
  <c r="O331" i="16"/>
  <c r="P331" i="16"/>
  <c r="R331" i="16" s="1"/>
  <c r="N331" i="16"/>
  <c r="K329" i="16"/>
  <c r="L329" i="16" s="1"/>
  <c r="U328" i="16"/>
  <c r="W328" i="16"/>
  <c r="X328" i="16"/>
  <c r="Y328" i="16"/>
  <c r="J330" i="16"/>
  <c r="T329" i="16"/>
  <c r="W326" i="17" l="1"/>
  <c r="Y326" i="17"/>
  <c r="S327" i="17"/>
  <c r="Y327" i="17" s="1"/>
  <c r="Q328" i="17"/>
  <c r="T328" i="17" s="1"/>
  <c r="J329" i="17"/>
  <c r="L328" i="17"/>
  <c r="U333" i="17"/>
  <c r="N334" i="17"/>
  <c r="O334" i="17"/>
  <c r="P334" i="17"/>
  <c r="R334" i="17" s="1"/>
  <c r="V334" i="17"/>
  <c r="G334" i="17"/>
  <c r="F336" i="17"/>
  <c r="M337" i="17" s="1"/>
  <c r="I334" i="17"/>
  <c r="K334" i="17" s="1"/>
  <c r="H334" i="17"/>
  <c r="Q331" i="16"/>
  <c r="S331" i="16" s="1"/>
  <c r="V332" i="16"/>
  <c r="F333" i="16"/>
  <c r="H332" i="16"/>
  <c r="I332" i="16"/>
  <c r="M333" i="16"/>
  <c r="G332" i="16"/>
  <c r="P332" i="16"/>
  <c r="R332" i="16" s="1"/>
  <c r="N332" i="16"/>
  <c r="O332" i="16"/>
  <c r="T330" i="16"/>
  <c r="J331" i="16"/>
  <c r="X329" i="16"/>
  <c r="Y329" i="16"/>
  <c r="W329" i="16"/>
  <c r="U329" i="16"/>
  <c r="K330" i="16"/>
  <c r="L330" i="16" s="1"/>
  <c r="L329" i="17" l="1"/>
  <c r="J330" i="17"/>
  <c r="W327" i="17"/>
  <c r="X327" i="17"/>
  <c r="S328" i="17"/>
  <c r="X328" i="17" s="1"/>
  <c r="Q329" i="17"/>
  <c r="T329" i="17" s="1"/>
  <c r="U334" i="17"/>
  <c r="P335" i="17"/>
  <c r="R335" i="17" s="1"/>
  <c r="O335" i="17"/>
  <c r="N335" i="17"/>
  <c r="I335" i="17"/>
  <c r="K335" i="17" s="1"/>
  <c r="H335" i="17"/>
  <c r="G335" i="17"/>
  <c r="V335" i="17"/>
  <c r="F337" i="17"/>
  <c r="M338" i="17" s="1"/>
  <c r="Q332" i="16"/>
  <c r="S332" i="16" s="1"/>
  <c r="F334" i="16"/>
  <c r="I333" i="16"/>
  <c r="M334" i="16"/>
  <c r="H333" i="16"/>
  <c r="V333" i="16"/>
  <c r="G333" i="16"/>
  <c r="O333" i="16"/>
  <c r="N333" i="16"/>
  <c r="P333" i="16"/>
  <c r="R333" i="16"/>
  <c r="X330" i="16"/>
  <c r="Y330" i="16"/>
  <c r="W330" i="16"/>
  <c r="L331" i="16"/>
  <c r="T331" i="16"/>
  <c r="J332" i="16"/>
  <c r="U330" i="16"/>
  <c r="K331" i="16"/>
  <c r="W328" i="17" l="1"/>
  <c r="Y328" i="17"/>
  <c r="L330" i="17"/>
  <c r="J331" i="17"/>
  <c r="S329" i="17"/>
  <c r="X329" i="17" s="1"/>
  <c r="Q330" i="17"/>
  <c r="U335" i="17"/>
  <c r="N336" i="17"/>
  <c r="O336" i="17"/>
  <c r="P336" i="17"/>
  <c r="R336" i="17" s="1"/>
  <c r="G336" i="17"/>
  <c r="F338" i="17"/>
  <c r="M339" i="17" s="1"/>
  <c r="I336" i="17"/>
  <c r="K336" i="17" s="1"/>
  <c r="H336" i="17"/>
  <c r="V336" i="17"/>
  <c r="Q333" i="16"/>
  <c r="S333" i="16" s="1"/>
  <c r="P334" i="16"/>
  <c r="R334" i="16" s="1"/>
  <c r="N334" i="16"/>
  <c r="O334" i="16"/>
  <c r="F335" i="16"/>
  <c r="I334" i="16"/>
  <c r="G334" i="16"/>
  <c r="V334" i="16"/>
  <c r="H334" i="16"/>
  <c r="M335" i="16"/>
  <c r="W331" i="16"/>
  <c r="Y331" i="16"/>
  <c r="X331" i="16"/>
  <c r="U331" i="16"/>
  <c r="K332" i="16"/>
  <c r="L332" i="16" s="1"/>
  <c r="T332" i="16"/>
  <c r="J333" i="16"/>
  <c r="Y329" i="17" l="1"/>
  <c r="W329" i="17"/>
  <c r="S330" i="17"/>
  <c r="W330" i="17" s="1"/>
  <c r="Q331" i="17"/>
  <c r="T331" i="17" s="1"/>
  <c r="T330" i="17"/>
  <c r="J332" i="17"/>
  <c r="L331" i="17"/>
  <c r="U336" i="17"/>
  <c r="G337" i="17"/>
  <c r="V337" i="17"/>
  <c r="H337" i="17"/>
  <c r="I337" i="17"/>
  <c r="F339" i="17"/>
  <c r="M340" i="17" s="1"/>
  <c r="O337" i="17"/>
  <c r="N337" i="17"/>
  <c r="P337" i="17"/>
  <c r="R337" i="17" s="1"/>
  <c r="Q334" i="16"/>
  <c r="S334" i="16" s="1"/>
  <c r="I335" i="16"/>
  <c r="M336" i="16"/>
  <c r="F336" i="16"/>
  <c r="V335" i="16"/>
  <c r="H335" i="16"/>
  <c r="G335" i="16"/>
  <c r="O335" i="16"/>
  <c r="N335" i="16"/>
  <c r="P335" i="16"/>
  <c r="R335" i="16" s="1"/>
  <c r="U332" i="16"/>
  <c r="K333" i="16"/>
  <c r="L333" i="16" s="1"/>
  <c r="T333" i="16"/>
  <c r="J334" i="16"/>
  <c r="Y332" i="16"/>
  <c r="X332" i="16"/>
  <c r="W332" i="16"/>
  <c r="Y330" i="17" l="1"/>
  <c r="X330" i="17"/>
  <c r="L332" i="17"/>
  <c r="J333" i="17"/>
  <c r="S331" i="17"/>
  <c r="X331" i="17" s="1"/>
  <c r="Q332" i="17"/>
  <c r="K337" i="17"/>
  <c r="U337" i="17" s="1"/>
  <c r="F340" i="17"/>
  <c r="M341" i="17" s="1"/>
  <c r="I338" i="17"/>
  <c r="G338" i="17"/>
  <c r="H338" i="17"/>
  <c r="V338" i="17"/>
  <c r="N338" i="17"/>
  <c r="O338" i="17"/>
  <c r="P338" i="17"/>
  <c r="R338" i="17" s="1"/>
  <c r="Q335" i="16"/>
  <c r="S335" i="16" s="1"/>
  <c r="H336" i="16"/>
  <c r="I336" i="16"/>
  <c r="M337" i="16"/>
  <c r="V336" i="16"/>
  <c r="G336" i="16"/>
  <c r="F337" i="16"/>
  <c r="P336" i="16"/>
  <c r="R336" i="16" s="1"/>
  <c r="N336" i="16"/>
  <c r="O336" i="16"/>
  <c r="T334" i="16"/>
  <c r="J335" i="16"/>
  <c r="U333" i="16"/>
  <c r="K334" i="16"/>
  <c r="L334" i="16" s="1"/>
  <c r="W333" i="16"/>
  <c r="Y333" i="16"/>
  <c r="X333" i="16"/>
  <c r="J334" i="17" l="1"/>
  <c r="L333" i="17"/>
  <c r="S332" i="17"/>
  <c r="X332" i="17" s="1"/>
  <c r="Q333" i="17"/>
  <c r="W331" i="17"/>
  <c r="T332" i="17"/>
  <c r="Y331" i="17"/>
  <c r="K338" i="17"/>
  <c r="U338" i="17"/>
  <c r="G339" i="17"/>
  <c r="F341" i="17"/>
  <c r="M342" i="17" s="1"/>
  <c r="V339" i="17"/>
  <c r="H339" i="17"/>
  <c r="I339" i="17"/>
  <c r="K339" i="17" s="1"/>
  <c r="N339" i="17"/>
  <c r="P339" i="17"/>
  <c r="R339" i="17" s="1"/>
  <c r="O339" i="17"/>
  <c r="Q336" i="16"/>
  <c r="S336" i="16" s="1"/>
  <c r="M338" i="16"/>
  <c r="V337" i="16"/>
  <c r="G337" i="16"/>
  <c r="I337" i="16"/>
  <c r="H337" i="16"/>
  <c r="F338" i="16"/>
  <c r="P337" i="16"/>
  <c r="R337" i="16" s="1"/>
  <c r="N337" i="16"/>
  <c r="O337" i="16"/>
  <c r="K335" i="16"/>
  <c r="L335" i="16" s="1"/>
  <c r="U334" i="16"/>
  <c r="Y334" i="16"/>
  <c r="W334" i="16"/>
  <c r="X334" i="16"/>
  <c r="J336" i="16"/>
  <c r="T335" i="16"/>
  <c r="Y332" i="17" l="1"/>
  <c r="W332" i="17"/>
  <c r="S333" i="17"/>
  <c r="X333" i="17" s="1"/>
  <c r="Q334" i="17"/>
  <c r="T334" i="17" s="1"/>
  <c r="L334" i="17"/>
  <c r="J335" i="17"/>
  <c r="T333" i="17"/>
  <c r="U339" i="17"/>
  <c r="P340" i="17"/>
  <c r="R340" i="17" s="1"/>
  <c r="O340" i="17"/>
  <c r="N340" i="17"/>
  <c r="H340" i="17"/>
  <c r="G340" i="17"/>
  <c r="F342" i="17"/>
  <c r="M343" i="17" s="1"/>
  <c r="I340" i="17"/>
  <c r="V340" i="17"/>
  <c r="Q337" i="16"/>
  <c r="S337" i="16" s="1"/>
  <c r="G338" i="16"/>
  <c r="V338" i="16"/>
  <c r="H338" i="16"/>
  <c r="M339" i="16"/>
  <c r="F339" i="16"/>
  <c r="I338" i="16"/>
  <c r="N338" i="16"/>
  <c r="P338" i="16"/>
  <c r="R338" i="16" s="1"/>
  <c r="O338" i="16"/>
  <c r="T336" i="16"/>
  <c r="J337" i="16"/>
  <c r="W335" i="16"/>
  <c r="X335" i="16"/>
  <c r="Y335" i="16"/>
  <c r="U335" i="16"/>
  <c r="K336" i="16"/>
  <c r="L336" i="16" s="1"/>
  <c r="Y333" i="17" l="1"/>
  <c r="J336" i="17"/>
  <c r="L335" i="17"/>
  <c r="W333" i="17"/>
  <c r="S334" i="17"/>
  <c r="Y334" i="17" s="1"/>
  <c r="Q335" i="17"/>
  <c r="T335" i="17" s="1"/>
  <c r="F343" i="17"/>
  <c r="M344" i="17" s="1"/>
  <c r="G341" i="17"/>
  <c r="V341" i="17"/>
  <c r="H341" i="17"/>
  <c r="I341" i="17"/>
  <c r="K340" i="17"/>
  <c r="U340" i="17" s="1"/>
  <c r="N341" i="17"/>
  <c r="P341" i="17"/>
  <c r="R341" i="17" s="1"/>
  <c r="O341" i="17"/>
  <c r="Q338" i="16"/>
  <c r="S338" i="16" s="1"/>
  <c r="I339" i="16"/>
  <c r="V339" i="16"/>
  <c r="F340" i="16"/>
  <c r="M340" i="16"/>
  <c r="H339" i="16"/>
  <c r="G339" i="16"/>
  <c r="O339" i="16"/>
  <c r="N339" i="16"/>
  <c r="P339" i="16"/>
  <c r="R339" i="16"/>
  <c r="T337" i="16"/>
  <c r="J338" i="16"/>
  <c r="U336" i="16"/>
  <c r="K337" i="16"/>
  <c r="L337" i="16" s="1"/>
  <c r="X336" i="16"/>
  <c r="Y336" i="16"/>
  <c r="W336" i="16"/>
  <c r="W334" i="17" l="1"/>
  <c r="X334" i="17"/>
  <c r="S335" i="17"/>
  <c r="Y335" i="17" s="1"/>
  <c r="Q336" i="17"/>
  <c r="L336" i="17"/>
  <c r="J337" i="17"/>
  <c r="T338" i="16"/>
  <c r="K341" i="17"/>
  <c r="U341" i="17" s="1"/>
  <c r="N342" i="17"/>
  <c r="O342" i="17"/>
  <c r="P342" i="17"/>
  <c r="R342" i="17" s="1"/>
  <c r="V342" i="17"/>
  <c r="G342" i="17"/>
  <c r="F344" i="17"/>
  <c r="M345" i="17" s="1"/>
  <c r="I342" i="17"/>
  <c r="H342" i="17"/>
  <c r="Q339" i="16"/>
  <c r="S339" i="16" s="1"/>
  <c r="P340" i="16"/>
  <c r="R340" i="16" s="1"/>
  <c r="N340" i="16"/>
  <c r="O340" i="16"/>
  <c r="V340" i="16"/>
  <c r="F341" i="16"/>
  <c r="G340" i="16"/>
  <c r="H340" i="16"/>
  <c r="I340" i="16"/>
  <c r="M341" i="16"/>
  <c r="U337" i="16"/>
  <c r="K338" i="16"/>
  <c r="L338" i="16"/>
  <c r="J339" i="16"/>
  <c r="W337" i="16"/>
  <c r="X337" i="16"/>
  <c r="Y337" i="16"/>
  <c r="L337" i="17" l="1"/>
  <c r="J338" i="17"/>
  <c r="W335" i="17"/>
  <c r="X335" i="17"/>
  <c r="T336" i="17"/>
  <c r="S336" i="17"/>
  <c r="X336" i="17" s="1"/>
  <c r="Q337" i="17"/>
  <c r="T337" i="17" s="1"/>
  <c r="K342" i="17"/>
  <c r="U342" i="17" s="1"/>
  <c r="I343" i="17"/>
  <c r="H343" i="17"/>
  <c r="G343" i="17"/>
  <c r="F345" i="17"/>
  <c r="M346" i="17" s="1"/>
  <c r="V343" i="17"/>
  <c r="P343" i="17"/>
  <c r="R343" i="17" s="1"/>
  <c r="O343" i="17"/>
  <c r="N343" i="17"/>
  <c r="Q340" i="16"/>
  <c r="S340" i="16" s="1"/>
  <c r="M342" i="16"/>
  <c r="I341" i="16"/>
  <c r="F342" i="16"/>
  <c r="G341" i="16"/>
  <c r="H341" i="16"/>
  <c r="V341" i="16"/>
  <c r="O341" i="16"/>
  <c r="N341" i="16"/>
  <c r="P341" i="16"/>
  <c r="R341" i="16" s="1"/>
  <c r="U338" i="16"/>
  <c r="K339" i="16"/>
  <c r="L339" i="16" s="1"/>
  <c r="T339" i="16"/>
  <c r="J340" i="16"/>
  <c r="Y338" i="16"/>
  <c r="X338" i="16"/>
  <c r="W338" i="16"/>
  <c r="W336" i="17" l="1"/>
  <c r="Y336" i="17"/>
  <c r="Q338" i="17"/>
  <c r="T338" i="17" s="1"/>
  <c r="S337" i="17"/>
  <c r="X337" i="17" s="1"/>
  <c r="L338" i="17"/>
  <c r="J339" i="17"/>
  <c r="K343" i="17"/>
  <c r="U343" i="17"/>
  <c r="G344" i="17"/>
  <c r="F346" i="17"/>
  <c r="M347" i="17" s="1"/>
  <c r="I344" i="17"/>
  <c r="K344" i="17" s="1"/>
  <c r="H344" i="17"/>
  <c r="V344" i="17"/>
  <c r="N344" i="17"/>
  <c r="O344" i="17"/>
  <c r="P344" i="17"/>
  <c r="R344" i="17" s="1"/>
  <c r="Q341" i="16"/>
  <c r="S341" i="16" s="1"/>
  <c r="V342" i="16"/>
  <c r="G342" i="16"/>
  <c r="H342" i="16"/>
  <c r="I342" i="16"/>
  <c r="F343" i="16"/>
  <c r="M343" i="16"/>
  <c r="P342" i="16"/>
  <c r="R342" i="16" s="1"/>
  <c r="N342" i="16"/>
  <c r="O342" i="16"/>
  <c r="W339" i="16"/>
  <c r="Y339" i="16"/>
  <c r="X339" i="16"/>
  <c r="T340" i="16"/>
  <c r="J341" i="16"/>
  <c r="U339" i="16"/>
  <c r="K340" i="16"/>
  <c r="L340" i="16" s="1"/>
  <c r="X340" i="16" s="1"/>
  <c r="Y337" i="17" l="1"/>
  <c r="W337" i="17"/>
  <c r="L339" i="17"/>
  <c r="J340" i="17"/>
  <c r="S338" i="17"/>
  <c r="W338" i="17" s="1"/>
  <c r="Q339" i="17"/>
  <c r="T339" i="17" s="1"/>
  <c r="F347" i="17"/>
  <c r="M348" i="17" s="1"/>
  <c r="O345" i="17"/>
  <c r="N345" i="17"/>
  <c r="P345" i="17"/>
  <c r="R345" i="17" s="1"/>
  <c r="G345" i="17"/>
  <c r="V345" i="17"/>
  <c r="H345" i="17"/>
  <c r="I345" i="17"/>
  <c r="K345" i="17" s="1"/>
  <c r="U344" i="17"/>
  <c r="Q342" i="16"/>
  <c r="S342" i="16" s="1"/>
  <c r="O343" i="16"/>
  <c r="N343" i="16"/>
  <c r="P343" i="16"/>
  <c r="R343" i="16" s="1"/>
  <c r="H343" i="16"/>
  <c r="F344" i="16"/>
  <c r="I343" i="16"/>
  <c r="V343" i="16"/>
  <c r="G343" i="16"/>
  <c r="M344" i="16"/>
  <c r="U340" i="16"/>
  <c r="K341" i="16"/>
  <c r="L341" i="16" s="1"/>
  <c r="T341" i="16"/>
  <c r="J342" i="16"/>
  <c r="Y340" i="16"/>
  <c r="W340" i="16"/>
  <c r="Y338" i="17" l="1"/>
  <c r="X338" i="17"/>
  <c r="J341" i="17"/>
  <c r="L340" i="17"/>
  <c r="S339" i="17"/>
  <c r="W339" i="17" s="1"/>
  <c r="Q340" i="17"/>
  <c r="T340" i="17" s="1"/>
  <c r="F348" i="17"/>
  <c r="M349" i="17" s="1"/>
  <c r="U345" i="17"/>
  <c r="I346" i="17"/>
  <c r="K346" i="17" s="1"/>
  <c r="G346" i="17"/>
  <c r="V346" i="17"/>
  <c r="H346" i="17"/>
  <c r="P346" i="17"/>
  <c r="R346" i="17" s="1"/>
  <c r="N346" i="17"/>
  <c r="O346" i="17"/>
  <c r="Q343" i="16"/>
  <c r="S343" i="16" s="1"/>
  <c r="H344" i="16"/>
  <c r="I344" i="16"/>
  <c r="M345" i="16"/>
  <c r="F345" i="16"/>
  <c r="G344" i="16"/>
  <c r="V344" i="16"/>
  <c r="P344" i="16"/>
  <c r="R344" i="16" s="1"/>
  <c r="N344" i="16"/>
  <c r="O344" i="16"/>
  <c r="J343" i="16"/>
  <c r="T342" i="16"/>
  <c r="L342" i="16"/>
  <c r="X341" i="16"/>
  <c r="W341" i="16"/>
  <c r="Y341" i="16"/>
  <c r="U341" i="16"/>
  <c r="K342" i="16"/>
  <c r="Y339" i="17" l="1"/>
  <c r="X339" i="17"/>
  <c r="J342" i="17"/>
  <c r="L341" i="17"/>
  <c r="S340" i="17"/>
  <c r="Y340" i="17" s="1"/>
  <c r="Q341" i="17"/>
  <c r="F349" i="17"/>
  <c r="M350" i="17" s="1"/>
  <c r="P347" i="17"/>
  <c r="R347" i="17" s="1"/>
  <c r="N347" i="17"/>
  <c r="O347" i="17"/>
  <c r="U346" i="17"/>
  <c r="G347" i="17"/>
  <c r="H347" i="17"/>
  <c r="V347" i="17"/>
  <c r="I347" i="17"/>
  <c r="K347" i="17" s="1"/>
  <c r="Q344" i="16"/>
  <c r="S344" i="16" s="1"/>
  <c r="M346" i="16"/>
  <c r="I345" i="16"/>
  <c r="V345" i="16"/>
  <c r="F346" i="16"/>
  <c r="H345" i="16"/>
  <c r="G345" i="16"/>
  <c r="O345" i="16"/>
  <c r="N345" i="16"/>
  <c r="P345" i="16"/>
  <c r="R345" i="16" s="1"/>
  <c r="U342" i="16"/>
  <c r="K343" i="16"/>
  <c r="L343" i="16" s="1"/>
  <c r="X342" i="16"/>
  <c r="Y342" i="16"/>
  <c r="W342" i="16"/>
  <c r="T343" i="16"/>
  <c r="J344" i="16"/>
  <c r="L342" i="17" l="1"/>
  <c r="J343" i="17"/>
  <c r="X340" i="17"/>
  <c r="W340" i="17"/>
  <c r="T341" i="17"/>
  <c r="Q342" i="17"/>
  <c r="T342" i="17" s="1"/>
  <c r="S341" i="17"/>
  <c r="W341" i="17" s="1"/>
  <c r="P348" i="17"/>
  <c r="R348" i="17" s="1"/>
  <c r="O348" i="17"/>
  <c r="N348" i="17"/>
  <c r="H348" i="17"/>
  <c r="G348" i="17"/>
  <c r="V348" i="17"/>
  <c r="F350" i="17"/>
  <c r="M351" i="17" s="1"/>
  <c r="I348" i="17"/>
  <c r="K348" i="17" s="1"/>
  <c r="Q345" i="16"/>
  <c r="S345" i="16" s="1"/>
  <c r="U347" i="17"/>
  <c r="F347" i="16"/>
  <c r="H346" i="16"/>
  <c r="I346" i="16"/>
  <c r="M347" i="16"/>
  <c r="V346" i="16"/>
  <c r="G346" i="16"/>
  <c r="P346" i="16"/>
  <c r="R346" i="16" s="1"/>
  <c r="O346" i="16"/>
  <c r="N346" i="16"/>
  <c r="T344" i="16"/>
  <c r="J345" i="16"/>
  <c r="W343" i="16"/>
  <c r="X343" i="16"/>
  <c r="Y343" i="16"/>
  <c r="U343" i="16"/>
  <c r="K344" i="16"/>
  <c r="L344" i="16" s="1"/>
  <c r="Y341" i="17" l="1"/>
  <c r="X341" i="17"/>
  <c r="L343" i="17"/>
  <c r="J344" i="17"/>
  <c r="S342" i="17"/>
  <c r="W342" i="17" s="1"/>
  <c r="Q343" i="17"/>
  <c r="U348" i="17"/>
  <c r="F351" i="17"/>
  <c r="M352" i="17" s="1"/>
  <c r="G349" i="17"/>
  <c r="H349" i="17"/>
  <c r="V349" i="17"/>
  <c r="I349" i="17"/>
  <c r="K349" i="17" s="1"/>
  <c r="P349" i="17"/>
  <c r="R349" i="17" s="1"/>
  <c r="N349" i="17"/>
  <c r="O349" i="17"/>
  <c r="Q346" i="16"/>
  <c r="S346" i="16" s="1"/>
  <c r="O347" i="16"/>
  <c r="P347" i="16"/>
  <c r="N347" i="16"/>
  <c r="R347" i="16"/>
  <c r="H347" i="16"/>
  <c r="M348" i="16"/>
  <c r="G347" i="16"/>
  <c r="V347" i="16"/>
  <c r="I347" i="16"/>
  <c r="F348" i="16"/>
  <c r="U344" i="16"/>
  <c r="K345" i="16"/>
  <c r="L345" i="16" s="1"/>
  <c r="J346" i="16"/>
  <c r="T345" i="16"/>
  <c r="W344" i="16"/>
  <c r="X344" i="16"/>
  <c r="Y344" i="16"/>
  <c r="Q347" i="16" l="1"/>
  <c r="S347" i="16" s="1"/>
  <c r="X342" i="17"/>
  <c r="Y342" i="17"/>
  <c r="S343" i="17"/>
  <c r="Y343" i="17" s="1"/>
  <c r="Q344" i="17"/>
  <c r="T343" i="17"/>
  <c r="L344" i="17"/>
  <c r="J345" i="17"/>
  <c r="U349" i="17"/>
  <c r="F352" i="17"/>
  <c r="M353" i="17" s="1"/>
  <c r="V350" i="17"/>
  <c r="G350" i="17"/>
  <c r="I350" i="17"/>
  <c r="K350" i="17" s="1"/>
  <c r="H350" i="17"/>
  <c r="N350" i="17"/>
  <c r="P350" i="17"/>
  <c r="R350" i="17" s="1"/>
  <c r="O350" i="17"/>
  <c r="P348" i="16"/>
  <c r="R348" i="16" s="1"/>
  <c r="O348" i="16"/>
  <c r="N348" i="16"/>
  <c r="M349" i="16"/>
  <c r="G348" i="16"/>
  <c r="F349" i="16"/>
  <c r="H348" i="16"/>
  <c r="I348" i="16"/>
  <c r="V348" i="16"/>
  <c r="T346" i="16"/>
  <c r="J347" i="16"/>
  <c r="W345" i="16"/>
  <c r="Y345" i="16"/>
  <c r="X345" i="16"/>
  <c r="U345" i="16"/>
  <c r="K346" i="16"/>
  <c r="L346" i="16" s="1"/>
  <c r="X343" i="17" l="1"/>
  <c r="W343" i="17"/>
  <c r="L345" i="17"/>
  <c r="J346" i="17"/>
  <c r="T344" i="17"/>
  <c r="S344" i="17"/>
  <c r="X344" i="17" s="1"/>
  <c r="Q345" i="17"/>
  <c r="T345" i="17" s="1"/>
  <c r="Q348" i="16"/>
  <c r="S348" i="16" s="1"/>
  <c r="P351" i="17"/>
  <c r="R351" i="17" s="1"/>
  <c r="O351" i="17"/>
  <c r="N351" i="17"/>
  <c r="I351" i="17"/>
  <c r="K351" i="17" s="1"/>
  <c r="H351" i="17"/>
  <c r="F353" i="17"/>
  <c r="M354" i="17" s="1"/>
  <c r="G351" i="17"/>
  <c r="V351" i="17"/>
  <c r="U350" i="17"/>
  <c r="H349" i="16"/>
  <c r="I349" i="16"/>
  <c r="F350" i="16"/>
  <c r="V349" i="16"/>
  <c r="M350" i="16"/>
  <c r="G349" i="16"/>
  <c r="P349" i="16"/>
  <c r="R349" i="16" s="1"/>
  <c r="O349" i="16"/>
  <c r="N349" i="16"/>
  <c r="X346" i="16"/>
  <c r="Y346" i="16"/>
  <c r="W346" i="16"/>
  <c r="T347" i="16"/>
  <c r="J348" i="16"/>
  <c r="U346" i="16"/>
  <c r="K347" i="16"/>
  <c r="L347" i="16" s="1"/>
  <c r="W344" i="17" l="1"/>
  <c r="Y344" i="17"/>
  <c r="S345" i="17"/>
  <c r="Y345" i="17" s="1"/>
  <c r="Q346" i="17"/>
  <c r="T346" i="17" s="1"/>
  <c r="L346" i="17"/>
  <c r="J347" i="17"/>
  <c r="U351" i="17"/>
  <c r="G352" i="17"/>
  <c r="F354" i="17"/>
  <c r="M355" i="17" s="1"/>
  <c r="H352" i="17"/>
  <c r="V352" i="17"/>
  <c r="I352" i="17"/>
  <c r="K352" i="17" s="1"/>
  <c r="P352" i="17"/>
  <c r="R352" i="17" s="1"/>
  <c r="N352" i="17"/>
  <c r="O352" i="17"/>
  <c r="Q349" i="16"/>
  <c r="S349" i="16" s="1"/>
  <c r="O350" i="16"/>
  <c r="N350" i="16"/>
  <c r="P350" i="16"/>
  <c r="R350" i="16" s="1"/>
  <c r="H350" i="16"/>
  <c r="M351" i="16"/>
  <c r="G350" i="16"/>
  <c r="V350" i="16"/>
  <c r="F351" i="16"/>
  <c r="I350" i="16"/>
  <c r="X347" i="16"/>
  <c r="Y347" i="16"/>
  <c r="W347" i="16"/>
  <c r="U347" i="16"/>
  <c r="K348" i="16"/>
  <c r="L348" i="16" s="1"/>
  <c r="T348" i="16"/>
  <c r="J349" i="16"/>
  <c r="L347" i="17" l="1"/>
  <c r="J348" i="17"/>
  <c r="X345" i="17"/>
  <c r="W345" i="17"/>
  <c r="S346" i="17"/>
  <c r="Y346" i="17" s="1"/>
  <c r="Q347" i="17"/>
  <c r="T347" i="17" s="1"/>
  <c r="F355" i="17"/>
  <c r="M356" i="17" s="1"/>
  <c r="U352" i="17"/>
  <c r="G353" i="17"/>
  <c r="V353" i="17"/>
  <c r="H353" i="17"/>
  <c r="I353" i="17"/>
  <c r="K353" i="17" s="1"/>
  <c r="O353" i="17"/>
  <c r="N353" i="17"/>
  <c r="P353" i="17"/>
  <c r="R353" i="17" s="1"/>
  <c r="H351" i="16"/>
  <c r="I351" i="16"/>
  <c r="G351" i="16"/>
  <c r="F352" i="16"/>
  <c r="V351" i="16"/>
  <c r="M352" i="16"/>
  <c r="N351" i="16"/>
  <c r="P351" i="16"/>
  <c r="R351" i="16" s="1"/>
  <c r="O351" i="16"/>
  <c r="Q350" i="16"/>
  <c r="S350" i="16" s="1"/>
  <c r="T349" i="16"/>
  <c r="J350" i="16"/>
  <c r="X348" i="16"/>
  <c r="Y348" i="16"/>
  <c r="W348" i="16"/>
  <c r="K349" i="16"/>
  <c r="L349" i="16" s="1"/>
  <c r="U348" i="16"/>
  <c r="X346" i="17" l="1"/>
  <c r="W346" i="17"/>
  <c r="L348" i="17"/>
  <c r="J349" i="17"/>
  <c r="S347" i="17"/>
  <c r="W347" i="17" s="1"/>
  <c r="Q348" i="17"/>
  <c r="T348" i="17" s="1"/>
  <c r="U353" i="17"/>
  <c r="P354" i="17"/>
  <c r="R354" i="17" s="1"/>
  <c r="N354" i="17"/>
  <c r="O354" i="17"/>
  <c r="F356" i="17"/>
  <c r="M357" i="17" s="1"/>
  <c r="I354" i="17"/>
  <c r="K354" i="17" s="1"/>
  <c r="G354" i="17"/>
  <c r="H354" i="17"/>
  <c r="V354" i="17"/>
  <c r="Q351" i="16"/>
  <c r="S351" i="16" s="1"/>
  <c r="P352" i="16"/>
  <c r="R352" i="16" s="1"/>
  <c r="O352" i="16"/>
  <c r="N352" i="16"/>
  <c r="F353" i="16"/>
  <c r="H352" i="16"/>
  <c r="I352" i="16"/>
  <c r="M353" i="16"/>
  <c r="V352" i="16"/>
  <c r="G352" i="16"/>
  <c r="U349" i="16"/>
  <c r="K350" i="16"/>
  <c r="L350" i="16" s="1"/>
  <c r="T350" i="16"/>
  <c r="J351" i="16"/>
  <c r="W349" i="16"/>
  <c r="Y349" i="16"/>
  <c r="X349" i="16"/>
  <c r="X347" i="17" l="1"/>
  <c r="S348" i="17"/>
  <c r="W348" i="17" s="1"/>
  <c r="Q349" i="17"/>
  <c r="Y347" i="17"/>
  <c r="L349" i="17"/>
  <c r="J350" i="17"/>
  <c r="Q352" i="16"/>
  <c r="S352" i="16" s="1"/>
  <c r="U354" i="17"/>
  <c r="P355" i="17"/>
  <c r="R355" i="17" s="1"/>
  <c r="N355" i="17"/>
  <c r="O355" i="17"/>
  <c r="G355" i="17"/>
  <c r="F357" i="17"/>
  <c r="M358" i="17" s="1"/>
  <c r="I355" i="17"/>
  <c r="K355" i="17" s="1"/>
  <c r="H355" i="17"/>
  <c r="V355" i="17"/>
  <c r="F354" i="16"/>
  <c r="I353" i="16"/>
  <c r="M354" i="16"/>
  <c r="H353" i="16"/>
  <c r="V353" i="16"/>
  <c r="G353" i="16"/>
  <c r="O353" i="16"/>
  <c r="P353" i="16"/>
  <c r="R353" i="16" s="1"/>
  <c r="N353" i="16"/>
  <c r="T351" i="16"/>
  <c r="J352" i="16"/>
  <c r="X350" i="16"/>
  <c r="Y350" i="16"/>
  <c r="W350" i="16"/>
  <c r="U350" i="16"/>
  <c r="K351" i="16"/>
  <c r="L351" i="16" s="1"/>
  <c r="X348" i="17" l="1"/>
  <c r="Y348" i="17"/>
  <c r="L350" i="17"/>
  <c r="J351" i="17"/>
  <c r="T349" i="17"/>
  <c r="Q350" i="17"/>
  <c r="S349" i="17"/>
  <c r="X349" i="17" s="1"/>
  <c r="F358" i="17"/>
  <c r="M359" i="17" s="1"/>
  <c r="H356" i="17"/>
  <c r="G356" i="17"/>
  <c r="I356" i="17"/>
  <c r="K356" i="17" s="1"/>
  <c r="V356" i="17"/>
  <c r="P356" i="17"/>
  <c r="R356" i="17" s="1"/>
  <c r="O356" i="17"/>
  <c r="N356" i="17"/>
  <c r="U355" i="17"/>
  <c r="Q353" i="16"/>
  <c r="S353" i="16" s="1"/>
  <c r="N354" i="16"/>
  <c r="P354" i="16"/>
  <c r="R354" i="16" s="1"/>
  <c r="O354" i="16"/>
  <c r="I354" i="16"/>
  <c r="V354" i="16"/>
  <c r="F355" i="16"/>
  <c r="M355" i="16"/>
  <c r="G354" i="16"/>
  <c r="H354" i="16"/>
  <c r="T352" i="16"/>
  <c r="J353" i="16"/>
  <c r="W351" i="16"/>
  <c r="Y351" i="16"/>
  <c r="X351" i="16"/>
  <c r="U351" i="16"/>
  <c r="K352" i="16"/>
  <c r="L352" i="16" s="1"/>
  <c r="W349" i="17" l="1"/>
  <c r="Y349" i="17"/>
  <c r="S350" i="17"/>
  <c r="X350" i="17" s="1"/>
  <c r="Q351" i="17"/>
  <c r="T351" i="17" s="1"/>
  <c r="T350" i="17"/>
  <c r="L351" i="17"/>
  <c r="J352" i="17"/>
  <c r="U356" i="17"/>
  <c r="Q354" i="16"/>
  <c r="S354" i="16" s="1"/>
  <c r="P357" i="17"/>
  <c r="R357" i="17" s="1"/>
  <c r="N357" i="17"/>
  <c r="O357" i="17"/>
  <c r="F359" i="17"/>
  <c r="M360" i="17" s="1"/>
  <c r="G357" i="17"/>
  <c r="I357" i="17"/>
  <c r="K357" i="17" s="1"/>
  <c r="V357" i="17"/>
  <c r="H357" i="17"/>
  <c r="O355" i="16"/>
  <c r="P355" i="16"/>
  <c r="R355" i="16" s="1"/>
  <c r="N355" i="16"/>
  <c r="H355" i="16"/>
  <c r="M356" i="16"/>
  <c r="G355" i="16"/>
  <c r="F356" i="16"/>
  <c r="I355" i="16"/>
  <c r="V355" i="16"/>
  <c r="J354" i="16"/>
  <c r="X352" i="16"/>
  <c r="Y352" i="16"/>
  <c r="W352" i="16"/>
  <c r="U352" i="16"/>
  <c r="K353" i="16"/>
  <c r="L353" i="16" s="1"/>
  <c r="W353" i="16" s="1"/>
  <c r="T353" i="16"/>
  <c r="Y350" i="17" l="1"/>
  <c r="W350" i="17"/>
  <c r="S351" i="17"/>
  <c r="Y351" i="17" s="1"/>
  <c r="Q352" i="17"/>
  <c r="T352" i="17" s="1"/>
  <c r="L352" i="17"/>
  <c r="J353" i="17"/>
  <c r="Q355" i="16"/>
  <c r="S355" i="16" s="1"/>
  <c r="N358" i="17"/>
  <c r="P358" i="17"/>
  <c r="R358" i="17" s="1"/>
  <c r="O358" i="17"/>
  <c r="U357" i="17"/>
  <c r="V358" i="17"/>
  <c r="G358" i="17"/>
  <c r="F360" i="17"/>
  <c r="M361" i="17" s="1"/>
  <c r="I358" i="17"/>
  <c r="K358" i="17" s="1"/>
  <c r="H358" i="17"/>
  <c r="H356" i="16"/>
  <c r="I356" i="16"/>
  <c r="M357" i="16"/>
  <c r="V356" i="16"/>
  <c r="G356" i="16"/>
  <c r="F357" i="16"/>
  <c r="N356" i="16"/>
  <c r="O356" i="16"/>
  <c r="P356" i="16"/>
  <c r="R356" i="16" s="1"/>
  <c r="U353" i="16"/>
  <c r="K354" i="16"/>
  <c r="L354" i="16" s="1"/>
  <c r="T354" i="16"/>
  <c r="J355" i="16"/>
  <c r="Y353" i="16"/>
  <c r="X353" i="16"/>
  <c r="L353" i="17" l="1"/>
  <c r="J354" i="17"/>
  <c r="W351" i="17"/>
  <c r="X351" i="17"/>
  <c r="Q353" i="17"/>
  <c r="S352" i="17"/>
  <c r="Y352" i="17" s="1"/>
  <c r="U358" i="17"/>
  <c r="P359" i="17"/>
  <c r="R359" i="17"/>
  <c r="O359" i="17"/>
  <c r="N359" i="17"/>
  <c r="I359" i="17"/>
  <c r="K359" i="17" s="1"/>
  <c r="H359" i="17"/>
  <c r="F361" i="17"/>
  <c r="M362" i="17" s="1"/>
  <c r="V359" i="17"/>
  <c r="G359" i="17"/>
  <c r="Q356" i="16"/>
  <c r="S356" i="16" s="1"/>
  <c r="H357" i="16"/>
  <c r="M358" i="16"/>
  <c r="I357" i="16"/>
  <c r="V357" i="16"/>
  <c r="F358" i="16"/>
  <c r="G357" i="16"/>
  <c r="O357" i="16"/>
  <c r="N357" i="16"/>
  <c r="P357" i="16"/>
  <c r="R357" i="16" s="1"/>
  <c r="T355" i="16"/>
  <c r="J356" i="16"/>
  <c r="W354" i="16"/>
  <c r="X354" i="16"/>
  <c r="Y354" i="16"/>
  <c r="U354" i="16"/>
  <c r="K355" i="16"/>
  <c r="L355" i="16" s="1"/>
  <c r="W352" i="17" l="1"/>
  <c r="X352" i="17"/>
  <c r="S353" i="17"/>
  <c r="Y353" i="17" s="1"/>
  <c r="Q354" i="17"/>
  <c r="T354" i="17" s="1"/>
  <c r="J355" i="17"/>
  <c r="L354" i="17"/>
  <c r="T353" i="17"/>
  <c r="U359" i="17"/>
  <c r="P360" i="17"/>
  <c r="R360" i="17" s="1"/>
  <c r="N360" i="17"/>
  <c r="O360" i="17"/>
  <c r="G360" i="17"/>
  <c r="F362" i="17"/>
  <c r="M363" i="17" s="1"/>
  <c r="I360" i="17"/>
  <c r="K360" i="17" s="1"/>
  <c r="H360" i="17"/>
  <c r="V360" i="17"/>
  <c r="Q357" i="16"/>
  <c r="S357" i="16" s="1"/>
  <c r="H358" i="16"/>
  <c r="F359" i="16"/>
  <c r="G358" i="16"/>
  <c r="I358" i="16"/>
  <c r="M359" i="16"/>
  <c r="V358" i="16"/>
  <c r="N358" i="16"/>
  <c r="O358" i="16"/>
  <c r="P358" i="16"/>
  <c r="R358" i="16" s="1"/>
  <c r="T356" i="16"/>
  <c r="J357" i="16"/>
  <c r="W355" i="16"/>
  <c r="X355" i="16"/>
  <c r="Y355" i="16"/>
  <c r="U355" i="16"/>
  <c r="K356" i="16"/>
  <c r="L356" i="16" s="1"/>
  <c r="W353" i="17" l="1"/>
  <c r="X353" i="17"/>
  <c r="L355" i="17"/>
  <c r="J356" i="17"/>
  <c r="S354" i="17"/>
  <c r="Y354" i="17" s="1"/>
  <c r="Q355" i="17"/>
  <c r="U360" i="17"/>
  <c r="G361" i="17"/>
  <c r="V361" i="17"/>
  <c r="H361" i="17"/>
  <c r="I361" i="17"/>
  <c r="K361" i="17" s="1"/>
  <c r="F363" i="17"/>
  <c r="M364" i="17" s="1"/>
  <c r="O361" i="17"/>
  <c r="N361" i="17"/>
  <c r="P361" i="17"/>
  <c r="R361" i="17" s="1"/>
  <c r="Q358" i="16"/>
  <c r="S358" i="16" s="1"/>
  <c r="O359" i="16"/>
  <c r="N359" i="16"/>
  <c r="P359" i="16"/>
  <c r="R359" i="16" s="1"/>
  <c r="M360" i="16"/>
  <c r="I359" i="16"/>
  <c r="G359" i="16"/>
  <c r="H359" i="16"/>
  <c r="V359" i="16"/>
  <c r="F360" i="16"/>
  <c r="T357" i="16"/>
  <c r="J358" i="16"/>
  <c r="X356" i="16"/>
  <c r="W356" i="16"/>
  <c r="U356" i="16"/>
  <c r="K357" i="16"/>
  <c r="L357" i="16" s="1"/>
  <c r="Y356" i="16"/>
  <c r="W354" i="17" l="1"/>
  <c r="S355" i="17"/>
  <c r="W355" i="17" s="1"/>
  <c r="Q356" i="17"/>
  <c r="T356" i="17" s="1"/>
  <c r="L356" i="17"/>
  <c r="J357" i="17"/>
  <c r="T355" i="17"/>
  <c r="X354" i="17"/>
  <c r="U361" i="17"/>
  <c r="I362" i="17"/>
  <c r="G362" i="17"/>
  <c r="V362" i="17"/>
  <c r="F364" i="17"/>
  <c r="M365" i="17" s="1"/>
  <c r="H362" i="17"/>
  <c r="P362" i="17"/>
  <c r="R362" i="17" s="1"/>
  <c r="N362" i="17"/>
  <c r="O362" i="17"/>
  <c r="Q359" i="16"/>
  <c r="S359" i="16" s="1"/>
  <c r="P360" i="16"/>
  <c r="R360" i="16" s="1"/>
  <c r="O360" i="16"/>
  <c r="N360" i="16"/>
  <c r="F361" i="16"/>
  <c r="V360" i="16"/>
  <c r="G360" i="16"/>
  <c r="I360" i="16"/>
  <c r="H360" i="16"/>
  <c r="M361" i="16"/>
  <c r="Y357" i="16"/>
  <c r="X357" i="16"/>
  <c r="W357" i="16"/>
  <c r="U357" i="16"/>
  <c r="K358" i="16"/>
  <c r="L358" i="16" s="1"/>
  <c r="T358" i="16"/>
  <c r="J359" i="16"/>
  <c r="Y355" i="17" l="1"/>
  <c r="X355" i="17"/>
  <c r="L357" i="17"/>
  <c r="J358" i="17"/>
  <c r="S356" i="17"/>
  <c r="X356" i="17" s="1"/>
  <c r="Q357" i="17"/>
  <c r="T357" i="17" s="1"/>
  <c r="Q360" i="16"/>
  <c r="S360" i="16" s="1"/>
  <c r="K362" i="17"/>
  <c r="U362" i="17" s="1"/>
  <c r="O363" i="17"/>
  <c r="N363" i="17"/>
  <c r="P363" i="17"/>
  <c r="R363" i="17" s="1"/>
  <c r="H363" i="17"/>
  <c r="G363" i="17"/>
  <c r="F365" i="17"/>
  <c r="M366" i="17" s="1"/>
  <c r="V363" i="17"/>
  <c r="I363" i="17"/>
  <c r="K363" i="17" s="1"/>
  <c r="H361" i="16"/>
  <c r="F362" i="16"/>
  <c r="M362" i="16"/>
  <c r="G361" i="16"/>
  <c r="I361" i="16"/>
  <c r="V361" i="16"/>
  <c r="O361" i="16"/>
  <c r="P361" i="16"/>
  <c r="R361" i="16" s="1"/>
  <c r="N361" i="16"/>
  <c r="K359" i="16"/>
  <c r="L359" i="16" s="1"/>
  <c r="U358" i="16"/>
  <c r="T359" i="16"/>
  <c r="J360" i="16"/>
  <c r="X358" i="16"/>
  <c r="Y358" i="16"/>
  <c r="W358" i="16"/>
  <c r="Y356" i="17" l="1"/>
  <c r="W356" i="17"/>
  <c r="S357" i="17"/>
  <c r="X357" i="17" s="1"/>
  <c r="Q358" i="17"/>
  <c r="T358" i="17" s="1"/>
  <c r="L358" i="17"/>
  <c r="J359" i="17"/>
  <c r="U363" i="17"/>
  <c r="V364" i="17"/>
  <c r="F366" i="17"/>
  <c r="M367" i="17" s="1"/>
  <c r="I364" i="17"/>
  <c r="K364" i="17" s="1"/>
  <c r="G364" i="17"/>
  <c r="H364" i="17"/>
  <c r="N364" i="17"/>
  <c r="P364" i="17"/>
  <c r="O364" i="17"/>
  <c r="Q361" i="16"/>
  <c r="S361" i="16" s="1"/>
  <c r="O362" i="16"/>
  <c r="P362" i="16"/>
  <c r="R362" i="16" s="1"/>
  <c r="N362" i="16"/>
  <c r="I362" i="16"/>
  <c r="M363" i="16"/>
  <c r="V362" i="16"/>
  <c r="H362" i="16"/>
  <c r="F363" i="16"/>
  <c r="G362" i="16"/>
  <c r="U359" i="16"/>
  <c r="K360" i="16"/>
  <c r="L360" i="16" s="1"/>
  <c r="W359" i="16"/>
  <c r="X359" i="16"/>
  <c r="Y359" i="16"/>
  <c r="J361" i="16"/>
  <c r="T360" i="16"/>
  <c r="W357" i="17" l="1"/>
  <c r="Y357" i="17"/>
  <c r="L359" i="17"/>
  <c r="J360" i="17"/>
  <c r="S358" i="17"/>
  <c r="Y358" i="17" s="1"/>
  <c r="Q359" i="17"/>
  <c r="T359" i="17" s="1"/>
  <c r="R364" i="17"/>
  <c r="U364" i="17" s="1"/>
  <c r="N365" i="17"/>
  <c r="P365" i="17"/>
  <c r="O365" i="17"/>
  <c r="I365" i="17"/>
  <c r="K365" i="17" s="1"/>
  <c r="H365" i="17"/>
  <c r="F367" i="17"/>
  <c r="M368" i="17" s="1"/>
  <c r="V365" i="17"/>
  <c r="G365" i="17"/>
  <c r="Q362" i="16"/>
  <c r="S362" i="16" s="1"/>
  <c r="O363" i="16"/>
  <c r="P363" i="16"/>
  <c r="R363" i="16" s="1"/>
  <c r="N363" i="16"/>
  <c r="H363" i="16"/>
  <c r="M364" i="16"/>
  <c r="I363" i="16"/>
  <c r="G363" i="16"/>
  <c r="F364" i="16"/>
  <c r="V363" i="16"/>
  <c r="U360" i="16"/>
  <c r="K361" i="16"/>
  <c r="L361" i="16" s="1"/>
  <c r="T361" i="16"/>
  <c r="J362" i="16"/>
  <c r="Y360" i="16"/>
  <c r="X360" i="16"/>
  <c r="W360" i="16"/>
  <c r="W358" i="17" l="1"/>
  <c r="X358" i="17"/>
  <c r="S359" i="17"/>
  <c r="X359" i="17" s="1"/>
  <c r="Q360" i="17"/>
  <c r="T360" i="17" s="1"/>
  <c r="L360" i="17"/>
  <c r="J361" i="17"/>
  <c r="R365" i="17"/>
  <c r="U365" i="17" s="1"/>
  <c r="P366" i="17"/>
  <c r="O366" i="17"/>
  <c r="N366" i="17"/>
  <c r="F368" i="17"/>
  <c r="M369" i="17" s="1"/>
  <c r="G366" i="17"/>
  <c r="H366" i="17"/>
  <c r="I366" i="17"/>
  <c r="K366" i="17" s="1"/>
  <c r="V366" i="17"/>
  <c r="Q363" i="16"/>
  <c r="S363" i="16" s="1"/>
  <c r="G364" i="16"/>
  <c r="V364" i="16"/>
  <c r="F365" i="16"/>
  <c r="H364" i="16"/>
  <c r="I364" i="16"/>
  <c r="M365" i="16"/>
  <c r="P364" i="16"/>
  <c r="R364" i="16" s="1"/>
  <c r="N364" i="16"/>
  <c r="O364" i="16"/>
  <c r="T362" i="16"/>
  <c r="J363" i="16"/>
  <c r="W361" i="16"/>
  <c r="X361" i="16"/>
  <c r="Y361" i="16"/>
  <c r="U361" i="16"/>
  <c r="K362" i="16"/>
  <c r="L362" i="16" s="1"/>
  <c r="Y359" i="17" l="1"/>
  <c r="W359" i="17"/>
  <c r="L361" i="17"/>
  <c r="J362" i="17"/>
  <c r="S360" i="17"/>
  <c r="W360" i="17" s="1"/>
  <c r="Q361" i="17"/>
  <c r="R366" i="17"/>
  <c r="U366" i="17" s="1"/>
  <c r="O367" i="17"/>
  <c r="P367" i="17"/>
  <c r="N367" i="17"/>
  <c r="G367" i="17"/>
  <c r="V367" i="17"/>
  <c r="F369" i="17"/>
  <c r="M370" i="17" s="1"/>
  <c r="I367" i="17"/>
  <c r="K367" i="17" s="1"/>
  <c r="H367" i="17"/>
  <c r="Q364" i="16"/>
  <c r="S364" i="16" s="1"/>
  <c r="H365" i="16"/>
  <c r="I365" i="16"/>
  <c r="V365" i="16"/>
  <c r="F366" i="16"/>
  <c r="M366" i="16"/>
  <c r="G365" i="16"/>
  <c r="O365" i="16"/>
  <c r="N365" i="16"/>
  <c r="P365" i="16"/>
  <c r="R365" i="16" s="1"/>
  <c r="K363" i="16"/>
  <c r="L363" i="16" s="1"/>
  <c r="U362" i="16"/>
  <c r="Y362" i="16"/>
  <c r="W362" i="16"/>
  <c r="X362" i="16"/>
  <c r="T363" i="16"/>
  <c r="J364" i="16"/>
  <c r="T361" i="17" l="1"/>
  <c r="Q362" i="17"/>
  <c r="S361" i="17"/>
  <c r="W361" i="17" s="1"/>
  <c r="X360" i="17"/>
  <c r="L362" i="17"/>
  <c r="J363" i="17"/>
  <c r="Y360" i="17"/>
  <c r="R367" i="17"/>
  <c r="U367" i="17"/>
  <c r="F370" i="17"/>
  <c r="M371" i="17" s="1"/>
  <c r="I368" i="17"/>
  <c r="K368" i="17" s="1"/>
  <c r="G368" i="17"/>
  <c r="V368" i="17"/>
  <c r="H368" i="17"/>
  <c r="O368" i="17"/>
  <c r="P368" i="17"/>
  <c r="R368" i="17" s="1"/>
  <c r="N368" i="17"/>
  <c r="Q365" i="16"/>
  <c r="S365" i="16" s="1"/>
  <c r="P366" i="16"/>
  <c r="R366" i="16" s="1"/>
  <c r="N366" i="16"/>
  <c r="O366" i="16"/>
  <c r="F367" i="16"/>
  <c r="V366" i="16"/>
  <c r="H366" i="16"/>
  <c r="I366" i="16"/>
  <c r="M367" i="16"/>
  <c r="G366" i="16"/>
  <c r="T364" i="16"/>
  <c r="J365" i="16"/>
  <c r="W363" i="16"/>
  <c r="X363" i="16"/>
  <c r="Y363" i="16"/>
  <c r="U363" i="16"/>
  <c r="K364" i="16"/>
  <c r="L364" i="16" s="1"/>
  <c r="X361" i="17" l="1"/>
  <c r="Y361" i="17"/>
  <c r="L363" i="17"/>
  <c r="J364" i="17"/>
  <c r="T362" i="17"/>
  <c r="S362" i="17"/>
  <c r="Y362" i="17" s="1"/>
  <c r="Q363" i="17"/>
  <c r="T363" i="17" s="1"/>
  <c r="U368" i="17"/>
  <c r="P369" i="17"/>
  <c r="R369" i="17" s="1"/>
  <c r="O369" i="17"/>
  <c r="N369" i="17"/>
  <c r="F371" i="17"/>
  <c r="M372" i="17" s="1"/>
  <c r="G369" i="17"/>
  <c r="V369" i="17"/>
  <c r="I369" i="17"/>
  <c r="K369" i="17" s="1"/>
  <c r="H369" i="17"/>
  <c r="Q366" i="16"/>
  <c r="S366" i="16" s="1"/>
  <c r="O367" i="16"/>
  <c r="N367" i="16"/>
  <c r="P367" i="16"/>
  <c r="R367" i="16" s="1"/>
  <c r="V367" i="16"/>
  <c r="H367" i="16"/>
  <c r="I367" i="16"/>
  <c r="M368" i="16"/>
  <c r="G367" i="16"/>
  <c r="F368" i="16"/>
  <c r="T365" i="16"/>
  <c r="J366" i="16"/>
  <c r="W364" i="16"/>
  <c r="Y364" i="16"/>
  <c r="U364" i="16"/>
  <c r="K365" i="16"/>
  <c r="L365" i="16" s="1"/>
  <c r="X364" i="16"/>
  <c r="X362" i="17" l="1"/>
  <c r="W362" i="17"/>
  <c r="L364" i="17"/>
  <c r="J365" i="17"/>
  <c r="S363" i="17"/>
  <c r="Y363" i="17" s="1"/>
  <c r="Q364" i="17"/>
  <c r="H370" i="17"/>
  <c r="V370" i="17"/>
  <c r="I370" i="17"/>
  <c r="K370" i="17" s="1"/>
  <c r="F372" i="17"/>
  <c r="M373" i="17" s="1"/>
  <c r="G370" i="17"/>
  <c r="U369" i="17"/>
  <c r="P370" i="17"/>
  <c r="R370" i="17" s="1"/>
  <c r="N370" i="17"/>
  <c r="O370" i="17"/>
  <c r="Q367" i="16"/>
  <c r="S367" i="16" s="1"/>
  <c r="P368" i="16"/>
  <c r="O368" i="16"/>
  <c r="N368" i="16"/>
  <c r="R368" i="16"/>
  <c r="M369" i="16"/>
  <c r="V368" i="16"/>
  <c r="F369" i="16"/>
  <c r="G368" i="16"/>
  <c r="H368" i="16"/>
  <c r="I368" i="16"/>
  <c r="W365" i="16"/>
  <c r="X365" i="16"/>
  <c r="Y365" i="16"/>
  <c r="K366" i="16"/>
  <c r="L366" i="16" s="1"/>
  <c r="U365" i="16"/>
  <c r="T366" i="16"/>
  <c r="J367" i="16"/>
  <c r="W363" i="17" l="1"/>
  <c r="Q365" i="17"/>
  <c r="T365" i="17" s="1"/>
  <c r="S364" i="17"/>
  <c r="X364" i="17" s="1"/>
  <c r="X363" i="17"/>
  <c r="T364" i="17"/>
  <c r="J366" i="17"/>
  <c r="L365" i="17"/>
  <c r="I371" i="17"/>
  <c r="V371" i="17"/>
  <c r="H371" i="17"/>
  <c r="G371" i="17"/>
  <c r="F373" i="17"/>
  <c r="M374" i="17" s="1"/>
  <c r="Q368" i="16"/>
  <c r="S368" i="16" s="1"/>
  <c r="P371" i="17"/>
  <c r="R371" i="17" s="1"/>
  <c r="O371" i="17"/>
  <c r="N371" i="17"/>
  <c r="U370" i="17"/>
  <c r="O369" i="16"/>
  <c r="P369" i="16"/>
  <c r="R369" i="16" s="1"/>
  <c r="N369" i="16"/>
  <c r="G369" i="16"/>
  <c r="I369" i="16"/>
  <c r="F370" i="16"/>
  <c r="H369" i="16"/>
  <c r="M370" i="16"/>
  <c r="V369" i="16"/>
  <c r="U366" i="16"/>
  <c r="K367" i="16"/>
  <c r="W366" i="16"/>
  <c r="X366" i="16"/>
  <c r="Y366" i="16"/>
  <c r="L367" i="16"/>
  <c r="T367" i="16"/>
  <c r="J368" i="16"/>
  <c r="Y364" i="17" l="1"/>
  <c r="L366" i="17"/>
  <c r="J367" i="17"/>
  <c r="W364" i="17"/>
  <c r="S365" i="17"/>
  <c r="X365" i="17" s="1"/>
  <c r="Q366" i="17"/>
  <c r="K371" i="17"/>
  <c r="U371" i="17" s="1"/>
  <c r="N372" i="17"/>
  <c r="P372" i="17"/>
  <c r="R372" i="17" s="1"/>
  <c r="O372" i="17"/>
  <c r="V372" i="17"/>
  <c r="H372" i="17"/>
  <c r="F374" i="17"/>
  <c r="M375" i="17" s="1"/>
  <c r="G372" i="17"/>
  <c r="I372" i="17"/>
  <c r="P370" i="16"/>
  <c r="R370" i="16" s="1"/>
  <c r="N370" i="16"/>
  <c r="O370" i="16"/>
  <c r="V370" i="16"/>
  <c r="I370" i="16"/>
  <c r="M371" i="16"/>
  <c r="H370" i="16"/>
  <c r="G370" i="16"/>
  <c r="F371" i="16"/>
  <c r="Q369" i="16"/>
  <c r="S369" i="16" s="1"/>
  <c r="T368" i="16"/>
  <c r="J369" i="16"/>
  <c r="U367" i="16"/>
  <c r="K368" i="16"/>
  <c r="L368" i="16" s="1"/>
  <c r="W367" i="16"/>
  <c r="Y367" i="16"/>
  <c r="X367" i="16"/>
  <c r="T366" i="17" l="1"/>
  <c r="Q367" i="17"/>
  <c r="T367" i="17" s="1"/>
  <c r="S366" i="17"/>
  <c r="X366" i="17" s="1"/>
  <c r="L367" i="17"/>
  <c r="J368" i="17"/>
  <c r="Y365" i="17"/>
  <c r="W365" i="17"/>
  <c r="K372" i="17"/>
  <c r="U372" i="17" s="1"/>
  <c r="N373" i="17"/>
  <c r="O373" i="17"/>
  <c r="P373" i="17"/>
  <c r="R373" i="17" s="1"/>
  <c r="I373" i="17"/>
  <c r="V373" i="17"/>
  <c r="H373" i="17"/>
  <c r="G373" i="17"/>
  <c r="F375" i="17"/>
  <c r="M376" i="17" s="1"/>
  <c r="Q370" i="16"/>
  <c r="S370" i="16" s="1"/>
  <c r="P371" i="16"/>
  <c r="R371" i="16" s="1"/>
  <c r="O371" i="16"/>
  <c r="N371" i="16"/>
  <c r="V371" i="16"/>
  <c r="F372" i="16"/>
  <c r="G371" i="16"/>
  <c r="H371" i="16"/>
  <c r="M372" i="16"/>
  <c r="I371" i="16"/>
  <c r="T369" i="16"/>
  <c r="J370" i="16"/>
  <c r="X368" i="16"/>
  <c r="Y368" i="16"/>
  <c r="W368" i="16"/>
  <c r="U368" i="16"/>
  <c r="K369" i="16"/>
  <c r="L369" i="16" s="1"/>
  <c r="W366" i="17" l="1"/>
  <c r="Y366" i="17"/>
  <c r="L368" i="17"/>
  <c r="J369" i="17"/>
  <c r="S367" i="17"/>
  <c r="Y367" i="17" s="1"/>
  <c r="Q368" i="17"/>
  <c r="K373" i="17"/>
  <c r="U373" i="17" s="1"/>
  <c r="P374" i="17"/>
  <c r="R374" i="17" s="1"/>
  <c r="N374" i="17"/>
  <c r="O374" i="17"/>
  <c r="H374" i="17"/>
  <c r="G374" i="17"/>
  <c r="V374" i="17"/>
  <c r="F376" i="17"/>
  <c r="M377" i="17" s="1"/>
  <c r="I374" i="17"/>
  <c r="Q371" i="16"/>
  <c r="S371" i="16" s="1"/>
  <c r="G372" i="16"/>
  <c r="F373" i="16"/>
  <c r="I372" i="16"/>
  <c r="V372" i="16"/>
  <c r="H372" i="16"/>
  <c r="M373" i="16"/>
  <c r="P372" i="16"/>
  <c r="R372" i="16" s="1"/>
  <c r="N372" i="16"/>
  <c r="O372" i="16"/>
  <c r="U369" i="16"/>
  <c r="K370" i="16"/>
  <c r="L370" i="16" s="1"/>
  <c r="T370" i="16"/>
  <c r="J371" i="16"/>
  <c r="W369" i="16"/>
  <c r="X369" i="16"/>
  <c r="Y369" i="16"/>
  <c r="S368" i="17" l="1"/>
  <c r="Y368" i="17" s="1"/>
  <c r="Q369" i="17"/>
  <c r="T369" i="17" s="1"/>
  <c r="W367" i="17"/>
  <c r="X367" i="17"/>
  <c r="T368" i="17"/>
  <c r="J370" i="17"/>
  <c r="L369" i="17"/>
  <c r="K374" i="17"/>
  <c r="U374" i="17"/>
  <c r="O375" i="17"/>
  <c r="P375" i="17"/>
  <c r="R375" i="17" s="1"/>
  <c r="N375" i="17"/>
  <c r="G375" i="17"/>
  <c r="I375" i="17"/>
  <c r="K375" i="17" s="1"/>
  <c r="H375" i="17"/>
  <c r="V375" i="17"/>
  <c r="F377" i="17"/>
  <c r="M378" i="17" s="1"/>
  <c r="Q372" i="16"/>
  <c r="Q373" i="16" s="1"/>
  <c r="O373" i="16"/>
  <c r="N373" i="16"/>
  <c r="P373" i="16"/>
  <c r="R373" i="16"/>
  <c r="M374" i="16"/>
  <c r="I373" i="16"/>
  <c r="V373" i="16"/>
  <c r="F374" i="16"/>
  <c r="G373" i="16"/>
  <c r="H373" i="16"/>
  <c r="T371" i="16"/>
  <c r="J372" i="16"/>
  <c r="W370" i="16"/>
  <c r="X370" i="16"/>
  <c r="Y370" i="16"/>
  <c r="U370" i="16"/>
  <c r="K371" i="16"/>
  <c r="L371" i="16" s="1"/>
  <c r="X368" i="17" l="1"/>
  <c r="W368" i="17"/>
  <c r="S372" i="16"/>
  <c r="L370" i="17"/>
  <c r="J371" i="17"/>
  <c r="S369" i="17"/>
  <c r="Y369" i="17" s="1"/>
  <c r="Q370" i="17"/>
  <c r="T370" i="17" s="1"/>
  <c r="U375" i="17"/>
  <c r="F378" i="17"/>
  <c r="M379" i="17" s="1"/>
  <c r="V376" i="17"/>
  <c r="I376" i="17"/>
  <c r="K376" i="17" s="1"/>
  <c r="G376" i="17"/>
  <c r="H376" i="17"/>
  <c r="O376" i="17"/>
  <c r="N376" i="17"/>
  <c r="P376" i="17"/>
  <c r="R376" i="17" s="1"/>
  <c r="I374" i="16"/>
  <c r="M375" i="16"/>
  <c r="V374" i="16"/>
  <c r="F375" i="16"/>
  <c r="G374" i="16"/>
  <c r="H374" i="16"/>
  <c r="P374" i="16"/>
  <c r="R374" i="16" s="1"/>
  <c r="N374" i="16"/>
  <c r="O374" i="16"/>
  <c r="U371" i="16"/>
  <c r="K372" i="16"/>
  <c r="L372" i="16" s="1"/>
  <c r="T372" i="16"/>
  <c r="J373" i="16"/>
  <c r="S373" i="16"/>
  <c r="W371" i="16"/>
  <c r="X371" i="16"/>
  <c r="Y371" i="16"/>
  <c r="L371" i="17" l="1"/>
  <c r="J372" i="17"/>
  <c r="X369" i="17"/>
  <c r="W369" i="17"/>
  <c r="Q371" i="17"/>
  <c r="S370" i="17"/>
  <c r="X370" i="17" s="1"/>
  <c r="U376" i="17"/>
  <c r="N377" i="17"/>
  <c r="O377" i="17"/>
  <c r="P377" i="17"/>
  <c r="R377" i="17" s="1"/>
  <c r="V377" i="17"/>
  <c r="H377" i="17"/>
  <c r="G377" i="17"/>
  <c r="F379" i="17"/>
  <c r="M380" i="17" s="1"/>
  <c r="I377" i="17"/>
  <c r="K377" i="17" s="1"/>
  <c r="Q374" i="16"/>
  <c r="S374" i="16" s="1"/>
  <c r="O375" i="16"/>
  <c r="N375" i="16"/>
  <c r="P375" i="16"/>
  <c r="R375" i="16" s="1"/>
  <c r="H375" i="16"/>
  <c r="M376" i="16"/>
  <c r="I375" i="16"/>
  <c r="F376" i="16"/>
  <c r="V375" i="16"/>
  <c r="G375" i="16"/>
  <c r="T373" i="16"/>
  <c r="J374" i="16"/>
  <c r="X372" i="16"/>
  <c r="Y372" i="16"/>
  <c r="W372" i="16"/>
  <c r="U372" i="16"/>
  <c r="K373" i="16"/>
  <c r="L373" i="16" s="1"/>
  <c r="Q375" i="16" l="1"/>
  <c r="S375" i="16" s="1"/>
  <c r="Y370" i="17"/>
  <c r="W370" i="17"/>
  <c r="S371" i="17"/>
  <c r="Y371" i="17" s="1"/>
  <c r="Q372" i="17"/>
  <c r="T372" i="17" s="1"/>
  <c r="J373" i="17"/>
  <c r="L372" i="17"/>
  <c r="T371" i="17"/>
  <c r="U377" i="17"/>
  <c r="P378" i="17"/>
  <c r="R378" i="17" s="1"/>
  <c r="O378" i="17"/>
  <c r="N378" i="17"/>
  <c r="H378" i="17"/>
  <c r="I378" i="17"/>
  <c r="K378" i="17" s="1"/>
  <c r="G378" i="17"/>
  <c r="F380" i="17"/>
  <c r="M381" i="17" s="1"/>
  <c r="V378" i="17"/>
  <c r="P376" i="16"/>
  <c r="R376" i="16" s="1"/>
  <c r="O376" i="16"/>
  <c r="N376" i="16"/>
  <c r="M377" i="16"/>
  <c r="F377" i="16"/>
  <c r="G376" i="16"/>
  <c r="H376" i="16"/>
  <c r="I376" i="16"/>
  <c r="V376" i="16"/>
  <c r="K374" i="16"/>
  <c r="L374" i="16" s="1"/>
  <c r="U373" i="16"/>
  <c r="T374" i="16"/>
  <c r="J375" i="16"/>
  <c r="W373" i="16"/>
  <c r="Y373" i="16"/>
  <c r="X373" i="16"/>
  <c r="W371" i="17" l="1"/>
  <c r="X371" i="17"/>
  <c r="L373" i="17"/>
  <c r="J374" i="17"/>
  <c r="S372" i="17"/>
  <c r="X372" i="17" s="1"/>
  <c r="Q373" i="17"/>
  <c r="T373" i="17" s="1"/>
  <c r="U378" i="17"/>
  <c r="O379" i="17"/>
  <c r="N379" i="17"/>
  <c r="P379" i="17"/>
  <c r="R379" i="17" s="1"/>
  <c r="G379" i="17"/>
  <c r="H379" i="17"/>
  <c r="V379" i="17"/>
  <c r="F381" i="17"/>
  <c r="M382" i="17" s="1"/>
  <c r="I379" i="17"/>
  <c r="K379" i="17" s="1"/>
  <c r="Q376" i="16"/>
  <c r="S376" i="16" s="1"/>
  <c r="V377" i="16"/>
  <c r="M378" i="16"/>
  <c r="F378" i="16"/>
  <c r="G377" i="16"/>
  <c r="H377" i="16"/>
  <c r="I377" i="16"/>
  <c r="O377" i="16"/>
  <c r="N377" i="16"/>
  <c r="P377" i="16"/>
  <c r="R377" i="16" s="1"/>
  <c r="K375" i="16"/>
  <c r="L375" i="16" s="1"/>
  <c r="U374" i="16"/>
  <c r="T375" i="16"/>
  <c r="J376" i="16"/>
  <c r="Y374" i="16"/>
  <c r="X374" i="16"/>
  <c r="W374" i="16"/>
  <c r="W372" i="17" l="1"/>
  <c r="S373" i="17"/>
  <c r="Y373" i="17" s="1"/>
  <c r="Q374" i="17"/>
  <c r="T374" i="17" s="1"/>
  <c r="J375" i="17"/>
  <c r="L374" i="17"/>
  <c r="Y372" i="17"/>
  <c r="F382" i="17"/>
  <c r="M383" i="17" s="1"/>
  <c r="N380" i="17"/>
  <c r="O380" i="17"/>
  <c r="P380" i="17"/>
  <c r="R380" i="17" s="1"/>
  <c r="U379" i="17"/>
  <c r="V380" i="17"/>
  <c r="I380" i="17"/>
  <c r="K380" i="17" s="1"/>
  <c r="H380" i="17"/>
  <c r="G380" i="17"/>
  <c r="Q377" i="16"/>
  <c r="S377" i="16" s="1"/>
  <c r="M379" i="16"/>
  <c r="V378" i="16"/>
  <c r="G378" i="16"/>
  <c r="F379" i="16"/>
  <c r="H378" i="16"/>
  <c r="I378" i="16"/>
  <c r="P378" i="16"/>
  <c r="R378" i="16" s="1"/>
  <c r="N378" i="16"/>
  <c r="O378" i="16"/>
  <c r="T376" i="16"/>
  <c r="J377" i="16"/>
  <c r="W375" i="16"/>
  <c r="X375" i="16"/>
  <c r="Y375" i="16"/>
  <c r="U375" i="16"/>
  <c r="K376" i="16"/>
  <c r="L376" i="16" s="1"/>
  <c r="L375" i="17" l="1"/>
  <c r="J376" i="17"/>
  <c r="W373" i="17"/>
  <c r="S374" i="17"/>
  <c r="X374" i="17" s="1"/>
  <c r="Q375" i="17"/>
  <c r="X373" i="17"/>
  <c r="I381" i="17"/>
  <c r="K381" i="17" s="1"/>
  <c r="H381" i="17"/>
  <c r="G381" i="17"/>
  <c r="F383" i="17"/>
  <c r="M384" i="17" s="1"/>
  <c r="V381" i="17"/>
  <c r="P381" i="17"/>
  <c r="O381" i="17"/>
  <c r="N381" i="17"/>
  <c r="U380" i="17"/>
  <c r="Q378" i="16"/>
  <c r="S378" i="16" s="1"/>
  <c r="M380" i="16"/>
  <c r="F380" i="16"/>
  <c r="V379" i="16"/>
  <c r="H379" i="16"/>
  <c r="I379" i="16"/>
  <c r="G379" i="16"/>
  <c r="O379" i="16"/>
  <c r="P379" i="16"/>
  <c r="R379" i="16" s="1"/>
  <c r="N379" i="16"/>
  <c r="X376" i="16"/>
  <c r="Y376" i="16"/>
  <c r="W376" i="16"/>
  <c r="T377" i="16"/>
  <c r="J378" i="16"/>
  <c r="U376" i="16"/>
  <c r="K377" i="16"/>
  <c r="L377" i="16" s="1"/>
  <c r="S375" i="17" l="1"/>
  <c r="X375" i="17" s="1"/>
  <c r="Q376" i="17"/>
  <c r="T376" i="17" s="1"/>
  <c r="Y374" i="17"/>
  <c r="T375" i="17"/>
  <c r="W374" i="17"/>
  <c r="L376" i="17"/>
  <c r="J377" i="17"/>
  <c r="P382" i="17"/>
  <c r="O382" i="17"/>
  <c r="N382" i="17"/>
  <c r="R381" i="17"/>
  <c r="F384" i="17"/>
  <c r="M385" i="17" s="1"/>
  <c r="G382" i="17"/>
  <c r="H382" i="17"/>
  <c r="V382" i="17"/>
  <c r="I382" i="17"/>
  <c r="K382" i="17" s="1"/>
  <c r="Q379" i="16"/>
  <c r="S379" i="16" s="1"/>
  <c r="G380" i="16"/>
  <c r="V380" i="16"/>
  <c r="F381" i="16"/>
  <c r="I380" i="16"/>
  <c r="M381" i="16"/>
  <c r="H380" i="16"/>
  <c r="P380" i="16"/>
  <c r="R380" i="16" s="1"/>
  <c r="N380" i="16"/>
  <c r="O380" i="16"/>
  <c r="T378" i="16"/>
  <c r="J379" i="16"/>
  <c r="Y377" i="16"/>
  <c r="W377" i="16"/>
  <c r="U377" i="16"/>
  <c r="K378" i="16"/>
  <c r="L378" i="16" s="1"/>
  <c r="X377" i="16"/>
  <c r="Y375" i="17" l="1"/>
  <c r="W375" i="17"/>
  <c r="L377" i="17"/>
  <c r="J378" i="17"/>
  <c r="S376" i="17"/>
  <c r="Y376" i="17" s="1"/>
  <c r="Q377" i="17"/>
  <c r="R382" i="17"/>
  <c r="F385" i="17"/>
  <c r="M386" i="17" s="1"/>
  <c r="U382" i="17"/>
  <c r="G383" i="17"/>
  <c r="V383" i="17"/>
  <c r="H383" i="17"/>
  <c r="I383" i="17"/>
  <c r="K383" i="17" s="1"/>
  <c r="U381" i="17"/>
  <c r="O383" i="17"/>
  <c r="P383" i="17"/>
  <c r="R383" i="17" s="1"/>
  <c r="N383" i="17"/>
  <c r="Q380" i="16"/>
  <c r="S380" i="16" s="1"/>
  <c r="O381" i="16"/>
  <c r="N381" i="16"/>
  <c r="P381" i="16"/>
  <c r="R381" i="16" s="1"/>
  <c r="F382" i="16"/>
  <c r="M382" i="16"/>
  <c r="G381" i="16"/>
  <c r="V381" i="16"/>
  <c r="I381" i="16"/>
  <c r="H381" i="16"/>
  <c r="U378" i="16"/>
  <c r="K379" i="16"/>
  <c r="L379" i="16" s="1"/>
  <c r="X378" i="16"/>
  <c r="W378" i="16"/>
  <c r="Y378" i="16"/>
  <c r="T379" i="16"/>
  <c r="J380" i="16"/>
  <c r="W376" i="17" l="1"/>
  <c r="X376" i="17"/>
  <c r="S377" i="17"/>
  <c r="Y377" i="17" s="1"/>
  <c r="Q378" i="17"/>
  <c r="T378" i="17" s="1"/>
  <c r="L378" i="17"/>
  <c r="J379" i="17"/>
  <c r="T377" i="17"/>
  <c r="U383" i="17"/>
  <c r="O384" i="17"/>
  <c r="P384" i="17"/>
  <c r="R384" i="17" s="1"/>
  <c r="N384" i="17"/>
  <c r="F386" i="17"/>
  <c r="M387" i="17" s="1"/>
  <c r="I384" i="17"/>
  <c r="V384" i="17"/>
  <c r="H384" i="17"/>
  <c r="G384" i="17"/>
  <c r="Q381" i="16"/>
  <c r="S381" i="16" s="1"/>
  <c r="M383" i="16"/>
  <c r="V382" i="16"/>
  <c r="F383" i="16"/>
  <c r="I382" i="16"/>
  <c r="G382" i="16"/>
  <c r="H382" i="16"/>
  <c r="P382" i="16"/>
  <c r="R382" i="16" s="1"/>
  <c r="N382" i="16"/>
  <c r="O382" i="16"/>
  <c r="T380" i="16"/>
  <c r="J381" i="16"/>
  <c r="X379" i="16"/>
  <c r="W379" i="16"/>
  <c r="Y379" i="16"/>
  <c r="U379" i="16"/>
  <c r="K380" i="16"/>
  <c r="L380" i="16" s="1"/>
  <c r="W377" i="17" l="1"/>
  <c r="X377" i="17"/>
  <c r="L379" i="17"/>
  <c r="J380" i="17"/>
  <c r="S378" i="17"/>
  <c r="X378" i="17" s="1"/>
  <c r="Q379" i="17"/>
  <c r="K384" i="17"/>
  <c r="U384" i="17" s="1"/>
  <c r="F387" i="17"/>
  <c r="M388" i="17" s="1"/>
  <c r="G385" i="17"/>
  <c r="I385" i="17"/>
  <c r="H385" i="17"/>
  <c r="V385" i="17"/>
  <c r="P385" i="17"/>
  <c r="R385" i="17" s="1"/>
  <c r="O385" i="17"/>
  <c r="N385" i="17"/>
  <c r="Q382" i="16"/>
  <c r="S382" i="16" s="1"/>
  <c r="I383" i="16"/>
  <c r="M384" i="16"/>
  <c r="F384" i="16"/>
  <c r="H383" i="16"/>
  <c r="G383" i="16"/>
  <c r="V383" i="16"/>
  <c r="O383" i="16"/>
  <c r="N383" i="16"/>
  <c r="P383" i="16"/>
  <c r="R383" i="16" s="1"/>
  <c r="T381" i="16"/>
  <c r="J382" i="16"/>
  <c r="W380" i="16"/>
  <c r="Y380" i="16"/>
  <c r="U380" i="16"/>
  <c r="K381" i="16"/>
  <c r="L381" i="16" s="1"/>
  <c r="X380" i="16"/>
  <c r="W378" i="17" l="1"/>
  <c r="S379" i="17"/>
  <c r="X379" i="17" s="1"/>
  <c r="Q380" i="17"/>
  <c r="T380" i="17" s="1"/>
  <c r="L380" i="17"/>
  <c r="J381" i="17"/>
  <c r="T379" i="17"/>
  <c r="Y378" i="17"/>
  <c r="K385" i="17"/>
  <c r="U385" i="17" s="1"/>
  <c r="P386" i="17"/>
  <c r="R386" i="17" s="1"/>
  <c r="O386" i="17"/>
  <c r="N386" i="17"/>
  <c r="H386" i="17"/>
  <c r="V386" i="17"/>
  <c r="F388" i="17"/>
  <c r="M389" i="17" s="1"/>
  <c r="I386" i="17"/>
  <c r="G386" i="17"/>
  <c r="Q383" i="16"/>
  <c r="S383" i="16" s="1"/>
  <c r="F385" i="16"/>
  <c r="H384" i="16"/>
  <c r="M385" i="16"/>
  <c r="I384" i="16"/>
  <c r="V384" i="16"/>
  <c r="G384" i="16"/>
  <c r="O384" i="16"/>
  <c r="P384" i="16"/>
  <c r="R384" i="16" s="1"/>
  <c r="N384" i="16"/>
  <c r="U381" i="16"/>
  <c r="K382" i="16"/>
  <c r="L382" i="16" s="1"/>
  <c r="Y381" i="16"/>
  <c r="X381" i="16"/>
  <c r="W381" i="16"/>
  <c r="T382" i="16"/>
  <c r="J383" i="16"/>
  <c r="W379" i="17" l="1"/>
  <c r="Y379" i="17"/>
  <c r="L381" i="17"/>
  <c r="J382" i="17"/>
  <c r="S380" i="17"/>
  <c r="W380" i="17" s="1"/>
  <c r="Q381" i="17"/>
  <c r="T381" i="17" s="1"/>
  <c r="K386" i="17"/>
  <c r="U386" i="17" s="1"/>
  <c r="O387" i="17"/>
  <c r="N387" i="17"/>
  <c r="P387" i="17"/>
  <c r="R387" i="17" s="1"/>
  <c r="I387" i="17"/>
  <c r="G387" i="17"/>
  <c r="H387" i="17"/>
  <c r="V387" i="17"/>
  <c r="F389" i="17"/>
  <c r="M390" i="17" s="1"/>
  <c r="Q384" i="16"/>
  <c r="S384" i="16" s="1"/>
  <c r="O385" i="16"/>
  <c r="N385" i="16"/>
  <c r="P385" i="16"/>
  <c r="R385" i="16" s="1"/>
  <c r="M386" i="16"/>
  <c r="H385" i="16"/>
  <c r="V385" i="16"/>
  <c r="G385" i="16"/>
  <c r="F386" i="16"/>
  <c r="I385" i="16"/>
  <c r="U382" i="16"/>
  <c r="K383" i="16"/>
  <c r="L383" i="16" s="1"/>
  <c r="X383" i="16" s="1"/>
  <c r="W382" i="16"/>
  <c r="X382" i="16"/>
  <c r="Y382" i="16"/>
  <c r="T383" i="16"/>
  <c r="J384" i="16"/>
  <c r="L382" i="17" l="1"/>
  <c r="J383" i="17"/>
  <c r="X380" i="17"/>
  <c r="Y380" i="17"/>
  <c r="Q382" i="17"/>
  <c r="S381" i="17"/>
  <c r="X381" i="17" s="1"/>
  <c r="K387" i="17"/>
  <c r="U387" i="17" s="1"/>
  <c r="N388" i="17"/>
  <c r="P388" i="17"/>
  <c r="R388" i="17" s="1"/>
  <c r="O388" i="17"/>
  <c r="V388" i="17"/>
  <c r="H388" i="17"/>
  <c r="F390" i="17"/>
  <c r="M391" i="17" s="1"/>
  <c r="G388" i="17"/>
  <c r="I388" i="17"/>
  <c r="Q385" i="16"/>
  <c r="S385" i="16" s="1"/>
  <c r="O386" i="16"/>
  <c r="P386" i="16"/>
  <c r="R386" i="16" s="1"/>
  <c r="N386" i="16"/>
  <c r="G386" i="16"/>
  <c r="H386" i="16"/>
  <c r="V386" i="16"/>
  <c r="F387" i="16"/>
  <c r="I386" i="16"/>
  <c r="M387" i="16"/>
  <c r="U383" i="16"/>
  <c r="K384" i="16"/>
  <c r="L384" i="16" s="1"/>
  <c r="T384" i="16"/>
  <c r="J385" i="16"/>
  <c r="W383" i="16"/>
  <c r="Y383" i="16"/>
  <c r="W381" i="17" l="1"/>
  <c r="Q386" i="16"/>
  <c r="S386" i="16" s="1"/>
  <c r="Y381" i="17"/>
  <c r="L383" i="17"/>
  <c r="J384" i="17"/>
  <c r="S382" i="17"/>
  <c r="Y382" i="17" s="1"/>
  <c r="Q383" i="17"/>
  <c r="T382" i="17"/>
  <c r="K388" i="17"/>
  <c r="U388" i="17"/>
  <c r="N389" i="17"/>
  <c r="O389" i="17"/>
  <c r="P389" i="17"/>
  <c r="R389" i="17" s="1"/>
  <c r="I389" i="17"/>
  <c r="V389" i="17"/>
  <c r="K389" i="17"/>
  <c r="F391" i="17"/>
  <c r="M392" i="17" s="1"/>
  <c r="H389" i="17"/>
  <c r="G389" i="17"/>
  <c r="M388" i="16"/>
  <c r="F388" i="16"/>
  <c r="I387" i="16"/>
  <c r="G387" i="16"/>
  <c r="H387" i="16"/>
  <c r="V387" i="16"/>
  <c r="N387" i="16"/>
  <c r="O387" i="16"/>
  <c r="P387" i="16"/>
  <c r="R387" i="16" s="1"/>
  <c r="T385" i="16"/>
  <c r="J386" i="16"/>
  <c r="X384" i="16"/>
  <c r="W384" i="16"/>
  <c r="Y384" i="16"/>
  <c r="U384" i="16"/>
  <c r="K385" i="16"/>
  <c r="L385" i="16" s="1"/>
  <c r="W382" i="17" l="1"/>
  <c r="X382" i="17"/>
  <c r="S383" i="17"/>
  <c r="Y383" i="17" s="1"/>
  <c r="Q384" i="17"/>
  <c r="T384" i="17" s="1"/>
  <c r="L384" i="17"/>
  <c r="J385" i="17"/>
  <c r="T383" i="17"/>
  <c r="U389" i="17"/>
  <c r="P390" i="17"/>
  <c r="R390" i="17" s="1"/>
  <c r="O390" i="17"/>
  <c r="N390" i="17"/>
  <c r="V390" i="17"/>
  <c r="F392" i="17"/>
  <c r="M393" i="17" s="1"/>
  <c r="H390" i="17"/>
  <c r="I390" i="17"/>
  <c r="K390" i="17" s="1"/>
  <c r="G390" i="17"/>
  <c r="Q387" i="16"/>
  <c r="S387" i="16" s="1"/>
  <c r="F389" i="16"/>
  <c r="V388" i="16"/>
  <c r="H388" i="16"/>
  <c r="I388" i="16"/>
  <c r="M389" i="16"/>
  <c r="G388" i="16"/>
  <c r="O388" i="16"/>
  <c r="P388" i="16"/>
  <c r="R388" i="16" s="1"/>
  <c r="N388" i="16"/>
  <c r="T386" i="16"/>
  <c r="J387" i="16"/>
  <c r="U385" i="16"/>
  <c r="K386" i="16"/>
  <c r="L386" i="16" s="1"/>
  <c r="W385" i="16"/>
  <c r="X385" i="16"/>
  <c r="Y385" i="16"/>
  <c r="W383" i="17" l="1"/>
  <c r="X383" i="17"/>
  <c r="J386" i="17"/>
  <c r="L385" i="17"/>
  <c r="S384" i="17"/>
  <c r="W384" i="17" s="1"/>
  <c r="Q385" i="17"/>
  <c r="U390" i="17"/>
  <c r="O391" i="17"/>
  <c r="N391" i="17"/>
  <c r="P391" i="17"/>
  <c r="R391" i="17" s="1"/>
  <c r="Q388" i="16"/>
  <c r="S388" i="16" s="1"/>
  <c r="G391" i="17"/>
  <c r="I391" i="17"/>
  <c r="K391" i="17" s="1"/>
  <c r="H391" i="17"/>
  <c r="F393" i="17"/>
  <c r="M394" i="17" s="1"/>
  <c r="V391" i="17"/>
  <c r="N389" i="16"/>
  <c r="P389" i="16"/>
  <c r="R389" i="16" s="1"/>
  <c r="O389" i="16"/>
  <c r="M390" i="16"/>
  <c r="I389" i="16"/>
  <c r="G389" i="16"/>
  <c r="H389" i="16"/>
  <c r="F390" i="16"/>
  <c r="V389" i="16"/>
  <c r="U386" i="16"/>
  <c r="K387" i="16"/>
  <c r="L387" i="16" s="1"/>
  <c r="T387" i="16"/>
  <c r="J388" i="16"/>
  <c r="X386" i="16"/>
  <c r="W386" i="16"/>
  <c r="Y386" i="16"/>
  <c r="X384" i="17" l="1"/>
  <c r="S385" i="17"/>
  <c r="X385" i="17" s="1"/>
  <c r="Q386" i="17"/>
  <c r="T386" i="17" s="1"/>
  <c r="Y384" i="17"/>
  <c r="T385" i="17"/>
  <c r="J387" i="17"/>
  <c r="L386" i="17"/>
  <c r="F394" i="17"/>
  <c r="M395" i="17" s="1"/>
  <c r="I392" i="17"/>
  <c r="K392" i="17" s="1"/>
  <c r="H392" i="17"/>
  <c r="G392" i="17"/>
  <c r="V392" i="17"/>
  <c r="Q389" i="16"/>
  <c r="S389" i="16" s="1"/>
  <c r="O392" i="17"/>
  <c r="N392" i="17"/>
  <c r="P392" i="17"/>
  <c r="U391" i="17"/>
  <c r="M391" i="16"/>
  <c r="H390" i="16"/>
  <c r="I390" i="16"/>
  <c r="V390" i="16"/>
  <c r="G390" i="16"/>
  <c r="F391" i="16"/>
  <c r="O390" i="16"/>
  <c r="P390" i="16"/>
  <c r="R390" i="16" s="1"/>
  <c r="N390" i="16"/>
  <c r="Y387" i="16"/>
  <c r="X387" i="16"/>
  <c r="W387" i="16"/>
  <c r="T388" i="16"/>
  <c r="J389" i="16"/>
  <c r="U387" i="16"/>
  <c r="K388" i="16"/>
  <c r="L388" i="16" s="1"/>
  <c r="Y385" i="17" l="1"/>
  <c r="W385" i="17"/>
  <c r="S386" i="17"/>
  <c r="W386" i="17" s="1"/>
  <c r="Q387" i="17"/>
  <c r="T387" i="17" s="1"/>
  <c r="L387" i="17"/>
  <c r="J388" i="17"/>
  <c r="F395" i="17"/>
  <c r="M396" i="17" s="1"/>
  <c r="I393" i="17"/>
  <c r="K393" i="17" s="1"/>
  <c r="G393" i="17"/>
  <c r="H393" i="17"/>
  <c r="V393" i="17"/>
  <c r="R392" i="17"/>
  <c r="N393" i="17"/>
  <c r="P393" i="17"/>
  <c r="O393" i="17"/>
  <c r="Q390" i="16"/>
  <c r="S390" i="16" s="1"/>
  <c r="M392" i="16"/>
  <c r="F392" i="16"/>
  <c r="I391" i="16"/>
  <c r="H391" i="16"/>
  <c r="V391" i="16"/>
  <c r="G391" i="16"/>
  <c r="N391" i="16"/>
  <c r="P391" i="16"/>
  <c r="R391" i="16" s="1"/>
  <c r="O391" i="16"/>
  <c r="U388" i="16"/>
  <c r="K389" i="16"/>
  <c r="L389" i="16" s="1"/>
  <c r="T389" i="16"/>
  <c r="J390" i="16"/>
  <c r="X388" i="16"/>
  <c r="Y388" i="16"/>
  <c r="W388" i="16"/>
  <c r="Y386" i="17" l="1"/>
  <c r="L388" i="17"/>
  <c r="J389" i="17"/>
  <c r="S387" i="17"/>
  <c r="X387" i="17" s="1"/>
  <c r="Q388" i="17"/>
  <c r="X386" i="17"/>
  <c r="R393" i="17"/>
  <c r="U393" i="17"/>
  <c r="U392" i="17"/>
  <c r="P394" i="17"/>
  <c r="R394" i="17" s="1"/>
  <c r="N394" i="17"/>
  <c r="O394" i="17"/>
  <c r="H394" i="17"/>
  <c r="I394" i="17"/>
  <c r="K394" i="17" s="1"/>
  <c r="G394" i="17"/>
  <c r="V394" i="17"/>
  <c r="F396" i="17"/>
  <c r="M397" i="17" s="1"/>
  <c r="Q391" i="16"/>
  <c r="S391" i="16" s="1"/>
  <c r="I392" i="16"/>
  <c r="G392" i="16"/>
  <c r="H392" i="16"/>
  <c r="F393" i="16"/>
  <c r="V392" i="16"/>
  <c r="M393" i="16"/>
  <c r="O392" i="16"/>
  <c r="N392" i="16"/>
  <c r="P392" i="16"/>
  <c r="R392" i="16" s="1"/>
  <c r="T390" i="16"/>
  <c r="J391" i="16"/>
  <c r="W389" i="16"/>
  <c r="X389" i="16"/>
  <c r="Y389" i="16"/>
  <c r="K390" i="16"/>
  <c r="L390" i="16" s="1"/>
  <c r="U389" i="16"/>
  <c r="Y387" i="17" l="1"/>
  <c r="W387" i="17"/>
  <c r="T388" i="17"/>
  <c r="Q389" i="17"/>
  <c r="T389" i="17" s="1"/>
  <c r="S388" i="17"/>
  <c r="Y388" i="17" s="1"/>
  <c r="L389" i="17"/>
  <c r="J390" i="17"/>
  <c r="U394" i="17"/>
  <c r="O395" i="17"/>
  <c r="N395" i="17"/>
  <c r="P395" i="17"/>
  <c r="R395" i="17"/>
  <c r="V395" i="17"/>
  <c r="G395" i="17"/>
  <c r="I395" i="17"/>
  <c r="K395" i="17" s="1"/>
  <c r="U395" i="17" s="1"/>
  <c r="F397" i="17"/>
  <c r="M398" i="17" s="1"/>
  <c r="H395" i="17"/>
  <c r="Q392" i="16"/>
  <c r="S392" i="16" s="1"/>
  <c r="O393" i="16"/>
  <c r="N393" i="16"/>
  <c r="P393" i="16"/>
  <c r="R393" i="16" s="1"/>
  <c r="H393" i="16"/>
  <c r="V393" i="16"/>
  <c r="G393" i="16"/>
  <c r="I393" i="16"/>
  <c r="F394" i="16"/>
  <c r="M394" i="16"/>
  <c r="U390" i="16"/>
  <c r="K391" i="16"/>
  <c r="L391" i="16" s="1"/>
  <c r="W390" i="16"/>
  <c r="X390" i="16"/>
  <c r="Y390" i="16"/>
  <c r="T391" i="16"/>
  <c r="J392" i="16"/>
  <c r="W388" i="17" l="1"/>
  <c r="X388" i="17"/>
  <c r="L390" i="17"/>
  <c r="J391" i="17"/>
  <c r="S389" i="17"/>
  <c r="X389" i="17" s="1"/>
  <c r="Q390" i="17"/>
  <c r="V396" i="17"/>
  <c r="H396" i="17"/>
  <c r="G396" i="17"/>
  <c r="I396" i="17"/>
  <c r="K396" i="17" s="1"/>
  <c r="F398" i="17"/>
  <c r="M399" i="17" s="1"/>
  <c r="N396" i="17"/>
  <c r="P396" i="17"/>
  <c r="R396" i="17" s="1"/>
  <c r="O396" i="17"/>
  <c r="Q393" i="16"/>
  <c r="S393" i="16" s="1"/>
  <c r="G394" i="16"/>
  <c r="H394" i="16"/>
  <c r="I394" i="16"/>
  <c r="V394" i="16"/>
  <c r="M395" i="16"/>
  <c r="F395" i="16"/>
  <c r="O394" i="16"/>
  <c r="P394" i="16"/>
  <c r="R394" i="16" s="1"/>
  <c r="N394" i="16"/>
  <c r="W391" i="16"/>
  <c r="Y391" i="16"/>
  <c r="X391" i="16"/>
  <c r="L392" i="16"/>
  <c r="T392" i="16"/>
  <c r="J393" i="16"/>
  <c r="U391" i="16"/>
  <c r="K392" i="16"/>
  <c r="W389" i="17" l="1"/>
  <c r="Y389" i="17"/>
  <c r="S390" i="17"/>
  <c r="X390" i="17" s="1"/>
  <c r="Q391" i="17"/>
  <c r="T391" i="17" s="1"/>
  <c r="T390" i="17"/>
  <c r="L391" i="17"/>
  <c r="J392" i="17"/>
  <c r="U396" i="17"/>
  <c r="I397" i="17"/>
  <c r="K397" i="17" s="1"/>
  <c r="H397" i="17"/>
  <c r="F399" i="17"/>
  <c r="M400" i="17" s="1"/>
  <c r="V397" i="17"/>
  <c r="G397" i="17"/>
  <c r="P397" i="17"/>
  <c r="R397" i="17" s="1"/>
  <c r="N397" i="17"/>
  <c r="O397" i="17"/>
  <c r="M396" i="16"/>
  <c r="G395" i="16"/>
  <c r="V395" i="16"/>
  <c r="F396" i="16"/>
  <c r="I395" i="16"/>
  <c r="H395" i="16"/>
  <c r="N395" i="16"/>
  <c r="O395" i="16"/>
  <c r="P395" i="16"/>
  <c r="R395" i="16" s="1"/>
  <c r="Q394" i="16"/>
  <c r="S394" i="16" s="1"/>
  <c r="U392" i="16"/>
  <c r="K393" i="16"/>
  <c r="L393" i="16" s="1"/>
  <c r="T393" i="16"/>
  <c r="J394" i="16"/>
  <c r="Y392" i="16"/>
  <c r="X392" i="16"/>
  <c r="W392" i="16"/>
  <c r="W390" i="17" l="1"/>
  <c r="Y390" i="17"/>
  <c r="J393" i="17"/>
  <c r="L392" i="17"/>
  <c r="S391" i="17"/>
  <c r="W391" i="17" s="1"/>
  <c r="Q392" i="17"/>
  <c r="U397" i="17"/>
  <c r="F400" i="17"/>
  <c r="M401" i="17" s="1"/>
  <c r="G398" i="17"/>
  <c r="V398" i="17"/>
  <c r="H398" i="17"/>
  <c r="I398" i="17"/>
  <c r="K398" i="17" s="1"/>
  <c r="P398" i="17"/>
  <c r="O398" i="17"/>
  <c r="N398" i="17"/>
  <c r="Q395" i="16"/>
  <c r="S395" i="16" s="1"/>
  <c r="V396" i="16"/>
  <c r="M397" i="16"/>
  <c r="I396" i="16"/>
  <c r="G396" i="16"/>
  <c r="H396" i="16"/>
  <c r="F397" i="16"/>
  <c r="O396" i="16"/>
  <c r="P396" i="16"/>
  <c r="R396" i="16" s="1"/>
  <c r="N396" i="16"/>
  <c r="Y393" i="16"/>
  <c r="X393" i="16"/>
  <c r="W393" i="16"/>
  <c r="T394" i="16"/>
  <c r="J395" i="16"/>
  <c r="K394" i="16"/>
  <c r="L394" i="16" s="1"/>
  <c r="X394" i="16" s="1"/>
  <c r="U393" i="16"/>
  <c r="Y391" i="17" l="1"/>
  <c r="X391" i="17"/>
  <c r="S392" i="17"/>
  <c r="W392" i="17" s="1"/>
  <c r="Q393" i="17"/>
  <c r="T392" i="17"/>
  <c r="L393" i="17"/>
  <c r="J394" i="17"/>
  <c r="F401" i="17"/>
  <c r="M402" i="17" s="1"/>
  <c r="Q396" i="16"/>
  <c r="S396" i="16" s="1"/>
  <c r="O399" i="17"/>
  <c r="N399" i="17"/>
  <c r="P399" i="17"/>
  <c r="G399" i="17"/>
  <c r="V399" i="17"/>
  <c r="I399" i="17"/>
  <c r="K399" i="17" s="1"/>
  <c r="H399" i="17"/>
  <c r="R398" i="17"/>
  <c r="U398" i="17" s="1"/>
  <c r="F398" i="16"/>
  <c r="G397" i="16"/>
  <c r="M398" i="16"/>
  <c r="H397" i="16"/>
  <c r="I397" i="16"/>
  <c r="V397" i="16"/>
  <c r="N397" i="16"/>
  <c r="O397" i="16"/>
  <c r="P397" i="16"/>
  <c r="R397" i="16" s="1"/>
  <c r="U394" i="16"/>
  <c r="K395" i="16"/>
  <c r="L395" i="16"/>
  <c r="T395" i="16"/>
  <c r="J396" i="16"/>
  <c r="W394" i="16"/>
  <c r="Y394" i="16"/>
  <c r="X392" i="17" l="1"/>
  <c r="Y392" i="17"/>
  <c r="L394" i="17"/>
  <c r="J395" i="17"/>
  <c r="S393" i="17"/>
  <c r="W393" i="17" s="1"/>
  <c r="Q394" i="17"/>
  <c r="T393" i="17"/>
  <c r="R399" i="17"/>
  <c r="U399" i="17" s="1"/>
  <c r="P400" i="17"/>
  <c r="O400" i="17"/>
  <c r="N400" i="17"/>
  <c r="F402" i="17"/>
  <c r="M403" i="17" s="1"/>
  <c r="I400" i="17"/>
  <c r="K400" i="17" s="1"/>
  <c r="H400" i="17"/>
  <c r="V400" i="17"/>
  <c r="G400" i="17"/>
  <c r="Q397" i="16"/>
  <c r="S397" i="16" s="1"/>
  <c r="N398" i="16"/>
  <c r="O398" i="16"/>
  <c r="P398" i="16"/>
  <c r="R398" i="16" s="1"/>
  <c r="H398" i="16"/>
  <c r="F399" i="16"/>
  <c r="M399" i="16"/>
  <c r="G398" i="16"/>
  <c r="I398" i="16"/>
  <c r="V398" i="16"/>
  <c r="T396" i="16"/>
  <c r="J397" i="16"/>
  <c r="W395" i="16"/>
  <c r="Y395" i="16"/>
  <c r="X395" i="16"/>
  <c r="U395" i="16"/>
  <c r="K396" i="16"/>
  <c r="L396" i="16" s="1"/>
  <c r="W396" i="16" s="1"/>
  <c r="X393" i="17" l="1"/>
  <c r="Y393" i="17"/>
  <c r="S394" i="17"/>
  <c r="W394" i="17" s="1"/>
  <c r="Q395" i="17"/>
  <c r="T395" i="17" s="1"/>
  <c r="L395" i="17"/>
  <c r="J396" i="17"/>
  <c r="T394" i="17"/>
  <c r="R400" i="17"/>
  <c r="U400" i="17" s="1"/>
  <c r="N401" i="17"/>
  <c r="O401" i="17"/>
  <c r="P401" i="17"/>
  <c r="V401" i="17"/>
  <c r="I401" i="17"/>
  <c r="K401" i="17" s="1"/>
  <c r="H401" i="17"/>
  <c r="G401" i="17"/>
  <c r="F403" i="17"/>
  <c r="M404" i="17" s="1"/>
  <c r="Q398" i="16"/>
  <c r="S398" i="16" s="1"/>
  <c r="N399" i="16"/>
  <c r="O399" i="16"/>
  <c r="P399" i="16"/>
  <c r="R399" i="16" s="1"/>
  <c r="M400" i="16"/>
  <c r="H399" i="16"/>
  <c r="I399" i="16"/>
  <c r="V399" i="16"/>
  <c r="G399" i="16"/>
  <c r="F400" i="16"/>
  <c r="T397" i="16"/>
  <c r="J398" i="16"/>
  <c r="U396" i="16"/>
  <c r="K397" i="16"/>
  <c r="L397" i="16" s="1"/>
  <c r="Y396" i="16"/>
  <c r="X396" i="16"/>
  <c r="X394" i="17" l="1"/>
  <c r="Y394" i="17"/>
  <c r="L396" i="17"/>
  <c r="J397" i="17"/>
  <c r="S395" i="17"/>
  <c r="Y395" i="17" s="1"/>
  <c r="Q396" i="17"/>
  <c r="R401" i="17"/>
  <c r="U401" i="17" s="1"/>
  <c r="Q399" i="16"/>
  <c r="S399" i="16" s="1"/>
  <c r="P402" i="17"/>
  <c r="R402" i="17" s="1"/>
  <c r="O402" i="17"/>
  <c r="N402" i="17"/>
  <c r="I402" i="17"/>
  <c r="K402" i="17" s="1"/>
  <c r="H402" i="17"/>
  <c r="G402" i="17"/>
  <c r="V402" i="17"/>
  <c r="F404" i="17"/>
  <c r="M405" i="17" s="1"/>
  <c r="O400" i="16"/>
  <c r="P400" i="16"/>
  <c r="R400" i="16" s="1"/>
  <c r="N400" i="16"/>
  <c r="G400" i="16"/>
  <c r="H400" i="16"/>
  <c r="F401" i="16"/>
  <c r="M401" i="16"/>
  <c r="V400" i="16"/>
  <c r="I400" i="16"/>
  <c r="U397" i="16"/>
  <c r="K398" i="16"/>
  <c r="L398" i="16"/>
  <c r="T398" i="16"/>
  <c r="J399" i="16"/>
  <c r="Y397" i="16"/>
  <c r="W397" i="16"/>
  <c r="X397" i="16"/>
  <c r="X395" i="17" l="1"/>
  <c r="W395" i="17"/>
  <c r="S396" i="17"/>
  <c r="X396" i="17" s="1"/>
  <c r="Q397" i="17"/>
  <c r="T397" i="17" s="1"/>
  <c r="T396" i="17"/>
  <c r="L397" i="17"/>
  <c r="J398" i="17"/>
  <c r="U402" i="17"/>
  <c r="I403" i="17"/>
  <c r="K403" i="17" s="1"/>
  <c r="H403" i="17"/>
  <c r="G403" i="17"/>
  <c r="V403" i="17"/>
  <c r="F405" i="17"/>
  <c r="M406" i="17" s="1"/>
  <c r="Q400" i="16"/>
  <c r="S400" i="16" s="1"/>
  <c r="O403" i="17"/>
  <c r="N403" i="17"/>
  <c r="P403" i="17"/>
  <c r="N401" i="16"/>
  <c r="O401" i="16"/>
  <c r="P401" i="16"/>
  <c r="R401" i="16" s="1"/>
  <c r="H401" i="16"/>
  <c r="G401" i="16"/>
  <c r="I401" i="16"/>
  <c r="M402" i="16"/>
  <c r="V401" i="16"/>
  <c r="F402" i="16"/>
  <c r="T399" i="16"/>
  <c r="J400" i="16"/>
  <c r="W398" i="16"/>
  <c r="Y398" i="16"/>
  <c r="X398" i="16"/>
  <c r="U398" i="16"/>
  <c r="K399" i="16"/>
  <c r="L399" i="16" s="1"/>
  <c r="Y396" i="17" l="1"/>
  <c r="W396" i="17"/>
  <c r="L398" i="17"/>
  <c r="J399" i="17"/>
  <c r="S397" i="17"/>
  <c r="Y397" i="17" s="1"/>
  <c r="Q398" i="17"/>
  <c r="Q401" i="16"/>
  <c r="S401" i="16" s="1"/>
  <c r="R403" i="17"/>
  <c r="R404" i="17" s="1"/>
  <c r="G404" i="17"/>
  <c r="V404" i="17"/>
  <c r="I404" i="17"/>
  <c r="K404" i="17" s="1"/>
  <c r="H404" i="17"/>
  <c r="F406" i="17"/>
  <c r="M407" i="17" s="1"/>
  <c r="O404" i="17"/>
  <c r="N404" i="17"/>
  <c r="P404" i="17"/>
  <c r="O402" i="16"/>
  <c r="P402" i="16"/>
  <c r="R402" i="16" s="1"/>
  <c r="N402" i="16"/>
  <c r="F403" i="16"/>
  <c r="V402" i="16"/>
  <c r="H402" i="16"/>
  <c r="I402" i="16"/>
  <c r="M403" i="16"/>
  <c r="G402" i="16"/>
  <c r="T400" i="16"/>
  <c r="J401" i="16"/>
  <c r="U399" i="16"/>
  <c r="K400" i="16"/>
  <c r="L400" i="16" s="1"/>
  <c r="X399" i="16"/>
  <c r="Y399" i="16"/>
  <c r="W399" i="16"/>
  <c r="T401" i="16" l="1"/>
  <c r="W397" i="17"/>
  <c r="S398" i="17"/>
  <c r="Y398" i="17" s="1"/>
  <c r="Q399" i="17"/>
  <c r="T399" i="17" s="1"/>
  <c r="J400" i="17"/>
  <c r="L399" i="17"/>
  <c r="X397" i="17"/>
  <c r="T398" i="17"/>
  <c r="Q402" i="16"/>
  <c r="S402" i="16" s="1"/>
  <c r="U403" i="17"/>
  <c r="U404" i="17"/>
  <c r="O405" i="17"/>
  <c r="N405" i="17"/>
  <c r="P405" i="17"/>
  <c r="R405" i="17" s="1"/>
  <c r="F407" i="17"/>
  <c r="M408" i="17" s="1"/>
  <c r="I405" i="17"/>
  <c r="K405" i="17" s="1"/>
  <c r="H405" i="17"/>
  <c r="G405" i="17"/>
  <c r="V405" i="17"/>
  <c r="H403" i="16"/>
  <c r="M404" i="16"/>
  <c r="I403" i="16"/>
  <c r="F404" i="16"/>
  <c r="G403" i="16"/>
  <c r="V403" i="16"/>
  <c r="N403" i="16"/>
  <c r="O403" i="16"/>
  <c r="P403" i="16"/>
  <c r="R403" i="16" s="1"/>
  <c r="J402" i="16"/>
  <c r="W400" i="16"/>
  <c r="X400" i="16"/>
  <c r="Y400" i="16"/>
  <c r="U400" i="16"/>
  <c r="K401" i="16"/>
  <c r="L401" i="16" s="1"/>
  <c r="W401" i="16" s="1"/>
  <c r="W398" i="17" l="1"/>
  <c r="X398" i="17"/>
  <c r="L400" i="17"/>
  <c r="J401" i="17"/>
  <c r="Q400" i="17"/>
  <c r="T400" i="17" s="1"/>
  <c r="S399" i="17"/>
  <c r="X399" i="17" s="1"/>
  <c r="U405" i="17"/>
  <c r="P406" i="17"/>
  <c r="R406" i="17" s="1"/>
  <c r="N406" i="17"/>
  <c r="O406" i="17"/>
  <c r="I406" i="17"/>
  <c r="K406" i="17" s="1"/>
  <c r="H406" i="17"/>
  <c r="G406" i="17"/>
  <c r="V406" i="17"/>
  <c r="F408" i="17"/>
  <c r="M409" i="17" s="1"/>
  <c r="Q403" i="16"/>
  <c r="S403" i="16" s="1"/>
  <c r="G404" i="16"/>
  <c r="I404" i="16"/>
  <c r="H404" i="16"/>
  <c r="F405" i="16"/>
  <c r="V404" i="16"/>
  <c r="M405" i="16"/>
  <c r="P404" i="16"/>
  <c r="R404" i="16" s="1"/>
  <c r="N404" i="16"/>
  <c r="O404" i="16"/>
  <c r="J403" i="16"/>
  <c r="T402" i="16"/>
  <c r="U401" i="16"/>
  <c r="K402" i="16"/>
  <c r="L402" i="16" s="1"/>
  <c r="Y401" i="16"/>
  <c r="X401" i="16"/>
  <c r="W399" i="17" l="1"/>
  <c r="Y399" i="17"/>
  <c r="L401" i="17"/>
  <c r="J402" i="17"/>
  <c r="S400" i="17"/>
  <c r="W400" i="17" s="1"/>
  <c r="Q401" i="17"/>
  <c r="H407" i="17"/>
  <c r="V407" i="17"/>
  <c r="I407" i="17"/>
  <c r="K407" i="17" s="1"/>
  <c r="G407" i="17"/>
  <c r="F409" i="17"/>
  <c r="M410" i="17" s="1"/>
  <c r="U406" i="17"/>
  <c r="P407" i="17"/>
  <c r="R407" i="17" s="1"/>
  <c r="N407" i="17"/>
  <c r="O407" i="17"/>
  <c r="Q404" i="16"/>
  <c r="S404" i="16" s="1"/>
  <c r="N405" i="16"/>
  <c r="O405" i="16"/>
  <c r="P405" i="16"/>
  <c r="R405" i="16" s="1"/>
  <c r="F406" i="16"/>
  <c r="V405" i="16"/>
  <c r="G405" i="16"/>
  <c r="H405" i="16"/>
  <c r="M406" i="16"/>
  <c r="I405" i="16"/>
  <c r="U402" i="16"/>
  <c r="K403" i="16"/>
  <c r="L403" i="16" s="1"/>
  <c r="X402" i="16"/>
  <c r="Y402" i="16"/>
  <c r="W402" i="16"/>
  <c r="T403" i="16"/>
  <c r="J404" i="16"/>
  <c r="Y400" i="17" l="1"/>
  <c r="X400" i="17"/>
  <c r="J403" i="17"/>
  <c r="L402" i="17"/>
  <c r="S401" i="17"/>
  <c r="W401" i="17" s="1"/>
  <c r="Q402" i="17"/>
  <c r="T401" i="17"/>
  <c r="Q405" i="16"/>
  <c r="S405" i="16" s="1"/>
  <c r="U407" i="17"/>
  <c r="F410" i="17"/>
  <c r="M411" i="17" s="1"/>
  <c r="I408" i="17"/>
  <c r="K408" i="17" s="1"/>
  <c r="V408" i="17"/>
  <c r="H408" i="17"/>
  <c r="G408" i="17"/>
  <c r="O408" i="17"/>
  <c r="N408" i="17"/>
  <c r="P408" i="17"/>
  <c r="R408" i="17" s="1"/>
  <c r="F407" i="16"/>
  <c r="M407" i="16"/>
  <c r="G406" i="16"/>
  <c r="H406" i="16"/>
  <c r="V406" i="16"/>
  <c r="I406" i="16"/>
  <c r="O406" i="16"/>
  <c r="P406" i="16"/>
  <c r="R406" i="16" s="1"/>
  <c r="N406" i="16"/>
  <c r="T404" i="16"/>
  <c r="J405" i="16"/>
  <c r="U403" i="16"/>
  <c r="K404" i="16"/>
  <c r="L404" i="16" s="1"/>
  <c r="W404" i="16" s="1"/>
  <c r="W403" i="16"/>
  <c r="X403" i="16"/>
  <c r="Y403" i="16"/>
  <c r="Y401" i="17" l="1"/>
  <c r="S402" i="17"/>
  <c r="X402" i="17" s="1"/>
  <c r="Q403" i="17"/>
  <c r="T403" i="17" s="1"/>
  <c r="T402" i="17"/>
  <c r="L403" i="17"/>
  <c r="J404" i="17"/>
  <c r="X401" i="17"/>
  <c r="U408" i="17"/>
  <c r="V409" i="17"/>
  <c r="F411" i="17"/>
  <c r="M412" i="17" s="1"/>
  <c r="H409" i="17"/>
  <c r="G409" i="17"/>
  <c r="I409" i="17"/>
  <c r="N409" i="17"/>
  <c r="O409" i="17"/>
  <c r="P409" i="17"/>
  <c r="R409" i="17" s="1"/>
  <c r="Q406" i="16"/>
  <c r="S406" i="16" s="1"/>
  <c r="N407" i="16"/>
  <c r="O407" i="16"/>
  <c r="P407" i="16"/>
  <c r="R407" i="16" s="1"/>
  <c r="F408" i="16"/>
  <c r="G407" i="16"/>
  <c r="H407" i="16"/>
  <c r="V407" i="16"/>
  <c r="M408" i="16"/>
  <c r="I407" i="16"/>
  <c r="U404" i="16"/>
  <c r="K405" i="16"/>
  <c r="L405" i="16" s="1"/>
  <c r="Y404" i="16"/>
  <c r="X404" i="16"/>
  <c r="T405" i="16"/>
  <c r="J406" i="16"/>
  <c r="W402" i="17" l="1"/>
  <c r="Y402" i="17"/>
  <c r="J405" i="17"/>
  <c r="L404" i="17"/>
  <c r="Q404" i="17"/>
  <c r="S403" i="17"/>
  <c r="X403" i="17" s="1"/>
  <c r="K409" i="17"/>
  <c r="U409" i="17" s="1"/>
  <c r="I410" i="17"/>
  <c r="H410" i="17"/>
  <c r="G410" i="17"/>
  <c r="V410" i="17"/>
  <c r="F412" i="17"/>
  <c r="M413" i="17" s="1"/>
  <c r="P410" i="17"/>
  <c r="R410" i="17" s="1"/>
  <c r="O410" i="17"/>
  <c r="N410" i="17"/>
  <c r="H408" i="16"/>
  <c r="F409" i="16"/>
  <c r="M409" i="16"/>
  <c r="I408" i="16"/>
  <c r="V408" i="16"/>
  <c r="G408" i="16"/>
  <c r="Q407" i="16"/>
  <c r="S407" i="16" s="1"/>
  <c r="N408" i="16"/>
  <c r="O408" i="16"/>
  <c r="P408" i="16"/>
  <c r="R408" i="16" s="1"/>
  <c r="W405" i="16"/>
  <c r="X405" i="16"/>
  <c r="Y405" i="16"/>
  <c r="T406" i="16"/>
  <c r="J407" i="16"/>
  <c r="U405" i="16"/>
  <c r="K406" i="16"/>
  <c r="L406" i="16" s="1"/>
  <c r="W406" i="16" s="1"/>
  <c r="Y403" i="17" l="1"/>
  <c r="W403" i="17"/>
  <c r="S404" i="17"/>
  <c r="W404" i="17" s="1"/>
  <c r="Q405" i="17"/>
  <c r="T405" i="17" s="1"/>
  <c r="L405" i="17"/>
  <c r="J406" i="17"/>
  <c r="T404" i="17"/>
  <c r="K410" i="17"/>
  <c r="U410" i="17" s="1"/>
  <c r="F413" i="17"/>
  <c r="M414" i="17" s="1"/>
  <c r="I411" i="17"/>
  <c r="V411" i="17"/>
  <c r="H411" i="17"/>
  <c r="G411" i="17"/>
  <c r="O411" i="17"/>
  <c r="N411" i="17"/>
  <c r="P411" i="17"/>
  <c r="R411" i="17" s="1"/>
  <c r="Q408" i="16"/>
  <c r="S408" i="16" s="1"/>
  <c r="P409" i="16"/>
  <c r="R409" i="16" s="1"/>
  <c r="O409" i="16"/>
  <c r="N409" i="16"/>
  <c r="G409" i="16"/>
  <c r="M410" i="16"/>
  <c r="H409" i="16"/>
  <c r="I409" i="16"/>
  <c r="F410" i="16"/>
  <c r="V409" i="16"/>
  <c r="J408" i="16"/>
  <c r="T407" i="16"/>
  <c r="Y406" i="16"/>
  <c r="X406" i="16"/>
  <c r="U406" i="16"/>
  <c r="K407" i="16"/>
  <c r="L407" i="16" s="1"/>
  <c r="X407" i="16" s="1"/>
  <c r="Y404" i="17" l="1"/>
  <c r="X404" i="17"/>
  <c r="L406" i="17"/>
  <c r="J407" i="17"/>
  <c r="S405" i="17"/>
  <c r="X405" i="17" s="1"/>
  <c r="Q406" i="17"/>
  <c r="Q409" i="16"/>
  <c r="S409" i="16" s="1"/>
  <c r="K411" i="17"/>
  <c r="U411" i="17" s="1"/>
  <c r="G412" i="17"/>
  <c r="V412" i="17"/>
  <c r="F414" i="17"/>
  <c r="M415" i="17" s="1"/>
  <c r="H412" i="17"/>
  <c r="I412" i="17"/>
  <c r="O412" i="17"/>
  <c r="N412" i="17"/>
  <c r="P412" i="17"/>
  <c r="R412" i="17" s="1"/>
  <c r="P410" i="16"/>
  <c r="R410" i="16" s="1"/>
  <c r="N410" i="16"/>
  <c r="O410" i="16"/>
  <c r="I410" i="16"/>
  <c r="V410" i="16"/>
  <c r="H410" i="16"/>
  <c r="F411" i="16"/>
  <c r="M411" i="16"/>
  <c r="G410" i="16"/>
  <c r="K408" i="16"/>
  <c r="L408" i="16" s="1"/>
  <c r="U407" i="16"/>
  <c r="T408" i="16"/>
  <c r="J409" i="16"/>
  <c r="Y407" i="16"/>
  <c r="W407" i="16"/>
  <c r="W405" i="17" l="1"/>
  <c r="Y405" i="17"/>
  <c r="S406" i="17"/>
  <c r="W406" i="17" s="1"/>
  <c r="Q407" i="17"/>
  <c r="T407" i="17" s="1"/>
  <c r="T406" i="17"/>
  <c r="L407" i="17"/>
  <c r="J408" i="17"/>
  <c r="K412" i="17"/>
  <c r="U412" i="17" s="1"/>
  <c r="F415" i="17"/>
  <c r="M416" i="17" s="1"/>
  <c r="I413" i="17"/>
  <c r="H413" i="17"/>
  <c r="V413" i="17"/>
  <c r="G413" i="17"/>
  <c r="P413" i="17"/>
  <c r="R413" i="17" s="1"/>
  <c r="O413" i="17"/>
  <c r="N413" i="17"/>
  <c r="Q410" i="16"/>
  <c r="S410" i="16" s="1"/>
  <c r="V411" i="16"/>
  <c r="M412" i="16"/>
  <c r="G411" i="16"/>
  <c r="I411" i="16"/>
  <c r="F412" i="16"/>
  <c r="H411" i="16"/>
  <c r="N411" i="16"/>
  <c r="O411" i="16"/>
  <c r="P411" i="16"/>
  <c r="R411" i="16" s="1"/>
  <c r="W408" i="16"/>
  <c r="X408" i="16"/>
  <c r="Y408" i="16"/>
  <c r="U408" i="16"/>
  <c r="K409" i="16"/>
  <c r="L409" i="16" s="1"/>
  <c r="T409" i="16"/>
  <c r="J410" i="16"/>
  <c r="X406" i="17" l="1"/>
  <c r="Y406" i="17"/>
  <c r="L408" i="17"/>
  <c r="J409" i="17"/>
  <c r="S407" i="17"/>
  <c r="W407" i="17" s="1"/>
  <c r="Q408" i="17"/>
  <c r="V414" i="17"/>
  <c r="H414" i="17"/>
  <c r="G414" i="17"/>
  <c r="F416" i="17"/>
  <c r="M417" i="17" s="1"/>
  <c r="I414" i="17"/>
  <c r="Q411" i="16"/>
  <c r="S411" i="16" s="1"/>
  <c r="N414" i="17"/>
  <c r="P414" i="17"/>
  <c r="R414" i="17" s="1"/>
  <c r="O414" i="17"/>
  <c r="K413" i="17"/>
  <c r="U413" i="17" s="1"/>
  <c r="H412" i="16"/>
  <c r="F413" i="16"/>
  <c r="V412" i="16"/>
  <c r="M413" i="16"/>
  <c r="G412" i="16"/>
  <c r="I412" i="16"/>
  <c r="N412" i="16"/>
  <c r="P412" i="16"/>
  <c r="R412" i="16" s="1"/>
  <c r="O412" i="16"/>
  <c r="U409" i="16"/>
  <c r="K410" i="16"/>
  <c r="L410" i="16" s="1"/>
  <c r="T410" i="16"/>
  <c r="J411" i="16"/>
  <c r="X409" i="16"/>
  <c r="Y409" i="16"/>
  <c r="W409" i="16"/>
  <c r="X407" i="17" l="1"/>
  <c r="S408" i="17"/>
  <c r="X408" i="17" s="1"/>
  <c r="Q409" i="17"/>
  <c r="T409" i="17" s="1"/>
  <c r="Y407" i="17"/>
  <c r="J410" i="17"/>
  <c r="L409" i="17"/>
  <c r="T408" i="17"/>
  <c r="K414" i="17"/>
  <c r="U414" i="17" s="1"/>
  <c r="H415" i="17"/>
  <c r="G415" i="17"/>
  <c r="V415" i="17"/>
  <c r="F417" i="17"/>
  <c r="M418" i="17" s="1"/>
  <c r="I415" i="17"/>
  <c r="P415" i="17"/>
  <c r="R415" i="17" s="1"/>
  <c r="O415" i="17"/>
  <c r="N415" i="17"/>
  <c r="Q412" i="16"/>
  <c r="S412" i="16" s="1"/>
  <c r="N413" i="16"/>
  <c r="O413" i="16"/>
  <c r="P413" i="16"/>
  <c r="R413" i="16" s="1"/>
  <c r="G413" i="16"/>
  <c r="V413" i="16"/>
  <c r="F414" i="16"/>
  <c r="M414" i="16"/>
  <c r="H413" i="16"/>
  <c r="I413" i="16"/>
  <c r="Y410" i="16"/>
  <c r="X410" i="16"/>
  <c r="W410" i="16"/>
  <c r="U410" i="16"/>
  <c r="K411" i="16"/>
  <c r="L411" i="16" s="1"/>
  <c r="T411" i="16"/>
  <c r="J412" i="16"/>
  <c r="W408" i="17" l="1"/>
  <c r="Y408" i="17"/>
  <c r="J411" i="17"/>
  <c r="L410" i="17"/>
  <c r="S409" i="17"/>
  <c r="X409" i="17" s="1"/>
  <c r="Q410" i="17"/>
  <c r="T410" i="17" s="1"/>
  <c r="K415" i="17"/>
  <c r="U415" i="17" s="1"/>
  <c r="P416" i="17"/>
  <c r="R416" i="17" s="1"/>
  <c r="O416" i="17"/>
  <c r="N416" i="17"/>
  <c r="F418" i="17"/>
  <c r="M419" i="17" s="1"/>
  <c r="I416" i="17"/>
  <c r="H416" i="17"/>
  <c r="V416" i="17"/>
  <c r="G416" i="17"/>
  <c r="Q413" i="16"/>
  <c r="S413" i="16" s="1"/>
  <c r="N414" i="16"/>
  <c r="O414" i="16"/>
  <c r="P414" i="16"/>
  <c r="R414" i="16" s="1"/>
  <c r="F415" i="16"/>
  <c r="G414" i="16"/>
  <c r="I414" i="16"/>
  <c r="H414" i="16"/>
  <c r="V414" i="16"/>
  <c r="M415" i="16"/>
  <c r="U411" i="16"/>
  <c r="K412" i="16"/>
  <c r="L412" i="16" s="1"/>
  <c r="T412" i="16"/>
  <c r="J413" i="16"/>
  <c r="Y411" i="16"/>
  <c r="W411" i="16"/>
  <c r="X411" i="16"/>
  <c r="Y409" i="17" l="1"/>
  <c r="W409" i="17"/>
  <c r="J412" i="17"/>
  <c r="L411" i="17"/>
  <c r="S410" i="17"/>
  <c r="Y410" i="17" s="1"/>
  <c r="Q411" i="17"/>
  <c r="T411" i="17" s="1"/>
  <c r="K416" i="17"/>
  <c r="N417" i="17"/>
  <c r="P417" i="17"/>
  <c r="R417" i="17" s="1"/>
  <c r="O417" i="17"/>
  <c r="V417" i="17"/>
  <c r="H417" i="17"/>
  <c r="G417" i="17"/>
  <c r="I417" i="17"/>
  <c r="K417" i="17" s="1"/>
  <c r="F419" i="17"/>
  <c r="M420" i="17" s="1"/>
  <c r="Q414" i="16"/>
  <c r="S414" i="16" s="1"/>
  <c r="G415" i="16"/>
  <c r="H415" i="16"/>
  <c r="I415" i="16"/>
  <c r="M416" i="16"/>
  <c r="V415" i="16"/>
  <c r="F416" i="16"/>
  <c r="P415" i="16"/>
  <c r="R415" i="16" s="1"/>
  <c r="O415" i="16"/>
  <c r="N415" i="16"/>
  <c r="T413" i="16"/>
  <c r="J414" i="16"/>
  <c r="U412" i="16"/>
  <c r="K413" i="16"/>
  <c r="L413" i="16" s="1"/>
  <c r="Y412" i="16"/>
  <c r="X412" i="16"/>
  <c r="W412" i="16"/>
  <c r="W410" i="17" l="1"/>
  <c r="L412" i="17"/>
  <c r="J413" i="17"/>
  <c r="S411" i="17"/>
  <c r="Y411" i="17" s="1"/>
  <c r="Q412" i="17"/>
  <c r="X410" i="17"/>
  <c r="U416" i="17"/>
  <c r="U417" i="17"/>
  <c r="P418" i="17"/>
  <c r="R418" i="17" s="1"/>
  <c r="O418" i="17"/>
  <c r="N418" i="17"/>
  <c r="I418" i="17"/>
  <c r="K418" i="17" s="1"/>
  <c r="H418" i="17"/>
  <c r="G418" i="17"/>
  <c r="V418" i="17"/>
  <c r="F420" i="17"/>
  <c r="M421" i="17" s="1"/>
  <c r="Q415" i="16"/>
  <c r="S415" i="16" s="1"/>
  <c r="G416" i="16"/>
  <c r="I416" i="16"/>
  <c r="V416" i="16"/>
  <c r="H416" i="16"/>
  <c r="F417" i="16"/>
  <c r="M417" i="16"/>
  <c r="P416" i="16"/>
  <c r="R416" i="16" s="1"/>
  <c r="N416" i="16"/>
  <c r="O416" i="16"/>
  <c r="T414" i="16"/>
  <c r="J415" i="16"/>
  <c r="X413" i="16"/>
  <c r="Y413" i="16"/>
  <c r="W413" i="16"/>
  <c r="U413" i="16"/>
  <c r="K414" i="16"/>
  <c r="L414" i="16" s="1"/>
  <c r="X411" i="17" l="1"/>
  <c r="S412" i="17"/>
  <c r="Y412" i="17" s="1"/>
  <c r="Q413" i="17"/>
  <c r="T413" i="17" s="1"/>
  <c r="T412" i="17"/>
  <c r="J414" i="17"/>
  <c r="L413" i="17"/>
  <c r="W411" i="17"/>
  <c r="P419" i="17"/>
  <c r="R419" i="17" s="1"/>
  <c r="O419" i="17"/>
  <c r="N419" i="17"/>
  <c r="U418" i="17"/>
  <c r="F421" i="17"/>
  <c r="M422" i="17" s="1"/>
  <c r="I419" i="17"/>
  <c r="H419" i="17"/>
  <c r="V419" i="17"/>
  <c r="G419" i="17"/>
  <c r="Q416" i="16"/>
  <c r="S416" i="16" s="1"/>
  <c r="O417" i="16"/>
  <c r="N417" i="16"/>
  <c r="P417" i="16"/>
  <c r="R417" i="16" s="1"/>
  <c r="G417" i="16"/>
  <c r="F418" i="16"/>
  <c r="V417" i="16"/>
  <c r="H417" i="16"/>
  <c r="I417" i="16"/>
  <c r="M418" i="16"/>
  <c r="X414" i="16"/>
  <c r="W414" i="16"/>
  <c r="Y414" i="16"/>
  <c r="J416" i="16"/>
  <c r="T415" i="16"/>
  <c r="K415" i="16"/>
  <c r="L415" i="16" s="1"/>
  <c r="U414" i="16"/>
  <c r="W412" i="17" l="1"/>
  <c r="X412" i="17"/>
  <c r="J415" i="17"/>
  <c r="L414" i="17"/>
  <c r="S413" i="17"/>
  <c r="Y413" i="17" s="1"/>
  <c r="Q414" i="17"/>
  <c r="T414" i="17" s="1"/>
  <c r="O420" i="17"/>
  <c r="N420" i="17"/>
  <c r="P420" i="17"/>
  <c r="R420" i="17" s="1"/>
  <c r="K419" i="17"/>
  <c r="U419" i="17" s="1"/>
  <c r="G420" i="17"/>
  <c r="V420" i="17"/>
  <c r="H420" i="17"/>
  <c r="I420" i="17"/>
  <c r="K420" i="17" s="1"/>
  <c r="F422" i="17"/>
  <c r="M423" i="17" s="1"/>
  <c r="Q417" i="16"/>
  <c r="S417" i="16" s="1"/>
  <c r="I418" i="16"/>
  <c r="G418" i="16"/>
  <c r="H418" i="16"/>
  <c r="F419" i="16"/>
  <c r="M419" i="16"/>
  <c r="V418" i="16"/>
  <c r="P418" i="16"/>
  <c r="O418" i="16"/>
  <c r="N418" i="16"/>
  <c r="U415" i="16"/>
  <c r="K416" i="16"/>
  <c r="L416" i="16" s="1"/>
  <c r="Y415" i="16"/>
  <c r="X415" i="16"/>
  <c r="W415" i="16"/>
  <c r="T416" i="16"/>
  <c r="J417" i="16"/>
  <c r="X413" i="17" l="1"/>
  <c r="S414" i="17"/>
  <c r="X414" i="17" s="1"/>
  <c r="Q415" i="17"/>
  <c r="T415" i="17" s="1"/>
  <c r="L415" i="17"/>
  <c r="J416" i="17"/>
  <c r="W413" i="17"/>
  <c r="T417" i="16"/>
  <c r="U420" i="17"/>
  <c r="Q418" i="16"/>
  <c r="P421" i="17"/>
  <c r="O421" i="17"/>
  <c r="N421" i="17"/>
  <c r="F423" i="17"/>
  <c r="M424" i="17" s="1"/>
  <c r="I421" i="17"/>
  <c r="K421" i="17" s="1"/>
  <c r="H421" i="17"/>
  <c r="V421" i="17"/>
  <c r="G421" i="17"/>
  <c r="R418" i="16"/>
  <c r="N419" i="16"/>
  <c r="O419" i="16"/>
  <c r="P419" i="16"/>
  <c r="V419" i="16"/>
  <c r="H419" i="16"/>
  <c r="F420" i="16"/>
  <c r="M420" i="16"/>
  <c r="G419" i="16"/>
  <c r="I419" i="16"/>
  <c r="W416" i="16"/>
  <c r="Y416" i="16"/>
  <c r="X416" i="16"/>
  <c r="J418" i="16"/>
  <c r="U416" i="16"/>
  <c r="K417" i="16"/>
  <c r="L417" i="16" s="1"/>
  <c r="Y414" i="17" l="1"/>
  <c r="S415" i="17"/>
  <c r="X415" i="17" s="1"/>
  <c r="Q416" i="17"/>
  <c r="W414" i="17"/>
  <c r="L416" i="17"/>
  <c r="J417" i="17"/>
  <c r="Q419" i="16"/>
  <c r="S418" i="16"/>
  <c r="U421" i="17"/>
  <c r="R421" i="17"/>
  <c r="H422" i="17"/>
  <c r="G422" i="17"/>
  <c r="I422" i="17"/>
  <c r="K422" i="17" s="1"/>
  <c r="F424" i="17"/>
  <c r="M425" i="17" s="1"/>
  <c r="V422" i="17"/>
  <c r="O422" i="17"/>
  <c r="N422" i="17"/>
  <c r="P422" i="17"/>
  <c r="R419" i="16"/>
  <c r="V420" i="16"/>
  <c r="M421" i="16"/>
  <c r="H420" i="16"/>
  <c r="F421" i="16"/>
  <c r="I420" i="16"/>
  <c r="G420" i="16"/>
  <c r="P420" i="16"/>
  <c r="N420" i="16"/>
  <c r="O420" i="16"/>
  <c r="T418" i="16"/>
  <c r="J419" i="16"/>
  <c r="W417" i="16"/>
  <c r="Y417" i="16"/>
  <c r="X417" i="16"/>
  <c r="U417" i="16"/>
  <c r="K418" i="16"/>
  <c r="L418" i="16" s="1"/>
  <c r="S419" i="16" l="1"/>
  <c r="S416" i="17"/>
  <c r="X416" i="17" s="1"/>
  <c r="Q417" i="17"/>
  <c r="T417" i="17" s="1"/>
  <c r="Y415" i="17"/>
  <c r="T416" i="17"/>
  <c r="W415" i="17"/>
  <c r="L417" i="17"/>
  <c r="J418" i="17"/>
  <c r="R420" i="16"/>
  <c r="R422" i="17"/>
  <c r="U422" i="17"/>
  <c r="H423" i="17"/>
  <c r="G423" i="17"/>
  <c r="V423" i="17"/>
  <c r="I423" i="17"/>
  <c r="K423" i="17" s="1"/>
  <c r="F425" i="17"/>
  <c r="M426" i="17" s="1"/>
  <c r="P423" i="17"/>
  <c r="R423" i="17" s="1"/>
  <c r="O423" i="17"/>
  <c r="N423" i="17"/>
  <c r="Q420" i="16"/>
  <c r="S420" i="16" s="1"/>
  <c r="H421" i="16"/>
  <c r="G421" i="16"/>
  <c r="F422" i="16"/>
  <c r="I421" i="16"/>
  <c r="M422" i="16"/>
  <c r="V421" i="16"/>
  <c r="N421" i="16"/>
  <c r="O421" i="16"/>
  <c r="P421" i="16"/>
  <c r="R421" i="16"/>
  <c r="T419" i="16"/>
  <c r="J420" i="16"/>
  <c r="X418" i="16"/>
  <c r="W418" i="16"/>
  <c r="Y418" i="16"/>
  <c r="U418" i="16"/>
  <c r="K419" i="16"/>
  <c r="L419" i="16" s="1"/>
  <c r="W416" i="17" l="1"/>
  <c r="Y416" i="17"/>
  <c r="L418" i="17"/>
  <c r="J419" i="17"/>
  <c r="S417" i="17"/>
  <c r="Y417" i="17" s="1"/>
  <c r="Q418" i="17"/>
  <c r="U423" i="17"/>
  <c r="Q421" i="16"/>
  <c r="S421" i="16" s="1"/>
  <c r="F426" i="17"/>
  <c r="M427" i="17" s="1"/>
  <c r="I424" i="17"/>
  <c r="K424" i="17" s="1"/>
  <c r="V424" i="17"/>
  <c r="H424" i="17"/>
  <c r="G424" i="17"/>
  <c r="O424" i="17"/>
  <c r="P424" i="17"/>
  <c r="R424" i="17" s="1"/>
  <c r="N424" i="17"/>
  <c r="P422" i="16"/>
  <c r="R422" i="16" s="1"/>
  <c r="N422" i="16"/>
  <c r="O422" i="16"/>
  <c r="V422" i="16"/>
  <c r="I422" i="16"/>
  <c r="G422" i="16"/>
  <c r="M423" i="16"/>
  <c r="H422" i="16"/>
  <c r="F423" i="16"/>
  <c r="T420" i="16"/>
  <c r="J421" i="16"/>
  <c r="U419" i="16"/>
  <c r="K420" i="16"/>
  <c r="L420" i="16" s="1"/>
  <c r="X420" i="16" s="1"/>
  <c r="W419" i="16"/>
  <c r="X419" i="16"/>
  <c r="Y419" i="16"/>
  <c r="W417" i="17" l="1"/>
  <c r="X417" i="17"/>
  <c r="S418" i="17"/>
  <c r="W418" i="17" s="1"/>
  <c r="Q419" i="17"/>
  <c r="T419" i="17" s="1"/>
  <c r="L419" i="17"/>
  <c r="J420" i="17"/>
  <c r="T418" i="17"/>
  <c r="Q422" i="16"/>
  <c r="U424" i="17"/>
  <c r="N425" i="17"/>
  <c r="O425" i="17"/>
  <c r="P425" i="17"/>
  <c r="R425" i="17" s="1"/>
  <c r="V425" i="17"/>
  <c r="K425" i="17"/>
  <c r="H425" i="17"/>
  <c r="G425" i="17"/>
  <c r="I425" i="17"/>
  <c r="F427" i="17"/>
  <c r="M428" i="17" s="1"/>
  <c r="N423" i="16"/>
  <c r="P423" i="16"/>
  <c r="R423" i="16" s="1"/>
  <c r="O423" i="16"/>
  <c r="M424" i="16"/>
  <c r="I423" i="16"/>
  <c r="G423" i="16"/>
  <c r="H423" i="16"/>
  <c r="V423" i="16"/>
  <c r="F424" i="16"/>
  <c r="U420" i="16"/>
  <c r="K421" i="16"/>
  <c r="L421" i="16" s="1"/>
  <c r="Y420" i="16"/>
  <c r="W420" i="16"/>
  <c r="T421" i="16"/>
  <c r="J422" i="16"/>
  <c r="X418" i="17" l="1"/>
  <c r="Y418" i="17"/>
  <c r="S419" i="17"/>
  <c r="X419" i="17" s="1"/>
  <c r="Q420" i="17"/>
  <c r="T420" i="17" s="1"/>
  <c r="L420" i="17"/>
  <c r="J421" i="17"/>
  <c r="Q423" i="16"/>
  <c r="S423" i="16" s="1"/>
  <c r="S422" i="16"/>
  <c r="U425" i="17"/>
  <c r="P426" i="17"/>
  <c r="R426" i="17" s="1"/>
  <c r="O426" i="17"/>
  <c r="N426" i="17"/>
  <c r="I426" i="17"/>
  <c r="K426" i="17" s="1"/>
  <c r="H426" i="17"/>
  <c r="G426" i="17"/>
  <c r="V426" i="17"/>
  <c r="F428" i="17"/>
  <c r="M429" i="17" s="1"/>
  <c r="P424" i="16"/>
  <c r="R424" i="16" s="1"/>
  <c r="N424" i="16"/>
  <c r="O424" i="16"/>
  <c r="G424" i="16"/>
  <c r="M425" i="16"/>
  <c r="I424" i="16"/>
  <c r="V424" i="16"/>
  <c r="H424" i="16"/>
  <c r="F425" i="16"/>
  <c r="U421" i="16"/>
  <c r="K422" i="16"/>
  <c r="L422" i="16" s="1"/>
  <c r="T422" i="16"/>
  <c r="J423" i="16"/>
  <c r="W421" i="16"/>
  <c r="X421" i="16"/>
  <c r="Y421" i="16"/>
  <c r="W419" i="17" l="1"/>
  <c r="Y419" i="17"/>
  <c r="L421" i="17"/>
  <c r="J422" i="17"/>
  <c r="S420" i="17"/>
  <c r="Y420" i="17" s="1"/>
  <c r="Q421" i="17"/>
  <c r="U426" i="17"/>
  <c r="P427" i="17"/>
  <c r="R427" i="17" s="1"/>
  <c r="N427" i="17"/>
  <c r="O427" i="17"/>
  <c r="F429" i="17"/>
  <c r="M430" i="17" s="1"/>
  <c r="I427" i="17"/>
  <c r="K427" i="17" s="1"/>
  <c r="V427" i="17"/>
  <c r="H427" i="17"/>
  <c r="G427" i="17"/>
  <c r="Q424" i="16"/>
  <c r="S424" i="16" s="1"/>
  <c r="O425" i="16"/>
  <c r="P425" i="16"/>
  <c r="R425" i="16" s="1"/>
  <c r="N425" i="16"/>
  <c r="M426" i="16"/>
  <c r="G425" i="16"/>
  <c r="V425" i="16"/>
  <c r="H425" i="16"/>
  <c r="F426" i="16"/>
  <c r="I425" i="16"/>
  <c r="W422" i="16"/>
  <c r="Y422" i="16"/>
  <c r="U422" i="16"/>
  <c r="K423" i="16"/>
  <c r="L423" i="16" s="1"/>
  <c r="X422" i="16"/>
  <c r="J424" i="16"/>
  <c r="T423" i="16"/>
  <c r="W420" i="17" l="1"/>
  <c r="X420" i="17"/>
  <c r="T421" i="17"/>
  <c r="Q422" i="17"/>
  <c r="T422" i="17" s="1"/>
  <c r="S421" i="17"/>
  <c r="X421" i="17" s="1"/>
  <c r="L422" i="17"/>
  <c r="J423" i="17"/>
  <c r="O428" i="17"/>
  <c r="N428" i="17"/>
  <c r="P428" i="17"/>
  <c r="R428" i="17" s="1"/>
  <c r="U427" i="17"/>
  <c r="G428" i="17"/>
  <c r="V428" i="17"/>
  <c r="H428" i="17"/>
  <c r="I428" i="17"/>
  <c r="K428" i="17" s="1"/>
  <c r="F430" i="17"/>
  <c r="M431" i="17" s="1"/>
  <c r="Q425" i="16"/>
  <c r="S425" i="16" s="1"/>
  <c r="M427" i="16"/>
  <c r="I426" i="16"/>
  <c r="G426" i="16"/>
  <c r="H426" i="16"/>
  <c r="F427" i="16"/>
  <c r="V426" i="16"/>
  <c r="P426" i="16"/>
  <c r="R426" i="16" s="1"/>
  <c r="N426" i="16"/>
  <c r="O426" i="16"/>
  <c r="T424" i="16"/>
  <c r="J425" i="16"/>
  <c r="U423" i="16"/>
  <c r="K424" i="16"/>
  <c r="L424" i="16" s="1"/>
  <c r="W423" i="16"/>
  <c r="X423" i="16"/>
  <c r="Y423" i="16"/>
  <c r="W421" i="17" l="1"/>
  <c r="Y421" i="17"/>
  <c r="L423" i="17"/>
  <c r="J424" i="17"/>
  <c r="S422" i="17"/>
  <c r="Y422" i="17" s="1"/>
  <c r="Q423" i="17"/>
  <c r="U428" i="17"/>
  <c r="F431" i="17"/>
  <c r="M432" i="17" s="1"/>
  <c r="I429" i="17"/>
  <c r="K429" i="17" s="1"/>
  <c r="H429" i="17"/>
  <c r="G429" i="17"/>
  <c r="V429" i="17"/>
  <c r="P429" i="17"/>
  <c r="R429" i="17" s="1"/>
  <c r="O429" i="17"/>
  <c r="N429" i="17"/>
  <c r="Q426" i="16"/>
  <c r="S426" i="16" s="1"/>
  <c r="I427" i="16"/>
  <c r="M428" i="16"/>
  <c r="V427" i="16"/>
  <c r="F428" i="16"/>
  <c r="G427" i="16"/>
  <c r="H427" i="16"/>
  <c r="O427" i="16"/>
  <c r="P427" i="16"/>
  <c r="R427" i="16" s="1"/>
  <c r="N427" i="16"/>
  <c r="T425" i="16"/>
  <c r="J426" i="16"/>
  <c r="Y424" i="16"/>
  <c r="W424" i="16"/>
  <c r="X424" i="16"/>
  <c r="U424" i="16"/>
  <c r="K425" i="16"/>
  <c r="L425" i="16" s="1"/>
  <c r="S423" i="17" l="1"/>
  <c r="W423" i="17" s="1"/>
  <c r="Q424" i="17"/>
  <c r="T424" i="17" s="1"/>
  <c r="W422" i="17"/>
  <c r="X422" i="17"/>
  <c r="L424" i="17"/>
  <c r="J425" i="17"/>
  <c r="T423" i="17"/>
  <c r="U429" i="17"/>
  <c r="P430" i="17"/>
  <c r="R430" i="17" s="1"/>
  <c r="N430" i="17"/>
  <c r="O430" i="17"/>
  <c r="V430" i="17"/>
  <c r="H430" i="17"/>
  <c r="G430" i="17"/>
  <c r="I430" i="17"/>
  <c r="F432" i="17"/>
  <c r="M433" i="17" s="1"/>
  <c r="M429" i="16"/>
  <c r="F429" i="16"/>
  <c r="I428" i="16"/>
  <c r="H428" i="16"/>
  <c r="G428" i="16"/>
  <c r="V428" i="16"/>
  <c r="Q427" i="16"/>
  <c r="S427" i="16" s="1"/>
  <c r="P428" i="16"/>
  <c r="R428" i="16" s="1"/>
  <c r="O428" i="16"/>
  <c r="N428" i="16"/>
  <c r="U425" i="16"/>
  <c r="K426" i="16"/>
  <c r="T426" i="16"/>
  <c r="L426" i="16"/>
  <c r="J427" i="16"/>
  <c r="W425" i="16"/>
  <c r="X425" i="16"/>
  <c r="Y425" i="16"/>
  <c r="X423" i="17" l="1"/>
  <c r="Y423" i="17"/>
  <c r="L425" i="17"/>
  <c r="J426" i="17"/>
  <c r="S424" i="17"/>
  <c r="Y424" i="17" s="1"/>
  <c r="Q425" i="17"/>
  <c r="K430" i="17"/>
  <c r="U430" i="17" s="1"/>
  <c r="H431" i="17"/>
  <c r="G431" i="17"/>
  <c r="V431" i="17"/>
  <c r="F433" i="17"/>
  <c r="M434" i="17" s="1"/>
  <c r="I431" i="17"/>
  <c r="P431" i="17"/>
  <c r="R431" i="17" s="1"/>
  <c r="O431" i="17"/>
  <c r="N431" i="17"/>
  <c r="Q428" i="16"/>
  <c r="S428" i="16" s="1"/>
  <c r="H429" i="16"/>
  <c r="G429" i="16"/>
  <c r="V429" i="16"/>
  <c r="M430" i="16"/>
  <c r="I429" i="16"/>
  <c r="F430" i="16"/>
  <c r="N429" i="16"/>
  <c r="O429" i="16"/>
  <c r="P429" i="16"/>
  <c r="R429" i="16" s="1"/>
  <c r="X426" i="16"/>
  <c r="Y426" i="16"/>
  <c r="W426" i="16"/>
  <c r="T427" i="16"/>
  <c r="J428" i="16"/>
  <c r="U426" i="16"/>
  <c r="K427" i="16"/>
  <c r="L427" i="16" s="1"/>
  <c r="Q426" i="17" l="1"/>
  <c r="T426" i="17" s="1"/>
  <c r="S425" i="17"/>
  <c r="X425" i="17" s="1"/>
  <c r="T425" i="17"/>
  <c r="X424" i="17"/>
  <c r="L426" i="17"/>
  <c r="J427" i="17"/>
  <c r="W424" i="17"/>
  <c r="K431" i="17"/>
  <c r="U431" i="17" s="1"/>
  <c r="Q429" i="16"/>
  <c r="S429" i="16" s="1"/>
  <c r="P432" i="17"/>
  <c r="R432" i="17" s="1"/>
  <c r="O432" i="17"/>
  <c r="N432" i="17"/>
  <c r="F434" i="17"/>
  <c r="M435" i="17" s="1"/>
  <c r="I432" i="17"/>
  <c r="K432" i="17" s="1"/>
  <c r="V432" i="17"/>
  <c r="H432" i="17"/>
  <c r="G432" i="17"/>
  <c r="P430" i="16"/>
  <c r="R430" i="16" s="1"/>
  <c r="N430" i="16"/>
  <c r="O430" i="16"/>
  <c r="V430" i="16"/>
  <c r="M431" i="16"/>
  <c r="I430" i="16"/>
  <c r="F431" i="16"/>
  <c r="H430" i="16"/>
  <c r="G430" i="16"/>
  <c r="W427" i="16"/>
  <c r="X427" i="16"/>
  <c r="Y427" i="16"/>
  <c r="T428" i="16"/>
  <c r="J429" i="16"/>
  <c r="U427" i="16"/>
  <c r="K428" i="16"/>
  <c r="L428" i="16" s="1"/>
  <c r="Y425" i="17" l="1"/>
  <c r="W425" i="17"/>
  <c r="L427" i="17"/>
  <c r="J428" i="17"/>
  <c r="S426" i="17"/>
  <c r="W426" i="17" s="1"/>
  <c r="Q427" i="17"/>
  <c r="U432" i="17"/>
  <c r="F435" i="17"/>
  <c r="M436" i="17" s="1"/>
  <c r="N433" i="17"/>
  <c r="P433" i="17"/>
  <c r="R433" i="17" s="1"/>
  <c r="O433" i="17"/>
  <c r="V433" i="17"/>
  <c r="H433" i="17"/>
  <c r="G433" i="17"/>
  <c r="I433" i="17"/>
  <c r="K433" i="17" s="1"/>
  <c r="Q430" i="16"/>
  <c r="S430" i="16" s="1"/>
  <c r="N431" i="16"/>
  <c r="O431" i="16"/>
  <c r="P431" i="16"/>
  <c r="R431" i="16" s="1"/>
  <c r="G431" i="16"/>
  <c r="I431" i="16"/>
  <c r="V431" i="16"/>
  <c r="F432" i="16"/>
  <c r="M432" i="16"/>
  <c r="H431" i="16"/>
  <c r="T429" i="16"/>
  <c r="J430" i="16"/>
  <c r="Y428" i="16"/>
  <c r="W428" i="16"/>
  <c r="X428" i="16"/>
  <c r="U428" i="16"/>
  <c r="K429" i="16"/>
  <c r="L429" i="16" s="1"/>
  <c r="Y426" i="17" l="1"/>
  <c r="X426" i="17"/>
  <c r="S427" i="17"/>
  <c r="Y427" i="17" s="1"/>
  <c r="Q428" i="17"/>
  <c r="T428" i="17" s="1"/>
  <c r="L428" i="17"/>
  <c r="J429" i="17"/>
  <c r="T427" i="17"/>
  <c r="U433" i="17"/>
  <c r="P434" i="17"/>
  <c r="R434" i="17" s="1"/>
  <c r="O434" i="17"/>
  <c r="N434" i="17"/>
  <c r="I434" i="17"/>
  <c r="K434" i="17" s="1"/>
  <c r="H434" i="17"/>
  <c r="G434" i="17"/>
  <c r="V434" i="17"/>
  <c r="F436" i="17"/>
  <c r="M437" i="17" s="1"/>
  <c r="Q431" i="16"/>
  <c r="S431" i="16" s="1"/>
  <c r="V432" i="16"/>
  <c r="G432" i="16"/>
  <c r="M433" i="16"/>
  <c r="H432" i="16"/>
  <c r="I432" i="16"/>
  <c r="F433" i="16"/>
  <c r="O432" i="16"/>
  <c r="P432" i="16"/>
  <c r="R432" i="16" s="1"/>
  <c r="N432" i="16"/>
  <c r="U429" i="16"/>
  <c r="K430" i="16"/>
  <c r="L430" i="16" s="1"/>
  <c r="T430" i="16"/>
  <c r="J431" i="16"/>
  <c r="Y429" i="16"/>
  <c r="W429" i="16"/>
  <c r="X429" i="16"/>
  <c r="X427" i="17" l="1"/>
  <c r="W427" i="17"/>
  <c r="L429" i="17"/>
  <c r="J430" i="17"/>
  <c r="S428" i="17"/>
  <c r="X428" i="17" s="1"/>
  <c r="Q429" i="17"/>
  <c r="Q432" i="16"/>
  <c r="S432" i="16" s="1"/>
  <c r="F437" i="17"/>
  <c r="M438" i="17" s="1"/>
  <c r="U434" i="17"/>
  <c r="V435" i="17"/>
  <c r="I435" i="17"/>
  <c r="K435" i="17" s="1"/>
  <c r="H435" i="17"/>
  <c r="G435" i="17"/>
  <c r="P435" i="17"/>
  <c r="R435" i="17" s="1"/>
  <c r="O435" i="17"/>
  <c r="N435" i="17"/>
  <c r="I433" i="16"/>
  <c r="M434" i="16"/>
  <c r="V433" i="16"/>
  <c r="G433" i="16"/>
  <c r="F434" i="16"/>
  <c r="H433" i="16"/>
  <c r="P433" i="16"/>
  <c r="R433" i="16" s="1"/>
  <c r="O433" i="16"/>
  <c r="N433" i="16"/>
  <c r="T431" i="16"/>
  <c r="J432" i="16"/>
  <c r="X430" i="16"/>
  <c r="W430" i="16"/>
  <c r="Y430" i="16"/>
  <c r="U430" i="16"/>
  <c r="K431" i="16"/>
  <c r="L431" i="16" s="1"/>
  <c r="W428" i="17" l="1"/>
  <c r="Y428" i="17"/>
  <c r="S429" i="17"/>
  <c r="Y429" i="17" s="1"/>
  <c r="Q430" i="17"/>
  <c r="T430" i="17" s="1"/>
  <c r="T429" i="17"/>
  <c r="L430" i="17"/>
  <c r="J431" i="17"/>
  <c r="U435" i="17"/>
  <c r="O436" i="17"/>
  <c r="N436" i="17"/>
  <c r="P436" i="17"/>
  <c r="R436" i="17" s="1"/>
  <c r="G436" i="17"/>
  <c r="V436" i="17"/>
  <c r="H436" i="17"/>
  <c r="I436" i="17"/>
  <c r="F438" i="17"/>
  <c r="M439" i="17" s="1"/>
  <c r="K436" i="17"/>
  <c r="Q433" i="16"/>
  <c r="S433" i="16" s="1"/>
  <c r="G434" i="16"/>
  <c r="H434" i="16"/>
  <c r="V434" i="16"/>
  <c r="F435" i="16"/>
  <c r="I434" i="16"/>
  <c r="M435" i="16"/>
  <c r="N434" i="16"/>
  <c r="O434" i="16"/>
  <c r="P434" i="16"/>
  <c r="R434" i="16" s="1"/>
  <c r="U431" i="16"/>
  <c r="K432" i="16"/>
  <c r="L432" i="16" s="1"/>
  <c r="T432" i="16"/>
  <c r="J433" i="16"/>
  <c r="Y431" i="16"/>
  <c r="X431" i="16"/>
  <c r="W431" i="16"/>
  <c r="X429" i="17" l="1"/>
  <c r="W429" i="17"/>
  <c r="J432" i="17"/>
  <c r="L431" i="17"/>
  <c r="S430" i="17"/>
  <c r="W430" i="17" s="1"/>
  <c r="Q431" i="17"/>
  <c r="U436" i="17"/>
  <c r="P437" i="17"/>
  <c r="R437" i="17" s="1"/>
  <c r="N437" i="17"/>
  <c r="O437" i="17"/>
  <c r="F439" i="17"/>
  <c r="M440" i="17" s="1"/>
  <c r="I437" i="17"/>
  <c r="K437" i="17" s="1"/>
  <c r="H437" i="17"/>
  <c r="V437" i="17"/>
  <c r="G437" i="17"/>
  <c r="Q434" i="16"/>
  <c r="S434" i="16" s="1"/>
  <c r="V435" i="16"/>
  <c r="H435" i="16"/>
  <c r="I435" i="16"/>
  <c r="M436" i="16"/>
  <c r="F436" i="16"/>
  <c r="G435" i="16"/>
  <c r="P435" i="16"/>
  <c r="R435" i="16" s="1"/>
  <c r="O435" i="16"/>
  <c r="N435" i="16"/>
  <c r="T433" i="16"/>
  <c r="J434" i="16"/>
  <c r="X432" i="16"/>
  <c r="W432" i="16"/>
  <c r="Y432" i="16"/>
  <c r="U432" i="16"/>
  <c r="K433" i="16"/>
  <c r="L433" i="16" s="1"/>
  <c r="Y430" i="17" l="1"/>
  <c r="X430" i="17"/>
  <c r="S431" i="17"/>
  <c r="X431" i="17" s="1"/>
  <c r="Q432" i="17"/>
  <c r="T432" i="17" s="1"/>
  <c r="L432" i="17"/>
  <c r="J433" i="17"/>
  <c r="T431" i="17"/>
  <c r="O438" i="17"/>
  <c r="N438" i="17"/>
  <c r="P438" i="17"/>
  <c r="R438" i="17" s="1"/>
  <c r="V438" i="17"/>
  <c r="F440" i="17"/>
  <c r="M441" i="17" s="1"/>
  <c r="H438" i="17"/>
  <c r="I438" i="17"/>
  <c r="K438" i="17" s="1"/>
  <c r="G438" i="17"/>
  <c r="U437" i="17"/>
  <c r="Q435" i="16"/>
  <c r="S435" i="16" s="1"/>
  <c r="M437" i="16"/>
  <c r="V436" i="16"/>
  <c r="G436" i="16"/>
  <c r="H436" i="16"/>
  <c r="F437" i="16"/>
  <c r="I436" i="16"/>
  <c r="N436" i="16"/>
  <c r="O436" i="16"/>
  <c r="P436" i="16"/>
  <c r="R436" i="16" s="1"/>
  <c r="T434" i="16"/>
  <c r="J435" i="16"/>
  <c r="X433" i="16"/>
  <c r="W433" i="16"/>
  <c r="Y433" i="16"/>
  <c r="U433" i="16"/>
  <c r="K434" i="16"/>
  <c r="L434" i="16" s="1"/>
  <c r="W431" i="17" l="1"/>
  <c r="Y431" i="17"/>
  <c r="J434" i="17"/>
  <c r="L433" i="17"/>
  <c r="S432" i="17"/>
  <c r="X432" i="17" s="1"/>
  <c r="Q433" i="17"/>
  <c r="H439" i="17"/>
  <c r="G439" i="17"/>
  <c r="V439" i="17"/>
  <c r="I439" i="17"/>
  <c r="F441" i="17"/>
  <c r="M442" i="17" s="1"/>
  <c r="K439" i="17"/>
  <c r="P439" i="17"/>
  <c r="R439" i="17" s="1"/>
  <c r="O439" i="17"/>
  <c r="N439" i="17"/>
  <c r="U438" i="17"/>
  <c r="Q436" i="16"/>
  <c r="S436" i="16" s="1"/>
  <c r="I437" i="16"/>
  <c r="F438" i="16"/>
  <c r="V437" i="16"/>
  <c r="H437" i="16"/>
  <c r="M438" i="16"/>
  <c r="G437" i="16"/>
  <c r="O437" i="16"/>
  <c r="P437" i="16"/>
  <c r="R437" i="16" s="1"/>
  <c r="N437" i="16"/>
  <c r="U434" i="16"/>
  <c r="K435" i="16"/>
  <c r="L435" i="16" s="1"/>
  <c r="W434" i="16"/>
  <c r="X434" i="16"/>
  <c r="Y434" i="16"/>
  <c r="T435" i="16"/>
  <c r="J436" i="16"/>
  <c r="Y432" i="17" l="1"/>
  <c r="W432" i="17"/>
  <c r="S433" i="17"/>
  <c r="W433" i="17" s="1"/>
  <c r="Q434" i="17"/>
  <c r="T434" i="17" s="1"/>
  <c r="L434" i="17"/>
  <c r="J435" i="17"/>
  <c r="T433" i="17"/>
  <c r="P440" i="17"/>
  <c r="R440" i="17" s="1"/>
  <c r="N440" i="17"/>
  <c r="O440" i="17"/>
  <c r="U439" i="17"/>
  <c r="T436" i="16"/>
  <c r="F442" i="17"/>
  <c r="M443" i="17" s="1"/>
  <c r="I440" i="17"/>
  <c r="K440" i="17" s="1"/>
  <c r="V440" i="17"/>
  <c r="H440" i="17"/>
  <c r="G440" i="17"/>
  <c r="Q437" i="16"/>
  <c r="S437" i="16" s="1"/>
  <c r="P438" i="16"/>
  <c r="R438" i="16" s="1"/>
  <c r="N438" i="16"/>
  <c r="O438" i="16"/>
  <c r="M439" i="16"/>
  <c r="V438" i="16"/>
  <c r="G438" i="16"/>
  <c r="H438" i="16"/>
  <c r="I438" i="16"/>
  <c r="F439" i="16"/>
  <c r="J437" i="16"/>
  <c r="X435" i="16"/>
  <c r="W435" i="16"/>
  <c r="Y435" i="16"/>
  <c r="U435" i="16"/>
  <c r="K436" i="16"/>
  <c r="L436" i="16" s="1"/>
  <c r="W436" i="16" s="1"/>
  <c r="X433" i="17" l="1"/>
  <c r="Y433" i="17"/>
  <c r="J436" i="17"/>
  <c r="L435" i="17"/>
  <c r="S434" i="17"/>
  <c r="W434" i="17" s="1"/>
  <c r="Q435" i="17"/>
  <c r="U440" i="17"/>
  <c r="V441" i="17"/>
  <c r="F443" i="17"/>
  <c r="M444" i="17" s="1"/>
  <c r="I441" i="17"/>
  <c r="K441" i="17" s="1"/>
  <c r="U441" i="17" s="1"/>
  <c r="H441" i="17"/>
  <c r="G441" i="17"/>
  <c r="N441" i="17"/>
  <c r="O441" i="17"/>
  <c r="P441" i="17"/>
  <c r="R441" i="17"/>
  <c r="Q438" i="16"/>
  <c r="S438" i="16" s="1"/>
  <c r="O439" i="16"/>
  <c r="P439" i="16"/>
  <c r="R439" i="16" s="1"/>
  <c r="N439" i="16"/>
  <c r="I439" i="16"/>
  <c r="M440" i="16"/>
  <c r="H439" i="16"/>
  <c r="G439" i="16"/>
  <c r="F440" i="16"/>
  <c r="V439" i="16"/>
  <c r="U436" i="16"/>
  <c r="K437" i="16"/>
  <c r="L437" i="16" s="1"/>
  <c r="T437" i="16"/>
  <c r="J438" i="16"/>
  <c r="Y436" i="16"/>
  <c r="X436" i="16"/>
  <c r="Y434" i="17" l="1"/>
  <c r="X434" i="17"/>
  <c r="S435" i="17"/>
  <c r="Y435" i="17" s="1"/>
  <c r="Q436" i="17"/>
  <c r="T436" i="17" s="1"/>
  <c r="L436" i="17"/>
  <c r="J437" i="17"/>
  <c r="T435" i="17"/>
  <c r="F444" i="17"/>
  <c r="M445" i="17" s="1"/>
  <c r="Q439" i="16"/>
  <c r="S439" i="16" s="1"/>
  <c r="P442" i="17"/>
  <c r="O442" i="17"/>
  <c r="R442" i="17"/>
  <c r="N442" i="17"/>
  <c r="I442" i="17"/>
  <c r="K442" i="17" s="1"/>
  <c r="H442" i="17"/>
  <c r="G442" i="17"/>
  <c r="V442" i="17"/>
  <c r="N440" i="16"/>
  <c r="O440" i="16"/>
  <c r="P440" i="16"/>
  <c r="R440" i="16" s="1"/>
  <c r="V440" i="16"/>
  <c r="G440" i="16"/>
  <c r="H440" i="16"/>
  <c r="M441" i="16"/>
  <c r="I440" i="16"/>
  <c r="F441" i="16"/>
  <c r="T438" i="16"/>
  <c r="J439" i="16"/>
  <c r="U437" i="16"/>
  <c r="K438" i="16"/>
  <c r="L438" i="16" s="1"/>
  <c r="X437" i="16"/>
  <c r="W437" i="16"/>
  <c r="Y437" i="16"/>
  <c r="X435" i="17" l="1"/>
  <c r="W435" i="17"/>
  <c r="L437" i="17"/>
  <c r="J438" i="17"/>
  <c r="Q440" i="16"/>
  <c r="S440" i="16" s="1"/>
  <c r="S436" i="17"/>
  <c r="X436" i="17" s="1"/>
  <c r="Q437" i="17"/>
  <c r="T437" i="17" s="1"/>
  <c r="U442" i="17"/>
  <c r="P443" i="17"/>
  <c r="R443" i="17" s="1"/>
  <c r="N443" i="17"/>
  <c r="O443" i="17"/>
  <c r="F445" i="17"/>
  <c r="M446" i="17" s="1"/>
  <c r="I443" i="17"/>
  <c r="K443" i="17" s="1"/>
  <c r="V443" i="17"/>
  <c r="H443" i="17"/>
  <c r="G443" i="17"/>
  <c r="N441" i="16"/>
  <c r="O441" i="16"/>
  <c r="P441" i="16"/>
  <c r="R441" i="16" s="1"/>
  <c r="F442" i="16"/>
  <c r="M442" i="16"/>
  <c r="H441" i="16"/>
  <c r="V441" i="16"/>
  <c r="G441" i="16"/>
  <c r="I441" i="16"/>
  <c r="U438" i="16"/>
  <c r="K439" i="16"/>
  <c r="L439" i="16" s="1"/>
  <c r="T439" i="16"/>
  <c r="J440" i="16"/>
  <c r="X438" i="16"/>
  <c r="Y438" i="16"/>
  <c r="W438" i="16"/>
  <c r="Y436" i="17" l="1"/>
  <c r="W436" i="17"/>
  <c r="J439" i="17"/>
  <c r="L438" i="17"/>
  <c r="Q441" i="16"/>
  <c r="S441" i="16" s="1"/>
  <c r="S437" i="17"/>
  <c r="W437" i="17" s="1"/>
  <c r="Q438" i="17"/>
  <c r="U443" i="17"/>
  <c r="O444" i="17"/>
  <c r="N444" i="17"/>
  <c r="P444" i="17"/>
  <c r="R444" i="17" s="1"/>
  <c r="G444" i="17"/>
  <c r="V444" i="17"/>
  <c r="F446" i="17"/>
  <c r="M447" i="17" s="1"/>
  <c r="I444" i="17"/>
  <c r="K444" i="17" s="1"/>
  <c r="H444" i="17"/>
  <c r="N442" i="16"/>
  <c r="O442" i="16"/>
  <c r="P442" i="16"/>
  <c r="F443" i="16"/>
  <c r="G442" i="16"/>
  <c r="H442" i="16"/>
  <c r="I442" i="16"/>
  <c r="V442" i="16"/>
  <c r="M443" i="16"/>
  <c r="X439" i="16"/>
  <c r="Y439" i="16"/>
  <c r="W439" i="16"/>
  <c r="T440" i="16"/>
  <c r="J441" i="16"/>
  <c r="U439" i="16"/>
  <c r="K440" i="16"/>
  <c r="L440" i="16" s="1"/>
  <c r="X437" i="17" l="1"/>
  <c r="Q442" i="16"/>
  <c r="S438" i="17"/>
  <c r="W438" i="17" s="1"/>
  <c r="Q439" i="17"/>
  <c r="T439" i="17" s="1"/>
  <c r="T438" i="17"/>
  <c r="Y437" i="17"/>
  <c r="J440" i="17"/>
  <c r="L439" i="17"/>
  <c r="P445" i="17"/>
  <c r="R445" i="17" s="1"/>
  <c r="O445" i="17"/>
  <c r="N445" i="17"/>
  <c r="U444" i="17"/>
  <c r="F447" i="17"/>
  <c r="M448" i="17" s="1"/>
  <c r="I445" i="17"/>
  <c r="K445" i="17" s="1"/>
  <c r="H445" i="17"/>
  <c r="G445" i="17"/>
  <c r="V445" i="17"/>
  <c r="V443" i="16"/>
  <c r="G443" i="16"/>
  <c r="M444" i="16"/>
  <c r="F444" i="16"/>
  <c r="I443" i="16"/>
  <c r="H443" i="16"/>
  <c r="N443" i="16"/>
  <c r="O443" i="16"/>
  <c r="P443" i="16"/>
  <c r="R442" i="16"/>
  <c r="T441" i="16"/>
  <c r="J442" i="16"/>
  <c r="X440" i="16"/>
  <c r="Y440" i="16"/>
  <c r="W440" i="16"/>
  <c r="U440" i="16"/>
  <c r="K441" i="16"/>
  <c r="L441" i="16" s="1"/>
  <c r="S442" i="16" l="1"/>
  <c r="X438" i="17"/>
  <c r="Y438" i="17"/>
  <c r="S439" i="17"/>
  <c r="W439" i="17" s="1"/>
  <c r="Q440" i="17"/>
  <c r="L440" i="17"/>
  <c r="J441" i="17"/>
  <c r="U445" i="17"/>
  <c r="V446" i="17"/>
  <c r="H446" i="17"/>
  <c r="G446" i="17"/>
  <c r="F448" i="17"/>
  <c r="M449" i="17" s="1"/>
  <c r="I446" i="17"/>
  <c r="P446" i="17"/>
  <c r="R446" i="17" s="1"/>
  <c r="O446" i="17"/>
  <c r="N446" i="17"/>
  <c r="Q443" i="16"/>
  <c r="N444" i="16"/>
  <c r="O444" i="16"/>
  <c r="P444" i="16"/>
  <c r="G444" i="16"/>
  <c r="H444" i="16"/>
  <c r="M445" i="16"/>
  <c r="V444" i="16"/>
  <c r="I444" i="16"/>
  <c r="F445" i="16"/>
  <c r="R443" i="16"/>
  <c r="U441" i="16"/>
  <c r="K442" i="16"/>
  <c r="L442" i="16" s="1"/>
  <c r="Y441" i="16"/>
  <c r="X441" i="16"/>
  <c r="W441" i="16"/>
  <c r="T442" i="16"/>
  <c r="J443" i="16"/>
  <c r="L441" i="17" l="1"/>
  <c r="J442" i="17"/>
  <c r="T440" i="17"/>
  <c r="S440" i="17"/>
  <c r="Y440" i="17" s="1"/>
  <c r="Q441" i="17"/>
  <c r="Y439" i="17"/>
  <c r="X439" i="17"/>
  <c r="S443" i="16"/>
  <c r="Q444" i="16"/>
  <c r="K446" i="17"/>
  <c r="R444" i="16"/>
  <c r="H447" i="17"/>
  <c r="G447" i="17"/>
  <c r="V447" i="17"/>
  <c r="F449" i="17"/>
  <c r="M450" i="17" s="1"/>
  <c r="I447" i="17"/>
  <c r="K447" i="17" s="1"/>
  <c r="P447" i="17"/>
  <c r="R447" i="17" s="1"/>
  <c r="O447" i="17"/>
  <c r="N447" i="17"/>
  <c r="P445" i="16"/>
  <c r="N445" i="16"/>
  <c r="O445" i="16"/>
  <c r="G445" i="16"/>
  <c r="V445" i="16"/>
  <c r="M446" i="16"/>
  <c r="F446" i="16"/>
  <c r="H445" i="16"/>
  <c r="I445" i="16"/>
  <c r="T443" i="16"/>
  <c r="J444" i="16"/>
  <c r="U442" i="16"/>
  <c r="K443" i="16"/>
  <c r="L443" i="16" s="1"/>
  <c r="Y442" i="16"/>
  <c r="W442" i="16"/>
  <c r="X442" i="16"/>
  <c r="W440" i="17" l="1"/>
  <c r="X440" i="17"/>
  <c r="S441" i="17"/>
  <c r="Y441" i="17" s="1"/>
  <c r="Q442" i="17"/>
  <c r="T442" i="17" s="1"/>
  <c r="L442" i="17"/>
  <c r="J443" i="17"/>
  <c r="T441" i="17"/>
  <c r="S444" i="16"/>
  <c r="U446" i="17"/>
  <c r="F450" i="17"/>
  <c r="M451" i="17" s="1"/>
  <c r="I448" i="17"/>
  <c r="K448" i="17" s="1"/>
  <c r="H448" i="17"/>
  <c r="G448" i="17"/>
  <c r="V448" i="17"/>
  <c r="P448" i="17"/>
  <c r="R448" i="17" s="1"/>
  <c r="O448" i="17"/>
  <c r="N448" i="17"/>
  <c r="R445" i="16"/>
  <c r="U447" i="17"/>
  <c r="Q445" i="16"/>
  <c r="S445" i="16" s="1"/>
  <c r="N446" i="16"/>
  <c r="O446" i="16"/>
  <c r="P446" i="16"/>
  <c r="R446" i="16" s="1"/>
  <c r="I446" i="16"/>
  <c r="F447" i="16"/>
  <c r="M447" i="16"/>
  <c r="V446" i="16"/>
  <c r="G446" i="16"/>
  <c r="H446" i="16"/>
  <c r="U443" i="16"/>
  <c r="K444" i="16"/>
  <c r="L444" i="16" s="1"/>
  <c r="T444" i="16"/>
  <c r="J445" i="16"/>
  <c r="Y443" i="16"/>
  <c r="W443" i="16"/>
  <c r="X443" i="16"/>
  <c r="J444" i="17" l="1"/>
  <c r="L443" i="17"/>
  <c r="X441" i="17"/>
  <c r="S442" i="17"/>
  <c r="X442" i="17" s="1"/>
  <c r="Q443" i="17"/>
  <c r="W441" i="17"/>
  <c r="T445" i="16"/>
  <c r="U448" i="17"/>
  <c r="N449" i="17"/>
  <c r="P449" i="17"/>
  <c r="R449" i="17" s="1"/>
  <c r="O449" i="17"/>
  <c r="V449" i="17"/>
  <c r="H449" i="17"/>
  <c r="G449" i="17"/>
  <c r="I449" i="17"/>
  <c r="K449" i="17" s="1"/>
  <c r="F451" i="17"/>
  <c r="M452" i="17" s="1"/>
  <c r="Q446" i="16"/>
  <c r="S446" i="16" s="1"/>
  <c r="F448" i="16"/>
  <c r="M448" i="16"/>
  <c r="G447" i="16"/>
  <c r="H447" i="16"/>
  <c r="V447" i="16"/>
  <c r="I447" i="16"/>
  <c r="N447" i="16"/>
  <c r="O447" i="16"/>
  <c r="P447" i="16"/>
  <c r="R447" i="16" s="1"/>
  <c r="J446" i="16"/>
  <c r="W444" i="16"/>
  <c r="X444" i="16"/>
  <c r="Y444" i="16"/>
  <c r="U444" i="16"/>
  <c r="K445" i="16"/>
  <c r="L445" i="16" s="1"/>
  <c r="S443" i="17" l="1"/>
  <c r="Y443" i="17" s="1"/>
  <c r="Q444" i="17"/>
  <c r="T444" i="17" s="1"/>
  <c r="Y442" i="17"/>
  <c r="J445" i="17"/>
  <c r="L444" i="17"/>
  <c r="W442" i="17"/>
  <c r="T443" i="17"/>
  <c r="I450" i="17"/>
  <c r="K450" i="17" s="1"/>
  <c r="H450" i="17"/>
  <c r="G450" i="17"/>
  <c r="V450" i="17"/>
  <c r="F452" i="17"/>
  <c r="M453" i="17" s="1"/>
  <c r="P450" i="17"/>
  <c r="R450" i="17" s="1"/>
  <c r="O450" i="17"/>
  <c r="N450" i="17"/>
  <c r="U449" i="17"/>
  <c r="Q447" i="16"/>
  <c r="S447" i="16" s="1"/>
  <c r="N448" i="16"/>
  <c r="O448" i="16"/>
  <c r="P448" i="16"/>
  <c r="R448" i="16" s="1"/>
  <c r="V448" i="16"/>
  <c r="G448" i="16"/>
  <c r="H448" i="16"/>
  <c r="F449" i="16"/>
  <c r="I448" i="16"/>
  <c r="M449" i="16"/>
  <c r="T446" i="16"/>
  <c r="J447" i="16"/>
  <c r="Y445" i="16"/>
  <c r="W445" i="16"/>
  <c r="X445" i="16"/>
  <c r="U445" i="16"/>
  <c r="K446" i="16"/>
  <c r="L446" i="16" s="1"/>
  <c r="W446" i="16" s="1"/>
  <c r="L445" i="17" l="1"/>
  <c r="J446" i="17"/>
  <c r="X443" i="17"/>
  <c r="W443" i="17"/>
  <c r="S444" i="17"/>
  <c r="W444" i="17" s="1"/>
  <c r="Q445" i="17"/>
  <c r="T445" i="17" s="1"/>
  <c r="F453" i="17"/>
  <c r="M454" i="17" s="1"/>
  <c r="H451" i="17"/>
  <c r="I451" i="17"/>
  <c r="K451" i="17" s="1"/>
  <c r="G451" i="17"/>
  <c r="V451" i="17"/>
  <c r="P451" i="17"/>
  <c r="R451" i="17" s="1"/>
  <c r="O451" i="17"/>
  <c r="N451" i="17"/>
  <c r="U450" i="17"/>
  <c r="V449" i="16"/>
  <c r="M450" i="16"/>
  <c r="I449" i="16"/>
  <c r="H449" i="16"/>
  <c r="F450" i="16"/>
  <c r="G449" i="16"/>
  <c r="Q448" i="16"/>
  <c r="S448" i="16" s="1"/>
  <c r="N449" i="16"/>
  <c r="O449" i="16"/>
  <c r="P449" i="16"/>
  <c r="R449" i="16" s="1"/>
  <c r="U446" i="16"/>
  <c r="K447" i="16"/>
  <c r="L447" i="16"/>
  <c r="T447" i="16"/>
  <c r="J448" i="16"/>
  <c r="Y446" i="16"/>
  <c r="X446" i="16"/>
  <c r="Y444" i="17" l="1"/>
  <c r="L446" i="17"/>
  <c r="J447" i="17"/>
  <c r="S445" i="17"/>
  <c r="W445" i="17" s="1"/>
  <c r="Q446" i="17"/>
  <c r="X444" i="17"/>
  <c r="G452" i="17"/>
  <c r="V452" i="17"/>
  <c r="H452" i="17"/>
  <c r="I452" i="17"/>
  <c r="K452" i="17" s="1"/>
  <c r="F454" i="17"/>
  <c r="M455" i="17" s="1"/>
  <c r="O452" i="17"/>
  <c r="N452" i="17"/>
  <c r="P452" i="17"/>
  <c r="R452" i="17" s="1"/>
  <c r="U451" i="17"/>
  <c r="Q449" i="16"/>
  <c r="S449" i="16" s="1"/>
  <c r="M451" i="16"/>
  <c r="V450" i="16"/>
  <c r="G450" i="16"/>
  <c r="H450" i="16"/>
  <c r="F451" i="16"/>
  <c r="I450" i="16"/>
  <c r="N450" i="16"/>
  <c r="O450" i="16"/>
  <c r="P450" i="16"/>
  <c r="R450" i="16" s="1"/>
  <c r="W447" i="16"/>
  <c r="Y447" i="16"/>
  <c r="U447" i="16"/>
  <c r="K448" i="16"/>
  <c r="L448" i="16" s="1"/>
  <c r="X447" i="16"/>
  <c r="J449" i="16"/>
  <c r="T448" i="16"/>
  <c r="Y445" i="17" l="1"/>
  <c r="X445" i="17"/>
  <c r="S446" i="17"/>
  <c r="W446" i="17" s="1"/>
  <c r="Q447" i="17"/>
  <c r="T447" i="17" s="1"/>
  <c r="J448" i="17"/>
  <c r="L447" i="17"/>
  <c r="T446" i="17"/>
  <c r="T449" i="16"/>
  <c r="F455" i="17"/>
  <c r="M456" i="17" s="1"/>
  <c r="I453" i="17"/>
  <c r="K453" i="17" s="1"/>
  <c r="H453" i="17"/>
  <c r="V453" i="17"/>
  <c r="G453" i="17"/>
  <c r="U452" i="17"/>
  <c r="P453" i="17"/>
  <c r="R453" i="17" s="1"/>
  <c r="N453" i="17"/>
  <c r="O453" i="17"/>
  <c r="Q450" i="16"/>
  <c r="S450" i="16" s="1"/>
  <c r="I451" i="16"/>
  <c r="V451" i="16"/>
  <c r="F452" i="16"/>
  <c r="G451" i="16"/>
  <c r="H451" i="16"/>
  <c r="M452" i="16"/>
  <c r="P451" i="16"/>
  <c r="R451" i="16" s="1"/>
  <c r="N451" i="16"/>
  <c r="O451" i="16"/>
  <c r="U448" i="16"/>
  <c r="K449" i="16"/>
  <c r="L449" i="16" s="1"/>
  <c r="X449" i="16" s="1"/>
  <c r="W448" i="16"/>
  <c r="X448" i="16"/>
  <c r="Y448" i="16"/>
  <c r="J450" i="16"/>
  <c r="X446" i="17" l="1"/>
  <c r="Y446" i="17"/>
  <c r="L448" i="17"/>
  <c r="J449" i="17"/>
  <c r="S447" i="17"/>
  <c r="X447" i="17" s="1"/>
  <c r="Q448" i="17"/>
  <c r="T448" i="17" s="1"/>
  <c r="F456" i="17"/>
  <c r="M457" i="17" s="1"/>
  <c r="I454" i="17"/>
  <c r="K454" i="17" s="1"/>
  <c r="G454" i="17"/>
  <c r="H454" i="17"/>
  <c r="V454" i="17"/>
  <c r="O454" i="17"/>
  <c r="N454" i="17"/>
  <c r="P454" i="17"/>
  <c r="R454" i="17" s="1"/>
  <c r="U453" i="17"/>
  <c r="Q451" i="16"/>
  <c r="S451" i="16" s="1"/>
  <c r="N452" i="16"/>
  <c r="O452" i="16"/>
  <c r="P452" i="16"/>
  <c r="R452" i="16" s="1"/>
  <c r="M453" i="16"/>
  <c r="H452" i="16"/>
  <c r="I452" i="16"/>
  <c r="V452" i="16"/>
  <c r="G452" i="16"/>
  <c r="F453" i="16"/>
  <c r="U449" i="16"/>
  <c r="K450" i="16"/>
  <c r="L450" i="16" s="1"/>
  <c r="W449" i="16"/>
  <c r="Y449" i="16"/>
  <c r="T450" i="16"/>
  <c r="J451" i="16"/>
  <c r="Y447" i="17" l="1"/>
  <c r="S448" i="17"/>
  <c r="Y448" i="17" s="1"/>
  <c r="Q449" i="17"/>
  <c r="L449" i="17"/>
  <c r="J450" i="17"/>
  <c r="W447" i="17"/>
  <c r="Q452" i="16"/>
  <c r="S452" i="16" s="1"/>
  <c r="U454" i="17"/>
  <c r="H455" i="17"/>
  <c r="G455" i="17"/>
  <c r="V455" i="17"/>
  <c r="I455" i="17"/>
  <c r="K455" i="17" s="1"/>
  <c r="F457" i="17"/>
  <c r="M458" i="17" s="1"/>
  <c r="P455" i="17"/>
  <c r="R455" i="17" s="1"/>
  <c r="O455" i="17"/>
  <c r="N455" i="17"/>
  <c r="O453" i="16"/>
  <c r="P453" i="16"/>
  <c r="R453" i="16" s="1"/>
  <c r="N453" i="16"/>
  <c r="I453" i="16"/>
  <c r="V453" i="16"/>
  <c r="M454" i="16"/>
  <c r="H453" i="16"/>
  <c r="F454" i="16"/>
  <c r="G453" i="16"/>
  <c r="U450" i="16"/>
  <c r="K451" i="16"/>
  <c r="L451" i="16" s="1"/>
  <c r="T451" i="16"/>
  <c r="J452" i="16"/>
  <c r="W450" i="16"/>
  <c r="X450" i="16"/>
  <c r="Y450" i="16"/>
  <c r="W448" i="17" l="1"/>
  <c r="X448" i="17"/>
  <c r="L450" i="17"/>
  <c r="J451" i="17"/>
  <c r="T449" i="17"/>
  <c r="Q450" i="17"/>
  <c r="S449" i="17"/>
  <c r="Y449" i="17" s="1"/>
  <c r="Q453" i="16"/>
  <c r="S453" i="16" s="1"/>
  <c r="U455" i="17"/>
  <c r="F458" i="17"/>
  <c r="M459" i="17" s="1"/>
  <c r="I456" i="17"/>
  <c r="K456" i="17" s="1"/>
  <c r="V456" i="17"/>
  <c r="H456" i="17"/>
  <c r="G456" i="17"/>
  <c r="N456" i="17"/>
  <c r="P456" i="17"/>
  <c r="R456" i="17" s="1"/>
  <c r="O456" i="17"/>
  <c r="F455" i="16"/>
  <c r="M455" i="16"/>
  <c r="V454" i="16"/>
  <c r="G454" i="16"/>
  <c r="H454" i="16"/>
  <c r="I454" i="16"/>
  <c r="N454" i="16"/>
  <c r="O454" i="16"/>
  <c r="P454" i="16"/>
  <c r="R454" i="16" s="1"/>
  <c r="T452" i="16"/>
  <c r="J453" i="16"/>
  <c r="X451" i="16"/>
  <c r="Y451" i="16"/>
  <c r="W451" i="16"/>
  <c r="U451" i="16"/>
  <c r="K452" i="16"/>
  <c r="L452" i="16" s="1"/>
  <c r="Q454" i="16" l="1"/>
  <c r="S454" i="16" s="1"/>
  <c r="W449" i="17"/>
  <c r="X449" i="17"/>
  <c r="L451" i="17"/>
  <c r="J452" i="17"/>
  <c r="S450" i="17"/>
  <c r="X450" i="17" s="1"/>
  <c r="Q451" i="17"/>
  <c r="T450" i="17"/>
  <c r="U456" i="17"/>
  <c r="N457" i="17"/>
  <c r="O457" i="17"/>
  <c r="P457" i="17"/>
  <c r="R457" i="17" s="1"/>
  <c r="V457" i="17"/>
  <c r="F459" i="17"/>
  <c r="M460" i="17" s="1"/>
  <c r="I457" i="17"/>
  <c r="K457" i="17" s="1"/>
  <c r="G457" i="17"/>
  <c r="H457" i="17"/>
  <c r="N455" i="16"/>
  <c r="O455" i="16"/>
  <c r="P455" i="16"/>
  <c r="R455" i="16" s="1"/>
  <c r="V455" i="16"/>
  <c r="M456" i="16"/>
  <c r="G455" i="16"/>
  <c r="I455" i="16"/>
  <c r="F456" i="16"/>
  <c r="H455" i="16"/>
  <c r="U452" i="16"/>
  <c r="K453" i="16"/>
  <c r="L453" i="16" s="1"/>
  <c r="T453" i="16"/>
  <c r="J454" i="16"/>
  <c r="W452" i="16"/>
  <c r="X452" i="16"/>
  <c r="Y452" i="16"/>
  <c r="Y450" i="17" l="1"/>
  <c r="W450" i="17"/>
  <c r="L452" i="17"/>
  <c r="J453" i="17"/>
  <c r="S451" i="17"/>
  <c r="W451" i="17" s="1"/>
  <c r="Q452" i="17"/>
  <c r="T451" i="17"/>
  <c r="Q455" i="16"/>
  <c r="S455" i="16" s="1"/>
  <c r="U457" i="17"/>
  <c r="P458" i="17"/>
  <c r="R458" i="17" s="1"/>
  <c r="O458" i="17"/>
  <c r="N458" i="17"/>
  <c r="I458" i="17"/>
  <c r="K458" i="17" s="1"/>
  <c r="H458" i="17"/>
  <c r="G458" i="17"/>
  <c r="F460" i="17"/>
  <c r="M461" i="17" s="1"/>
  <c r="V458" i="17"/>
  <c r="I456" i="16"/>
  <c r="F457" i="16"/>
  <c r="M457" i="16"/>
  <c r="V456" i="16"/>
  <c r="G456" i="16"/>
  <c r="H456" i="16"/>
  <c r="P456" i="16"/>
  <c r="R456" i="16" s="1"/>
  <c r="N456" i="16"/>
  <c r="O456" i="16"/>
  <c r="W453" i="16"/>
  <c r="X453" i="16"/>
  <c r="Y453" i="16"/>
  <c r="U453" i="16"/>
  <c r="K454" i="16"/>
  <c r="L454" i="16" s="1"/>
  <c r="T454" i="16"/>
  <c r="J455" i="16"/>
  <c r="Y451" i="17" l="1"/>
  <c r="X451" i="17"/>
  <c r="S452" i="17"/>
  <c r="Y452" i="17" s="1"/>
  <c r="Q453" i="17"/>
  <c r="T453" i="17" s="1"/>
  <c r="L453" i="17"/>
  <c r="J454" i="17"/>
  <c r="T452" i="17"/>
  <c r="U458" i="17"/>
  <c r="F461" i="17"/>
  <c r="M462" i="17" s="1"/>
  <c r="I459" i="17"/>
  <c r="K459" i="17" s="1"/>
  <c r="V459" i="17"/>
  <c r="H459" i="17"/>
  <c r="G459" i="17"/>
  <c r="N459" i="17"/>
  <c r="O459" i="17"/>
  <c r="P459" i="17"/>
  <c r="R459" i="17" s="1"/>
  <c r="Q456" i="16"/>
  <c r="S456" i="16" s="1"/>
  <c r="N457" i="16"/>
  <c r="O457" i="16"/>
  <c r="P457" i="16"/>
  <c r="R457" i="16" s="1"/>
  <c r="V457" i="16"/>
  <c r="M458" i="16"/>
  <c r="F458" i="16"/>
  <c r="G457" i="16"/>
  <c r="H457" i="16"/>
  <c r="I457" i="16"/>
  <c r="U454" i="16"/>
  <c r="K455" i="16"/>
  <c r="L455" i="16" s="1"/>
  <c r="W454" i="16"/>
  <c r="X454" i="16"/>
  <c r="Y454" i="16"/>
  <c r="T455" i="16"/>
  <c r="J456" i="16"/>
  <c r="X452" i="17" l="1"/>
  <c r="W452" i="17"/>
  <c r="L454" i="17"/>
  <c r="J455" i="17"/>
  <c r="S453" i="17"/>
  <c r="Y453" i="17" s="1"/>
  <c r="Q454" i="17"/>
  <c r="T454" i="17" s="1"/>
  <c r="U459" i="17"/>
  <c r="O460" i="17"/>
  <c r="N460" i="17"/>
  <c r="P460" i="17"/>
  <c r="R460" i="17" s="1"/>
  <c r="G460" i="17"/>
  <c r="V460" i="17"/>
  <c r="F462" i="17"/>
  <c r="M463" i="17" s="1"/>
  <c r="I460" i="17"/>
  <c r="H460" i="17"/>
  <c r="Q457" i="16"/>
  <c r="S457" i="16" s="1"/>
  <c r="F459" i="16"/>
  <c r="I458" i="16"/>
  <c r="V458" i="16"/>
  <c r="G458" i="16"/>
  <c r="H458" i="16"/>
  <c r="M459" i="16"/>
  <c r="N458" i="16"/>
  <c r="O458" i="16"/>
  <c r="P458" i="16"/>
  <c r="R458" i="16"/>
  <c r="K456" i="16"/>
  <c r="L456" i="16" s="1"/>
  <c r="U455" i="16"/>
  <c r="T456" i="16"/>
  <c r="J457" i="16"/>
  <c r="Y455" i="16"/>
  <c r="X455" i="16"/>
  <c r="W455" i="16"/>
  <c r="W453" i="17" l="1"/>
  <c r="X453" i="17"/>
  <c r="J456" i="17"/>
  <c r="L455" i="17"/>
  <c r="S454" i="17"/>
  <c r="Y454" i="17" s="1"/>
  <c r="Q455" i="17"/>
  <c r="T455" i="17" s="1"/>
  <c r="P461" i="17"/>
  <c r="R461" i="17" s="1"/>
  <c r="O461" i="17"/>
  <c r="N461" i="17"/>
  <c r="K460" i="17"/>
  <c r="U460" i="17" s="1"/>
  <c r="Q458" i="16"/>
  <c r="S458" i="16" s="1"/>
  <c r="F463" i="17"/>
  <c r="M464" i="17" s="1"/>
  <c r="I461" i="17"/>
  <c r="H461" i="17"/>
  <c r="G461" i="17"/>
  <c r="V461" i="17"/>
  <c r="N459" i="16"/>
  <c r="O459" i="16"/>
  <c r="P459" i="16"/>
  <c r="R459" i="16" s="1"/>
  <c r="H459" i="16"/>
  <c r="M460" i="16"/>
  <c r="V459" i="16"/>
  <c r="G459" i="16"/>
  <c r="F460" i="16"/>
  <c r="I459" i="16"/>
  <c r="T457" i="16"/>
  <c r="J458" i="16"/>
  <c r="X456" i="16"/>
  <c r="Y456" i="16"/>
  <c r="W456" i="16"/>
  <c r="U456" i="16"/>
  <c r="K457" i="16"/>
  <c r="L457" i="16" s="1"/>
  <c r="W454" i="17" l="1"/>
  <c r="X454" i="17"/>
  <c r="L456" i="17"/>
  <c r="J457" i="17"/>
  <c r="S455" i="17"/>
  <c r="Y455" i="17" s="1"/>
  <c r="Q456" i="17"/>
  <c r="T456" i="17" s="1"/>
  <c r="K461" i="17"/>
  <c r="U461" i="17"/>
  <c r="P462" i="17"/>
  <c r="R462" i="17" s="1"/>
  <c r="O462" i="17"/>
  <c r="N462" i="17"/>
  <c r="F464" i="17"/>
  <c r="M465" i="17" s="1"/>
  <c r="V462" i="17"/>
  <c r="H462" i="17"/>
  <c r="G462" i="17"/>
  <c r="I462" i="17"/>
  <c r="K462" i="17" s="1"/>
  <c r="Q459" i="16"/>
  <c r="S459" i="16" s="1"/>
  <c r="O460" i="16"/>
  <c r="P460" i="16"/>
  <c r="R460" i="16" s="1"/>
  <c r="N460" i="16"/>
  <c r="V460" i="16"/>
  <c r="G460" i="16"/>
  <c r="H460" i="16"/>
  <c r="M461" i="16"/>
  <c r="F461" i="16"/>
  <c r="I460" i="16"/>
  <c r="T458" i="16"/>
  <c r="J459" i="16"/>
  <c r="U457" i="16"/>
  <c r="K458" i="16"/>
  <c r="L458" i="16" s="1"/>
  <c r="Y457" i="16"/>
  <c r="W457" i="16"/>
  <c r="X457" i="16"/>
  <c r="L457" i="17" l="1"/>
  <c r="J458" i="17"/>
  <c r="X455" i="17"/>
  <c r="W455" i="17"/>
  <c r="S456" i="17"/>
  <c r="Y456" i="17" s="1"/>
  <c r="Q457" i="17"/>
  <c r="Q460" i="16"/>
  <c r="S460" i="16" s="1"/>
  <c r="U462" i="17"/>
  <c r="V463" i="17"/>
  <c r="H463" i="17"/>
  <c r="F465" i="17"/>
  <c r="M466" i="17" s="1"/>
  <c r="I463" i="17"/>
  <c r="K463" i="17" s="1"/>
  <c r="G463" i="17"/>
  <c r="P463" i="17"/>
  <c r="R463" i="17" s="1"/>
  <c r="O463" i="17"/>
  <c r="N463" i="17"/>
  <c r="P461" i="16"/>
  <c r="R461" i="16" s="1"/>
  <c r="N461" i="16"/>
  <c r="O461" i="16"/>
  <c r="I461" i="16"/>
  <c r="G461" i="16"/>
  <c r="H461" i="16"/>
  <c r="V461" i="16"/>
  <c r="M462" i="16"/>
  <c r="F462" i="16"/>
  <c r="J460" i="16"/>
  <c r="Y458" i="16"/>
  <c r="W458" i="16"/>
  <c r="X458" i="16"/>
  <c r="U458" i="16"/>
  <c r="K459" i="16"/>
  <c r="L459" i="16" s="1"/>
  <c r="T459" i="16"/>
  <c r="W456" i="17" l="1"/>
  <c r="X456" i="17"/>
  <c r="J459" i="17"/>
  <c r="L458" i="17"/>
  <c r="Q458" i="17"/>
  <c r="T458" i="17" s="1"/>
  <c r="S457" i="17"/>
  <c r="Y457" i="17" s="1"/>
  <c r="T457" i="17"/>
  <c r="Q461" i="16"/>
  <c r="S461" i="16" s="1"/>
  <c r="F466" i="17"/>
  <c r="M467" i="17" s="1"/>
  <c r="U463" i="17"/>
  <c r="I464" i="17"/>
  <c r="K464" i="17" s="1"/>
  <c r="H464" i="17"/>
  <c r="V464" i="17"/>
  <c r="G464" i="17"/>
  <c r="P464" i="17"/>
  <c r="R464" i="17" s="1"/>
  <c r="O464" i="17"/>
  <c r="N464" i="17"/>
  <c r="O462" i="16"/>
  <c r="N462" i="16"/>
  <c r="P462" i="16"/>
  <c r="R462" i="16" s="1"/>
  <c r="M463" i="16"/>
  <c r="I462" i="16"/>
  <c r="V462" i="16"/>
  <c r="G462" i="16"/>
  <c r="H462" i="16"/>
  <c r="F463" i="16"/>
  <c r="T460" i="16"/>
  <c r="J461" i="16"/>
  <c r="U459" i="16"/>
  <c r="K460" i="16"/>
  <c r="L460" i="16" s="1"/>
  <c r="Y459" i="16"/>
  <c r="W459" i="16"/>
  <c r="X459" i="16"/>
  <c r="X457" i="17" l="1"/>
  <c r="S458" i="17"/>
  <c r="X458" i="17" s="1"/>
  <c r="Q459" i="17"/>
  <c r="T459" i="17" s="1"/>
  <c r="W457" i="17"/>
  <c r="L459" i="17"/>
  <c r="J460" i="17"/>
  <c r="V465" i="17"/>
  <c r="I465" i="17"/>
  <c r="K465" i="17" s="1"/>
  <c r="H465" i="17"/>
  <c r="G465" i="17"/>
  <c r="F467" i="17"/>
  <c r="M468" i="17" s="1"/>
  <c r="N465" i="17"/>
  <c r="P465" i="17"/>
  <c r="R465" i="17" s="1"/>
  <c r="O465" i="17"/>
  <c r="U464" i="17"/>
  <c r="Q462" i="16"/>
  <c r="S462" i="16" s="1"/>
  <c r="N463" i="16"/>
  <c r="O463" i="16"/>
  <c r="P463" i="16"/>
  <c r="R463" i="16" s="1"/>
  <c r="M464" i="16"/>
  <c r="H463" i="16"/>
  <c r="I463" i="16"/>
  <c r="F464" i="16"/>
  <c r="G463" i="16"/>
  <c r="V463" i="16"/>
  <c r="T461" i="16"/>
  <c r="J462" i="16"/>
  <c r="W460" i="16"/>
  <c r="Y460" i="16"/>
  <c r="X460" i="16"/>
  <c r="U460" i="16"/>
  <c r="K461" i="16"/>
  <c r="L461" i="16" s="1"/>
  <c r="Y458" i="17" l="1"/>
  <c r="W458" i="17"/>
  <c r="S459" i="17"/>
  <c r="X459" i="17" s="1"/>
  <c r="Q460" i="17"/>
  <c r="T460" i="17" s="1"/>
  <c r="L460" i="17"/>
  <c r="J461" i="17"/>
  <c r="U465" i="17"/>
  <c r="Q463" i="16"/>
  <c r="S463" i="16" s="1"/>
  <c r="G466" i="17"/>
  <c r="V466" i="17"/>
  <c r="I466" i="17"/>
  <c r="K466" i="17" s="1"/>
  <c r="F468" i="17"/>
  <c r="M469" i="17" s="1"/>
  <c r="H466" i="17"/>
  <c r="O466" i="17"/>
  <c r="N466" i="17"/>
  <c r="P466" i="17"/>
  <c r="R466" i="17" s="1"/>
  <c r="P464" i="16"/>
  <c r="R464" i="16" s="1"/>
  <c r="O464" i="16"/>
  <c r="N464" i="16"/>
  <c r="M465" i="16"/>
  <c r="V464" i="16"/>
  <c r="H464" i="16"/>
  <c r="F465" i="16"/>
  <c r="I464" i="16"/>
  <c r="G464" i="16"/>
  <c r="U461" i="16"/>
  <c r="K462" i="16"/>
  <c r="L462" i="16" s="1"/>
  <c r="T462" i="16"/>
  <c r="J463" i="16"/>
  <c r="W461" i="16"/>
  <c r="X461" i="16"/>
  <c r="Y461" i="16"/>
  <c r="Y459" i="17" l="1"/>
  <c r="W459" i="17"/>
  <c r="L461" i="17"/>
  <c r="J462" i="17"/>
  <c r="S460" i="17"/>
  <c r="X460" i="17" s="1"/>
  <c r="Q461" i="17"/>
  <c r="Q464" i="16"/>
  <c r="S464" i="16" s="1"/>
  <c r="U466" i="17"/>
  <c r="N467" i="17"/>
  <c r="P467" i="17"/>
  <c r="R467" i="17" s="1"/>
  <c r="O467" i="17"/>
  <c r="F469" i="17"/>
  <c r="M470" i="17" s="1"/>
  <c r="I467" i="17"/>
  <c r="K467" i="17"/>
  <c r="G467" i="17"/>
  <c r="V467" i="17"/>
  <c r="H467" i="17"/>
  <c r="H465" i="16"/>
  <c r="I465" i="16"/>
  <c r="G465" i="16"/>
  <c r="F466" i="16"/>
  <c r="V465" i="16"/>
  <c r="M466" i="16"/>
  <c r="N465" i="16"/>
  <c r="P465" i="16"/>
  <c r="R465" i="16" s="1"/>
  <c r="O465" i="16"/>
  <c r="T463" i="16"/>
  <c r="J464" i="16"/>
  <c r="Y462" i="16"/>
  <c r="W462" i="16"/>
  <c r="X462" i="16"/>
  <c r="U462" i="16"/>
  <c r="K463" i="16"/>
  <c r="L463" i="16" s="1"/>
  <c r="Y460" i="17" l="1"/>
  <c r="W460" i="17"/>
  <c r="S461" i="17"/>
  <c r="X461" i="17" s="1"/>
  <c r="Q462" i="17"/>
  <c r="T462" i="17" s="1"/>
  <c r="L462" i="17"/>
  <c r="J463" i="17"/>
  <c r="T461" i="17"/>
  <c r="U467" i="17"/>
  <c r="O468" i="17"/>
  <c r="P468" i="17"/>
  <c r="R468" i="17" s="1"/>
  <c r="N468" i="17"/>
  <c r="G468" i="17"/>
  <c r="V468" i="17"/>
  <c r="F470" i="17"/>
  <c r="M471" i="17" s="1"/>
  <c r="I468" i="17"/>
  <c r="K468" i="17" s="1"/>
  <c r="H468" i="17"/>
  <c r="Q465" i="16"/>
  <c r="S465" i="16" s="1"/>
  <c r="N466" i="16"/>
  <c r="O466" i="16"/>
  <c r="P466" i="16"/>
  <c r="R466" i="16" s="1"/>
  <c r="F467" i="16"/>
  <c r="I466" i="16"/>
  <c r="H466" i="16"/>
  <c r="M467" i="16"/>
  <c r="G466" i="16"/>
  <c r="V466" i="16"/>
  <c r="U463" i="16"/>
  <c r="K464" i="16"/>
  <c r="L464" i="16" s="1"/>
  <c r="W463" i="16"/>
  <c r="X463" i="16"/>
  <c r="Y463" i="16"/>
  <c r="T464" i="16"/>
  <c r="J465" i="16"/>
  <c r="W461" i="17" l="1"/>
  <c r="Y461" i="17"/>
  <c r="L463" i="17"/>
  <c r="J464" i="17"/>
  <c r="S462" i="17"/>
  <c r="Y462" i="17" s="1"/>
  <c r="Q463" i="17"/>
  <c r="U468" i="17"/>
  <c r="P469" i="17"/>
  <c r="R469" i="17" s="1"/>
  <c r="O469" i="17"/>
  <c r="N469" i="17"/>
  <c r="H469" i="17"/>
  <c r="G469" i="17"/>
  <c r="F471" i="17"/>
  <c r="M472" i="17" s="1"/>
  <c r="I469" i="17"/>
  <c r="K469" i="17" s="1"/>
  <c r="V469" i="17"/>
  <c r="Q466" i="16"/>
  <c r="S466" i="16" s="1"/>
  <c r="G467" i="16"/>
  <c r="H467" i="16"/>
  <c r="I467" i="16"/>
  <c r="M468" i="16"/>
  <c r="V467" i="16"/>
  <c r="F468" i="16"/>
  <c r="N467" i="16"/>
  <c r="P467" i="16"/>
  <c r="R467" i="16" s="1"/>
  <c r="O467" i="16"/>
  <c r="W464" i="16"/>
  <c r="X464" i="16"/>
  <c r="Y464" i="16"/>
  <c r="T465" i="16"/>
  <c r="J466" i="16"/>
  <c r="U464" i="16"/>
  <c r="K465" i="16"/>
  <c r="L465" i="16" s="1"/>
  <c r="X462" i="17" l="1"/>
  <c r="S463" i="17"/>
  <c r="Y463" i="17" s="1"/>
  <c r="Q464" i="17"/>
  <c r="T464" i="17" s="1"/>
  <c r="W462" i="17"/>
  <c r="L464" i="17"/>
  <c r="J465" i="17"/>
  <c r="T463" i="17"/>
  <c r="F472" i="17"/>
  <c r="M473" i="17" s="1"/>
  <c r="I470" i="17"/>
  <c r="K470" i="17" s="1"/>
  <c r="V470" i="17"/>
  <c r="H470" i="17"/>
  <c r="G470" i="17"/>
  <c r="P470" i="17"/>
  <c r="R470" i="17" s="1"/>
  <c r="O470" i="17"/>
  <c r="N470" i="17"/>
  <c r="U469" i="17"/>
  <c r="Q467" i="16"/>
  <c r="S467" i="16" s="1"/>
  <c r="F469" i="16"/>
  <c r="M469" i="16"/>
  <c r="I468" i="16"/>
  <c r="V468" i="16"/>
  <c r="G468" i="16"/>
  <c r="H468" i="16"/>
  <c r="O468" i="16"/>
  <c r="P468" i="16"/>
  <c r="R468" i="16" s="1"/>
  <c r="N468" i="16"/>
  <c r="U465" i="16"/>
  <c r="K466" i="16"/>
  <c r="L466" i="16" s="1"/>
  <c r="T466" i="16"/>
  <c r="J467" i="16"/>
  <c r="Y465" i="16"/>
  <c r="W465" i="16"/>
  <c r="X465" i="16"/>
  <c r="X463" i="17" l="1"/>
  <c r="W463" i="17"/>
  <c r="J466" i="17"/>
  <c r="L465" i="17"/>
  <c r="S464" i="17"/>
  <c r="W464" i="17" s="1"/>
  <c r="Q465" i="17"/>
  <c r="U470" i="17"/>
  <c r="N471" i="17"/>
  <c r="P471" i="17"/>
  <c r="R471" i="17" s="1"/>
  <c r="O471" i="17"/>
  <c r="V471" i="17"/>
  <c r="H471" i="17"/>
  <c r="F473" i="17"/>
  <c r="M474" i="17" s="1"/>
  <c r="I471" i="17"/>
  <c r="K471" i="17" s="1"/>
  <c r="G471" i="17"/>
  <c r="Q468" i="16"/>
  <c r="S468" i="16" s="1"/>
  <c r="N469" i="16"/>
  <c r="O469" i="16"/>
  <c r="P469" i="16"/>
  <c r="R469" i="16" s="1"/>
  <c r="G469" i="16"/>
  <c r="H469" i="16"/>
  <c r="M470" i="16"/>
  <c r="F470" i="16"/>
  <c r="I469" i="16"/>
  <c r="V469" i="16"/>
  <c r="U466" i="16"/>
  <c r="K467" i="16"/>
  <c r="L467" i="16" s="1"/>
  <c r="T467" i="16"/>
  <c r="J468" i="16"/>
  <c r="W466" i="16"/>
  <c r="Y466" i="16"/>
  <c r="X466" i="16"/>
  <c r="Y464" i="17" l="1"/>
  <c r="S465" i="17"/>
  <c r="Y465" i="17" s="1"/>
  <c r="Q466" i="17"/>
  <c r="T466" i="17" s="1"/>
  <c r="X464" i="17"/>
  <c r="L466" i="17"/>
  <c r="J467" i="17"/>
  <c r="T465" i="17"/>
  <c r="U471" i="17"/>
  <c r="P472" i="17"/>
  <c r="R472" i="17" s="1"/>
  <c r="O472" i="17"/>
  <c r="N472" i="17"/>
  <c r="I472" i="17"/>
  <c r="K472" i="17" s="1"/>
  <c r="H472" i="17"/>
  <c r="F474" i="17"/>
  <c r="M475" i="17" s="1"/>
  <c r="G472" i="17"/>
  <c r="V472" i="17"/>
  <c r="Q469" i="16"/>
  <c r="S469" i="16" s="1"/>
  <c r="G470" i="16"/>
  <c r="V470" i="16"/>
  <c r="H470" i="16"/>
  <c r="I470" i="16"/>
  <c r="F471" i="16"/>
  <c r="M471" i="16"/>
  <c r="O470" i="16"/>
  <c r="P470" i="16"/>
  <c r="R470" i="16" s="1"/>
  <c r="N470" i="16"/>
  <c r="U467" i="16"/>
  <c r="K468" i="16"/>
  <c r="L468" i="16" s="1"/>
  <c r="Y467" i="16"/>
  <c r="X467" i="16"/>
  <c r="W467" i="16"/>
  <c r="T468" i="16"/>
  <c r="J469" i="16"/>
  <c r="X465" i="17" l="1"/>
  <c r="S466" i="17"/>
  <c r="Y466" i="17" s="1"/>
  <c r="Q467" i="17"/>
  <c r="T467" i="17" s="1"/>
  <c r="W465" i="17"/>
  <c r="L467" i="17"/>
  <c r="J468" i="17"/>
  <c r="N473" i="17"/>
  <c r="O473" i="17"/>
  <c r="P473" i="17"/>
  <c r="R473" i="17" s="1"/>
  <c r="U472" i="17"/>
  <c r="V473" i="17"/>
  <c r="F475" i="17"/>
  <c r="M476" i="17" s="1"/>
  <c r="I473" i="17"/>
  <c r="K473" i="17" s="1"/>
  <c r="H473" i="17"/>
  <c r="G473" i="17"/>
  <c r="P471" i="16"/>
  <c r="R471" i="16" s="1"/>
  <c r="N471" i="16"/>
  <c r="O471" i="16"/>
  <c r="G471" i="16"/>
  <c r="F472" i="16"/>
  <c r="M472" i="16"/>
  <c r="I471" i="16"/>
  <c r="H471" i="16"/>
  <c r="V471" i="16"/>
  <c r="Q470" i="16"/>
  <c r="S470" i="16" s="1"/>
  <c r="U468" i="16"/>
  <c r="K469" i="16"/>
  <c r="L469" i="16" s="1"/>
  <c r="Y469" i="16" s="1"/>
  <c r="J470" i="16"/>
  <c r="T469" i="16"/>
  <c r="Y468" i="16"/>
  <c r="W468" i="16"/>
  <c r="X468" i="16"/>
  <c r="W466" i="17" l="1"/>
  <c r="X466" i="17"/>
  <c r="L468" i="17"/>
  <c r="J469" i="17"/>
  <c r="S467" i="17"/>
  <c r="X467" i="17" s="1"/>
  <c r="Q468" i="17"/>
  <c r="U473" i="17"/>
  <c r="G474" i="17"/>
  <c r="V474" i="17"/>
  <c r="I474" i="17"/>
  <c r="K474" i="17" s="1"/>
  <c r="F476" i="17"/>
  <c r="M477" i="17" s="1"/>
  <c r="H474" i="17"/>
  <c r="O474" i="17"/>
  <c r="N474" i="17"/>
  <c r="P474" i="17"/>
  <c r="R474" i="17" s="1"/>
  <c r="Q471" i="16"/>
  <c r="S471" i="16" s="1"/>
  <c r="O472" i="16"/>
  <c r="P472" i="16"/>
  <c r="R472" i="16" s="1"/>
  <c r="N472" i="16"/>
  <c r="M473" i="16"/>
  <c r="V472" i="16"/>
  <c r="G472" i="16"/>
  <c r="I472" i="16"/>
  <c r="F473" i="16"/>
  <c r="H472" i="16"/>
  <c r="T470" i="16"/>
  <c r="J471" i="16"/>
  <c r="X469" i="16"/>
  <c r="W469" i="16"/>
  <c r="U469" i="16"/>
  <c r="K470" i="16"/>
  <c r="L470" i="16" s="1"/>
  <c r="W467" i="17" l="1"/>
  <c r="S468" i="17"/>
  <c r="X468" i="17" s="1"/>
  <c r="Q469" i="17"/>
  <c r="T469" i="17" s="1"/>
  <c r="Y467" i="17"/>
  <c r="L469" i="17"/>
  <c r="J470" i="17"/>
  <c r="T468" i="17"/>
  <c r="Q472" i="16"/>
  <c r="S472" i="16" s="1"/>
  <c r="F477" i="17"/>
  <c r="M478" i="17" s="1"/>
  <c r="I475" i="17"/>
  <c r="K475" i="17" s="1"/>
  <c r="G475" i="17"/>
  <c r="H475" i="17"/>
  <c r="V475" i="17"/>
  <c r="P475" i="17"/>
  <c r="R475" i="17" s="1"/>
  <c r="O475" i="17"/>
  <c r="N475" i="17"/>
  <c r="U474" i="17"/>
  <c r="G473" i="16"/>
  <c r="M474" i="16"/>
  <c r="V473" i="16"/>
  <c r="H473" i="16"/>
  <c r="I473" i="16"/>
  <c r="F474" i="16"/>
  <c r="N473" i="16"/>
  <c r="P473" i="16"/>
  <c r="R473" i="16" s="1"/>
  <c r="O473" i="16"/>
  <c r="T471" i="16"/>
  <c r="J472" i="16"/>
  <c r="W470" i="16"/>
  <c r="X470" i="16"/>
  <c r="Y470" i="16"/>
  <c r="U470" i="16"/>
  <c r="K471" i="16"/>
  <c r="L471" i="16" s="1"/>
  <c r="W468" i="17" l="1"/>
  <c r="Y468" i="17"/>
  <c r="L470" i="17"/>
  <c r="J471" i="17"/>
  <c r="Q470" i="17"/>
  <c r="S469" i="17"/>
  <c r="X469" i="17" s="1"/>
  <c r="U475" i="17"/>
  <c r="O476" i="17"/>
  <c r="P476" i="17"/>
  <c r="R476" i="17" s="1"/>
  <c r="N476" i="17"/>
  <c r="G476" i="17"/>
  <c r="F478" i="17"/>
  <c r="M479" i="17" s="1"/>
  <c r="V476" i="17"/>
  <c r="I476" i="17"/>
  <c r="K476" i="17" s="1"/>
  <c r="H476" i="17"/>
  <c r="Q473" i="16"/>
  <c r="S473" i="16" s="1"/>
  <c r="I474" i="16"/>
  <c r="F475" i="16"/>
  <c r="M475" i="16"/>
  <c r="G474" i="16"/>
  <c r="H474" i="16"/>
  <c r="V474" i="16"/>
  <c r="O474" i="16"/>
  <c r="P474" i="16"/>
  <c r="R474" i="16" s="1"/>
  <c r="N474" i="16"/>
  <c r="U471" i="16"/>
  <c r="K472" i="16"/>
  <c r="L472" i="16" s="1"/>
  <c r="W472" i="16" s="1"/>
  <c r="Y471" i="16"/>
  <c r="W471" i="16"/>
  <c r="X471" i="16"/>
  <c r="T472" i="16"/>
  <c r="J473" i="16"/>
  <c r="Q471" i="17" l="1"/>
  <c r="S470" i="17"/>
  <c r="W470" i="17" s="1"/>
  <c r="T470" i="17"/>
  <c r="L471" i="17"/>
  <c r="J472" i="17"/>
  <c r="Y469" i="17"/>
  <c r="W469" i="17"/>
  <c r="Q474" i="16"/>
  <c r="S474" i="16" s="1"/>
  <c r="P477" i="17"/>
  <c r="R477" i="17" s="1"/>
  <c r="O477" i="17"/>
  <c r="N477" i="17"/>
  <c r="U476" i="17"/>
  <c r="H477" i="17"/>
  <c r="G477" i="17"/>
  <c r="F479" i="17"/>
  <c r="M480" i="17" s="1"/>
  <c r="V477" i="17"/>
  <c r="I477" i="17"/>
  <c r="K477" i="17" s="1"/>
  <c r="N475" i="16"/>
  <c r="O475" i="16"/>
  <c r="P475" i="16"/>
  <c r="R475" i="16" s="1"/>
  <c r="M476" i="16"/>
  <c r="H475" i="16"/>
  <c r="G475" i="16"/>
  <c r="F476" i="16"/>
  <c r="I475" i="16"/>
  <c r="V475" i="16"/>
  <c r="T473" i="16"/>
  <c r="J474" i="16"/>
  <c r="U472" i="16"/>
  <c r="K473" i="16"/>
  <c r="L473" i="16" s="1"/>
  <c r="Y472" i="16"/>
  <c r="X472" i="16"/>
  <c r="X470" i="17" l="1"/>
  <c r="Y470" i="17"/>
  <c r="Q475" i="16"/>
  <c r="S475" i="16" s="1"/>
  <c r="S471" i="17"/>
  <c r="Y471" i="17" s="1"/>
  <c r="Q472" i="17"/>
  <c r="T472" i="17" s="1"/>
  <c r="T471" i="17"/>
  <c r="L472" i="17"/>
  <c r="J473" i="17"/>
  <c r="U477" i="17"/>
  <c r="P478" i="17"/>
  <c r="O478" i="17"/>
  <c r="N478" i="17"/>
  <c r="F480" i="17"/>
  <c r="M481" i="17" s="1"/>
  <c r="V478" i="17"/>
  <c r="G478" i="17"/>
  <c r="H478" i="17"/>
  <c r="I478" i="17"/>
  <c r="K478" i="17" s="1"/>
  <c r="G476" i="16"/>
  <c r="H476" i="16"/>
  <c r="F477" i="16"/>
  <c r="I476" i="16"/>
  <c r="V476" i="16"/>
  <c r="M477" i="16"/>
  <c r="O476" i="16"/>
  <c r="P476" i="16"/>
  <c r="R476" i="16" s="1"/>
  <c r="N476" i="16"/>
  <c r="U473" i="16"/>
  <c r="K474" i="16"/>
  <c r="L474" i="16" s="1"/>
  <c r="T474" i="16"/>
  <c r="J475" i="16"/>
  <c r="W473" i="16"/>
  <c r="X473" i="16"/>
  <c r="Y473" i="16"/>
  <c r="X471" i="17" l="1"/>
  <c r="W471" i="17"/>
  <c r="S472" i="17"/>
  <c r="W472" i="17" s="1"/>
  <c r="Q473" i="17"/>
  <c r="T473" i="17" s="1"/>
  <c r="L473" i="17"/>
  <c r="J474" i="17"/>
  <c r="V479" i="17"/>
  <c r="H479" i="17"/>
  <c r="F481" i="17"/>
  <c r="M482" i="17" s="1"/>
  <c r="I479" i="17"/>
  <c r="G479" i="17"/>
  <c r="K479" i="17"/>
  <c r="R478" i="17"/>
  <c r="U478" i="17" s="1"/>
  <c r="N479" i="17"/>
  <c r="P479" i="17"/>
  <c r="O479" i="17"/>
  <c r="Q476" i="16"/>
  <c r="S476" i="16" s="1"/>
  <c r="I477" i="16"/>
  <c r="M478" i="16"/>
  <c r="F478" i="16"/>
  <c r="G477" i="16"/>
  <c r="H477" i="16"/>
  <c r="V477" i="16"/>
  <c r="N477" i="16"/>
  <c r="O477" i="16"/>
  <c r="P477" i="16"/>
  <c r="R477" i="16" s="1"/>
  <c r="T475" i="16"/>
  <c r="J476" i="16"/>
  <c r="W474" i="16"/>
  <c r="X474" i="16"/>
  <c r="Y474" i="16"/>
  <c r="U474" i="16"/>
  <c r="K475" i="16"/>
  <c r="L475" i="16" s="1"/>
  <c r="Y472" i="17" l="1"/>
  <c r="X472" i="17"/>
  <c r="L474" i="17"/>
  <c r="J475" i="17"/>
  <c r="S473" i="17"/>
  <c r="Y473" i="17" s="1"/>
  <c r="Q474" i="17"/>
  <c r="T474" i="17" s="1"/>
  <c r="Q477" i="16"/>
  <c r="S477" i="16" s="1"/>
  <c r="P480" i="17"/>
  <c r="O480" i="17"/>
  <c r="N480" i="17"/>
  <c r="R479" i="17"/>
  <c r="I480" i="17"/>
  <c r="K480" i="17" s="1"/>
  <c r="H480" i="17"/>
  <c r="V480" i="17"/>
  <c r="F482" i="17"/>
  <c r="M483" i="17" s="1"/>
  <c r="G480" i="17"/>
  <c r="M479" i="16"/>
  <c r="F479" i="16"/>
  <c r="G478" i="16"/>
  <c r="H478" i="16"/>
  <c r="I478" i="16"/>
  <c r="V478" i="16"/>
  <c r="O478" i="16"/>
  <c r="P478" i="16"/>
  <c r="R478" i="16" s="1"/>
  <c r="N478" i="16"/>
  <c r="U475" i="16"/>
  <c r="K476" i="16"/>
  <c r="L476" i="16" s="1"/>
  <c r="T476" i="16"/>
  <c r="J477" i="16"/>
  <c r="W475" i="16"/>
  <c r="X475" i="16"/>
  <c r="Y475" i="16"/>
  <c r="W473" i="17" l="1"/>
  <c r="X473" i="17"/>
  <c r="S474" i="17"/>
  <c r="Y474" i="17" s="1"/>
  <c r="Q475" i="17"/>
  <c r="T475" i="17" s="1"/>
  <c r="J476" i="17"/>
  <c r="L475" i="17"/>
  <c r="R480" i="17"/>
  <c r="U480" i="17" s="1"/>
  <c r="U479" i="17"/>
  <c r="N481" i="17"/>
  <c r="P481" i="17"/>
  <c r="O481" i="17"/>
  <c r="V481" i="17"/>
  <c r="F483" i="17"/>
  <c r="M484" i="17" s="1"/>
  <c r="H481" i="17"/>
  <c r="G481" i="17"/>
  <c r="I481" i="17"/>
  <c r="K481" i="17" s="1"/>
  <c r="Q478" i="16"/>
  <c r="S478" i="16" s="1"/>
  <c r="H479" i="16"/>
  <c r="I479" i="16"/>
  <c r="F480" i="16"/>
  <c r="G479" i="16"/>
  <c r="V479" i="16"/>
  <c r="M480" i="16"/>
  <c r="N479" i="16"/>
  <c r="O479" i="16"/>
  <c r="P479" i="16"/>
  <c r="R479" i="16" s="1"/>
  <c r="Y476" i="16"/>
  <c r="X476" i="16"/>
  <c r="U476" i="16"/>
  <c r="K477" i="16"/>
  <c r="L477" i="16" s="1"/>
  <c r="W476" i="16"/>
  <c r="T477" i="16"/>
  <c r="J478" i="16"/>
  <c r="X474" i="17" l="1"/>
  <c r="W474" i="17"/>
  <c r="L476" i="17"/>
  <c r="J477" i="17"/>
  <c r="S475" i="17"/>
  <c r="Y475" i="17" s="1"/>
  <c r="Q476" i="17"/>
  <c r="R481" i="17"/>
  <c r="G482" i="17"/>
  <c r="V482" i="17"/>
  <c r="I482" i="17"/>
  <c r="K482" i="17" s="1"/>
  <c r="F484" i="17"/>
  <c r="M485" i="17" s="1"/>
  <c r="H482" i="17"/>
  <c r="U481" i="17"/>
  <c r="O482" i="17"/>
  <c r="N482" i="17"/>
  <c r="P482" i="17"/>
  <c r="R482" i="17" s="1"/>
  <c r="Q479" i="16"/>
  <c r="S479" i="16" s="1"/>
  <c r="O480" i="16"/>
  <c r="P480" i="16"/>
  <c r="R480" i="16" s="1"/>
  <c r="N480" i="16"/>
  <c r="F481" i="16"/>
  <c r="G480" i="16"/>
  <c r="H480" i="16"/>
  <c r="M481" i="16"/>
  <c r="V480" i="16"/>
  <c r="I480" i="16"/>
  <c r="T478" i="16"/>
  <c r="J479" i="16"/>
  <c r="Y477" i="16"/>
  <c r="W477" i="16"/>
  <c r="X477" i="16"/>
  <c r="K478" i="16"/>
  <c r="L478" i="16" s="1"/>
  <c r="U477" i="16"/>
  <c r="X475" i="17" l="1"/>
  <c r="W475" i="17"/>
  <c r="L477" i="17"/>
  <c r="J478" i="17"/>
  <c r="T476" i="17"/>
  <c r="S476" i="17"/>
  <c r="W476" i="17" s="1"/>
  <c r="Q477" i="17"/>
  <c r="T477" i="17" s="1"/>
  <c r="Q480" i="16"/>
  <c r="S480" i="16" s="1"/>
  <c r="U482" i="17"/>
  <c r="F485" i="17"/>
  <c r="M486" i="17" s="1"/>
  <c r="I483" i="17"/>
  <c r="H483" i="17"/>
  <c r="G483" i="17"/>
  <c r="V483" i="17"/>
  <c r="N483" i="17"/>
  <c r="O483" i="17"/>
  <c r="P483" i="17"/>
  <c r="R483" i="17" s="1"/>
  <c r="I481" i="16"/>
  <c r="F482" i="16"/>
  <c r="G481" i="16"/>
  <c r="H481" i="16"/>
  <c r="M482" i="16"/>
  <c r="V481" i="16"/>
  <c r="N481" i="16"/>
  <c r="O481" i="16"/>
  <c r="P481" i="16"/>
  <c r="R481" i="16" s="1"/>
  <c r="T479" i="16"/>
  <c r="J480" i="16"/>
  <c r="K479" i="16"/>
  <c r="L479" i="16" s="1"/>
  <c r="U478" i="16"/>
  <c r="W478" i="16"/>
  <c r="Y478" i="16"/>
  <c r="X478" i="16"/>
  <c r="Y476" i="17" l="1"/>
  <c r="X476" i="17"/>
  <c r="S477" i="17"/>
  <c r="X477" i="17" s="1"/>
  <c r="Q478" i="17"/>
  <c r="T478" i="17" s="1"/>
  <c r="J479" i="17"/>
  <c r="L478" i="17"/>
  <c r="K483" i="17"/>
  <c r="U483" i="17" s="1"/>
  <c r="O484" i="17"/>
  <c r="P484" i="17"/>
  <c r="R484" i="17" s="1"/>
  <c r="N484" i="17"/>
  <c r="G484" i="17"/>
  <c r="I484" i="17"/>
  <c r="H484" i="17"/>
  <c r="F486" i="17"/>
  <c r="M487" i="17" s="1"/>
  <c r="V484" i="17"/>
  <c r="Q481" i="16"/>
  <c r="S481" i="16" s="1"/>
  <c r="P482" i="16"/>
  <c r="R482" i="16" s="1"/>
  <c r="N482" i="16"/>
  <c r="O482" i="16"/>
  <c r="F483" i="16"/>
  <c r="G482" i="16"/>
  <c r="V482" i="16"/>
  <c r="H482" i="16"/>
  <c r="I482" i="16"/>
  <c r="M483" i="16"/>
  <c r="U479" i="16"/>
  <c r="K480" i="16"/>
  <c r="L480" i="16" s="1"/>
  <c r="T480" i="16"/>
  <c r="J481" i="16"/>
  <c r="Y479" i="16"/>
  <c r="W479" i="16"/>
  <c r="X479" i="16"/>
  <c r="Y477" i="17" l="1"/>
  <c r="Q479" i="17"/>
  <c r="T479" i="17" s="1"/>
  <c r="S478" i="17"/>
  <c r="W478" i="17" s="1"/>
  <c r="L479" i="17"/>
  <c r="J480" i="17"/>
  <c r="W477" i="17"/>
  <c r="K484" i="17"/>
  <c r="U484" i="17" s="1"/>
  <c r="Q482" i="16"/>
  <c r="S482" i="16" s="1"/>
  <c r="P485" i="17"/>
  <c r="R485" i="17" s="1"/>
  <c r="O485" i="17"/>
  <c r="N485" i="17"/>
  <c r="H485" i="17"/>
  <c r="G485" i="17"/>
  <c r="F487" i="17"/>
  <c r="M488" i="17" s="1"/>
  <c r="I485" i="17"/>
  <c r="K485" i="17" s="1"/>
  <c r="V485" i="17"/>
  <c r="M484" i="16"/>
  <c r="H483" i="16"/>
  <c r="I483" i="16"/>
  <c r="V483" i="16"/>
  <c r="G483" i="16"/>
  <c r="F484" i="16"/>
  <c r="N483" i="16"/>
  <c r="O483" i="16"/>
  <c r="P483" i="16"/>
  <c r="R483" i="16" s="1"/>
  <c r="T481" i="16"/>
  <c r="J482" i="16"/>
  <c r="Y480" i="16"/>
  <c r="W480" i="16"/>
  <c r="X480" i="16"/>
  <c r="U480" i="16"/>
  <c r="K481" i="16"/>
  <c r="L481" i="16" s="1"/>
  <c r="Y478" i="17" l="1"/>
  <c r="S479" i="17"/>
  <c r="Y479" i="17" s="1"/>
  <c r="Q480" i="17"/>
  <c r="T480" i="17" s="1"/>
  <c r="X478" i="17"/>
  <c r="L480" i="17"/>
  <c r="J481" i="17"/>
  <c r="U485" i="17"/>
  <c r="O486" i="17"/>
  <c r="N486" i="17"/>
  <c r="P486" i="17"/>
  <c r="R486" i="17" s="1"/>
  <c r="F488" i="17"/>
  <c r="M489" i="17" s="1"/>
  <c r="I486" i="17"/>
  <c r="K486" i="17" s="1"/>
  <c r="V486" i="17"/>
  <c r="H486" i="17"/>
  <c r="G486" i="17"/>
  <c r="Q483" i="16"/>
  <c r="S483" i="16" s="1"/>
  <c r="M485" i="16"/>
  <c r="F485" i="16"/>
  <c r="V484" i="16"/>
  <c r="I484" i="16"/>
  <c r="H484" i="16"/>
  <c r="G484" i="16"/>
  <c r="P484" i="16"/>
  <c r="R484" i="16" s="1"/>
  <c r="O484" i="16"/>
  <c r="N484" i="16"/>
  <c r="W481" i="16"/>
  <c r="X481" i="16"/>
  <c r="Y481" i="16"/>
  <c r="T482" i="16"/>
  <c r="J483" i="16"/>
  <c r="U481" i="16"/>
  <c r="K482" i="16"/>
  <c r="L482" i="16" s="1"/>
  <c r="X479" i="17" l="1"/>
  <c r="S480" i="17"/>
  <c r="Y480" i="17" s="1"/>
  <c r="Q481" i="17"/>
  <c r="L481" i="17"/>
  <c r="J482" i="17"/>
  <c r="W479" i="17"/>
  <c r="U486" i="17"/>
  <c r="N487" i="17"/>
  <c r="P487" i="17"/>
  <c r="R487" i="17" s="1"/>
  <c r="O487" i="17"/>
  <c r="V487" i="17"/>
  <c r="H487" i="17"/>
  <c r="F489" i="17"/>
  <c r="M490" i="17" s="1"/>
  <c r="G487" i="17"/>
  <c r="I487" i="17"/>
  <c r="K487" i="17" s="1"/>
  <c r="Q484" i="16"/>
  <c r="S484" i="16" s="1"/>
  <c r="H485" i="16"/>
  <c r="M486" i="16"/>
  <c r="V485" i="16"/>
  <c r="I485" i="16"/>
  <c r="G485" i="16"/>
  <c r="F486" i="16"/>
  <c r="N485" i="16"/>
  <c r="O485" i="16"/>
  <c r="P485" i="16"/>
  <c r="R485" i="16" s="1"/>
  <c r="T483" i="16"/>
  <c r="J484" i="16"/>
  <c r="Y482" i="16"/>
  <c r="W482" i="16"/>
  <c r="X482" i="16"/>
  <c r="U482" i="16"/>
  <c r="K483" i="16"/>
  <c r="L483" i="16" s="1"/>
  <c r="W480" i="17" l="1"/>
  <c r="X480" i="17"/>
  <c r="L482" i="17"/>
  <c r="J483" i="17"/>
  <c r="T481" i="17"/>
  <c r="S481" i="17"/>
  <c r="X481" i="17" s="1"/>
  <c r="Q482" i="17"/>
  <c r="T482" i="17" s="1"/>
  <c r="P488" i="17"/>
  <c r="R488" i="17" s="1"/>
  <c r="O488" i="17"/>
  <c r="N488" i="17"/>
  <c r="I488" i="17"/>
  <c r="K488" i="17" s="1"/>
  <c r="H488" i="17"/>
  <c r="F490" i="17"/>
  <c r="M491" i="17" s="1"/>
  <c r="V488" i="17"/>
  <c r="G488" i="17"/>
  <c r="U487" i="17"/>
  <c r="Q485" i="16"/>
  <c r="S485" i="16" s="1"/>
  <c r="F487" i="16"/>
  <c r="V486" i="16"/>
  <c r="H486" i="16"/>
  <c r="I486" i="16"/>
  <c r="M487" i="16"/>
  <c r="G486" i="16"/>
  <c r="N486" i="16"/>
  <c r="O486" i="16"/>
  <c r="P486" i="16"/>
  <c r="R486" i="16" s="1"/>
  <c r="U483" i="16"/>
  <c r="K484" i="16"/>
  <c r="L484" i="16" s="1"/>
  <c r="J485" i="16"/>
  <c r="T484" i="16"/>
  <c r="W483" i="16"/>
  <c r="X483" i="16"/>
  <c r="Y483" i="16"/>
  <c r="W481" i="17" l="1"/>
  <c r="Y481" i="17"/>
  <c r="J484" i="17"/>
  <c r="L483" i="17"/>
  <c r="S482" i="17"/>
  <c r="X482" i="17" s="1"/>
  <c r="Q483" i="17"/>
  <c r="N489" i="17"/>
  <c r="P489" i="17"/>
  <c r="O489" i="17"/>
  <c r="U488" i="17"/>
  <c r="V489" i="17"/>
  <c r="F491" i="17"/>
  <c r="M492" i="17" s="1"/>
  <c r="I489" i="17"/>
  <c r="K489" i="17" s="1"/>
  <c r="H489" i="17"/>
  <c r="G489" i="17"/>
  <c r="Q486" i="16"/>
  <c r="S486" i="16" s="1"/>
  <c r="N487" i="16"/>
  <c r="O487" i="16"/>
  <c r="P487" i="16"/>
  <c r="R487" i="16" s="1"/>
  <c r="V487" i="16"/>
  <c r="G487" i="16"/>
  <c r="H487" i="16"/>
  <c r="M488" i="16"/>
  <c r="I487" i="16"/>
  <c r="F488" i="16"/>
  <c r="Y484" i="16"/>
  <c r="X484" i="16"/>
  <c r="W484" i="16"/>
  <c r="T485" i="16"/>
  <c r="J486" i="16"/>
  <c r="U484" i="16"/>
  <c r="K485" i="16"/>
  <c r="L485" i="16" s="1"/>
  <c r="S483" i="17" l="1"/>
  <c r="Y483" i="17" s="1"/>
  <c r="Q484" i="17"/>
  <c r="T484" i="17" s="1"/>
  <c r="W482" i="17"/>
  <c r="Y482" i="17"/>
  <c r="T483" i="17"/>
  <c r="L484" i="17"/>
  <c r="J485" i="17"/>
  <c r="R489" i="17"/>
  <c r="U489" i="17"/>
  <c r="G490" i="17"/>
  <c r="V490" i="17"/>
  <c r="I490" i="17"/>
  <c r="F492" i="17"/>
  <c r="M493" i="17" s="1"/>
  <c r="H490" i="17"/>
  <c r="O490" i="17"/>
  <c r="N490" i="17"/>
  <c r="P490" i="17"/>
  <c r="Q487" i="16"/>
  <c r="S487" i="16" s="1"/>
  <c r="N488" i="16"/>
  <c r="P488" i="16"/>
  <c r="R488" i="16" s="1"/>
  <c r="O488" i="16"/>
  <c r="V488" i="16"/>
  <c r="H488" i="16"/>
  <c r="G488" i="16"/>
  <c r="I488" i="16"/>
  <c r="M489" i="16"/>
  <c r="F489" i="16"/>
  <c r="T486" i="16"/>
  <c r="J487" i="16"/>
  <c r="X485" i="16"/>
  <c r="Y485" i="16"/>
  <c r="W485" i="16"/>
  <c r="U485" i="16"/>
  <c r="K486" i="16"/>
  <c r="L486" i="16" s="1"/>
  <c r="W483" i="17" l="1"/>
  <c r="X483" i="17"/>
  <c r="S484" i="17"/>
  <c r="X484" i="17" s="1"/>
  <c r="Q485" i="17"/>
  <c r="T485" i="17" s="1"/>
  <c r="L485" i="17"/>
  <c r="J486" i="17"/>
  <c r="Q488" i="16"/>
  <c r="S488" i="16" s="1"/>
  <c r="R490" i="17"/>
  <c r="K490" i="17"/>
  <c r="P491" i="17"/>
  <c r="R491" i="17" s="1"/>
  <c r="N491" i="17"/>
  <c r="O491" i="17"/>
  <c r="F493" i="17"/>
  <c r="M494" i="17" s="1"/>
  <c r="I491" i="17"/>
  <c r="G491" i="17"/>
  <c r="H491" i="17"/>
  <c r="V491" i="17"/>
  <c r="V489" i="16"/>
  <c r="G489" i="16"/>
  <c r="H489" i="16"/>
  <c r="M490" i="16"/>
  <c r="I489" i="16"/>
  <c r="F490" i="16"/>
  <c r="O489" i="16"/>
  <c r="N489" i="16"/>
  <c r="P489" i="16"/>
  <c r="R489" i="16" s="1"/>
  <c r="J488" i="16"/>
  <c r="T487" i="16"/>
  <c r="U486" i="16"/>
  <c r="K487" i="16"/>
  <c r="L487" i="16" s="1"/>
  <c r="Y486" i="16"/>
  <c r="W486" i="16"/>
  <c r="X486" i="16"/>
  <c r="W484" i="17" l="1"/>
  <c r="Y484" i="17"/>
  <c r="L486" i="17"/>
  <c r="J487" i="17"/>
  <c r="S485" i="17"/>
  <c r="X485" i="17" s="1"/>
  <c r="Q486" i="17"/>
  <c r="K491" i="17"/>
  <c r="U491" i="17" s="1"/>
  <c r="U490" i="17"/>
  <c r="O492" i="17"/>
  <c r="N492" i="17"/>
  <c r="P492" i="17"/>
  <c r="R492" i="17" s="1"/>
  <c r="G492" i="17"/>
  <c r="F494" i="17"/>
  <c r="M495" i="17" s="1"/>
  <c r="V492" i="17"/>
  <c r="I492" i="17"/>
  <c r="K492" i="17" s="1"/>
  <c r="H492" i="17"/>
  <c r="Q489" i="16"/>
  <c r="S489" i="16" s="1"/>
  <c r="M491" i="16"/>
  <c r="F491" i="16"/>
  <c r="H490" i="16"/>
  <c r="I490" i="16"/>
  <c r="V490" i="16"/>
  <c r="G490" i="16"/>
  <c r="N490" i="16"/>
  <c r="P490" i="16"/>
  <c r="R490" i="16" s="1"/>
  <c r="O490" i="16"/>
  <c r="W487" i="16"/>
  <c r="Y487" i="16"/>
  <c r="X487" i="16"/>
  <c r="T488" i="16"/>
  <c r="J489" i="16"/>
  <c r="U487" i="16"/>
  <c r="K488" i="16"/>
  <c r="L488" i="16" s="1"/>
  <c r="W485" i="17" l="1"/>
  <c r="Y485" i="17"/>
  <c r="Q487" i="17"/>
  <c r="T487" i="17" s="1"/>
  <c r="S486" i="17"/>
  <c r="Y486" i="17" s="1"/>
  <c r="L487" i="17"/>
  <c r="J488" i="17"/>
  <c r="T486" i="17"/>
  <c r="U492" i="17"/>
  <c r="P493" i="17"/>
  <c r="R493" i="17" s="1"/>
  <c r="O493" i="17"/>
  <c r="N493" i="17"/>
  <c r="H493" i="17"/>
  <c r="G493" i="17"/>
  <c r="F495" i="17"/>
  <c r="M496" i="17" s="1"/>
  <c r="I493" i="17"/>
  <c r="K493" i="17" s="1"/>
  <c r="V493" i="17"/>
  <c r="Q490" i="16"/>
  <c r="S490" i="16" s="1"/>
  <c r="G491" i="16"/>
  <c r="H491" i="16"/>
  <c r="M492" i="16"/>
  <c r="V491" i="16"/>
  <c r="F492" i="16"/>
  <c r="I491" i="16"/>
  <c r="O491" i="16"/>
  <c r="P491" i="16"/>
  <c r="R491" i="16" s="1"/>
  <c r="N491" i="16"/>
  <c r="U488" i="16"/>
  <c r="K489" i="16"/>
  <c r="L489" i="16" s="1"/>
  <c r="T489" i="16"/>
  <c r="J490" i="16"/>
  <c r="Y488" i="16"/>
  <c r="X488" i="16"/>
  <c r="W488" i="16"/>
  <c r="W486" i="17" l="1"/>
  <c r="X486" i="17"/>
  <c r="L488" i="17"/>
  <c r="J489" i="17"/>
  <c r="S487" i="17"/>
  <c r="X487" i="17" s="1"/>
  <c r="Q488" i="17"/>
  <c r="T488" i="17" s="1"/>
  <c r="U493" i="17"/>
  <c r="F496" i="17"/>
  <c r="M497" i="17" s="1"/>
  <c r="H494" i="17"/>
  <c r="G494" i="17"/>
  <c r="V494" i="17"/>
  <c r="I494" i="17"/>
  <c r="K494" i="17" s="1"/>
  <c r="P494" i="17"/>
  <c r="R494" i="17" s="1"/>
  <c r="O494" i="17"/>
  <c r="N494" i="17"/>
  <c r="Q491" i="16"/>
  <c r="S491" i="16" s="1"/>
  <c r="I492" i="16"/>
  <c r="F493" i="16"/>
  <c r="H492" i="16"/>
  <c r="V492" i="16"/>
  <c r="G492" i="16"/>
  <c r="M493" i="16"/>
  <c r="N492" i="16"/>
  <c r="O492" i="16"/>
  <c r="P492" i="16"/>
  <c r="R492" i="16" s="1"/>
  <c r="T490" i="16"/>
  <c r="J491" i="16"/>
  <c r="Y489" i="16"/>
  <c r="W489" i="16"/>
  <c r="X489" i="16"/>
  <c r="U489" i="16"/>
  <c r="K490" i="16"/>
  <c r="L490" i="16" s="1"/>
  <c r="W487" i="17" l="1"/>
  <c r="Y487" i="17"/>
  <c r="J490" i="17"/>
  <c r="L489" i="17"/>
  <c r="S488" i="17"/>
  <c r="W488" i="17" s="1"/>
  <c r="Q489" i="17"/>
  <c r="Q492" i="16"/>
  <c r="S492" i="16" s="1"/>
  <c r="N495" i="17"/>
  <c r="P495" i="17"/>
  <c r="R495" i="17" s="1"/>
  <c r="O495" i="17"/>
  <c r="U494" i="17"/>
  <c r="V495" i="17"/>
  <c r="H495" i="17"/>
  <c r="F497" i="17"/>
  <c r="M498" i="17" s="1"/>
  <c r="I495" i="17"/>
  <c r="K495" i="17" s="1"/>
  <c r="G495" i="17"/>
  <c r="N493" i="16"/>
  <c r="O493" i="16"/>
  <c r="P493" i="16"/>
  <c r="R493" i="16" s="1"/>
  <c r="I493" i="16"/>
  <c r="G493" i="16"/>
  <c r="H493" i="16"/>
  <c r="F494" i="16"/>
  <c r="M494" i="16"/>
  <c r="V493" i="16"/>
  <c r="U490" i="16"/>
  <c r="K491" i="16"/>
  <c r="L491" i="16" s="1"/>
  <c r="T491" i="16"/>
  <c r="J492" i="16"/>
  <c r="X490" i="16"/>
  <c r="W490" i="16"/>
  <c r="Y490" i="16"/>
  <c r="Y488" i="17" l="1"/>
  <c r="X488" i="17"/>
  <c r="S489" i="17"/>
  <c r="Y489" i="17" s="1"/>
  <c r="Q490" i="17"/>
  <c r="T490" i="17" s="1"/>
  <c r="J491" i="17"/>
  <c r="L490" i="17"/>
  <c r="T489" i="17"/>
  <c r="U495" i="17"/>
  <c r="P496" i="17"/>
  <c r="R496" i="17" s="1"/>
  <c r="N496" i="17"/>
  <c r="O496" i="17"/>
  <c r="I496" i="17"/>
  <c r="K496" i="17" s="1"/>
  <c r="H496" i="17"/>
  <c r="V496" i="17"/>
  <c r="F498" i="17"/>
  <c r="M499" i="17" s="1"/>
  <c r="G496" i="17"/>
  <c r="Q493" i="16"/>
  <c r="S493" i="16" s="1"/>
  <c r="G494" i="16"/>
  <c r="H494" i="16"/>
  <c r="I494" i="16"/>
  <c r="M495" i="16"/>
  <c r="F495" i="16"/>
  <c r="V494" i="16"/>
  <c r="N494" i="16"/>
  <c r="P494" i="16"/>
  <c r="R494" i="16" s="1"/>
  <c r="O494" i="16"/>
  <c r="T492" i="16"/>
  <c r="J493" i="16"/>
  <c r="Y491" i="16"/>
  <c r="X491" i="16"/>
  <c r="W491" i="16"/>
  <c r="U491" i="16"/>
  <c r="K492" i="16"/>
  <c r="L492" i="16" s="1"/>
  <c r="W489" i="17" l="1"/>
  <c r="X489" i="17"/>
  <c r="L491" i="17"/>
  <c r="J492" i="17"/>
  <c r="S490" i="17"/>
  <c r="W490" i="17" s="1"/>
  <c r="Q491" i="17"/>
  <c r="T491" i="17" s="1"/>
  <c r="Q494" i="16"/>
  <c r="S494" i="16" s="1"/>
  <c r="U496" i="17"/>
  <c r="V497" i="17"/>
  <c r="F499" i="17"/>
  <c r="M500" i="17" s="1"/>
  <c r="I497" i="17"/>
  <c r="K497" i="17" s="1"/>
  <c r="G497" i="17"/>
  <c r="H497" i="17"/>
  <c r="N497" i="17"/>
  <c r="P497" i="17"/>
  <c r="R497" i="17" s="1"/>
  <c r="O497" i="17"/>
  <c r="N495" i="16"/>
  <c r="O495" i="16"/>
  <c r="P495" i="16"/>
  <c r="R495" i="16" s="1"/>
  <c r="F496" i="16"/>
  <c r="I495" i="16"/>
  <c r="H495" i="16"/>
  <c r="M496" i="16"/>
  <c r="V495" i="16"/>
  <c r="G495" i="16"/>
  <c r="K493" i="16"/>
  <c r="U492" i="16"/>
  <c r="L493" i="16"/>
  <c r="T493" i="16"/>
  <c r="J494" i="16"/>
  <c r="X492" i="16"/>
  <c r="Y492" i="16"/>
  <c r="W492" i="16"/>
  <c r="X490" i="17" l="1"/>
  <c r="Y490" i="17"/>
  <c r="S491" i="17"/>
  <c r="Y491" i="17" s="1"/>
  <c r="Q492" i="17"/>
  <c r="T492" i="17" s="1"/>
  <c r="L492" i="17"/>
  <c r="J493" i="17"/>
  <c r="Q495" i="16"/>
  <c r="S495" i="16" s="1"/>
  <c r="U497" i="17"/>
  <c r="O498" i="17"/>
  <c r="N498" i="17"/>
  <c r="P498" i="17"/>
  <c r="R498" i="17"/>
  <c r="G498" i="17"/>
  <c r="V498" i="17"/>
  <c r="I498" i="17"/>
  <c r="K498" i="17" s="1"/>
  <c r="F500" i="17"/>
  <c r="M501" i="17" s="1"/>
  <c r="H498" i="17"/>
  <c r="O496" i="16"/>
  <c r="N496" i="16"/>
  <c r="P496" i="16"/>
  <c r="R496" i="16" s="1"/>
  <c r="V496" i="16"/>
  <c r="I496" i="16"/>
  <c r="M497" i="16"/>
  <c r="F497" i="16"/>
  <c r="G496" i="16"/>
  <c r="H496" i="16"/>
  <c r="T494" i="16"/>
  <c r="J495" i="16"/>
  <c r="W493" i="16"/>
  <c r="X493" i="16"/>
  <c r="Y493" i="16"/>
  <c r="U493" i="16"/>
  <c r="K494" i="16"/>
  <c r="L494" i="16" s="1"/>
  <c r="W491" i="17" l="1"/>
  <c r="X491" i="17"/>
  <c r="Q496" i="16"/>
  <c r="S496" i="16" s="1"/>
  <c r="L493" i="17"/>
  <c r="J494" i="17"/>
  <c r="S492" i="17"/>
  <c r="W492" i="17" s="1"/>
  <c r="Q493" i="17"/>
  <c r="U498" i="17"/>
  <c r="F501" i="17"/>
  <c r="M502" i="17" s="1"/>
  <c r="I499" i="17"/>
  <c r="K499" i="17" s="1"/>
  <c r="H499" i="17"/>
  <c r="G499" i="17"/>
  <c r="V499" i="17"/>
  <c r="N499" i="17"/>
  <c r="P499" i="17"/>
  <c r="R499" i="17" s="1"/>
  <c r="O499" i="17"/>
  <c r="P497" i="16"/>
  <c r="R497" i="16" s="1"/>
  <c r="N497" i="16"/>
  <c r="O497" i="16"/>
  <c r="I497" i="16"/>
  <c r="H497" i="16"/>
  <c r="F498" i="16"/>
  <c r="M498" i="16"/>
  <c r="V497" i="16"/>
  <c r="G497" i="16"/>
  <c r="U494" i="16"/>
  <c r="K495" i="16"/>
  <c r="L495" i="16" s="1"/>
  <c r="Y494" i="16"/>
  <c r="X494" i="16"/>
  <c r="W494" i="16"/>
  <c r="T495" i="16"/>
  <c r="J496" i="16"/>
  <c r="X492" i="17" l="1"/>
  <c r="S493" i="17"/>
  <c r="W493" i="17" s="1"/>
  <c r="Q494" i="17"/>
  <c r="T494" i="17" s="1"/>
  <c r="Y492" i="17"/>
  <c r="L494" i="17"/>
  <c r="J495" i="17"/>
  <c r="T493" i="17"/>
  <c r="U499" i="17"/>
  <c r="O500" i="17"/>
  <c r="P500" i="17"/>
  <c r="R500" i="17" s="1"/>
  <c r="N500" i="17"/>
  <c r="G500" i="17"/>
  <c r="I500" i="17"/>
  <c r="K500" i="17" s="1"/>
  <c r="H500" i="17"/>
  <c r="F502" i="17"/>
  <c r="M503" i="17" s="1"/>
  <c r="V500" i="17"/>
  <c r="Q497" i="16"/>
  <c r="S497" i="16" s="1"/>
  <c r="P498" i="16"/>
  <c r="R498" i="16" s="1"/>
  <c r="O498" i="16"/>
  <c r="N498" i="16"/>
  <c r="V498" i="16"/>
  <c r="I498" i="16"/>
  <c r="M499" i="16"/>
  <c r="F499" i="16"/>
  <c r="G498" i="16"/>
  <c r="H498" i="16"/>
  <c r="Y495" i="16"/>
  <c r="W495" i="16"/>
  <c r="X495" i="16"/>
  <c r="U495" i="16"/>
  <c r="K496" i="16"/>
  <c r="L496" i="16" s="1"/>
  <c r="T496" i="16"/>
  <c r="J497" i="16"/>
  <c r="X493" i="17" l="1"/>
  <c r="Y493" i="17"/>
  <c r="L495" i="17"/>
  <c r="J496" i="17"/>
  <c r="S494" i="17"/>
  <c r="W494" i="17" s="1"/>
  <c r="Q495" i="17"/>
  <c r="U500" i="17"/>
  <c r="Q498" i="16"/>
  <c r="S498" i="16" s="1"/>
  <c r="P501" i="17"/>
  <c r="R501" i="17" s="1"/>
  <c r="O501" i="17"/>
  <c r="N501" i="17"/>
  <c r="H501" i="17"/>
  <c r="G501" i="17"/>
  <c r="F503" i="17"/>
  <c r="M504" i="17" s="1"/>
  <c r="I501" i="17"/>
  <c r="K501" i="17"/>
  <c r="V501" i="17"/>
  <c r="I499" i="16"/>
  <c r="H499" i="16"/>
  <c r="M500" i="16"/>
  <c r="V499" i="16"/>
  <c r="G499" i="16"/>
  <c r="F500" i="16"/>
  <c r="N499" i="16"/>
  <c r="O499" i="16"/>
  <c r="P499" i="16"/>
  <c r="R499" i="16"/>
  <c r="U496" i="16"/>
  <c r="K497" i="16"/>
  <c r="L497" i="16" s="1"/>
  <c r="W497" i="16" s="1"/>
  <c r="J498" i="16"/>
  <c r="T497" i="16"/>
  <c r="X496" i="16"/>
  <c r="Y496" i="16"/>
  <c r="W496" i="16"/>
  <c r="S495" i="17" l="1"/>
  <c r="Y495" i="17" s="1"/>
  <c r="Q496" i="17"/>
  <c r="T496" i="17" s="1"/>
  <c r="X494" i="17"/>
  <c r="Y494" i="17"/>
  <c r="J497" i="17"/>
  <c r="L496" i="17"/>
  <c r="T495" i="17"/>
  <c r="F504" i="17"/>
  <c r="M505" i="17" s="1"/>
  <c r="I502" i="17"/>
  <c r="K502" i="17" s="1"/>
  <c r="V502" i="17"/>
  <c r="H502" i="17"/>
  <c r="G502" i="17"/>
  <c r="P502" i="17"/>
  <c r="R502" i="17" s="1"/>
  <c r="O502" i="17"/>
  <c r="N502" i="17"/>
  <c r="U501" i="17"/>
  <c r="Q499" i="16"/>
  <c r="S499" i="16" s="1"/>
  <c r="H500" i="16"/>
  <c r="V500" i="16"/>
  <c r="G500" i="16"/>
  <c r="I500" i="16"/>
  <c r="M501" i="16"/>
  <c r="F501" i="16"/>
  <c r="O500" i="16"/>
  <c r="P500" i="16"/>
  <c r="R500" i="16" s="1"/>
  <c r="N500" i="16"/>
  <c r="Y497" i="16"/>
  <c r="X497" i="16"/>
  <c r="T498" i="16"/>
  <c r="J499" i="16"/>
  <c r="U497" i="16"/>
  <c r="K498" i="16"/>
  <c r="L498" i="16" s="1"/>
  <c r="W495" i="17" l="1"/>
  <c r="X495" i="17"/>
  <c r="L497" i="17"/>
  <c r="J498" i="17"/>
  <c r="S496" i="17"/>
  <c r="W496" i="17" s="1"/>
  <c r="Q497" i="17"/>
  <c r="U502" i="17"/>
  <c r="N503" i="17"/>
  <c r="P503" i="17"/>
  <c r="R503" i="17" s="1"/>
  <c r="O503" i="17"/>
  <c r="V503" i="17"/>
  <c r="H503" i="17"/>
  <c r="G503" i="17"/>
  <c r="I503" i="17"/>
  <c r="F505" i="17"/>
  <c r="M506" i="17" s="1"/>
  <c r="Q500" i="16"/>
  <c r="S500" i="16" s="1"/>
  <c r="M502" i="16"/>
  <c r="V501" i="16"/>
  <c r="G501" i="16"/>
  <c r="I501" i="16"/>
  <c r="F502" i="16"/>
  <c r="H501" i="16"/>
  <c r="N501" i="16"/>
  <c r="P501" i="16"/>
  <c r="R501" i="16" s="1"/>
  <c r="O501" i="16"/>
  <c r="U498" i="16"/>
  <c r="K499" i="16"/>
  <c r="L499" i="16" s="1"/>
  <c r="Y498" i="16"/>
  <c r="W498" i="16"/>
  <c r="X498" i="16"/>
  <c r="T499" i="16"/>
  <c r="J500" i="16"/>
  <c r="X496" i="17" l="1"/>
  <c r="Y496" i="17"/>
  <c r="L498" i="17"/>
  <c r="J499" i="17"/>
  <c r="S497" i="17"/>
  <c r="Y497" i="17" s="1"/>
  <c r="Q498" i="17"/>
  <c r="T498" i="17" s="1"/>
  <c r="T497" i="17"/>
  <c r="I504" i="17"/>
  <c r="H504" i="17"/>
  <c r="V504" i="17"/>
  <c r="G504" i="17"/>
  <c r="F506" i="17"/>
  <c r="M507" i="17" s="1"/>
  <c r="P504" i="17"/>
  <c r="R504" i="17" s="1"/>
  <c r="O504" i="17"/>
  <c r="N504" i="17"/>
  <c r="K503" i="17"/>
  <c r="U503" i="17" s="1"/>
  <c r="Q501" i="16"/>
  <c r="S501" i="16" s="1"/>
  <c r="V502" i="16"/>
  <c r="I502" i="16"/>
  <c r="M503" i="16"/>
  <c r="F503" i="16"/>
  <c r="G502" i="16"/>
  <c r="H502" i="16"/>
  <c r="N502" i="16"/>
  <c r="P502" i="16"/>
  <c r="R502" i="16" s="1"/>
  <c r="O502" i="16"/>
  <c r="T500" i="16"/>
  <c r="J501" i="16"/>
  <c r="X499" i="16"/>
  <c r="Y499" i="16"/>
  <c r="W499" i="16"/>
  <c r="U499" i="16"/>
  <c r="K500" i="16"/>
  <c r="L500" i="16" s="1"/>
  <c r="W497" i="17" l="1"/>
  <c r="X497" i="17"/>
  <c r="L499" i="17"/>
  <c r="J500" i="17"/>
  <c r="S498" i="17"/>
  <c r="X498" i="17" s="1"/>
  <c r="Q499" i="17"/>
  <c r="T499" i="17" s="1"/>
  <c r="K504" i="17"/>
  <c r="U504" i="17"/>
  <c r="V505" i="17"/>
  <c r="F507" i="17"/>
  <c r="M508" i="17" s="1"/>
  <c r="I505" i="17"/>
  <c r="K505" i="17" s="1"/>
  <c r="H505" i="17"/>
  <c r="G505" i="17"/>
  <c r="N505" i="17"/>
  <c r="P505" i="17"/>
  <c r="O505" i="17"/>
  <c r="Q502" i="16"/>
  <c r="S502" i="16" s="1"/>
  <c r="H503" i="16"/>
  <c r="M504" i="16"/>
  <c r="I503" i="16"/>
  <c r="F504" i="16"/>
  <c r="V503" i="16"/>
  <c r="G503" i="16"/>
  <c r="N503" i="16"/>
  <c r="P503" i="16"/>
  <c r="R503" i="16" s="1"/>
  <c r="O503" i="16"/>
  <c r="Y500" i="16"/>
  <c r="W500" i="16"/>
  <c r="X500" i="16"/>
  <c r="T501" i="16"/>
  <c r="J502" i="16"/>
  <c r="U500" i="16"/>
  <c r="K501" i="16"/>
  <c r="L501" i="16" s="1"/>
  <c r="W498" i="17" l="1"/>
  <c r="Y498" i="17"/>
  <c r="J501" i="17"/>
  <c r="L500" i="17"/>
  <c r="S499" i="17"/>
  <c r="X499" i="17" s="1"/>
  <c r="Q500" i="17"/>
  <c r="O506" i="17"/>
  <c r="N506" i="17"/>
  <c r="P506" i="17"/>
  <c r="R505" i="17"/>
  <c r="U505" i="17" s="1"/>
  <c r="G506" i="17"/>
  <c r="V506" i="17"/>
  <c r="I506" i="17"/>
  <c r="F508" i="17"/>
  <c r="M509" i="17" s="1"/>
  <c r="K506" i="17"/>
  <c r="H506" i="17"/>
  <c r="Q503" i="16"/>
  <c r="S503" i="16" s="1"/>
  <c r="V504" i="16"/>
  <c r="I504" i="16"/>
  <c r="H504" i="16"/>
  <c r="M505" i="16"/>
  <c r="F505" i="16"/>
  <c r="G504" i="16"/>
  <c r="O504" i="16"/>
  <c r="P504" i="16"/>
  <c r="R504" i="16" s="1"/>
  <c r="N504" i="16"/>
  <c r="T502" i="16"/>
  <c r="J503" i="16"/>
  <c r="U501" i="16"/>
  <c r="K502" i="16"/>
  <c r="L502" i="16" s="1"/>
  <c r="X501" i="16"/>
  <c r="Y501" i="16"/>
  <c r="W501" i="16"/>
  <c r="S500" i="17" l="1"/>
  <c r="X500" i="17" s="1"/>
  <c r="Q501" i="17"/>
  <c r="Y499" i="17"/>
  <c r="W499" i="17"/>
  <c r="L501" i="17"/>
  <c r="J502" i="17"/>
  <c r="T500" i="17"/>
  <c r="R506" i="17"/>
  <c r="U506" i="17" s="1"/>
  <c r="P507" i="17"/>
  <c r="O507" i="17"/>
  <c r="N507" i="17"/>
  <c r="F509" i="17"/>
  <c r="M510" i="17" s="1"/>
  <c r="I507" i="17"/>
  <c r="K507" i="17" s="1"/>
  <c r="G507" i="17"/>
  <c r="H507" i="17"/>
  <c r="V507" i="17"/>
  <c r="Q504" i="16"/>
  <c r="S504" i="16" s="1"/>
  <c r="V505" i="16"/>
  <c r="G505" i="16"/>
  <c r="M506" i="16"/>
  <c r="H505" i="16"/>
  <c r="I505" i="16"/>
  <c r="F506" i="16"/>
  <c r="P505" i="16"/>
  <c r="R505" i="16" s="1"/>
  <c r="N505" i="16"/>
  <c r="O505" i="16"/>
  <c r="U502" i="16"/>
  <c r="K503" i="16"/>
  <c r="L503" i="16" s="1"/>
  <c r="T503" i="16"/>
  <c r="J504" i="16"/>
  <c r="Y502" i="16"/>
  <c r="W502" i="16"/>
  <c r="X502" i="16"/>
  <c r="Y500" i="17" l="1"/>
  <c r="W500" i="17"/>
  <c r="L502" i="17"/>
  <c r="J503" i="17"/>
  <c r="S501" i="17"/>
  <c r="W501" i="17" s="1"/>
  <c r="Q502" i="17"/>
  <c r="T501" i="17"/>
  <c r="R507" i="17"/>
  <c r="U507" i="17" s="1"/>
  <c r="G508" i="17"/>
  <c r="F510" i="17"/>
  <c r="M511" i="17" s="1"/>
  <c r="V508" i="17"/>
  <c r="I508" i="17"/>
  <c r="K508" i="17" s="1"/>
  <c r="H508" i="17"/>
  <c r="O508" i="17"/>
  <c r="P508" i="17"/>
  <c r="N508" i="17"/>
  <c r="Q505" i="16"/>
  <c r="S505" i="16" s="1"/>
  <c r="F507" i="16"/>
  <c r="G506" i="16"/>
  <c r="I506" i="16"/>
  <c r="M507" i="16"/>
  <c r="H506" i="16"/>
  <c r="V506" i="16"/>
  <c r="N506" i="16"/>
  <c r="O506" i="16"/>
  <c r="P506" i="16"/>
  <c r="R506" i="16" s="1"/>
  <c r="Y503" i="16"/>
  <c r="W503" i="16"/>
  <c r="X503" i="16"/>
  <c r="U503" i="16"/>
  <c r="K504" i="16"/>
  <c r="L504" i="16" s="1"/>
  <c r="T504" i="16"/>
  <c r="J505" i="16"/>
  <c r="S502" i="17" l="1"/>
  <c r="X502" i="17" s="1"/>
  <c r="Q503" i="17"/>
  <c r="X501" i="17"/>
  <c r="L503" i="17"/>
  <c r="J504" i="17"/>
  <c r="Y501" i="17"/>
  <c r="T502" i="17"/>
  <c r="Q506" i="16"/>
  <c r="S506" i="16" s="1"/>
  <c r="R508" i="17"/>
  <c r="U508" i="17" s="1"/>
  <c r="P509" i="17"/>
  <c r="O509" i="17"/>
  <c r="N509" i="17"/>
  <c r="H509" i="17"/>
  <c r="G509" i="17"/>
  <c r="F511" i="17"/>
  <c r="M512" i="17" s="1"/>
  <c r="I509" i="17"/>
  <c r="K509" i="17" s="1"/>
  <c r="V509" i="17"/>
  <c r="P507" i="16"/>
  <c r="R507" i="16" s="1"/>
  <c r="N507" i="16"/>
  <c r="O507" i="16"/>
  <c r="I507" i="16"/>
  <c r="F508" i="16"/>
  <c r="G507" i="16"/>
  <c r="V507" i="16"/>
  <c r="H507" i="16"/>
  <c r="M508" i="16"/>
  <c r="U504" i="16"/>
  <c r="K505" i="16"/>
  <c r="L505" i="16" s="1"/>
  <c r="T505" i="16"/>
  <c r="J506" i="16"/>
  <c r="Y504" i="16"/>
  <c r="X504" i="16"/>
  <c r="W504" i="16"/>
  <c r="W502" i="17" l="1"/>
  <c r="Y502" i="17"/>
  <c r="L504" i="17"/>
  <c r="J505" i="17"/>
  <c r="S503" i="17"/>
  <c r="W503" i="17" s="1"/>
  <c r="Q504" i="17"/>
  <c r="T503" i="17"/>
  <c r="Q507" i="16"/>
  <c r="S507" i="16" s="1"/>
  <c r="R509" i="17"/>
  <c r="U509" i="17" s="1"/>
  <c r="F512" i="17"/>
  <c r="M513" i="17" s="1"/>
  <c r="I510" i="17"/>
  <c r="H510" i="17"/>
  <c r="G510" i="17"/>
  <c r="V510" i="17"/>
  <c r="P510" i="17"/>
  <c r="O510" i="17"/>
  <c r="N510" i="17"/>
  <c r="H508" i="16"/>
  <c r="V508" i="16"/>
  <c r="I508" i="16"/>
  <c r="M509" i="16"/>
  <c r="G508" i="16"/>
  <c r="F509" i="16"/>
  <c r="N508" i="16"/>
  <c r="O508" i="16"/>
  <c r="P508" i="16"/>
  <c r="R508" i="16" s="1"/>
  <c r="Y505" i="16"/>
  <c r="X505" i="16"/>
  <c r="U505" i="16"/>
  <c r="K506" i="16"/>
  <c r="L506" i="16" s="1"/>
  <c r="W505" i="16"/>
  <c r="T506" i="16"/>
  <c r="J507" i="16"/>
  <c r="S504" i="17" l="1"/>
  <c r="X504" i="17" s="1"/>
  <c r="Q505" i="17"/>
  <c r="T505" i="17" s="1"/>
  <c r="Y503" i="17"/>
  <c r="X503" i="17"/>
  <c r="L505" i="17"/>
  <c r="J506" i="17"/>
  <c r="T504" i="17"/>
  <c r="R510" i="17"/>
  <c r="Q508" i="16"/>
  <c r="S508" i="16" s="1"/>
  <c r="N511" i="17"/>
  <c r="P511" i="17"/>
  <c r="O511" i="17"/>
  <c r="K510" i="17"/>
  <c r="V511" i="17"/>
  <c r="H511" i="17"/>
  <c r="F513" i="17"/>
  <c r="M514" i="17" s="1"/>
  <c r="I511" i="17"/>
  <c r="G511" i="17"/>
  <c r="V509" i="16"/>
  <c r="I509" i="16"/>
  <c r="H509" i="16"/>
  <c r="G509" i="16"/>
  <c r="F510" i="16"/>
  <c r="M510" i="16"/>
  <c r="N509" i="16"/>
  <c r="O509" i="16"/>
  <c r="P509" i="16"/>
  <c r="R509" i="16"/>
  <c r="U506" i="16"/>
  <c r="K507" i="16"/>
  <c r="L507" i="16" s="1"/>
  <c r="X506" i="16"/>
  <c r="Y506" i="16"/>
  <c r="W506" i="16"/>
  <c r="T507" i="16"/>
  <c r="J508" i="16"/>
  <c r="Y504" i="17" l="1"/>
  <c r="W504" i="17"/>
  <c r="L506" i="17"/>
  <c r="J507" i="17"/>
  <c r="Q506" i="17"/>
  <c r="S505" i="17"/>
  <c r="X505" i="17" s="1"/>
  <c r="R511" i="17"/>
  <c r="U510" i="17"/>
  <c r="P512" i="17"/>
  <c r="O512" i="17"/>
  <c r="N512" i="17"/>
  <c r="I512" i="17"/>
  <c r="H512" i="17"/>
  <c r="V512" i="17"/>
  <c r="F514" i="17"/>
  <c r="M515" i="17" s="1"/>
  <c r="G512" i="17"/>
  <c r="K511" i="17"/>
  <c r="Q509" i="16"/>
  <c r="S509" i="16" s="1"/>
  <c r="V510" i="16"/>
  <c r="G510" i="16"/>
  <c r="H510" i="16"/>
  <c r="I510" i="16"/>
  <c r="M511" i="16"/>
  <c r="F511" i="16"/>
  <c r="O510" i="16"/>
  <c r="N510" i="16"/>
  <c r="P510" i="16"/>
  <c r="R510" i="16" s="1"/>
  <c r="Y507" i="16"/>
  <c r="W507" i="16"/>
  <c r="X507" i="16"/>
  <c r="T508" i="16"/>
  <c r="J509" i="16"/>
  <c r="U507" i="16"/>
  <c r="K508" i="16"/>
  <c r="L508" i="16" s="1"/>
  <c r="T506" i="17" l="1"/>
  <c r="Q507" i="17"/>
  <c r="T507" i="17" s="1"/>
  <c r="S506" i="17"/>
  <c r="X506" i="17" s="1"/>
  <c r="J508" i="17"/>
  <c r="L507" i="17"/>
  <c r="Y505" i="17"/>
  <c r="W505" i="17"/>
  <c r="U511" i="17"/>
  <c r="R512" i="17"/>
  <c r="K512" i="17"/>
  <c r="N513" i="17"/>
  <c r="P513" i="17"/>
  <c r="R513" i="17" s="1"/>
  <c r="O513" i="17"/>
  <c r="V513" i="17"/>
  <c r="F515" i="17"/>
  <c r="M516" i="17" s="1"/>
  <c r="I513" i="17"/>
  <c r="H513" i="17"/>
  <c r="G513" i="17"/>
  <c r="Q510" i="16"/>
  <c r="S510" i="16" s="1"/>
  <c r="H511" i="16"/>
  <c r="M512" i="16"/>
  <c r="V511" i="16"/>
  <c r="G511" i="16"/>
  <c r="F512" i="16"/>
  <c r="I511" i="16"/>
  <c r="N511" i="16"/>
  <c r="O511" i="16"/>
  <c r="P511" i="16"/>
  <c r="R511" i="16" s="1"/>
  <c r="T509" i="16"/>
  <c r="J510" i="16"/>
  <c r="U508" i="16"/>
  <c r="K509" i="16"/>
  <c r="L509" i="16" s="1"/>
  <c r="W508" i="16"/>
  <c r="X508" i="16"/>
  <c r="Y508" i="16"/>
  <c r="Y506" i="17" l="1"/>
  <c r="W506" i="17"/>
  <c r="L508" i="17"/>
  <c r="J509" i="17"/>
  <c r="Q508" i="17"/>
  <c r="T508" i="17" s="1"/>
  <c r="S507" i="17"/>
  <c r="X507" i="17" s="1"/>
  <c r="U512" i="17"/>
  <c r="K513" i="17"/>
  <c r="U513" i="17" s="1"/>
  <c r="O514" i="17"/>
  <c r="N514" i="17"/>
  <c r="P514" i="17"/>
  <c r="Q511" i="16"/>
  <c r="S511" i="16" s="1"/>
  <c r="G514" i="17"/>
  <c r="V514" i="17"/>
  <c r="I514" i="17"/>
  <c r="F516" i="17"/>
  <c r="M517" i="17" s="1"/>
  <c r="H514" i="17"/>
  <c r="I512" i="16"/>
  <c r="M513" i="16"/>
  <c r="F513" i="16"/>
  <c r="G512" i="16"/>
  <c r="H512" i="16"/>
  <c r="V512" i="16"/>
  <c r="O512" i="16"/>
  <c r="N512" i="16"/>
  <c r="P512" i="16"/>
  <c r="R512" i="16" s="1"/>
  <c r="U509" i="16"/>
  <c r="K510" i="16"/>
  <c r="L510" i="16" s="1"/>
  <c r="T510" i="16"/>
  <c r="J511" i="16"/>
  <c r="Y509" i="16"/>
  <c r="W509" i="16"/>
  <c r="X509" i="16"/>
  <c r="Y507" i="17" l="1"/>
  <c r="W507" i="17"/>
  <c r="Q509" i="17"/>
  <c r="T509" i="17" s="1"/>
  <c r="S508" i="17"/>
  <c r="W508" i="17" s="1"/>
  <c r="L509" i="17"/>
  <c r="J510" i="17"/>
  <c r="K514" i="17"/>
  <c r="N515" i="17"/>
  <c r="P515" i="17"/>
  <c r="O515" i="17"/>
  <c r="F517" i="17"/>
  <c r="M518" i="17" s="1"/>
  <c r="I515" i="17"/>
  <c r="H515" i="17"/>
  <c r="G515" i="17"/>
  <c r="V515" i="17"/>
  <c r="Q512" i="16"/>
  <c r="S512" i="16" s="1"/>
  <c r="R514" i="17"/>
  <c r="V513" i="16"/>
  <c r="M514" i="16"/>
  <c r="H513" i="16"/>
  <c r="G513" i="16"/>
  <c r="F514" i="16"/>
  <c r="I513" i="16"/>
  <c r="N513" i="16"/>
  <c r="O513" i="16"/>
  <c r="P513" i="16"/>
  <c r="R513" i="16" s="1"/>
  <c r="X510" i="16"/>
  <c r="Y510" i="16"/>
  <c r="W510" i="16"/>
  <c r="T511" i="16"/>
  <c r="J512" i="16"/>
  <c r="U510" i="16"/>
  <c r="K511" i="16"/>
  <c r="L511" i="16" s="1"/>
  <c r="Y508" i="17" l="1"/>
  <c r="L510" i="17"/>
  <c r="J511" i="17"/>
  <c r="X508" i="17"/>
  <c r="Q510" i="17"/>
  <c r="T510" i="17" s="1"/>
  <c r="S509" i="17"/>
  <c r="X509" i="17" s="1"/>
  <c r="K515" i="17"/>
  <c r="U514" i="17"/>
  <c r="R515" i="17"/>
  <c r="G516" i="17"/>
  <c r="I516" i="17"/>
  <c r="V516" i="17"/>
  <c r="F518" i="17"/>
  <c r="M519" i="17" s="1"/>
  <c r="H516" i="17"/>
  <c r="O516" i="17"/>
  <c r="P516" i="17"/>
  <c r="N516" i="17"/>
  <c r="Q513" i="16"/>
  <c r="S513" i="16" s="1"/>
  <c r="F515" i="16"/>
  <c r="G514" i="16"/>
  <c r="I514" i="16"/>
  <c r="H514" i="16"/>
  <c r="V514" i="16"/>
  <c r="M515" i="16"/>
  <c r="N514" i="16"/>
  <c r="O514" i="16"/>
  <c r="P514" i="16"/>
  <c r="R514" i="16" s="1"/>
  <c r="W511" i="16"/>
  <c r="X511" i="16"/>
  <c r="Y511" i="16"/>
  <c r="U511" i="16"/>
  <c r="K512" i="16"/>
  <c r="L512" i="16" s="1"/>
  <c r="T512" i="16"/>
  <c r="J513" i="16"/>
  <c r="W509" i="17" l="1"/>
  <c r="Y509" i="17"/>
  <c r="L511" i="17"/>
  <c r="J512" i="17"/>
  <c r="Q511" i="17"/>
  <c r="S510" i="17"/>
  <c r="X510" i="17" s="1"/>
  <c r="K516" i="17"/>
  <c r="R516" i="17"/>
  <c r="U516" i="17" s="1"/>
  <c r="U515" i="17"/>
  <c r="Q514" i="16"/>
  <c r="S514" i="16" s="1"/>
  <c r="P517" i="17"/>
  <c r="O517" i="17"/>
  <c r="N517" i="17"/>
  <c r="H517" i="17"/>
  <c r="G517" i="17"/>
  <c r="F519" i="17"/>
  <c r="M520" i="17" s="1"/>
  <c r="I517" i="17"/>
  <c r="K517" i="17" s="1"/>
  <c r="V517" i="17"/>
  <c r="P515" i="16"/>
  <c r="N515" i="16"/>
  <c r="O515" i="16"/>
  <c r="R515" i="16"/>
  <c r="F516" i="16"/>
  <c r="I515" i="16"/>
  <c r="G515" i="16"/>
  <c r="M516" i="16"/>
  <c r="H515" i="16"/>
  <c r="V515" i="16"/>
  <c r="T513" i="16"/>
  <c r="J514" i="16"/>
  <c r="X512" i="16"/>
  <c r="W512" i="16"/>
  <c r="Y512" i="16"/>
  <c r="U512" i="16"/>
  <c r="K513" i="16"/>
  <c r="L513" i="16" s="1"/>
  <c r="S511" i="17" l="1"/>
  <c r="W511" i="17" s="1"/>
  <c r="Q512" i="17"/>
  <c r="T512" i="17" s="1"/>
  <c r="W510" i="17"/>
  <c r="L512" i="17"/>
  <c r="J513" i="17"/>
  <c r="Y510" i="17"/>
  <c r="T511" i="17"/>
  <c r="R517" i="17"/>
  <c r="U517" i="17" s="1"/>
  <c r="F520" i="17"/>
  <c r="M521" i="17" s="1"/>
  <c r="I518" i="17"/>
  <c r="K518" i="17" s="1"/>
  <c r="V518" i="17"/>
  <c r="H518" i="17"/>
  <c r="G518" i="17"/>
  <c r="O518" i="17"/>
  <c r="N518" i="17"/>
  <c r="P518" i="17"/>
  <c r="R518" i="17" s="1"/>
  <c r="Q515" i="16"/>
  <c r="S515" i="16" s="1"/>
  <c r="O516" i="16"/>
  <c r="P516" i="16"/>
  <c r="R516" i="16" s="1"/>
  <c r="N516" i="16"/>
  <c r="F517" i="16"/>
  <c r="V516" i="16"/>
  <c r="G516" i="16"/>
  <c r="H516" i="16"/>
  <c r="I516" i="16"/>
  <c r="M517" i="16"/>
  <c r="T514" i="16"/>
  <c r="J515" i="16"/>
  <c r="W513" i="16"/>
  <c r="Y513" i="16"/>
  <c r="X513" i="16"/>
  <c r="U513" i="16"/>
  <c r="K514" i="16"/>
  <c r="L514" i="16" s="1"/>
  <c r="Y511" i="17" l="1"/>
  <c r="X511" i="17"/>
  <c r="Q516" i="16"/>
  <c r="S516" i="16" s="1"/>
  <c r="L513" i="17"/>
  <c r="J514" i="17"/>
  <c r="S512" i="17"/>
  <c r="Y512" i="17" s="1"/>
  <c r="Q513" i="17"/>
  <c r="T513" i="17" s="1"/>
  <c r="U518" i="17"/>
  <c r="N519" i="17"/>
  <c r="P519" i="17"/>
  <c r="R519" i="17" s="1"/>
  <c r="O519" i="17"/>
  <c r="V519" i="17"/>
  <c r="H519" i="17"/>
  <c r="K519" i="17"/>
  <c r="G519" i="17"/>
  <c r="I519" i="17"/>
  <c r="F521" i="17"/>
  <c r="M522" i="17" s="1"/>
  <c r="H517" i="16"/>
  <c r="M518" i="16"/>
  <c r="F518" i="16"/>
  <c r="V517" i="16"/>
  <c r="G517" i="16"/>
  <c r="I517" i="16"/>
  <c r="N517" i="16"/>
  <c r="O517" i="16"/>
  <c r="P517" i="16"/>
  <c r="R517" i="16" s="1"/>
  <c r="Y514" i="16"/>
  <c r="W514" i="16"/>
  <c r="X514" i="16"/>
  <c r="J516" i="16"/>
  <c r="T515" i="16"/>
  <c r="U514" i="16"/>
  <c r="K515" i="16"/>
  <c r="L515" i="16" s="1"/>
  <c r="W512" i="17" l="1"/>
  <c r="X512" i="17"/>
  <c r="L514" i="17"/>
  <c r="J515" i="17"/>
  <c r="S513" i="17"/>
  <c r="Y513" i="17" s="1"/>
  <c r="Q514" i="17"/>
  <c r="U519" i="17"/>
  <c r="P520" i="17"/>
  <c r="R520" i="17" s="1"/>
  <c r="O520" i="17"/>
  <c r="N520" i="17"/>
  <c r="I520" i="17"/>
  <c r="K520" i="17" s="1"/>
  <c r="H520" i="17"/>
  <c r="V520" i="17"/>
  <c r="G520" i="17"/>
  <c r="F522" i="17"/>
  <c r="M523" i="17" s="1"/>
  <c r="Q517" i="16"/>
  <c r="S517" i="16" s="1"/>
  <c r="F519" i="16"/>
  <c r="H518" i="16"/>
  <c r="G518" i="16"/>
  <c r="V518" i="16"/>
  <c r="I518" i="16"/>
  <c r="M519" i="16"/>
  <c r="N518" i="16"/>
  <c r="O518" i="16"/>
  <c r="P518" i="16"/>
  <c r="R518" i="16" s="1"/>
  <c r="T516" i="16"/>
  <c r="J517" i="16"/>
  <c r="U515" i="16"/>
  <c r="K516" i="16"/>
  <c r="L516" i="16" s="1"/>
  <c r="W515" i="16"/>
  <c r="X515" i="16"/>
  <c r="Y515" i="16"/>
  <c r="W513" i="17" l="1"/>
  <c r="S514" i="17"/>
  <c r="X514" i="17" s="1"/>
  <c r="Q515" i="17"/>
  <c r="T515" i="17" s="1"/>
  <c r="X513" i="17"/>
  <c r="T514" i="17"/>
  <c r="L515" i="17"/>
  <c r="J516" i="17"/>
  <c r="U520" i="17"/>
  <c r="Q518" i="16"/>
  <c r="S518" i="16" s="1"/>
  <c r="V521" i="17"/>
  <c r="F523" i="17"/>
  <c r="M524" i="17" s="1"/>
  <c r="I521" i="17"/>
  <c r="K521" i="17" s="1"/>
  <c r="H521" i="17"/>
  <c r="G521" i="17"/>
  <c r="N521" i="17"/>
  <c r="P521" i="17"/>
  <c r="R521" i="17" s="1"/>
  <c r="O521" i="17"/>
  <c r="N519" i="16"/>
  <c r="O519" i="16"/>
  <c r="P519" i="16"/>
  <c r="R519" i="16" s="1"/>
  <c r="I519" i="16"/>
  <c r="F520" i="16"/>
  <c r="V519" i="16"/>
  <c r="G519" i="16"/>
  <c r="M520" i="16"/>
  <c r="H519" i="16"/>
  <c r="U516" i="16"/>
  <c r="K517" i="16"/>
  <c r="L517" i="16"/>
  <c r="T517" i="16"/>
  <c r="J518" i="16"/>
  <c r="X516" i="16"/>
  <c r="Y516" i="16"/>
  <c r="W516" i="16"/>
  <c r="Y514" i="17" l="1"/>
  <c r="W514" i="17"/>
  <c r="J517" i="17"/>
  <c r="L516" i="17"/>
  <c r="S515" i="17"/>
  <c r="X515" i="17" s="1"/>
  <c r="Q516" i="17"/>
  <c r="Q519" i="16"/>
  <c r="S519" i="16" s="1"/>
  <c r="U521" i="17"/>
  <c r="G522" i="17"/>
  <c r="V522" i="17"/>
  <c r="I522" i="17"/>
  <c r="F524" i="17"/>
  <c r="M525" i="17" s="1"/>
  <c r="K522" i="17"/>
  <c r="H522" i="17"/>
  <c r="O522" i="17"/>
  <c r="N522" i="17"/>
  <c r="P522" i="17"/>
  <c r="R522" i="17" s="1"/>
  <c r="N520" i="16"/>
  <c r="O520" i="16"/>
  <c r="P520" i="16"/>
  <c r="R520" i="16" s="1"/>
  <c r="H520" i="16"/>
  <c r="G520" i="16"/>
  <c r="I520" i="16"/>
  <c r="M521" i="16"/>
  <c r="F521" i="16"/>
  <c r="V520" i="16"/>
  <c r="T518" i="16"/>
  <c r="J519" i="16"/>
  <c r="X517" i="16"/>
  <c r="Y517" i="16"/>
  <c r="W517" i="16"/>
  <c r="U517" i="16"/>
  <c r="K518" i="16"/>
  <c r="L518" i="16" s="1"/>
  <c r="Y515" i="17" l="1"/>
  <c r="Q517" i="17"/>
  <c r="S516" i="17"/>
  <c r="X516" i="17" s="1"/>
  <c r="W515" i="17"/>
  <c r="L517" i="17"/>
  <c r="J518" i="17"/>
  <c r="T516" i="17"/>
  <c r="Q520" i="16"/>
  <c r="S520" i="16" s="1"/>
  <c r="U522" i="17"/>
  <c r="P523" i="17"/>
  <c r="R523" i="17" s="1"/>
  <c r="O523" i="17"/>
  <c r="N523" i="17"/>
  <c r="F525" i="17"/>
  <c r="M526" i="17" s="1"/>
  <c r="I523" i="17"/>
  <c r="K523" i="17" s="1"/>
  <c r="G523" i="17"/>
  <c r="V523" i="17"/>
  <c r="H523" i="17"/>
  <c r="H521" i="16"/>
  <c r="G521" i="16"/>
  <c r="M522" i="16"/>
  <c r="I521" i="16"/>
  <c r="F522" i="16"/>
  <c r="V521" i="16"/>
  <c r="N521" i="16"/>
  <c r="O521" i="16"/>
  <c r="P521" i="16"/>
  <c r="R521" i="16" s="1"/>
  <c r="U518" i="16"/>
  <c r="K519" i="16"/>
  <c r="L519" i="16" s="1"/>
  <c r="T519" i="16"/>
  <c r="J520" i="16"/>
  <c r="Y518" i="16"/>
  <c r="W518" i="16"/>
  <c r="X518" i="16"/>
  <c r="W516" i="17" l="1"/>
  <c r="Y516" i="17"/>
  <c r="L518" i="17"/>
  <c r="J519" i="17"/>
  <c r="S517" i="17"/>
  <c r="X517" i="17" s="1"/>
  <c r="Q518" i="17"/>
  <c r="T518" i="17" s="1"/>
  <c r="T517" i="17"/>
  <c r="G524" i="17"/>
  <c r="F526" i="17"/>
  <c r="M527" i="17" s="1"/>
  <c r="V524" i="17"/>
  <c r="I524" i="17"/>
  <c r="K524" i="17" s="1"/>
  <c r="H524" i="17"/>
  <c r="U523" i="17"/>
  <c r="O524" i="17"/>
  <c r="P524" i="17"/>
  <c r="R524" i="17" s="1"/>
  <c r="N524" i="17"/>
  <c r="Q521" i="16"/>
  <c r="S521" i="16" s="1"/>
  <c r="N522" i="16"/>
  <c r="O522" i="16"/>
  <c r="P522" i="16"/>
  <c r="R522" i="16" s="1"/>
  <c r="V522" i="16"/>
  <c r="H522" i="16"/>
  <c r="G522" i="16"/>
  <c r="I522" i="16"/>
  <c r="M523" i="16"/>
  <c r="F523" i="16"/>
  <c r="T520" i="16"/>
  <c r="J521" i="16"/>
  <c r="X519" i="16"/>
  <c r="Y519" i="16"/>
  <c r="W519" i="16"/>
  <c r="U519" i="16"/>
  <c r="K520" i="16"/>
  <c r="L520" i="16" s="1"/>
  <c r="Y517" i="17" l="1"/>
  <c r="W517" i="17"/>
  <c r="S518" i="17"/>
  <c r="W518" i="17" s="1"/>
  <c r="Q519" i="17"/>
  <c r="T519" i="17" s="1"/>
  <c r="J520" i="17"/>
  <c r="L519" i="17"/>
  <c r="U524" i="17"/>
  <c r="P525" i="17"/>
  <c r="R525" i="17" s="1"/>
  <c r="O525" i="17"/>
  <c r="N525" i="17"/>
  <c r="H525" i="17"/>
  <c r="G525" i="17"/>
  <c r="F527" i="17"/>
  <c r="M528" i="17" s="1"/>
  <c r="V525" i="17"/>
  <c r="I525" i="17"/>
  <c r="K525" i="17" s="1"/>
  <c r="Q522" i="16"/>
  <c r="S522" i="16" s="1"/>
  <c r="N523" i="16"/>
  <c r="O523" i="16"/>
  <c r="P523" i="16"/>
  <c r="R523" i="16" s="1"/>
  <c r="M524" i="16"/>
  <c r="F524" i="16"/>
  <c r="G523" i="16"/>
  <c r="I523" i="16"/>
  <c r="V523" i="16"/>
  <c r="H523" i="16"/>
  <c r="T521" i="16"/>
  <c r="J522" i="16"/>
  <c r="Y520" i="16"/>
  <c r="X520" i="16"/>
  <c r="W520" i="16"/>
  <c r="U520" i="16"/>
  <c r="K521" i="16"/>
  <c r="L521" i="16" s="1"/>
  <c r="Y518" i="17" l="1"/>
  <c r="X518" i="17"/>
  <c r="L520" i="17"/>
  <c r="J521" i="17"/>
  <c r="S519" i="17"/>
  <c r="X519" i="17" s="1"/>
  <c r="Q520" i="17"/>
  <c r="U525" i="17"/>
  <c r="I526" i="17"/>
  <c r="K526" i="17" s="1"/>
  <c r="F528" i="17"/>
  <c r="M529" i="17" s="1"/>
  <c r="H526" i="17"/>
  <c r="G526" i="17"/>
  <c r="V526" i="17"/>
  <c r="N526" i="17"/>
  <c r="P526" i="17"/>
  <c r="R526" i="17" s="1"/>
  <c r="O526" i="17"/>
  <c r="Q523" i="16"/>
  <c r="S523" i="16" s="1"/>
  <c r="N524" i="16"/>
  <c r="O524" i="16"/>
  <c r="P524" i="16"/>
  <c r="R524" i="16" s="1"/>
  <c r="M525" i="16"/>
  <c r="F525" i="16"/>
  <c r="H524" i="16"/>
  <c r="I524" i="16"/>
  <c r="V524" i="16"/>
  <c r="G524" i="16"/>
  <c r="T522" i="16"/>
  <c r="J523" i="16"/>
  <c r="U521" i="16"/>
  <c r="K522" i="16"/>
  <c r="L522" i="16" s="1"/>
  <c r="W521" i="16"/>
  <c r="Y521" i="16"/>
  <c r="X521" i="16"/>
  <c r="Y519" i="17" l="1"/>
  <c r="W519" i="17"/>
  <c r="S520" i="17"/>
  <c r="Y520" i="17" s="1"/>
  <c r="Q521" i="17"/>
  <c r="T521" i="17" s="1"/>
  <c r="T520" i="17"/>
  <c r="L521" i="17"/>
  <c r="J522" i="17"/>
  <c r="N527" i="17"/>
  <c r="P527" i="17"/>
  <c r="R527" i="17" s="1"/>
  <c r="O527" i="17"/>
  <c r="I527" i="17"/>
  <c r="K527" i="17" s="1"/>
  <c r="H527" i="17"/>
  <c r="G527" i="17"/>
  <c r="V527" i="17"/>
  <c r="F529" i="17"/>
  <c r="M530" i="17" s="1"/>
  <c r="U526" i="17"/>
  <c r="Q524" i="16"/>
  <c r="S524" i="16" s="1"/>
  <c r="I525" i="16"/>
  <c r="F526" i="16"/>
  <c r="M526" i="16"/>
  <c r="V525" i="16"/>
  <c r="G525" i="16"/>
  <c r="H525" i="16"/>
  <c r="N525" i="16"/>
  <c r="O525" i="16"/>
  <c r="P525" i="16"/>
  <c r="R525" i="16" s="1"/>
  <c r="U522" i="16"/>
  <c r="K523" i="16"/>
  <c r="L523" i="16" s="1"/>
  <c r="T523" i="16"/>
  <c r="J524" i="16"/>
  <c r="Y522" i="16"/>
  <c r="W522" i="16"/>
  <c r="X522" i="16"/>
  <c r="X520" i="17" l="1"/>
  <c r="W520" i="17"/>
  <c r="L522" i="17"/>
  <c r="J523" i="17"/>
  <c r="S521" i="17"/>
  <c r="W521" i="17" s="1"/>
  <c r="Q522" i="17"/>
  <c r="T522" i="17" s="1"/>
  <c r="U527" i="17"/>
  <c r="G528" i="17"/>
  <c r="F530" i="17"/>
  <c r="M531" i="17" s="1"/>
  <c r="I528" i="17"/>
  <c r="K528" i="17" s="1"/>
  <c r="V528" i="17"/>
  <c r="H528" i="17"/>
  <c r="O528" i="17"/>
  <c r="P528" i="17"/>
  <c r="R528" i="17" s="1"/>
  <c r="N528" i="17"/>
  <c r="Q525" i="16"/>
  <c r="S525" i="16" s="1"/>
  <c r="P526" i="16"/>
  <c r="R526" i="16" s="1"/>
  <c r="O526" i="16"/>
  <c r="N526" i="16"/>
  <c r="G526" i="16"/>
  <c r="H526" i="16"/>
  <c r="M527" i="16"/>
  <c r="V526" i="16"/>
  <c r="I526" i="16"/>
  <c r="F527" i="16"/>
  <c r="T524" i="16"/>
  <c r="J525" i="16"/>
  <c r="W523" i="16"/>
  <c r="X523" i="16"/>
  <c r="Y523" i="16"/>
  <c r="U523" i="16"/>
  <c r="K524" i="16"/>
  <c r="L524" i="16" s="1"/>
  <c r="X521" i="17" l="1"/>
  <c r="L523" i="17"/>
  <c r="J524" i="17"/>
  <c r="S522" i="17"/>
  <c r="X522" i="17" s="1"/>
  <c r="Q523" i="17"/>
  <c r="Y521" i="17"/>
  <c r="U528" i="17"/>
  <c r="O529" i="17"/>
  <c r="N529" i="17"/>
  <c r="P529" i="17"/>
  <c r="F531" i="17"/>
  <c r="M532" i="17" s="1"/>
  <c r="V529" i="17"/>
  <c r="I529" i="17"/>
  <c r="K529" i="17" s="1"/>
  <c r="H529" i="17"/>
  <c r="G529" i="17"/>
  <c r="Q526" i="16"/>
  <c r="S526" i="16" s="1"/>
  <c r="N527" i="16"/>
  <c r="O527" i="16"/>
  <c r="P527" i="16"/>
  <c r="R527" i="16" s="1"/>
  <c r="I527" i="16"/>
  <c r="V527" i="16"/>
  <c r="G527" i="16"/>
  <c r="F528" i="16"/>
  <c r="M528" i="16"/>
  <c r="H527" i="16"/>
  <c r="K525" i="16"/>
  <c r="L525" i="16" s="1"/>
  <c r="X525" i="16" s="1"/>
  <c r="U524" i="16"/>
  <c r="X524" i="16"/>
  <c r="W524" i="16"/>
  <c r="Y524" i="16"/>
  <c r="T525" i="16"/>
  <c r="J526" i="16"/>
  <c r="Y522" i="17" l="1"/>
  <c r="S523" i="17"/>
  <c r="X523" i="17" s="1"/>
  <c r="Q524" i="17"/>
  <c r="T523" i="17"/>
  <c r="L524" i="17"/>
  <c r="J525" i="17"/>
  <c r="W522" i="17"/>
  <c r="I530" i="17"/>
  <c r="K530" i="17" s="1"/>
  <c r="H530" i="17"/>
  <c r="V530" i="17"/>
  <c r="F532" i="17"/>
  <c r="M533" i="17" s="1"/>
  <c r="G530" i="17"/>
  <c r="R529" i="17"/>
  <c r="U529" i="17" s="1"/>
  <c r="P530" i="17"/>
  <c r="N530" i="17"/>
  <c r="O530" i="17"/>
  <c r="Q527" i="16"/>
  <c r="S527" i="16" s="1"/>
  <c r="O528" i="16"/>
  <c r="P528" i="16"/>
  <c r="R528" i="16" s="1"/>
  <c r="N528" i="16"/>
  <c r="F529" i="16"/>
  <c r="G528" i="16"/>
  <c r="V528" i="16"/>
  <c r="I528" i="16"/>
  <c r="M529" i="16"/>
  <c r="H528" i="16"/>
  <c r="K526" i="16"/>
  <c r="L526" i="16" s="1"/>
  <c r="U525" i="16"/>
  <c r="T526" i="16"/>
  <c r="J527" i="16"/>
  <c r="W525" i="16"/>
  <c r="Y525" i="16"/>
  <c r="W523" i="17" l="1"/>
  <c r="Y523" i="17"/>
  <c r="L525" i="17"/>
  <c r="J526" i="17"/>
  <c r="S524" i="17"/>
  <c r="W524" i="17" s="1"/>
  <c r="Q525" i="17"/>
  <c r="T524" i="17"/>
  <c r="R530" i="17"/>
  <c r="U530" i="17" s="1"/>
  <c r="H531" i="17"/>
  <c r="F533" i="17"/>
  <c r="M534" i="17" s="1"/>
  <c r="I531" i="17"/>
  <c r="K531" i="17" s="1"/>
  <c r="V531" i="17"/>
  <c r="G531" i="17"/>
  <c r="P531" i="17"/>
  <c r="O531" i="17"/>
  <c r="N531" i="17"/>
  <c r="Q528" i="16"/>
  <c r="S528" i="16" s="1"/>
  <c r="M530" i="16"/>
  <c r="V529" i="16"/>
  <c r="G529" i="16"/>
  <c r="F530" i="16"/>
  <c r="H529" i="16"/>
  <c r="I529" i="16"/>
  <c r="N529" i="16"/>
  <c r="O529" i="16"/>
  <c r="P529" i="16"/>
  <c r="R529" i="16" s="1"/>
  <c r="T527" i="16"/>
  <c r="J528" i="16"/>
  <c r="Y526" i="16"/>
  <c r="W526" i="16"/>
  <c r="X526" i="16"/>
  <c r="U526" i="16"/>
  <c r="K527" i="16"/>
  <c r="L527" i="16" s="1"/>
  <c r="S525" i="17" l="1"/>
  <c r="Y525" i="17" s="1"/>
  <c r="Q526" i="17"/>
  <c r="T526" i="17" s="1"/>
  <c r="T525" i="17"/>
  <c r="Y524" i="17"/>
  <c r="J527" i="17"/>
  <c r="L526" i="17"/>
  <c r="X524" i="17"/>
  <c r="R531" i="17"/>
  <c r="V532" i="17"/>
  <c r="G532" i="17"/>
  <c r="F534" i="17"/>
  <c r="M535" i="17" s="1"/>
  <c r="I532" i="17"/>
  <c r="K532" i="17" s="1"/>
  <c r="H532" i="17"/>
  <c r="Q529" i="16"/>
  <c r="S529" i="16" s="1"/>
  <c r="O532" i="17"/>
  <c r="N532" i="17"/>
  <c r="P532" i="17"/>
  <c r="R532" i="17" s="1"/>
  <c r="U531" i="17"/>
  <c r="M531" i="16"/>
  <c r="F531" i="16"/>
  <c r="I530" i="16"/>
  <c r="G530" i="16"/>
  <c r="V530" i="16"/>
  <c r="H530" i="16"/>
  <c r="O530" i="16"/>
  <c r="P530" i="16"/>
  <c r="R530" i="16" s="1"/>
  <c r="N530" i="16"/>
  <c r="U527" i="16"/>
  <c r="K528" i="16"/>
  <c r="L528" i="16" s="1"/>
  <c r="Y527" i="16"/>
  <c r="W527" i="16"/>
  <c r="X527" i="16"/>
  <c r="T528" i="16"/>
  <c r="J529" i="16"/>
  <c r="W525" i="17" l="1"/>
  <c r="X525" i="17"/>
  <c r="L527" i="17"/>
  <c r="J528" i="17"/>
  <c r="S526" i="17"/>
  <c r="X526" i="17" s="1"/>
  <c r="Q527" i="17"/>
  <c r="T527" i="17" s="1"/>
  <c r="U532" i="17"/>
  <c r="N533" i="17"/>
  <c r="O533" i="17"/>
  <c r="P533" i="17"/>
  <c r="R533" i="17" s="1"/>
  <c r="V533" i="17"/>
  <c r="I533" i="17"/>
  <c r="K533" i="17" s="1"/>
  <c r="U533" i="17" s="1"/>
  <c r="F535" i="17"/>
  <c r="M536" i="17" s="1"/>
  <c r="H533" i="17"/>
  <c r="G533" i="17"/>
  <c r="Q530" i="16"/>
  <c r="S530" i="16" s="1"/>
  <c r="M532" i="16"/>
  <c r="I531" i="16"/>
  <c r="H531" i="16"/>
  <c r="V531" i="16"/>
  <c r="G531" i="16"/>
  <c r="F532" i="16"/>
  <c r="N531" i="16"/>
  <c r="O531" i="16"/>
  <c r="P531" i="16"/>
  <c r="R531" i="16" s="1"/>
  <c r="Y528" i="16"/>
  <c r="X528" i="16"/>
  <c r="W528" i="16"/>
  <c r="U528" i="16"/>
  <c r="K529" i="16"/>
  <c r="L529" i="16" s="1"/>
  <c r="T529" i="16"/>
  <c r="J530" i="16"/>
  <c r="W526" i="17" l="1"/>
  <c r="Y526" i="17"/>
  <c r="L528" i="17"/>
  <c r="J529" i="17"/>
  <c r="S527" i="17"/>
  <c r="Y527" i="17" s="1"/>
  <c r="Q528" i="17"/>
  <c r="P534" i="17"/>
  <c r="R534" i="17" s="1"/>
  <c r="O534" i="17"/>
  <c r="N534" i="17"/>
  <c r="I534" i="17"/>
  <c r="K534" i="17" s="1"/>
  <c r="G534" i="17"/>
  <c r="F536" i="17"/>
  <c r="M537" i="17" s="1"/>
  <c r="V534" i="17"/>
  <c r="H534" i="17"/>
  <c r="Q531" i="16"/>
  <c r="S531" i="16" s="1"/>
  <c r="V532" i="16"/>
  <c r="G532" i="16"/>
  <c r="H532" i="16"/>
  <c r="I532" i="16"/>
  <c r="M533" i="16"/>
  <c r="F533" i="16"/>
  <c r="O532" i="16"/>
  <c r="P532" i="16"/>
  <c r="R532" i="16" s="1"/>
  <c r="N532" i="16"/>
  <c r="U529" i="16"/>
  <c r="K530" i="16"/>
  <c r="L530" i="16" s="1"/>
  <c r="Y529" i="16"/>
  <c r="X529" i="16"/>
  <c r="W529" i="16"/>
  <c r="T530" i="16"/>
  <c r="J531" i="16"/>
  <c r="X527" i="17" l="1"/>
  <c r="W527" i="17"/>
  <c r="S528" i="17"/>
  <c r="Y528" i="17" s="1"/>
  <c r="Q529" i="17"/>
  <c r="T529" i="17" s="1"/>
  <c r="L529" i="17"/>
  <c r="J530" i="17"/>
  <c r="T528" i="17"/>
  <c r="U534" i="17"/>
  <c r="V535" i="17"/>
  <c r="F537" i="17"/>
  <c r="M538" i="17" s="1"/>
  <c r="G535" i="17"/>
  <c r="I535" i="17"/>
  <c r="K535" i="17" s="1"/>
  <c r="H535" i="17"/>
  <c r="N535" i="17"/>
  <c r="P535" i="17"/>
  <c r="R535" i="17" s="1"/>
  <c r="O535" i="17"/>
  <c r="Q532" i="16"/>
  <c r="S532" i="16" s="1"/>
  <c r="O533" i="16"/>
  <c r="P533" i="16"/>
  <c r="R533" i="16" s="1"/>
  <c r="N533" i="16"/>
  <c r="V533" i="16"/>
  <c r="G533" i="16"/>
  <c r="I533" i="16"/>
  <c r="F534" i="16"/>
  <c r="M534" i="16"/>
  <c r="H533" i="16"/>
  <c r="W530" i="16"/>
  <c r="Y530" i="16"/>
  <c r="X530" i="16"/>
  <c r="U530" i="16"/>
  <c r="K531" i="16"/>
  <c r="L531" i="16" s="1"/>
  <c r="T531" i="16"/>
  <c r="J532" i="16"/>
  <c r="W528" i="17" l="1"/>
  <c r="X528" i="17"/>
  <c r="L530" i="17"/>
  <c r="J531" i="17"/>
  <c r="Q530" i="17"/>
  <c r="S529" i="17"/>
  <c r="X529" i="17" s="1"/>
  <c r="Q533" i="16"/>
  <c r="S533" i="16" s="1"/>
  <c r="U535" i="17"/>
  <c r="O536" i="17"/>
  <c r="P536" i="17"/>
  <c r="N536" i="17"/>
  <c r="G536" i="17"/>
  <c r="V536" i="17"/>
  <c r="H536" i="17"/>
  <c r="F538" i="17"/>
  <c r="M539" i="17" s="1"/>
  <c r="I536" i="17"/>
  <c r="K536" i="17" s="1"/>
  <c r="P534" i="16"/>
  <c r="R534" i="16" s="1"/>
  <c r="N534" i="16"/>
  <c r="O534" i="16"/>
  <c r="F535" i="16"/>
  <c r="G534" i="16"/>
  <c r="V534" i="16"/>
  <c r="H534" i="16"/>
  <c r="I534" i="16"/>
  <c r="M535" i="16"/>
  <c r="T532" i="16"/>
  <c r="J533" i="16"/>
  <c r="U531" i="16"/>
  <c r="K532" i="16"/>
  <c r="L532" i="16" s="1"/>
  <c r="W531" i="16"/>
  <c r="X531" i="16"/>
  <c r="Y531" i="16"/>
  <c r="Q531" i="17" l="1"/>
  <c r="T531" i="17" s="1"/>
  <c r="S530" i="17"/>
  <c r="Y530" i="17" s="1"/>
  <c r="Y529" i="17"/>
  <c r="W529" i="17"/>
  <c r="T530" i="17"/>
  <c r="J532" i="17"/>
  <c r="L531" i="17"/>
  <c r="Q534" i="16"/>
  <c r="S534" i="16" s="1"/>
  <c r="P537" i="17"/>
  <c r="O537" i="17"/>
  <c r="N537" i="17"/>
  <c r="R536" i="17"/>
  <c r="U536" i="17" s="1"/>
  <c r="F539" i="17"/>
  <c r="M540" i="17" s="1"/>
  <c r="H537" i="17"/>
  <c r="G537" i="17"/>
  <c r="V537" i="17"/>
  <c r="I537" i="17"/>
  <c r="K537" i="17" s="1"/>
  <c r="G535" i="16"/>
  <c r="H535" i="16"/>
  <c r="M536" i="16"/>
  <c r="I535" i="16"/>
  <c r="F536" i="16"/>
  <c r="V535" i="16"/>
  <c r="P535" i="16"/>
  <c r="R535" i="16" s="1"/>
  <c r="N535" i="16"/>
  <c r="O535" i="16"/>
  <c r="J534" i="16"/>
  <c r="X532" i="16"/>
  <c r="W532" i="16"/>
  <c r="Y532" i="16"/>
  <c r="T533" i="16"/>
  <c r="U532" i="16"/>
  <c r="K533" i="16"/>
  <c r="L533" i="16" s="1"/>
  <c r="W533" i="16" s="1"/>
  <c r="W530" i="17" l="1"/>
  <c r="L532" i="17"/>
  <c r="J533" i="17"/>
  <c r="X530" i="17"/>
  <c r="S531" i="17"/>
  <c r="X531" i="17" s="1"/>
  <c r="Q532" i="17"/>
  <c r="T532" i="17" s="1"/>
  <c r="Q535" i="16"/>
  <c r="S535" i="16" s="1"/>
  <c r="R537" i="17"/>
  <c r="F540" i="17"/>
  <c r="M541" i="17" s="1"/>
  <c r="V538" i="17"/>
  <c r="H538" i="17"/>
  <c r="G538" i="17"/>
  <c r="I538" i="17"/>
  <c r="O538" i="17"/>
  <c r="N538" i="17"/>
  <c r="P538" i="17"/>
  <c r="G536" i="16"/>
  <c r="H536" i="16"/>
  <c r="I536" i="16"/>
  <c r="M537" i="16"/>
  <c r="F537" i="16"/>
  <c r="V536" i="16"/>
  <c r="N536" i="16"/>
  <c r="O536" i="16"/>
  <c r="P536" i="16"/>
  <c r="R536" i="16" s="1"/>
  <c r="T534" i="16"/>
  <c r="J535" i="16"/>
  <c r="Y533" i="16"/>
  <c r="X533" i="16"/>
  <c r="U533" i="16"/>
  <c r="K534" i="16"/>
  <c r="L534" i="16" s="1"/>
  <c r="W531" i="17" l="1"/>
  <c r="Y531" i="17"/>
  <c r="L533" i="17"/>
  <c r="J534" i="17"/>
  <c r="S532" i="17"/>
  <c r="X532" i="17" s="1"/>
  <c r="Q533" i="17"/>
  <c r="U537" i="17"/>
  <c r="F541" i="17"/>
  <c r="M542" i="17" s="1"/>
  <c r="R538" i="17"/>
  <c r="N539" i="17"/>
  <c r="P539" i="17"/>
  <c r="O539" i="17"/>
  <c r="K538" i="17"/>
  <c r="V539" i="17"/>
  <c r="H539" i="17"/>
  <c r="I539" i="17"/>
  <c r="G539" i="17"/>
  <c r="Q536" i="16"/>
  <c r="S536" i="16" s="1"/>
  <c r="N537" i="16"/>
  <c r="O537" i="16"/>
  <c r="P537" i="16"/>
  <c r="R537" i="16" s="1"/>
  <c r="H537" i="16"/>
  <c r="M538" i="16"/>
  <c r="I537" i="16"/>
  <c r="F538" i="16"/>
  <c r="V537" i="16"/>
  <c r="G537" i="16"/>
  <c r="U534" i="16"/>
  <c r="K535" i="16"/>
  <c r="L535" i="16" s="1"/>
  <c r="T535" i="16"/>
  <c r="J536" i="16"/>
  <c r="Y534" i="16"/>
  <c r="W534" i="16"/>
  <c r="X534" i="16"/>
  <c r="Y532" i="17" l="1"/>
  <c r="W532" i="17"/>
  <c r="Q534" i="17"/>
  <c r="S533" i="17"/>
  <c r="Y533" i="17" s="1"/>
  <c r="L534" i="17"/>
  <c r="J535" i="17"/>
  <c r="T533" i="17"/>
  <c r="R539" i="17"/>
  <c r="K539" i="17"/>
  <c r="U539" i="17" s="1"/>
  <c r="U538" i="17"/>
  <c r="I540" i="17"/>
  <c r="H540" i="17"/>
  <c r="F542" i="17"/>
  <c r="M543" i="17" s="1"/>
  <c r="G540" i="17"/>
  <c r="V540" i="17"/>
  <c r="P540" i="17"/>
  <c r="R540" i="17" s="1"/>
  <c r="O540" i="17"/>
  <c r="N540" i="17"/>
  <c r="Q537" i="16"/>
  <c r="S537" i="16" s="1"/>
  <c r="H538" i="16"/>
  <c r="V538" i="16"/>
  <c r="G538" i="16"/>
  <c r="I538" i="16"/>
  <c r="M539" i="16"/>
  <c r="F539" i="16"/>
  <c r="N538" i="16"/>
  <c r="O538" i="16"/>
  <c r="P538" i="16"/>
  <c r="R538" i="16" s="1"/>
  <c r="T536" i="16"/>
  <c r="J537" i="16"/>
  <c r="W535" i="16"/>
  <c r="X535" i="16"/>
  <c r="Y535" i="16"/>
  <c r="U535" i="16"/>
  <c r="K536" i="16"/>
  <c r="L536" i="16" s="1"/>
  <c r="W533" i="17" l="1"/>
  <c r="X533" i="17"/>
  <c r="L535" i="17"/>
  <c r="J536" i="17"/>
  <c r="T534" i="17"/>
  <c r="Q535" i="17"/>
  <c r="S534" i="17"/>
  <c r="X534" i="17" s="1"/>
  <c r="K540" i="17"/>
  <c r="V541" i="17"/>
  <c r="H541" i="17"/>
  <c r="G541" i="17"/>
  <c r="I541" i="17"/>
  <c r="K541" i="17" s="1"/>
  <c r="F543" i="17"/>
  <c r="M544" i="17" s="1"/>
  <c r="Q538" i="16"/>
  <c r="S538" i="16" s="1"/>
  <c r="N541" i="17"/>
  <c r="P541" i="17"/>
  <c r="O541" i="17"/>
  <c r="F540" i="16"/>
  <c r="M540" i="16"/>
  <c r="V539" i="16"/>
  <c r="G539" i="16"/>
  <c r="H539" i="16"/>
  <c r="I539" i="16"/>
  <c r="N539" i="16"/>
  <c r="O539" i="16"/>
  <c r="P539" i="16"/>
  <c r="R539" i="16" s="1"/>
  <c r="T537" i="16"/>
  <c r="J538" i="16"/>
  <c r="K537" i="16"/>
  <c r="L537" i="16" s="1"/>
  <c r="W537" i="16" s="1"/>
  <c r="U536" i="16"/>
  <c r="Y536" i="16"/>
  <c r="X536" i="16"/>
  <c r="W536" i="16"/>
  <c r="Y534" i="17" l="1"/>
  <c r="W534" i="17"/>
  <c r="S535" i="17"/>
  <c r="X535" i="17" s="1"/>
  <c r="Q536" i="17"/>
  <c r="T536" i="17" s="1"/>
  <c r="L536" i="17"/>
  <c r="J537" i="17"/>
  <c r="T535" i="17"/>
  <c r="U540" i="17"/>
  <c r="R541" i="17"/>
  <c r="U541" i="17" s="1"/>
  <c r="G542" i="17"/>
  <c r="V542" i="17"/>
  <c r="I542" i="17"/>
  <c r="K542" i="17" s="1"/>
  <c r="H542" i="17"/>
  <c r="F544" i="17"/>
  <c r="M545" i="17" s="1"/>
  <c r="O542" i="17"/>
  <c r="N542" i="17"/>
  <c r="P542" i="17"/>
  <c r="R542" i="17" s="1"/>
  <c r="Q539" i="16"/>
  <c r="S539" i="16" s="1"/>
  <c r="N540" i="16"/>
  <c r="O540" i="16"/>
  <c r="P540" i="16"/>
  <c r="R540" i="16" s="1"/>
  <c r="G540" i="16"/>
  <c r="V540" i="16"/>
  <c r="I540" i="16"/>
  <c r="M541" i="16"/>
  <c r="F541" i="16"/>
  <c r="H540" i="16"/>
  <c r="U537" i="16"/>
  <c r="K538" i="16"/>
  <c r="L538" i="16" s="1"/>
  <c r="T538" i="16"/>
  <c r="J539" i="16"/>
  <c r="Y537" i="16"/>
  <c r="X537" i="16"/>
  <c r="Y535" i="17" l="1"/>
  <c r="W535" i="17"/>
  <c r="J538" i="17"/>
  <c r="L537" i="17"/>
  <c r="S536" i="17"/>
  <c r="Y536" i="17" s="1"/>
  <c r="Q537" i="17"/>
  <c r="Q540" i="16"/>
  <c r="S540" i="16" s="1"/>
  <c r="P543" i="17"/>
  <c r="R543" i="17" s="1"/>
  <c r="O543" i="17"/>
  <c r="N543" i="17"/>
  <c r="F545" i="17"/>
  <c r="M546" i="17" s="1"/>
  <c r="I543" i="17"/>
  <c r="K543" i="17" s="1"/>
  <c r="G543" i="17"/>
  <c r="H543" i="17"/>
  <c r="V543" i="17"/>
  <c r="U542" i="17"/>
  <c r="N541" i="16"/>
  <c r="O541" i="16"/>
  <c r="P541" i="16"/>
  <c r="R541" i="16" s="1"/>
  <c r="V541" i="16"/>
  <c r="H541" i="16"/>
  <c r="M542" i="16"/>
  <c r="G541" i="16"/>
  <c r="I541" i="16"/>
  <c r="F542" i="16"/>
  <c r="T539" i="16"/>
  <c r="J540" i="16"/>
  <c r="W538" i="16"/>
  <c r="X538" i="16"/>
  <c r="Y538" i="16"/>
  <c r="U538" i="16"/>
  <c r="K539" i="16"/>
  <c r="L539" i="16" s="1"/>
  <c r="S537" i="17" l="1"/>
  <c r="X537" i="17" s="1"/>
  <c r="Q538" i="17"/>
  <c r="T538" i="17" s="1"/>
  <c r="W536" i="17"/>
  <c r="L538" i="17"/>
  <c r="J539" i="17"/>
  <c r="X536" i="17"/>
  <c r="T537" i="17"/>
  <c r="G544" i="17"/>
  <c r="H544" i="17"/>
  <c r="V544" i="17"/>
  <c r="F546" i="17"/>
  <c r="M547" i="17" s="1"/>
  <c r="I544" i="17"/>
  <c r="K544" i="17" s="1"/>
  <c r="U543" i="17"/>
  <c r="O544" i="17"/>
  <c r="N544" i="17"/>
  <c r="P544" i="17"/>
  <c r="R544" i="17" s="1"/>
  <c r="Q541" i="16"/>
  <c r="S541" i="16" s="1"/>
  <c r="N542" i="16"/>
  <c r="O542" i="16"/>
  <c r="P542" i="16"/>
  <c r="R542" i="16" s="1"/>
  <c r="G542" i="16"/>
  <c r="H542" i="16"/>
  <c r="M543" i="16"/>
  <c r="V542" i="16"/>
  <c r="I542" i="16"/>
  <c r="F543" i="16"/>
  <c r="T540" i="16"/>
  <c r="J541" i="16"/>
  <c r="U539" i="16"/>
  <c r="K540" i="16"/>
  <c r="L540" i="16" s="1"/>
  <c r="W539" i="16"/>
  <c r="X539" i="16"/>
  <c r="Y539" i="16"/>
  <c r="Y537" i="17" l="1"/>
  <c r="W537" i="17"/>
  <c r="S538" i="17"/>
  <c r="Y538" i="17" s="1"/>
  <c r="Q539" i="17"/>
  <c r="T539" i="17" s="1"/>
  <c r="L539" i="17"/>
  <c r="J540" i="17"/>
  <c r="H545" i="17"/>
  <c r="G545" i="17"/>
  <c r="F547" i="17"/>
  <c r="M548" i="17" s="1"/>
  <c r="V545" i="17"/>
  <c r="I545" i="17"/>
  <c r="K545" i="17" s="1"/>
  <c r="P545" i="17"/>
  <c r="R545" i="17" s="1"/>
  <c r="O545" i="17"/>
  <c r="N545" i="17"/>
  <c r="U544" i="17"/>
  <c r="Q542" i="16"/>
  <c r="S542" i="16" s="1"/>
  <c r="N543" i="16"/>
  <c r="P543" i="16"/>
  <c r="R543" i="16" s="1"/>
  <c r="O543" i="16"/>
  <c r="H543" i="16"/>
  <c r="I543" i="16"/>
  <c r="V543" i="16"/>
  <c r="M544" i="16"/>
  <c r="G543" i="16"/>
  <c r="F544" i="16"/>
  <c r="U540" i="16"/>
  <c r="K541" i="16"/>
  <c r="L541" i="16" s="1"/>
  <c r="T541" i="16"/>
  <c r="J542" i="16"/>
  <c r="W540" i="16"/>
  <c r="X540" i="16"/>
  <c r="Y540" i="16"/>
  <c r="X538" i="17" l="1"/>
  <c r="L540" i="17"/>
  <c r="J541" i="17"/>
  <c r="S539" i="17"/>
  <c r="W539" i="17" s="1"/>
  <c r="Q540" i="17"/>
  <c r="W538" i="17"/>
  <c r="F548" i="17"/>
  <c r="M549" i="17" s="1"/>
  <c r="U545" i="17"/>
  <c r="O546" i="17"/>
  <c r="N546" i="17"/>
  <c r="P546" i="17"/>
  <c r="R546" i="17" s="1"/>
  <c r="V546" i="17"/>
  <c r="I546" i="17"/>
  <c r="H546" i="17"/>
  <c r="G546" i="17"/>
  <c r="O544" i="16"/>
  <c r="N544" i="16"/>
  <c r="P544" i="16"/>
  <c r="R544" i="16" s="1"/>
  <c r="Q543" i="16"/>
  <c r="S543" i="16" s="1"/>
  <c r="M545" i="16"/>
  <c r="F545" i="16"/>
  <c r="G544" i="16"/>
  <c r="H544" i="16"/>
  <c r="V544" i="16"/>
  <c r="I544" i="16"/>
  <c r="T542" i="16"/>
  <c r="J543" i="16"/>
  <c r="W541" i="16"/>
  <c r="X541" i="16"/>
  <c r="Y541" i="16"/>
  <c r="U541" i="16"/>
  <c r="K542" i="16"/>
  <c r="L542" i="16" s="1"/>
  <c r="Y539" i="17" l="1"/>
  <c r="X539" i="17"/>
  <c r="S540" i="17"/>
  <c r="W540" i="17" s="1"/>
  <c r="Q541" i="17"/>
  <c r="L541" i="17"/>
  <c r="J542" i="17"/>
  <c r="T540" i="17"/>
  <c r="N547" i="17"/>
  <c r="P547" i="17"/>
  <c r="R547" i="17" s="1"/>
  <c r="O547" i="17"/>
  <c r="K546" i="17"/>
  <c r="U546" i="17" s="1"/>
  <c r="V547" i="17"/>
  <c r="H547" i="17"/>
  <c r="F549" i="17"/>
  <c r="M550" i="17" s="1"/>
  <c r="I547" i="17"/>
  <c r="G547" i="17"/>
  <c r="Q544" i="16"/>
  <c r="S544" i="16" s="1"/>
  <c r="N545" i="16"/>
  <c r="O545" i="16"/>
  <c r="P545" i="16"/>
  <c r="R545" i="16" s="1"/>
  <c r="M546" i="16"/>
  <c r="V545" i="16"/>
  <c r="G545" i="16"/>
  <c r="F546" i="16"/>
  <c r="H545" i="16"/>
  <c r="I545" i="16"/>
  <c r="T543" i="16"/>
  <c r="J544" i="16"/>
  <c r="Y542" i="16"/>
  <c r="W542" i="16"/>
  <c r="X542" i="16"/>
  <c r="U542" i="16"/>
  <c r="K543" i="16"/>
  <c r="L543" i="16" s="1"/>
  <c r="L542" i="17" l="1"/>
  <c r="J543" i="17"/>
  <c r="S541" i="17"/>
  <c r="X541" i="17" s="1"/>
  <c r="Q542" i="17"/>
  <c r="X540" i="17"/>
  <c r="Y540" i="17"/>
  <c r="T541" i="17"/>
  <c r="K547" i="17"/>
  <c r="U547" i="17"/>
  <c r="I548" i="17"/>
  <c r="K548" i="17" s="1"/>
  <c r="H548" i="17"/>
  <c r="V548" i="17"/>
  <c r="F550" i="17"/>
  <c r="M551" i="17" s="1"/>
  <c r="G548" i="17"/>
  <c r="P548" i="17"/>
  <c r="R548" i="17" s="1"/>
  <c r="O548" i="17"/>
  <c r="N548" i="17"/>
  <c r="I546" i="16"/>
  <c r="V546" i="16"/>
  <c r="M547" i="16"/>
  <c r="F547" i="16"/>
  <c r="G546" i="16"/>
  <c r="H546" i="16"/>
  <c r="P546" i="16"/>
  <c r="R546" i="16" s="1"/>
  <c r="N546" i="16"/>
  <c r="O546" i="16"/>
  <c r="Q545" i="16"/>
  <c r="S545" i="16" s="1"/>
  <c r="U543" i="16"/>
  <c r="K544" i="16"/>
  <c r="L544" i="16" s="1"/>
  <c r="T544" i="16"/>
  <c r="J545" i="16"/>
  <c r="Y543" i="16"/>
  <c r="W543" i="16"/>
  <c r="X543" i="16"/>
  <c r="W541" i="17" l="1"/>
  <c r="Y541" i="17"/>
  <c r="L543" i="17"/>
  <c r="J544" i="17"/>
  <c r="S542" i="17"/>
  <c r="X542" i="17" s="1"/>
  <c r="Q543" i="17"/>
  <c r="T542" i="17"/>
  <c r="Q546" i="16"/>
  <c r="S546" i="16" s="1"/>
  <c r="N549" i="17"/>
  <c r="O549" i="17"/>
  <c r="P549" i="17"/>
  <c r="U548" i="17"/>
  <c r="V549" i="17"/>
  <c r="I549" i="17"/>
  <c r="K549" i="17" s="1"/>
  <c r="H549" i="17"/>
  <c r="G549" i="17"/>
  <c r="F551" i="17"/>
  <c r="M552" i="17" s="1"/>
  <c r="M548" i="16"/>
  <c r="H547" i="16"/>
  <c r="V547" i="16"/>
  <c r="G547" i="16"/>
  <c r="I547" i="16"/>
  <c r="F548" i="16"/>
  <c r="N547" i="16"/>
  <c r="O547" i="16"/>
  <c r="P547" i="16"/>
  <c r="R547" i="16" s="1"/>
  <c r="Y544" i="16"/>
  <c r="X544" i="16"/>
  <c r="W544" i="16"/>
  <c r="U544" i="16"/>
  <c r="K545" i="16"/>
  <c r="L545" i="16" s="1"/>
  <c r="T545" i="16"/>
  <c r="J546" i="16"/>
  <c r="S543" i="17" l="1"/>
  <c r="Y543" i="17" s="1"/>
  <c r="Q544" i="17"/>
  <c r="T544" i="17" s="1"/>
  <c r="L544" i="17"/>
  <c r="J545" i="17"/>
  <c r="T543" i="17"/>
  <c r="Y542" i="17"/>
  <c r="W542" i="17"/>
  <c r="O550" i="17"/>
  <c r="N550" i="17"/>
  <c r="P550" i="17"/>
  <c r="T546" i="16"/>
  <c r="G550" i="17"/>
  <c r="V550" i="17"/>
  <c r="I550" i="17"/>
  <c r="K550" i="17" s="1"/>
  <c r="F552" i="17"/>
  <c r="M553" i="17" s="1"/>
  <c r="H550" i="17"/>
  <c r="R549" i="17"/>
  <c r="Q547" i="16"/>
  <c r="S547" i="16" s="1"/>
  <c r="V548" i="16"/>
  <c r="I548" i="16"/>
  <c r="M549" i="16"/>
  <c r="F549" i="16"/>
  <c r="G548" i="16"/>
  <c r="H548" i="16"/>
  <c r="O548" i="16"/>
  <c r="P548" i="16"/>
  <c r="R548" i="16" s="1"/>
  <c r="N548" i="16"/>
  <c r="J547" i="16"/>
  <c r="Y545" i="16"/>
  <c r="X545" i="16"/>
  <c r="W545" i="16"/>
  <c r="U545" i="16"/>
  <c r="K546" i="16"/>
  <c r="L546" i="16" s="1"/>
  <c r="W543" i="17" l="1"/>
  <c r="X543" i="17"/>
  <c r="J546" i="17"/>
  <c r="L545" i="17"/>
  <c r="S544" i="17"/>
  <c r="W544" i="17" s="1"/>
  <c r="Q545" i="17"/>
  <c r="Q548" i="16"/>
  <c r="S548" i="16" s="1"/>
  <c r="R550" i="17"/>
  <c r="U550" i="17" s="1"/>
  <c r="N551" i="17"/>
  <c r="O551" i="17"/>
  <c r="P551" i="17"/>
  <c r="F553" i="17"/>
  <c r="M554" i="17" s="1"/>
  <c r="I551" i="17"/>
  <c r="K551" i="17" s="1"/>
  <c r="V551" i="17"/>
  <c r="H551" i="17"/>
  <c r="G551" i="17"/>
  <c r="U549" i="17"/>
  <c r="F550" i="16"/>
  <c r="H549" i="16"/>
  <c r="M550" i="16"/>
  <c r="V549" i="16"/>
  <c r="G549" i="16"/>
  <c r="I549" i="16"/>
  <c r="N549" i="16"/>
  <c r="O549" i="16"/>
  <c r="P549" i="16"/>
  <c r="R549" i="16" s="1"/>
  <c r="U546" i="16"/>
  <c r="K547" i="16"/>
  <c r="L547" i="16" s="1"/>
  <c r="T547" i="16"/>
  <c r="J548" i="16"/>
  <c r="W546" i="16"/>
  <c r="Y546" i="16"/>
  <c r="X546" i="16"/>
  <c r="S545" i="17" l="1"/>
  <c r="W545" i="17" s="1"/>
  <c r="Q546" i="17"/>
  <c r="T546" i="17" s="1"/>
  <c r="Y544" i="17"/>
  <c r="L546" i="17"/>
  <c r="J547" i="17"/>
  <c r="X544" i="17"/>
  <c r="T545" i="17"/>
  <c r="R551" i="17"/>
  <c r="U551" i="17" s="1"/>
  <c r="G552" i="17"/>
  <c r="H552" i="17"/>
  <c r="V552" i="17"/>
  <c r="F554" i="17"/>
  <c r="M555" i="17" s="1"/>
  <c r="I552" i="17"/>
  <c r="O552" i="17"/>
  <c r="N552" i="17"/>
  <c r="P552" i="17"/>
  <c r="R552" i="17" s="1"/>
  <c r="Q549" i="16"/>
  <c r="S549" i="16" s="1"/>
  <c r="N550" i="16"/>
  <c r="O550" i="16"/>
  <c r="P550" i="16"/>
  <c r="R550" i="16" s="1"/>
  <c r="F551" i="16"/>
  <c r="G550" i="16"/>
  <c r="V550" i="16"/>
  <c r="I550" i="16"/>
  <c r="M551" i="16"/>
  <c r="H550" i="16"/>
  <c r="U547" i="16"/>
  <c r="K548" i="16"/>
  <c r="L548" i="16" s="1"/>
  <c r="T548" i="16"/>
  <c r="J549" i="16"/>
  <c r="X547" i="16"/>
  <c r="Y547" i="16"/>
  <c r="W547" i="16"/>
  <c r="Y545" i="17" l="1"/>
  <c r="X545" i="17"/>
  <c r="S546" i="17"/>
  <c r="X546" i="17" s="1"/>
  <c r="Q547" i="17"/>
  <c r="T547" i="17" s="1"/>
  <c r="L547" i="17"/>
  <c r="J548" i="17"/>
  <c r="K552" i="17"/>
  <c r="U552" i="17" s="1"/>
  <c r="H553" i="17"/>
  <c r="G553" i="17"/>
  <c r="F555" i="17"/>
  <c r="M556" i="17" s="1"/>
  <c r="I553" i="17"/>
  <c r="V553" i="17"/>
  <c r="P553" i="17"/>
  <c r="R553" i="17" s="1"/>
  <c r="O553" i="17"/>
  <c r="N553" i="17"/>
  <c r="Q550" i="16"/>
  <c r="S550" i="16" s="1"/>
  <c r="O551" i="16"/>
  <c r="P551" i="16"/>
  <c r="R551" i="16" s="1"/>
  <c r="N551" i="16"/>
  <c r="H551" i="16"/>
  <c r="M552" i="16"/>
  <c r="F552" i="16"/>
  <c r="V551" i="16"/>
  <c r="G551" i="16"/>
  <c r="I551" i="16"/>
  <c r="U548" i="16"/>
  <c r="K549" i="16"/>
  <c r="L549" i="16" s="1"/>
  <c r="W549" i="16" s="1"/>
  <c r="T549" i="16"/>
  <c r="J550" i="16"/>
  <c r="Y548" i="16"/>
  <c r="X548" i="16"/>
  <c r="W548" i="16"/>
  <c r="Y546" i="17" l="1"/>
  <c r="L548" i="17"/>
  <c r="J549" i="17"/>
  <c r="Q548" i="17"/>
  <c r="S547" i="17"/>
  <c r="X547" i="17" s="1"/>
  <c r="W546" i="17"/>
  <c r="K553" i="17"/>
  <c r="F556" i="17"/>
  <c r="M557" i="17" s="1"/>
  <c r="V554" i="17"/>
  <c r="H554" i="17"/>
  <c r="G554" i="17"/>
  <c r="I554" i="17"/>
  <c r="K554" i="17" s="1"/>
  <c r="T550" i="16"/>
  <c r="Q551" i="16"/>
  <c r="S551" i="16" s="1"/>
  <c r="P554" i="17"/>
  <c r="R554" i="17" s="1"/>
  <c r="N554" i="17"/>
  <c r="O554" i="17"/>
  <c r="U553" i="17"/>
  <c r="G552" i="16"/>
  <c r="H552" i="16"/>
  <c r="V552" i="16"/>
  <c r="I552" i="16"/>
  <c r="M553" i="16"/>
  <c r="F553" i="16"/>
  <c r="N552" i="16"/>
  <c r="O552" i="16"/>
  <c r="P552" i="16"/>
  <c r="R552" i="16" s="1"/>
  <c r="J551" i="16"/>
  <c r="X549" i="16"/>
  <c r="Y549" i="16"/>
  <c r="U549" i="16"/>
  <c r="K550" i="16"/>
  <c r="L550" i="16" s="1"/>
  <c r="W547" i="17" l="1"/>
  <c r="S548" i="17"/>
  <c r="Y548" i="17" s="1"/>
  <c r="Q549" i="17"/>
  <c r="Y547" i="17"/>
  <c r="T548" i="17"/>
  <c r="L549" i="17"/>
  <c r="J550" i="17"/>
  <c r="U554" i="17"/>
  <c r="V555" i="17"/>
  <c r="H555" i="17"/>
  <c r="F557" i="17"/>
  <c r="M558" i="17" s="1"/>
  <c r="G555" i="17"/>
  <c r="I555" i="17"/>
  <c r="K555" i="17" s="1"/>
  <c r="N555" i="17"/>
  <c r="P555" i="17"/>
  <c r="O555" i="17"/>
  <c r="Q552" i="16"/>
  <c r="S552" i="16" s="1"/>
  <c r="V553" i="16"/>
  <c r="G553" i="16"/>
  <c r="H553" i="16"/>
  <c r="F554" i="16"/>
  <c r="M554" i="16"/>
  <c r="I553" i="16"/>
  <c r="N553" i="16"/>
  <c r="P553" i="16"/>
  <c r="R553" i="16" s="1"/>
  <c r="O553" i="16"/>
  <c r="Y550" i="16"/>
  <c r="X550" i="16"/>
  <c r="W550" i="16"/>
  <c r="U550" i="16"/>
  <c r="K551" i="16"/>
  <c r="L551" i="16" s="1"/>
  <c r="T551" i="16"/>
  <c r="J552" i="16"/>
  <c r="X548" i="17" l="1"/>
  <c r="W548" i="17"/>
  <c r="L550" i="17"/>
  <c r="J551" i="17"/>
  <c r="S549" i="17"/>
  <c r="W549" i="17" s="1"/>
  <c r="Q550" i="17"/>
  <c r="T550" i="17" s="1"/>
  <c r="T549" i="17"/>
  <c r="P556" i="17"/>
  <c r="O556" i="17"/>
  <c r="N556" i="17"/>
  <c r="R555" i="17"/>
  <c r="I556" i="17"/>
  <c r="K556" i="17" s="1"/>
  <c r="H556" i="17"/>
  <c r="F558" i="17"/>
  <c r="M559" i="17" s="1"/>
  <c r="V556" i="17"/>
  <c r="G556" i="17"/>
  <c r="Q553" i="16"/>
  <c r="S553" i="16" s="1"/>
  <c r="O554" i="16"/>
  <c r="P554" i="16"/>
  <c r="R554" i="16" s="1"/>
  <c r="N554" i="16"/>
  <c r="F555" i="16"/>
  <c r="G554" i="16"/>
  <c r="I554" i="16"/>
  <c r="H554" i="16"/>
  <c r="V554" i="16"/>
  <c r="M555" i="16"/>
  <c r="U551" i="16"/>
  <c r="K552" i="16"/>
  <c r="L552" i="16" s="1"/>
  <c r="T552" i="16"/>
  <c r="J553" i="16"/>
  <c r="W551" i="16"/>
  <c r="X551" i="16"/>
  <c r="Y551" i="16"/>
  <c r="L551" i="17" l="1"/>
  <c r="J552" i="17"/>
  <c r="X549" i="17"/>
  <c r="Q551" i="17"/>
  <c r="S550" i="17"/>
  <c r="W550" i="17" s="1"/>
  <c r="Y549" i="17"/>
  <c r="R556" i="17"/>
  <c r="U556" i="17"/>
  <c r="V557" i="17"/>
  <c r="H557" i="17"/>
  <c r="F559" i="17"/>
  <c r="M560" i="17" s="1"/>
  <c r="G557" i="17"/>
  <c r="I557" i="17"/>
  <c r="K557" i="17" s="1"/>
  <c r="U555" i="17"/>
  <c r="N557" i="17"/>
  <c r="P557" i="17"/>
  <c r="R557" i="17" s="1"/>
  <c r="O557" i="17"/>
  <c r="Q554" i="16"/>
  <c r="S554" i="16" s="1"/>
  <c r="G555" i="16"/>
  <c r="H555" i="16"/>
  <c r="V555" i="16"/>
  <c r="M556" i="16"/>
  <c r="F556" i="16"/>
  <c r="I555" i="16"/>
  <c r="N555" i="16"/>
  <c r="O555" i="16"/>
  <c r="P555" i="16"/>
  <c r="R555" i="16" s="1"/>
  <c r="J554" i="16"/>
  <c r="T553" i="16"/>
  <c r="Y552" i="16"/>
  <c r="X552" i="16"/>
  <c r="W552" i="16"/>
  <c r="U552" i="16"/>
  <c r="K553" i="16"/>
  <c r="L553" i="16" s="1"/>
  <c r="T551" i="17" l="1"/>
  <c r="Q552" i="17"/>
  <c r="T552" i="17" s="1"/>
  <c r="S551" i="17"/>
  <c r="Y551" i="17" s="1"/>
  <c r="X550" i="17"/>
  <c r="Y550" i="17"/>
  <c r="J553" i="17"/>
  <c r="L552" i="17"/>
  <c r="U557" i="17"/>
  <c r="G558" i="17"/>
  <c r="V558" i="17"/>
  <c r="I558" i="17"/>
  <c r="K558" i="17" s="1"/>
  <c r="H558" i="17"/>
  <c r="F560" i="17"/>
  <c r="M561" i="17" s="1"/>
  <c r="O558" i="17"/>
  <c r="N558" i="17"/>
  <c r="P558" i="17"/>
  <c r="R558" i="17" s="1"/>
  <c r="Q555" i="16"/>
  <c r="S555" i="16" s="1"/>
  <c r="H556" i="16"/>
  <c r="V556" i="16"/>
  <c r="I556" i="16"/>
  <c r="M557" i="16"/>
  <c r="F557" i="16"/>
  <c r="G556" i="16"/>
  <c r="O556" i="16"/>
  <c r="N556" i="16"/>
  <c r="P556" i="16"/>
  <c r="R556" i="16" s="1"/>
  <c r="Y553" i="16"/>
  <c r="X553" i="16"/>
  <c r="W553" i="16"/>
  <c r="U553" i="16"/>
  <c r="K554" i="16"/>
  <c r="L554" i="16" s="1"/>
  <c r="T554" i="16"/>
  <c r="J555" i="16"/>
  <c r="X551" i="17" l="1"/>
  <c r="L553" i="17"/>
  <c r="J554" i="17"/>
  <c r="W551" i="17"/>
  <c r="S552" i="17"/>
  <c r="W552" i="17" s="1"/>
  <c r="Q553" i="17"/>
  <c r="T553" i="17" s="1"/>
  <c r="N559" i="17"/>
  <c r="P559" i="17"/>
  <c r="R559" i="17" s="1"/>
  <c r="O559" i="17"/>
  <c r="Q556" i="16"/>
  <c r="S556" i="16" s="1"/>
  <c r="F561" i="17"/>
  <c r="M562" i="17" s="1"/>
  <c r="I559" i="17"/>
  <c r="G559" i="17"/>
  <c r="H559" i="17"/>
  <c r="V559" i="17"/>
  <c r="U558" i="17"/>
  <c r="N557" i="16"/>
  <c r="O557" i="16"/>
  <c r="P557" i="16"/>
  <c r="R557" i="16" s="1"/>
  <c r="V557" i="16"/>
  <c r="F558" i="16"/>
  <c r="I557" i="16"/>
  <c r="G557" i="16"/>
  <c r="M558" i="16"/>
  <c r="H557" i="16"/>
  <c r="U554" i="16"/>
  <c r="K555" i="16"/>
  <c r="L555" i="16" s="1"/>
  <c r="T555" i="16"/>
  <c r="J556" i="16"/>
  <c r="W554" i="16"/>
  <c r="X554" i="16"/>
  <c r="Y554" i="16"/>
  <c r="X552" i="17" l="1"/>
  <c r="L554" i="17"/>
  <c r="J555" i="17"/>
  <c r="Y552" i="17"/>
  <c r="S553" i="17"/>
  <c r="W553" i="17" s="1"/>
  <c r="Q554" i="17"/>
  <c r="G560" i="17"/>
  <c r="F562" i="17"/>
  <c r="M563" i="17" s="1"/>
  <c r="V560" i="17"/>
  <c r="H560" i="17"/>
  <c r="I560" i="17"/>
  <c r="O560" i="17"/>
  <c r="P560" i="17"/>
  <c r="R560" i="17"/>
  <c r="N560" i="17"/>
  <c r="K559" i="17"/>
  <c r="U559" i="17" s="1"/>
  <c r="Q557" i="16"/>
  <c r="S557" i="16" s="1"/>
  <c r="V558" i="16"/>
  <c r="F559" i="16"/>
  <c r="G558" i="16"/>
  <c r="H558" i="16"/>
  <c r="I558" i="16"/>
  <c r="M559" i="16"/>
  <c r="N558" i="16"/>
  <c r="O558" i="16"/>
  <c r="P558" i="16"/>
  <c r="R558" i="16" s="1"/>
  <c r="T556" i="16"/>
  <c r="J557" i="16"/>
  <c r="W555" i="16"/>
  <c r="Y555" i="16"/>
  <c r="X555" i="16"/>
  <c r="K556" i="16"/>
  <c r="L556" i="16" s="1"/>
  <c r="U555" i="16"/>
  <c r="S554" i="17" l="1"/>
  <c r="X554" i="17" s="1"/>
  <c r="Q555" i="17"/>
  <c r="X553" i="17"/>
  <c r="L555" i="17"/>
  <c r="J556" i="17"/>
  <c r="Y553" i="17"/>
  <c r="T554" i="17"/>
  <c r="K560" i="17"/>
  <c r="U560" i="17" s="1"/>
  <c r="P561" i="17"/>
  <c r="R561" i="17" s="1"/>
  <c r="O561" i="17"/>
  <c r="N561" i="17"/>
  <c r="Q558" i="16"/>
  <c r="S558" i="16" s="1"/>
  <c r="H561" i="17"/>
  <c r="G561" i="17"/>
  <c r="F563" i="17"/>
  <c r="M564" i="17" s="1"/>
  <c r="V561" i="17"/>
  <c r="I561" i="17"/>
  <c r="N559" i="16"/>
  <c r="O559" i="16"/>
  <c r="P559" i="16"/>
  <c r="R559" i="16" s="1"/>
  <c r="F560" i="16"/>
  <c r="M560" i="16"/>
  <c r="I559" i="16"/>
  <c r="V559" i="16"/>
  <c r="H559" i="16"/>
  <c r="G559" i="16"/>
  <c r="W556" i="16"/>
  <c r="Y556" i="16"/>
  <c r="T557" i="16"/>
  <c r="J558" i="16"/>
  <c r="U556" i="16"/>
  <c r="K557" i="16"/>
  <c r="L557" i="16" s="1"/>
  <c r="X556" i="16"/>
  <c r="Y554" i="17" l="1"/>
  <c r="W554" i="17"/>
  <c r="L556" i="17"/>
  <c r="J557" i="17"/>
  <c r="T555" i="17"/>
  <c r="S555" i="17"/>
  <c r="Y555" i="17" s="1"/>
  <c r="Q556" i="17"/>
  <c r="Q559" i="16"/>
  <c r="S559" i="16" s="1"/>
  <c r="P562" i="17"/>
  <c r="R562" i="17" s="1"/>
  <c r="O562" i="17"/>
  <c r="N562" i="17"/>
  <c r="K561" i="17"/>
  <c r="U561" i="17" s="1"/>
  <c r="F564" i="17"/>
  <c r="M565" i="17" s="1"/>
  <c r="V562" i="17"/>
  <c r="G562" i="17"/>
  <c r="I562" i="17"/>
  <c r="K562" i="17" s="1"/>
  <c r="H562" i="17"/>
  <c r="O560" i="16"/>
  <c r="P560" i="16"/>
  <c r="R560" i="16" s="1"/>
  <c r="N560" i="16"/>
  <c r="M561" i="16"/>
  <c r="F561" i="16"/>
  <c r="G560" i="16"/>
  <c r="H560" i="16"/>
  <c r="V560" i="16"/>
  <c r="I560" i="16"/>
  <c r="Y557" i="16"/>
  <c r="W557" i="16"/>
  <c r="X557" i="16"/>
  <c r="T558" i="16"/>
  <c r="J559" i="16"/>
  <c r="U557" i="16"/>
  <c r="K558" i="16"/>
  <c r="L558" i="16" s="1"/>
  <c r="W555" i="17" l="1"/>
  <c r="X555" i="17"/>
  <c r="L557" i="17"/>
  <c r="J558" i="17"/>
  <c r="S556" i="17"/>
  <c r="Y556" i="17" s="1"/>
  <c r="Q557" i="17"/>
  <c r="T556" i="17"/>
  <c r="Q560" i="16"/>
  <c r="S560" i="16" s="1"/>
  <c r="V563" i="17"/>
  <c r="H563" i="17"/>
  <c r="F565" i="17"/>
  <c r="M566" i="17" s="1"/>
  <c r="I563" i="17"/>
  <c r="G563" i="17"/>
  <c r="N563" i="17"/>
  <c r="P563" i="17"/>
  <c r="R563" i="17" s="1"/>
  <c r="O563" i="17"/>
  <c r="U562" i="17"/>
  <c r="V561" i="16"/>
  <c r="H561" i="16"/>
  <c r="G561" i="16"/>
  <c r="F562" i="16"/>
  <c r="M562" i="16"/>
  <c r="I561" i="16"/>
  <c r="O561" i="16"/>
  <c r="P561" i="16"/>
  <c r="R561" i="16" s="1"/>
  <c r="N561" i="16"/>
  <c r="T559" i="16"/>
  <c r="J560" i="16"/>
  <c r="W558" i="16"/>
  <c r="Y558" i="16"/>
  <c r="X558" i="16"/>
  <c r="U558" i="16"/>
  <c r="K559" i="16"/>
  <c r="L559" i="16" s="1"/>
  <c r="W556" i="17" l="1"/>
  <c r="X556" i="17"/>
  <c r="J559" i="17"/>
  <c r="L558" i="17"/>
  <c r="T557" i="17"/>
  <c r="Q558" i="17"/>
  <c r="T558" i="17" s="1"/>
  <c r="S557" i="17"/>
  <c r="Y557" i="17" s="1"/>
  <c r="K563" i="17"/>
  <c r="U563" i="17" s="1"/>
  <c r="I564" i="17"/>
  <c r="H564" i="17"/>
  <c r="F566" i="17"/>
  <c r="M567" i="17" s="1"/>
  <c r="G564" i="17"/>
  <c r="V564" i="17"/>
  <c r="P564" i="17"/>
  <c r="R564" i="17" s="1"/>
  <c r="O564" i="17"/>
  <c r="N564" i="17"/>
  <c r="H562" i="16"/>
  <c r="M563" i="16"/>
  <c r="I562" i="16"/>
  <c r="F563" i="16"/>
  <c r="G562" i="16"/>
  <c r="V562" i="16"/>
  <c r="Q561" i="16"/>
  <c r="S561" i="16" s="1"/>
  <c r="N562" i="16"/>
  <c r="P562" i="16"/>
  <c r="R562" i="16" s="1"/>
  <c r="O562" i="16"/>
  <c r="U559" i="16"/>
  <c r="K560" i="16"/>
  <c r="L560" i="16" s="1"/>
  <c r="T560" i="16"/>
  <c r="J561" i="16"/>
  <c r="W559" i="16"/>
  <c r="X559" i="16"/>
  <c r="Y559" i="16"/>
  <c r="W557" i="17" l="1"/>
  <c r="J560" i="17"/>
  <c r="L559" i="17"/>
  <c r="X557" i="17"/>
  <c r="S558" i="17"/>
  <c r="W558" i="17" s="1"/>
  <c r="Q559" i="17"/>
  <c r="T559" i="17" s="1"/>
  <c r="K564" i="17"/>
  <c r="U564" i="17" s="1"/>
  <c r="N565" i="17"/>
  <c r="P565" i="17"/>
  <c r="R565" i="17" s="1"/>
  <c r="O565" i="17"/>
  <c r="V565" i="17"/>
  <c r="I565" i="17"/>
  <c r="H565" i="17"/>
  <c r="G565" i="17"/>
  <c r="F567" i="17"/>
  <c r="M568" i="17" s="1"/>
  <c r="Q562" i="16"/>
  <c r="S562" i="16" s="1"/>
  <c r="N563" i="16"/>
  <c r="O563" i="16"/>
  <c r="P563" i="16"/>
  <c r="R563" i="16" s="1"/>
  <c r="F564" i="16"/>
  <c r="I563" i="16"/>
  <c r="V563" i="16"/>
  <c r="G563" i="16"/>
  <c r="M564" i="16"/>
  <c r="H563" i="16"/>
  <c r="T561" i="16"/>
  <c r="J562" i="16"/>
  <c r="Y560" i="16"/>
  <c r="W560" i="16"/>
  <c r="X560" i="16"/>
  <c r="U560" i="16"/>
  <c r="K561" i="16"/>
  <c r="L561" i="16" s="1"/>
  <c r="L560" i="17" l="1"/>
  <c r="J561" i="17"/>
  <c r="X558" i="17"/>
  <c r="Y558" i="17"/>
  <c r="S559" i="17"/>
  <c r="X559" i="17" s="1"/>
  <c r="Q560" i="17"/>
  <c r="T560" i="17" s="1"/>
  <c r="Q563" i="16"/>
  <c r="S563" i="16" s="1"/>
  <c r="K565" i="17"/>
  <c r="U565" i="17" s="1"/>
  <c r="G566" i="17"/>
  <c r="V566" i="17"/>
  <c r="I566" i="17"/>
  <c r="H566" i="17"/>
  <c r="F568" i="17"/>
  <c r="M569" i="17" s="1"/>
  <c r="O566" i="17"/>
  <c r="N566" i="17"/>
  <c r="P566" i="17"/>
  <c r="R566" i="17" s="1"/>
  <c r="O564" i="16"/>
  <c r="N564" i="16"/>
  <c r="P564" i="16"/>
  <c r="R564" i="16" s="1"/>
  <c r="G564" i="16"/>
  <c r="I564" i="16"/>
  <c r="F565" i="16"/>
  <c r="V564" i="16"/>
  <c r="H564" i="16"/>
  <c r="M565" i="16"/>
  <c r="U561" i="16"/>
  <c r="K562" i="16"/>
  <c r="L562" i="16" s="1"/>
  <c r="J563" i="16"/>
  <c r="T562" i="16"/>
  <c r="W561" i="16"/>
  <c r="X561" i="16"/>
  <c r="Y561" i="16"/>
  <c r="Y559" i="17" l="1"/>
  <c r="W559" i="17"/>
  <c r="J562" i="17"/>
  <c r="L561" i="17"/>
  <c r="S560" i="17"/>
  <c r="W560" i="17" s="1"/>
  <c r="Q561" i="17"/>
  <c r="T561" i="17" s="1"/>
  <c r="K566" i="17"/>
  <c r="U566" i="17" s="1"/>
  <c r="N567" i="17"/>
  <c r="O567" i="17"/>
  <c r="P567" i="17"/>
  <c r="F569" i="17"/>
  <c r="M570" i="17" s="1"/>
  <c r="I567" i="17"/>
  <c r="K567" i="17" s="1"/>
  <c r="H567" i="17"/>
  <c r="G567" i="17"/>
  <c r="V567" i="17"/>
  <c r="Q564" i="16"/>
  <c r="S564" i="16" s="1"/>
  <c r="M566" i="16"/>
  <c r="F566" i="16"/>
  <c r="V565" i="16"/>
  <c r="I565" i="16"/>
  <c r="H565" i="16"/>
  <c r="G565" i="16"/>
  <c r="N565" i="16"/>
  <c r="O565" i="16"/>
  <c r="P565" i="16"/>
  <c r="R565" i="16" s="1"/>
  <c r="T563" i="16"/>
  <c r="J564" i="16"/>
  <c r="K563" i="16"/>
  <c r="L563" i="16" s="1"/>
  <c r="U562" i="16"/>
  <c r="Y562" i="16"/>
  <c r="W562" i="16"/>
  <c r="X562" i="16"/>
  <c r="X560" i="17" l="1"/>
  <c r="S561" i="17"/>
  <c r="X561" i="17" s="1"/>
  <c r="Q562" i="17"/>
  <c r="T562" i="17" s="1"/>
  <c r="Y560" i="17"/>
  <c r="L562" i="17"/>
  <c r="J563" i="17"/>
  <c r="Q565" i="16"/>
  <c r="S565" i="16" s="1"/>
  <c r="R567" i="17"/>
  <c r="U567" i="17" s="1"/>
  <c r="O568" i="17"/>
  <c r="P568" i="17"/>
  <c r="N568" i="17"/>
  <c r="G568" i="17"/>
  <c r="F570" i="17"/>
  <c r="M571" i="17" s="1"/>
  <c r="I568" i="17"/>
  <c r="K568" i="17" s="1"/>
  <c r="H568" i="17"/>
  <c r="V568" i="17"/>
  <c r="H566" i="16"/>
  <c r="I566" i="16"/>
  <c r="M567" i="16"/>
  <c r="F567" i="16"/>
  <c r="V566" i="16"/>
  <c r="G566" i="16"/>
  <c r="N566" i="16"/>
  <c r="P566" i="16"/>
  <c r="R566" i="16" s="1"/>
  <c r="O566" i="16"/>
  <c r="U563" i="16"/>
  <c r="K564" i="16"/>
  <c r="L564" i="16" s="1"/>
  <c r="X563" i="16"/>
  <c r="Y563" i="16"/>
  <c r="W563" i="16"/>
  <c r="J565" i="16"/>
  <c r="T564" i="16"/>
  <c r="W561" i="17" l="1"/>
  <c r="Y561" i="17"/>
  <c r="S562" i="17"/>
  <c r="X562" i="17" s="1"/>
  <c r="Q563" i="17"/>
  <c r="J564" i="17"/>
  <c r="L563" i="17"/>
  <c r="R568" i="17"/>
  <c r="U568" i="17" s="1"/>
  <c r="P569" i="17"/>
  <c r="O569" i="17"/>
  <c r="N569" i="17"/>
  <c r="H569" i="17"/>
  <c r="G569" i="17"/>
  <c r="F571" i="17"/>
  <c r="M572" i="17" s="1"/>
  <c r="I569" i="17"/>
  <c r="V569" i="17"/>
  <c r="Q566" i="16"/>
  <c r="S566" i="16" s="1"/>
  <c r="F568" i="16"/>
  <c r="G567" i="16"/>
  <c r="M568" i="16"/>
  <c r="V567" i="16"/>
  <c r="H567" i="16"/>
  <c r="I567" i="16"/>
  <c r="N567" i="16"/>
  <c r="O567" i="16"/>
  <c r="P567" i="16"/>
  <c r="R567" i="16" s="1"/>
  <c r="U564" i="16"/>
  <c r="K565" i="16"/>
  <c r="L565" i="16" s="1"/>
  <c r="T565" i="16"/>
  <c r="J566" i="16"/>
  <c r="Y564" i="16"/>
  <c r="W564" i="16"/>
  <c r="X564" i="16"/>
  <c r="W562" i="17" l="1"/>
  <c r="Y562" i="17"/>
  <c r="J565" i="17"/>
  <c r="L564" i="17"/>
  <c r="T563" i="17"/>
  <c r="S563" i="17"/>
  <c r="Y563" i="17" s="1"/>
  <c r="Q564" i="17"/>
  <c r="T564" i="17" s="1"/>
  <c r="R569" i="17"/>
  <c r="F572" i="17"/>
  <c r="M573" i="17" s="1"/>
  <c r="I570" i="17"/>
  <c r="H570" i="17"/>
  <c r="G570" i="17"/>
  <c r="V570" i="17"/>
  <c r="K569" i="17"/>
  <c r="U569" i="17" s="1"/>
  <c r="P570" i="17"/>
  <c r="R570" i="17" s="1"/>
  <c r="O570" i="17"/>
  <c r="N570" i="17"/>
  <c r="Q567" i="16"/>
  <c r="S567" i="16" s="1"/>
  <c r="N568" i="16"/>
  <c r="O568" i="16"/>
  <c r="P568" i="16"/>
  <c r="R568" i="16" s="1"/>
  <c r="I568" i="16"/>
  <c r="M569" i="16"/>
  <c r="F569" i="16"/>
  <c r="V568" i="16"/>
  <c r="G568" i="16"/>
  <c r="H568" i="16"/>
  <c r="T566" i="16"/>
  <c r="J567" i="16"/>
  <c r="W565" i="16"/>
  <c r="X565" i="16"/>
  <c r="Y565" i="16"/>
  <c r="U565" i="16"/>
  <c r="K566" i="16"/>
  <c r="L566" i="16" s="1"/>
  <c r="W563" i="17" l="1"/>
  <c r="L565" i="17"/>
  <c r="J566" i="17"/>
  <c r="X563" i="17"/>
  <c r="S564" i="17"/>
  <c r="Y564" i="17" s="1"/>
  <c r="Q565" i="17"/>
  <c r="T565" i="17" s="1"/>
  <c r="K570" i="17"/>
  <c r="U570" i="17"/>
  <c r="N571" i="17"/>
  <c r="P571" i="17"/>
  <c r="R571" i="17" s="1"/>
  <c r="O571" i="17"/>
  <c r="V571" i="17"/>
  <c r="H571" i="17"/>
  <c r="I571" i="17"/>
  <c r="K571" i="17" s="1"/>
  <c r="G571" i="17"/>
  <c r="F573" i="17"/>
  <c r="M574" i="17" s="1"/>
  <c r="Q568" i="16"/>
  <c r="S568" i="16" s="1"/>
  <c r="H569" i="16"/>
  <c r="M570" i="16"/>
  <c r="G569" i="16"/>
  <c r="I569" i="16"/>
  <c r="F570" i="16"/>
  <c r="V569" i="16"/>
  <c r="P569" i="16"/>
  <c r="R569" i="16" s="1"/>
  <c r="N569" i="16"/>
  <c r="O569" i="16"/>
  <c r="T567" i="16"/>
  <c r="J568" i="16"/>
  <c r="U566" i="16"/>
  <c r="K567" i="16"/>
  <c r="L567" i="16" s="1"/>
  <c r="Y566" i="16"/>
  <c r="X566" i="16"/>
  <c r="W566" i="16"/>
  <c r="X564" i="17" l="1"/>
  <c r="J567" i="17"/>
  <c r="L566" i="17"/>
  <c r="W564" i="17"/>
  <c r="S565" i="17"/>
  <c r="Y565" i="17" s="1"/>
  <c r="Q566" i="17"/>
  <c r="I572" i="17"/>
  <c r="K572" i="17" s="1"/>
  <c r="H572" i="17"/>
  <c r="F574" i="17"/>
  <c r="M575" i="17" s="1"/>
  <c r="G572" i="17"/>
  <c r="V572" i="17"/>
  <c r="P572" i="17"/>
  <c r="R572" i="17" s="1"/>
  <c r="O572" i="17"/>
  <c r="N572" i="17"/>
  <c r="U571" i="17"/>
  <c r="Q569" i="16"/>
  <c r="S569" i="16" s="1"/>
  <c r="M571" i="16"/>
  <c r="F571" i="16"/>
  <c r="V570" i="16"/>
  <c r="H570" i="16"/>
  <c r="G570" i="16"/>
  <c r="I570" i="16"/>
  <c r="N570" i="16"/>
  <c r="P570" i="16"/>
  <c r="R570" i="16" s="1"/>
  <c r="O570" i="16"/>
  <c r="T568" i="16"/>
  <c r="J569" i="16"/>
  <c r="U567" i="16"/>
  <c r="K568" i="16"/>
  <c r="L568" i="16" s="1"/>
  <c r="Y567" i="16"/>
  <c r="X567" i="16"/>
  <c r="W567" i="16"/>
  <c r="X565" i="17" l="1"/>
  <c r="W565" i="17"/>
  <c r="L567" i="17"/>
  <c r="J568" i="17"/>
  <c r="S566" i="17"/>
  <c r="W566" i="17" s="1"/>
  <c r="Q567" i="17"/>
  <c r="T567" i="17" s="1"/>
  <c r="T566" i="17"/>
  <c r="U572" i="17"/>
  <c r="V573" i="17"/>
  <c r="I573" i="17"/>
  <c r="K573" i="17" s="1"/>
  <c r="H573" i="17"/>
  <c r="F575" i="17"/>
  <c r="M576" i="17" s="1"/>
  <c r="G573" i="17"/>
  <c r="N573" i="17"/>
  <c r="O573" i="17"/>
  <c r="P573" i="17"/>
  <c r="R573" i="17" s="1"/>
  <c r="Q570" i="16"/>
  <c r="S570" i="16" s="1"/>
  <c r="G571" i="16"/>
  <c r="H571" i="16"/>
  <c r="M572" i="16"/>
  <c r="I571" i="16"/>
  <c r="F572" i="16"/>
  <c r="V571" i="16"/>
  <c r="N571" i="16"/>
  <c r="O571" i="16"/>
  <c r="P571" i="16"/>
  <c r="R571" i="16" s="1"/>
  <c r="U568" i="16"/>
  <c r="K569" i="16"/>
  <c r="L569" i="16" s="1"/>
  <c r="T569" i="16"/>
  <c r="J570" i="16"/>
  <c r="W568" i="16"/>
  <c r="Y568" i="16"/>
  <c r="X568" i="16"/>
  <c r="Y566" i="17" l="1"/>
  <c r="X566" i="17"/>
  <c r="L568" i="17"/>
  <c r="J569" i="17"/>
  <c r="S567" i="17"/>
  <c r="Y567" i="17" s="1"/>
  <c r="Q568" i="17"/>
  <c r="T568" i="17" s="1"/>
  <c r="G574" i="17"/>
  <c r="V574" i="17"/>
  <c r="I574" i="17"/>
  <c r="K574" i="17" s="1"/>
  <c r="F576" i="17"/>
  <c r="M577" i="17" s="1"/>
  <c r="H574" i="17"/>
  <c r="Q571" i="16"/>
  <c r="S571" i="16" s="1"/>
  <c r="O574" i="17"/>
  <c r="N574" i="17"/>
  <c r="P574" i="17"/>
  <c r="R574" i="17" s="1"/>
  <c r="U573" i="17"/>
  <c r="H572" i="16"/>
  <c r="V572" i="16"/>
  <c r="M573" i="16"/>
  <c r="F573" i="16"/>
  <c r="G572" i="16"/>
  <c r="I572" i="16"/>
  <c r="P572" i="16"/>
  <c r="R572" i="16" s="1"/>
  <c r="O572" i="16"/>
  <c r="N572" i="16"/>
  <c r="J571" i="16"/>
  <c r="T570" i="16"/>
  <c r="X569" i="16"/>
  <c r="Y569" i="16"/>
  <c r="W569" i="16"/>
  <c r="U569" i="16"/>
  <c r="K570" i="16"/>
  <c r="L570" i="16" s="1"/>
  <c r="Y570" i="16" s="1"/>
  <c r="J570" i="17" l="1"/>
  <c r="L569" i="17"/>
  <c r="X567" i="17"/>
  <c r="W567" i="17"/>
  <c r="S568" i="17"/>
  <c r="Y568" i="17" s="1"/>
  <c r="Q569" i="17"/>
  <c r="P575" i="17"/>
  <c r="R575" i="17" s="1"/>
  <c r="O575" i="17"/>
  <c r="N575" i="17"/>
  <c r="I575" i="17"/>
  <c r="K575" i="17" s="1"/>
  <c r="V575" i="17"/>
  <c r="G575" i="17"/>
  <c r="F577" i="17"/>
  <c r="M578" i="17" s="1"/>
  <c r="H575" i="17"/>
  <c r="U574" i="17"/>
  <c r="Q572" i="16"/>
  <c r="S572" i="16" s="1"/>
  <c r="F574" i="16"/>
  <c r="V573" i="16"/>
  <c r="G573" i="16"/>
  <c r="H573" i="16"/>
  <c r="I573" i="16"/>
  <c r="M574" i="16"/>
  <c r="P573" i="16"/>
  <c r="R573" i="16" s="1"/>
  <c r="N573" i="16"/>
  <c r="O573" i="16"/>
  <c r="T571" i="16"/>
  <c r="J572" i="16"/>
  <c r="U570" i="16"/>
  <c r="K571" i="16"/>
  <c r="L571" i="16" s="1"/>
  <c r="X570" i="16"/>
  <c r="W570" i="16"/>
  <c r="X568" i="17" l="1"/>
  <c r="W568" i="17"/>
  <c r="S569" i="17"/>
  <c r="Y569" i="17" s="1"/>
  <c r="Q570" i="17"/>
  <c r="T570" i="17" s="1"/>
  <c r="J571" i="17"/>
  <c r="L570" i="17"/>
  <c r="T569" i="17"/>
  <c r="F578" i="17"/>
  <c r="M579" i="17" s="1"/>
  <c r="G576" i="17"/>
  <c r="I576" i="17"/>
  <c r="K576" i="17" s="1"/>
  <c r="H576" i="17"/>
  <c r="V576" i="17"/>
  <c r="U575" i="17"/>
  <c r="P576" i="17"/>
  <c r="R576" i="17" s="1"/>
  <c r="O576" i="17"/>
  <c r="N576" i="17"/>
  <c r="Q573" i="16"/>
  <c r="S573" i="16" s="1"/>
  <c r="P574" i="16"/>
  <c r="R574" i="16" s="1"/>
  <c r="N574" i="16"/>
  <c r="O574" i="16"/>
  <c r="F575" i="16"/>
  <c r="G574" i="16"/>
  <c r="V574" i="16"/>
  <c r="M575" i="16"/>
  <c r="H574" i="16"/>
  <c r="I574" i="16"/>
  <c r="T572" i="16"/>
  <c r="J573" i="16"/>
  <c r="W571" i="16"/>
  <c r="Y571" i="16"/>
  <c r="X571" i="16"/>
  <c r="U571" i="16"/>
  <c r="K572" i="16"/>
  <c r="L572" i="16" s="1"/>
  <c r="X569" i="17" l="1"/>
  <c r="L571" i="17"/>
  <c r="J572" i="17"/>
  <c r="S570" i="17"/>
  <c r="W570" i="17" s="1"/>
  <c r="Q571" i="17"/>
  <c r="W569" i="17"/>
  <c r="U576" i="17"/>
  <c r="N577" i="17"/>
  <c r="P577" i="17"/>
  <c r="R577" i="17" s="1"/>
  <c r="O577" i="17"/>
  <c r="V577" i="17"/>
  <c r="F579" i="17"/>
  <c r="M580" i="17" s="1"/>
  <c r="G577" i="17"/>
  <c r="I577" i="17"/>
  <c r="K577" i="17" s="1"/>
  <c r="H577" i="17"/>
  <c r="Q574" i="16"/>
  <c r="S574" i="16" s="1"/>
  <c r="N575" i="16"/>
  <c r="O575" i="16"/>
  <c r="P575" i="16"/>
  <c r="R575" i="16" s="1"/>
  <c r="M576" i="16"/>
  <c r="F576" i="16"/>
  <c r="H575" i="16"/>
  <c r="V575" i="16"/>
  <c r="G575" i="16"/>
  <c r="I575" i="16"/>
  <c r="U572" i="16"/>
  <c r="K573" i="16"/>
  <c r="L573" i="16" s="1"/>
  <c r="T573" i="16"/>
  <c r="J574" i="16"/>
  <c r="X572" i="16"/>
  <c r="W572" i="16"/>
  <c r="Y572" i="16"/>
  <c r="Y570" i="17" l="1"/>
  <c r="X570" i="17"/>
  <c r="S571" i="17"/>
  <c r="W571" i="17" s="1"/>
  <c r="Q572" i="17"/>
  <c r="T572" i="17" s="1"/>
  <c r="T571" i="17"/>
  <c r="L572" i="17"/>
  <c r="J573" i="17"/>
  <c r="U577" i="17"/>
  <c r="P578" i="17"/>
  <c r="R578" i="17" s="1"/>
  <c r="O578" i="17"/>
  <c r="N578" i="17"/>
  <c r="I578" i="17"/>
  <c r="K578" i="17" s="1"/>
  <c r="V578" i="17"/>
  <c r="F580" i="17"/>
  <c r="M581" i="17" s="1"/>
  <c r="H578" i="17"/>
  <c r="G578" i="17"/>
  <c r="Q575" i="16"/>
  <c r="S575" i="16" s="1"/>
  <c r="F577" i="16"/>
  <c r="G576" i="16"/>
  <c r="H576" i="16"/>
  <c r="M577" i="16"/>
  <c r="V576" i="16"/>
  <c r="I576" i="16"/>
  <c r="P576" i="16"/>
  <c r="R576" i="16" s="1"/>
  <c r="N576" i="16"/>
  <c r="O576" i="16"/>
  <c r="T574" i="16"/>
  <c r="J575" i="16"/>
  <c r="W573" i="16"/>
  <c r="X573" i="16"/>
  <c r="Y573" i="16"/>
  <c r="U573" i="16"/>
  <c r="K574" i="16"/>
  <c r="L574" i="16" s="1"/>
  <c r="Y574" i="16" s="1"/>
  <c r="X571" i="17" l="1"/>
  <c r="Y571" i="17"/>
  <c r="L573" i="17"/>
  <c r="J574" i="17"/>
  <c r="S572" i="17"/>
  <c r="W572" i="17" s="1"/>
  <c r="Q573" i="17"/>
  <c r="N579" i="17"/>
  <c r="O579" i="17"/>
  <c r="P579" i="17"/>
  <c r="R579" i="17" s="1"/>
  <c r="U578" i="17"/>
  <c r="V579" i="17"/>
  <c r="I579" i="17"/>
  <c r="K579" i="17" s="1"/>
  <c r="H579" i="17"/>
  <c r="F581" i="17"/>
  <c r="M582" i="17" s="1"/>
  <c r="G579" i="17"/>
  <c r="Q576" i="16"/>
  <c r="S576" i="16" s="1"/>
  <c r="O577" i="16"/>
  <c r="N577" i="16"/>
  <c r="P577" i="16"/>
  <c r="R577" i="16" s="1"/>
  <c r="H577" i="16"/>
  <c r="I577" i="16"/>
  <c r="F578" i="16"/>
  <c r="M578" i="16"/>
  <c r="V577" i="16"/>
  <c r="G577" i="16"/>
  <c r="T575" i="16"/>
  <c r="J576" i="16"/>
  <c r="U574" i="16"/>
  <c r="K575" i="16"/>
  <c r="L575" i="16" s="1"/>
  <c r="X574" i="16"/>
  <c r="W574" i="16"/>
  <c r="Q574" i="17" l="1"/>
  <c r="T574" i="17" s="1"/>
  <c r="S573" i="17"/>
  <c r="X573" i="17" s="1"/>
  <c r="Y572" i="17"/>
  <c r="X572" i="17"/>
  <c r="T573" i="17"/>
  <c r="J575" i="17"/>
  <c r="L574" i="17"/>
  <c r="Q577" i="16"/>
  <c r="S577" i="16" s="1"/>
  <c r="U579" i="17"/>
  <c r="R580" i="17"/>
  <c r="O580" i="17"/>
  <c r="N580" i="17"/>
  <c r="P580" i="17"/>
  <c r="F582" i="17"/>
  <c r="M583" i="17" s="1"/>
  <c r="I580" i="17"/>
  <c r="K580" i="17" s="1"/>
  <c r="G580" i="17"/>
  <c r="V580" i="17"/>
  <c r="H580" i="17"/>
  <c r="P578" i="16"/>
  <c r="R578" i="16" s="1"/>
  <c r="N578" i="16"/>
  <c r="O578" i="16"/>
  <c r="H578" i="16"/>
  <c r="I578" i="16"/>
  <c r="G578" i="16"/>
  <c r="V578" i="16"/>
  <c r="M579" i="16"/>
  <c r="F579" i="16"/>
  <c r="U575" i="16"/>
  <c r="K576" i="16"/>
  <c r="L576" i="16" s="1"/>
  <c r="T576" i="16"/>
  <c r="J577" i="16"/>
  <c r="W575" i="16"/>
  <c r="Y575" i="16"/>
  <c r="X575" i="16"/>
  <c r="Y573" i="17" l="1"/>
  <c r="W573" i="17"/>
  <c r="L575" i="17"/>
  <c r="J576" i="17"/>
  <c r="S574" i="17"/>
  <c r="W574" i="17" s="1"/>
  <c r="Q575" i="17"/>
  <c r="O581" i="17"/>
  <c r="N581" i="17"/>
  <c r="P581" i="17"/>
  <c r="R581" i="17" s="1"/>
  <c r="F583" i="17"/>
  <c r="M584" i="17" s="1"/>
  <c r="H581" i="17"/>
  <c r="V581" i="17"/>
  <c r="G581" i="17"/>
  <c r="I581" i="17"/>
  <c r="K581" i="17" s="1"/>
  <c r="U580" i="17"/>
  <c r="Q578" i="16"/>
  <c r="N579" i="16"/>
  <c r="O579" i="16"/>
  <c r="P579" i="16"/>
  <c r="R579" i="16" s="1"/>
  <c r="V579" i="16"/>
  <c r="G579" i="16"/>
  <c r="F580" i="16"/>
  <c r="H579" i="16"/>
  <c r="I579" i="16"/>
  <c r="M580" i="16"/>
  <c r="T577" i="16"/>
  <c r="J578" i="16"/>
  <c r="Y576" i="16"/>
  <c r="W576" i="16"/>
  <c r="X576" i="16"/>
  <c r="U576" i="16"/>
  <c r="K577" i="16"/>
  <c r="L577" i="16" s="1"/>
  <c r="S575" i="17" l="1"/>
  <c r="W575" i="17" s="1"/>
  <c r="Q576" i="17"/>
  <c r="T576" i="17" s="1"/>
  <c r="L576" i="17"/>
  <c r="J577" i="17"/>
  <c r="T575" i="17"/>
  <c r="X574" i="17"/>
  <c r="Y574" i="17"/>
  <c r="H582" i="17"/>
  <c r="G582" i="17"/>
  <c r="F584" i="17"/>
  <c r="M585" i="17" s="1"/>
  <c r="I582" i="17"/>
  <c r="K582" i="17" s="1"/>
  <c r="V582" i="17"/>
  <c r="U581" i="17"/>
  <c r="P582" i="17"/>
  <c r="R582" i="17" s="1"/>
  <c r="O582" i="17"/>
  <c r="N582" i="17"/>
  <c r="Q579" i="16"/>
  <c r="S579" i="16" s="1"/>
  <c r="S578" i="16"/>
  <c r="F581" i="16"/>
  <c r="V580" i="16"/>
  <c r="I580" i="16"/>
  <c r="M581" i="16"/>
  <c r="H580" i="16"/>
  <c r="G580" i="16"/>
  <c r="N580" i="16"/>
  <c r="O580" i="16"/>
  <c r="P580" i="16"/>
  <c r="R580" i="16" s="1"/>
  <c r="U577" i="16"/>
  <c r="K578" i="16"/>
  <c r="L578" i="16" s="1"/>
  <c r="T578" i="16"/>
  <c r="J579" i="16"/>
  <c r="X577" i="16"/>
  <c r="W577" i="16"/>
  <c r="Y577" i="16"/>
  <c r="X575" i="17" l="1"/>
  <c r="Y575" i="17"/>
  <c r="L577" i="17"/>
  <c r="J578" i="17"/>
  <c r="S576" i="17"/>
  <c r="X576" i="17" s="1"/>
  <c r="Q577" i="17"/>
  <c r="T577" i="17" s="1"/>
  <c r="U582" i="17"/>
  <c r="P583" i="17"/>
  <c r="N583" i="17"/>
  <c r="O583" i="17"/>
  <c r="F585" i="17"/>
  <c r="M586" i="17" s="1"/>
  <c r="H583" i="17"/>
  <c r="V583" i="17"/>
  <c r="I583" i="17"/>
  <c r="K583" i="17" s="1"/>
  <c r="G583" i="17"/>
  <c r="Q580" i="16"/>
  <c r="S580" i="16" s="1"/>
  <c r="N581" i="16"/>
  <c r="O581" i="16"/>
  <c r="P581" i="16"/>
  <c r="R581" i="16" s="1"/>
  <c r="F582" i="16"/>
  <c r="M582" i="16"/>
  <c r="H581" i="16"/>
  <c r="V581" i="16"/>
  <c r="G581" i="16"/>
  <c r="I581" i="16"/>
  <c r="X578" i="16"/>
  <c r="W578" i="16"/>
  <c r="Y578" i="16"/>
  <c r="T579" i="16"/>
  <c r="J580" i="16"/>
  <c r="U578" i="16"/>
  <c r="K579" i="16"/>
  <c r="L579" i="16" s="1"/>
  <c r="Q581" i="16" l="1"/>
  <c r="S581" i="16" s="1"/>
  <c r="W576" i="17"/>
  <c r="Y576" i="17"/>
  <c r="L578" i="17"/>
  <c r="J579" i="17"/>
  <c r="S577" i="17"/>
  <c r="X577" i="17" s="1"/>
  <c r="Q578" i="17"/>
  <c r="T578" i="17" s="1"/>
  <c r="N584" i="17"/>
  <c r="P584" i="17"/>
  <c r="O584" i="17"/>
  <c r="R583" i="17"/>
  <c r="V584" i="17"/>
  <c r="F586" i="17"/>
  <c r="M587" i="17" s="1"/>
  <c r="I584" i="17"/>
  <c r="K584" i="17" s="1"/>
  <c r="G584" i="17"/>
  <c r="H584" i="17"/>
  <c r="N582" i="16"/>
  <c r="O582" i="16"/>
  <c r="P582" i="16"/>
  <c r="R582" i="16" s="1"/>
  <c r="F583" i="16"/>
  <c r="V582" i="16"/>
  <c r="G582" i="16"/>
  <c r="H582" i="16"/>
  <c r="M583" i="16"/>
  <c r="I582" i="16"/>
  <c r="W579" i="16"/>
  <c r="Y579" i="16"/>
  <c r="X579" i="16"/>
  <c r="U579" i="16"/>
  <c r="K580" i="16"/>
  <c r="L580" i="16" s="1"/>
  <c r="J581" i="16"/>
  <c r="T580" i="16"/>
  <c r="W577" i="17" l="1"/>
  <c r="Y577" i="17"/>
  <c r="L579" i="17"/>
  <c r="J580" i="17"/>
  <c r="S578" i="17"/>
  <c r="W578" i="17" s="1"/>
  <c r="Q579" i="17"/>
  <c r="U583" i="17"/>
  <c r="U584" i="17"/>
  <c r="R584" i="17"/>
  <c r="I585" i="17"/>
  <c r="K585" i="17" s="1"/>
  <c r="H585" i="17"/>
  <c r="V585" i="17"/>
  <c r="F587" i="17"/>
  <c r="M588" i="17" s="1"/>
  <c r="G585" i="17"/>
  <c r="P585" i="17"/>
  <c r="R585" i="17" s="1"/>
  <c r="N585" i="17"/>
  <c r="O585" i="17"/>
  <c r="Q582" i="16"/>
  <c r="S582" i="16" s="1"/>
  <c r="F584" i="16"/>
  <c r="V583" i="16"/>
  <c r="G583" i="16"/>
  <c r="H583" i="16"/>
  <c r="M584" i="16"/>
  <c r="I583" i="16"/>
  <c r="O583" i="16"/>
  <c r="N583" i="16"/>
  <c r="P583" i="16"/>
  <c r="R583" i="16" s="1"/>
  <c r="T581" i="16"/>
  <c r="J582" i="16"/>
  <c r="Y580" i="16"/>
  <c r="W580" i="16"/>
  <c r="X580" i="16"/>
  <c r="U580" i="16"/>
  <c r="K581" i="16"/>
  <c r="L581" i="16" s="1"/>
  <c r="S579" i="17" l="1"/>
  <c r="X579" i="17" s="1"/>
  <c r="Q580" i="17"/>
  <c r="T580" i="17" s="1"/>
  <c r="X578" i="17"/>
  <c r="Y578" i="17"/>
  <c r="T579" i="17"/>
  <c r="L580" i="17"/>
  <c r="J581" i="17"/>
  <c r="F588" i="17"/>
  <c r="M589" i="17" s="1"/>
  <c r="U585" i="17"/>
  <c r="I586" i="17"/>
  <c r="K586" i="17" s="1"/>
  <c r="V586" i="17"/>
  <c r="H586" i="17"/>
  <c r="G586" i="17"/>
  <c r="P586" i="17"/>
  <c r="R586" i="17" s="1"/>
  <c r="O586" i="17"/>
  <c r="N586" i="17"/>
  <c r="Q583" i="16"/>
  <c r="S583" i="16" s="1"/>
  <c r="O584" i="16"/>
  <c r="N584" i="16"/>
  <c r="P584" i="16"/>
  <c r="R584" i="16" s="1"/>
  <c r="F585" i="16"/>
  <c r="V584" i="16"/>
  <c r="I584" i="16"/>
  <c r="M585" i="16"/>
  <c r="H584" i="16"/>
  <c r="G584" i="16"/>
  <c r="W581" i="16"/>
  <c r="X581" i="16"/>
  <c r="Y581" i="16"/>
  <c r="U581" i="16"/>
  <c r="K582" i="16"/>
  <c r="L582" i="16" s="1"/>
  <c r="T582" i="16"/>
  <c r="J583" i="16"/>
  <c r="W579" i="17" l="1"/>
  <c r="L581" i="17"/>
  <c r="J582" i="17"/>
  <c r="Y579" i="17"/>
  <c r="S580" i="17"/>
  <c r="X580" i="17" s="1"/>
  <c r="Q581" i="17"/>
  <c r="T581" i="17" s="1"/>
  <c r="U586" i="17"/>
  <c r="G587" i="17"/>
  <c r="V587" i="17"/>
  <c r="F589" i="17"/>
  <c r="M590" i="17" s="1"/>
  <c r="I587" i="17"/>
  <c r="K587" i="17" s="1"/>
  <c r="H587" i="17"/>
  <c r="O587" i="17"/>
  <c r="N587" i="17"/>
  <c r="P587" i="17"/>
  <c r="Q584" i="16"/>
  <c r="S584" i="16" s="1"/>
  <c r="F586" i="16"/>
  <c r="V585" i="16"/>
  <c r="G585" i="16"/>
  <c r="H585" i="16"/>
  <c r="M586" i="16"/>
  <c r="I585" i="16"/>
  <c r="N585" i="16"/>
  <c r="O585" i="16"/>
  <c r="P585" i="16"/>
  <c r="R585" i="16" s="1"/>
  <c r="U582" i="16"/>
  <c r="K583" i="16"/>
  <c r="L583" i="16" s="1"/>
  <c r="T583" i="16"/>
  <c r="J584" i="16"/>
  <c r="X582" i="16"/>
  <c r="Y582" i="16"/>
  <c r="W582" i="16"/>
  <c r="W580" i="17" l="1"/>
  <c r="Y580" i="17"/>
  <c r="L582" i="17"/>
  <c r="J583" i="17"/>
  <c r="S581" i="17"/>
  <c r="Y581" i="17" s="1"/>
  <c r="Q582" i="17"/>
  <c r="F590" i="17"/>
  <c r="M591" i="17" s="1"/>
  <c r="I588" i="17"/>
  <c r="K588" i="17" s="1"/>
  <c r="G588" i="17"/>
  <c r="H588" i="17"/>
  <c r="V588" i="17"/>
  <c r="R587" i="17"/>
  <c r="U587" i="17" s="1"/>
  <c r="O588" i="17"/>
  <c r="P588" i="17"/>
  <c r="R588" i="17" s="1"/>
  <c r="N588" i="17"/>
  <c r="Q585" i="16"/>
  <c r="S585" i="16" s="1"/>
  <c r="N586" i="16"/>
  <c r="P586" i="16"/>
  <c r="R586" i="16" s="1"/>
  <c r="O586" i="16"/>
  <c r="M587" i="16"/>
  <c r="F587" i="16"/>
  <c r="V586" i="16"/>
  <c r="G586" i="16"/>
  <c r="H586" i="16"/>
  <c r="I586" i="16"/>
  <c r="W583" i="16"/>
  <c r="X583" i="16"/>
  <c r="Y583" i="16"/>
  <c r="U583" i="16"/>
  <c r="K584" i="16"/>
  <c r="L584" i="16" s="1"/>
  <c r="T584" i="16"/>
  <c r="J585" i="16"/>
  <c r="W581" i="17" l="1"/>
  <c r="S582" i="17"/>
  <c r="X582" i="17" s="1"/>
  <c r="Q583" i="17"/>
  <c r="L583" i="17"/>
  <c r="J584" i="17"/>
  <c r="T582" i="17"/>
  <c r="X581" i="17"/>
  <c r="U588" i="17"/>
  <c r="O589" i="17"/>
  <c r="N589" i="17"/>
  <c r="P589" i="17"/>
  <c r="R589" i="17" s="1"/>
  <c r="F591" i="17"/>
  <c r="M592" i="17" s="1"/>
  <c r="V589" i="17"/>
  <c r="H589" i="17"/>
  <c r="G589" i="17"/>
  <c r="I589" i="17"/>
  <c r="K589" i="17" s="1"/>
  <c r="Q586" i="16"/>
  <c r="S586" i="16" s="1"/>
  <c r="H587" i="16"/>
  <c r="M588" i="16"/>
  <c r="I587" i="16"/>
  <c r="V587" i="16"/>
  <c r="G587" i="16"/>
  <c r="F588" i="16"/>
  <c r="P587" i="16"/>
  <c r="R587" i="16" s="1"/>
  <c r="N587" i="16"/>
  <c r="O587" i="16"/>
  <c r="U584" i="16"/>
  <c r="K585" i="16"/>
  <c r="L585" i="16" s="1"/>
  <c r="T585" i="16"/>
  <c r="J586" i="16"/>
  <c r="Y584" i="16"/>
  <c r="X584" i="16"/>
  <c r="W584" i="16"/>
  <c r="W582" i="17" l="1"/>
  <c r="Y582" i="17"/>
  <c r="J585" i="17"/>
  <c r="L584" i="17"/>
  <c r="T583" i="17"/>
  <c r="Q584" i="17"/>
  <c r="S583" i="17"/>
  <c r="W583" i="17" s="1"/>
  <c r="U589" i="17"/>
  <c r="P590" i="17"/>
  <c r="R590" i="17" s="1"/>
  <c r="O590" i="17"/>
  <c r="N590" i="17"/>
  <c r="H590" i="17"/>
  <c r="G590" i="17"/>
  <c r="V590" i="17"/>
  <c r="F592" i="17"/>
  <c r="M593" i="17" s="1"/>
  <c r="I590" i="17"/>
  <c r="K590" i="17" s="1"/>
  <c r="Q587" i="16"/>
  <c r="S587" i="16" s="1"/>
  <c r="H588" i="16"/>
  <c r="V588" i="16"/>
  <c r="F589" i="16"/>
  <c r="G588" i="16"/>
  <c r="I588" i="16"/>
  <c r="M589" i="16"/>
  <c r="O588" i="16"/>
  <c r="P588" i="16"/>
  <c r="R588" i="16" s="1"/>
  <c r="N588" i="16"/>
  <c r="W585" i="16"/>
  <c r="Y585" i="16"/>
  <c r="X585" i="16"/>
  <c r="T586" i="16"/>
  <c r="J587" i="16"/>
  <c r="K586" i="16"/>
  <c r="L586" i="16" s="1"/>
  <c r="U585" i="16"/>
  <c r="S584" i="17" l="1"/>
  <c r="Y584" i="17" s="1"/>
  <c r="Q585" i="17"/>
  <c r="T585" i="17" s="1"/>
  <c r="X583" i="17"/>
  <c r="Y583" i="17"/>
  <c r="T584" i="17"/>
  <c r="L585" i="17"/>
  <c r="J586" i="17"/>
  <c r="U590" i="17"/>
  <c r="P591" i="17"/>
  <c r="R591" i="17" s="1"/>
  <c r="O591" i="17"/>
  <c r="N591" i="17"/>
  <c r="F593" i="17"/>
  <c r="M594" i="17" s="1"/>
  <c r="H591" i="17"/>
  <c r="V591" i="17"/>
  <c r="G591" i="17"/>
  <c r="I591" i="17"/>
  <c r="K591" i="17" s="1"/>
  <c r="U591" i="17" s="1"/>
  <c r="T587" i="16"/>
  <c r="Q588" i="16"/>
  <c r="S588" i="16" s="1"/>
  <c r="N589" i="16"/>
  <c r="O589" i="16"/>
  <c r="P589" i="16"/>
  <c r="R589" i="16" s="1"/>
  <c r="M590" i="16"/>
  <c r="H589" i="16"/>
  <c r="I589" i="16"/>
  <c r="F590" i="16"/>
  <c r="V589" i="16"/>
  <c r="G589" i="16"/>
  <c r="K587" i="16"/>
  <c r="L587" i="16" s="1"/>
  <c r="U586" i="16"/>
  <c r="J588" i="16"/>
  <c r="W586" i="16"/>
  <c r="X586" i="16"/>
  <c r="Y586" i="16"/>
  <c r="X584" i="17" l="1"/>
  <c r="W584" i="17"/>
  <c r="J587" i="17"/>
  <c r="L586" i="17"/>
  <c r="S585" i="17"/>
  <c r="X585" i="17" s="1"/>
  <c r="Q586" i="17"/>
  <c r="T586" i="17" s="1"/>
  <c r="N592" i="17"/>
  <c r="P592" i="17"/>
  <c r="R592" i="17" s="1"/>
  <c r="O592" i="17"/>
  <c r="V592" i="17"/>
  <c r="G592" i="17"/>
  <c r="F594" i="17"/>
  <c r="M595" i="17" s="1"/>
  <c r="I592" i="17"/>
  <c r="H592" i="17"/>
  <c r="Q589" i="16"/>
  <c r="S589" i="16" s="1"/>
  <c r="V590" i="16"/>
  <c r="H590" i="16"/>
  <c r="I590" i="16"/>
  <c r="M591" i="16"/>
  <c r="F591" i="16"/>
  <c r="G590" i="16"/>
  <c r="N590" i="16"/>
  <c r="O590" i="16"/>
  <c r="P590" i="16"/>
  <c r="R590" i="16" s="1"/>
  <c r="J589" i="16"/>
  <c r="T588" i="16"/>
  <c r="U587" i="16"/>
  <c r="K588" i="16"/>
  <c r="L588" i="16" s="1"/>
  <c r="Y588" i="16" s="1"/>
  <c r="Y587" i="16"/>
  <c r="W587" i="16"/>
  <c r="X587" i="16"/>
  <c r="Y585" i="17" l="1"/>
  <c r="W585" i="17"/>
  <c r="S586" i="17"/>
  <c r="Y586" i="17" s="1"/>
  <c r="Q587" i="17"/>
  <c r="L587" i="17"/>
  <c r="J588" i="17"/>
  <c r="K592" i="17"/>
  <c r="U592" i="17" s="1"/>
  <c r="P593" i="17"/>
  <c r="R593" i="17" s="1"/>
  <c r="N593" i="17"/>
  <c r="O593" i="17"/>
  <c r="I593" i="17"/>
  <c r="H593" i="17"/>
  <c r="V593" i="17"/>
  <c r="F595" i="17"/>
  <c r="M596" i="17" s="1"/>
  <c r="G593" i="17"/>
  <c r="Q590" i="16"/>
  <c r="S590" i="16" s="1"/>
  <c r="H591" i="16"/>
  <c r="M592" i="16"/>
  <c r="V591" i="16"/>
  <c r="G591" i="16"/>
  <c r="F592" i="16"/>
  <c r="I591" i="16"/>
  <c r="N591" i="16"/>
  <c r="O591" i="16"/>
  <c r="P591" i="16"/>
  <c r="R591" i="16" s="1"/>
  <c r="U588" i="16"/>
  <c r="K589" i="16"/>
  <c r="L589" i="16" s="1"/>
  <c r="T589" i="16"/>
  <c r="J590" i="16"/>
  <c r="W588" i="16"/>
  <c r="X588" i="16"/>
  <c r="W586" i="17" l="1"/>
  <c r="X586" i="17"/>
  <c r="L588" i="17"/>
  <c r="J589" i="17"/>
  <c r="Q588" i="17"/>
  <c r="S587" i="17"/>
  <c r="Y587" i="17" s="1"/>
  <c r="T587" i="17"/>
  <c r="K593" i="17"/>
  <c r="U593" i="17" s="1"/>
  <c r="O594" i="17"/>
  <c r="N594" i="17"/>
  <c r="P594" i="17"/>
  <c r="R594" i="17" s="1"/>
  <c r="I594" i="17"/>
  <c r="G594" i="17"/>
  <c r="V594" i="17"/>
  <c r="H594" i="17"/>
  <c r="F596" i="17"/>
  <c r="M597" i="17" s="1"/>
  <c r="Q591" i="16"/>
  <c r="S591" i="16" s="1"/>
  <c r="V592" i="16"/>
  <c r="I592" i="16"/>
  <c r="M593" i="16"/>
  <c r="F593" i="16"/>
  <c r="G592" i="16"/>
  <c r="H592" i="16"/>
  <c r="N592" i="16"/>
  <c r="P592" i="16"/>
  <c r="R592" i="16" s="1"/>
  <c r="O592" i="16"/>
  <c r="T590" i="16"/>
  <c r="J591" i="16"/>
  <c r="X589" i="16"/>
  <c r="W589" i="16"/>
  <c r="Y589" i="16"/>
  <c r="K590" i="16"/>
  <c r="L590" i="16" s="1"/>
  <c r="U589" i="16"/>
  <c r="S588" i="17" l="1"/>
  <c r="Y588" i="17" s="1"/>
  <c r="Q589" i="17"/>
  <c r="T589" i="17" s="1"/>
  <c r="X587" i="17"/>
  <c r="W587" i="17"/>
  <c r="L589" i="17"/>
  <c r="J590" i="17"/>
  <c r="T588" i="17"/>
  <c r="K594" i="17"/>
  <c r="U594" i="17"/>
  <c r="O595" i="17"/>
  <c r="N595" i="17"/>
  <c r="P595" i="17"/>
  <c r="R595" i="17" s="1"/>
  <c r="G595" i="17"/>
  <c r="V595" i="17"/>
  <c r="H595" i="17"/>
  <c r="I595" i="17"/>
  <c r="K595" i="17" s="1"/>
  <c r="F597" i="17"/>
  <c r="M598" i="17" s="1"/>
  <c r="Q592" i="16"/>
  <c r="S592" i="16" s="1"/>
  <c r="F594" i="16"/>
  <c r="H593" i="16"/>
  <c r="I593" i="16"/>
  <c r="M594" i="16"/>
  <c r="V593" i="16"/>
  <c r="G593" i="16"/>
  <c r="N593" i="16"/>
  <c r="O593" i="16"/>
  <c r="P593" i="16"/>
  <c r="R593" i="16" s="1"/>
  <c r="T591" i="16"/>
  <c r="J592" i="16"/>
  <c r="W590" i="16"/>
  <c r="X590" i="16"/>
  <c r="Y590" i="16"/>
  <c r="U590" i="16"/>
  <c r="K591" i="16"/>
  <c r="L591" i="16" s="1"/>
  <c r="W588" i="17" l="1"/>
  <c r="X588" i="17"/>
  <c r="J591" i="17"/>
  <c r="L590" i="17"/>
  <c r="S589" i="17"/>
  <c r="W589" i="17" s="1"/>
  <c r="Q590" i="17"/>
  <c r="U595" i="17"/>
  <c r="O596" i="17"/>
  <c r="N596" i="17"/>
  <c r="P596" i="17"/>
  <c r="R596" i="17" s="1"/>
  <c r="F598" i="17"/>
  <c r="M599" i="17" s="1"/>
  <c r="I596" i="17"/>
  <c r="K596" i="17" s="1"/>
  <c r="G596" i="17"/>
  <c r="V596" i="17"/>
  <c r="H596" i="17"/>
  <c r="Q593" i="16"/>
  <c r="S593" i="16" s="1"/>
  <c r="P594" i="16"/>
  <c r="R594" i="16" s="1"/>
  <c r="N594" i="16"/>
  <c r="O594" i="16"/>
  <c r="G594" i="16"/>
  <c r="H594" i="16"/>
  <c r="I594" i="16"/>
  <c r="V594" i="16"/>
  <c r="M595" i="16"/>
  <c r="F595" i="16"/>
  <c r="X591" i="16"/>
  <c r="W591" i="16"/>
  <c r="Y591" i="16"/>
  <c r="U591" i="16"/>
  <c r="K592" i="16"/>
  <c r="L592" i="16" s="1"/>
  <c r="T592" i="16"/>
  <c r="J593" i="16"/>
  <c r="S590" i="17" l="1"/>
  <c r="X590" i="17" s="1"/>
  <c r="Q591" i="17"/>
  <c r="T591" i="17" s="1"/>
  <c r="X589" i="17"/>
  <c r="Y589" i="17"/>
  <c r="L591" i="17"/>
  <c r="J592" i="17"/>
  <c r="T590" i="17"/>
  <c r="U596" i="17"/>
  <c r="O597" i="17"/>
  <c r="N597" i="17"/>
  <c r="P597" i="17"/>
  <c r="R597" i="17" s="1"/>
  <c r="F599" i="17"/>
  <c r="M600" i="17" s="1"/>
  <c r="V597" i="17"/>
  <c r="G597" i="17"/>
  <c r="I597" i="17"/>
  <c r="K597" i="17" s="1"/>
  <c r="H597" i="17"/>
  <c r="Q594" i="16"/>
  <c r="S594" i="16" s="1"/>
  <c r="N595" i="16"/>
  <c r="O595" i="16"/>
  <c r="P595" i="16"/>
  <c r="R595" i="16" s="1"/>
  <c r="H595" i="16"/>
  <c r="I595" i="16"/>
  <c r="G595" i="16"/>
  <c r="M596" i="16"/>
  <c r="V595" i="16"/>
  <c r="F596" i="16"/>
  <c r="U592" i="16"/>
  <c r="K593" i="16"/>
  <c r="L593" i="16" s="1"/>
  <c r="T593" i="16"/>
  <c r="J594" i="16"/>
  <c r="X592" i="16"/>
  <c r="Y592" i="16"/>
  <c r="W592" i="16"/>
  <c r="Y590" i="17" l="1"/>
  <c r="W590" i="17"/>
  <c r="J593" i="17"/>
  <c r="L592" i="17"/>
  <c r="S591" i="17"/>
  <c r="X591" i="17" s="1"/>
  <c r="Q592" i="17"/>
  <c r="U597" i="17"/>
  <c r="P598" i="17"/>
  <c r="R598" i="17" s="1"/>
  <c r="O598" i="17"/>
  <c r="N598" i="17"/>
  <c r="H598" i="17"/>
  <c r="G598" i="17"/>
  <c r="F600" i="17"/>
  <c r="M601" i="17" s="1"/>
  <c r="I598" i="17"/>
  <c r="K598" i="17" s="1"/>
  <c r="V598" i="17"/>
  <c r="Q595" i="16"/>
  <c r="S595" i="16" s="1"/>
  <c r="O596" i="16"/>
  <c r="P596" i="16"/>
  <c r="R596" i="16" s="1"/>
  <c r="N596" i="16"/>
  <c r="F597" i="16"/>
  <c r="H596" i="16"/>
  <c r="G596" i="16"/>
  <c r="V596" i="16"/>
  <c r="I596" i="16"/>
  <c r="M597" i="16"/>
  <c r="U593" i="16"/>
  <c r="K594" i="16"/>
  <c r="L594" i="16" s="1"/>
  <c r="X593" i="16"/>
  <c r="W593" i="16"/>
  <c r="Y593" i="16"/>
  <c r="T594" i="16"/>
  <c r="J595" i="16"/>
  <c r="W591" i="17" l="1"/>
  <c r="Y591" i="17"/>
  <c r="S592" i="17"/>
  <c r="Y592" i="17" s="1"/>
  <c r="Q593" i="17"/>
  <c r="T593" i="17" s="1"/>
  <c r="T592" i="17"/>
  <c r="J594" i="17"/>
  <c r="L593" i="17"/>
  <c r="P599" i="17"/>
  <c r="R599" i="17" s="1"/>
  <c r="O599" i="17"/>
  <c r="N599" i="17"/>
  <c r="F601" i="17"/>
  <c r="M602" i="17" s="1"/>
  <c r="H599" i="17"/>
  <c r="V599" i="17"/>
  <c r="I599" i="17"/>
  <c r="K599" i="17" s="1"/>
  <c r="G599" i="17"/>
  <c r="U598" i="17"/>
  <c r="Q596" i="16"/>
  <c r="S596" i="16" s="1"/>
  <c r="I597" i="16"/>
  <c r="H597" i="16"/>
  <c r="M598" i="16"/>
  <c r="F598" i="16"/>
  <c r="V597" i="16"/>
  <c r="G597" i="16"/>
  <c r="P597" i="16"/>
  <c r="R597" i="16" s="1"/>
  <c r="N597" i="16"/>
  <c r="O597" i="16"/>
  <c r="U594" i="16"/>
  <c r="K595" i="16"/>
  <c r="L595" i="16" s="1"/>
  <c r="T595" i="16"/>
  <c r="J596" i="16"/>
  <c r="W594" i="16"/>
  <c r="X594" i="16"/>
  <c r="Y594" i="16"/>
  <c r="W592" i="17" l="1"/>
  <c r="X592" i="17"/>
  <c r="J595" i="17"/>
  <c r="L594" i="17"/>
  <c r="S593" i="17"/>
  <c r="X593" i="17" s="1"/>
  <c r="Q594" i="17"/>
  <c r="N600" i="17"/>
  <c r="P600" i="17"/>
  <c r="R600" i="17" s="1"/>
  <c r="O600" i="17"/>
  <c r="U599" i="17"/>
  <c r="V600" i="17"/>
  <c r="G600" i="17"/>
  <c r="F602" i="17"/>
  <c r="M603" i="17" s="1"/>
  <c r="I600" i="17"/>
  <c r="K600" i="17" s="1"/>
  <c r="H600" i="17"/>
  <c r="Q597" i="16"/>
  <c r="S597" i="16" s="1"/>
  <c r="V598" i="16"/>
  <c r="G598" i="16"/>
  <c r="I598" i="16"/>
  <c r="M599" i="16"/>
  <c r="F599" i="16"/>
  <c r="H598" i="16"/>
  <c r="N598" i="16"/>
  <c r="O598" i="16"/>
  <c r="P598" i="16"/>
  <c r="R598" i="16" s="1"/>
  <c r="X595" i="16"/>
  <c r="Y595" i="16"/>
  <c r="W595" i="16"/>
  <c r="U595" i="16"/>
  <c r="K596" i="16"/>
  <c r="L596" i="16" s="1"/>
  <c r="T596" i="16"/>
  <c r="J597" i="16"/>
  <c r="W593" i="17" l="1"/>
  <c r="Y593" i="17"/>
  <c r="S594" i="17"/>
  <c r="X594" i="17" s="1"/>
  <c r="Q595" i="17"/>
  <c r="T595" i="17" s="1"/>
  <c r="L595" i="17"/>
  <c r="J596" i="17"/>
  <c r="T594" i="17"/>
  <c r="T597" i="16"/>
  <c r="U600" i="17"/>
  <c r="I601" i="17"/>
  <c r="K601" i="17" s="1"/>
  <c r="H601" i="17"/>
  <c r="V601" i="17"/>
  <c r="F603" i="17"/>
  <c r="M604" i="17" s="1"/>
  <c r="G601" i="17"/>
  <c r="P601" i="17"/>
  <c r="R601" i="17" s="1"/>
  <c r="N601" i="17"/>
  <c r="O601" i="17"/>
  <c r="Q598" i="16"/>
  <c r="S598" i="16" s="1"/>
  <c r="N599" i="16"/>
  <c r="O599" i="16"/>
  <c r="P599" i="16"/>
  <c r="R599" i="16" s="1"/>
  <c r="V599" i="16"/>
  <c r="M600" i="16"/>
  <c r="G599" i="16"/>
  <c r="H599" i="16"/>
  <c r="I599" i="16"/>
  <c r="F600" i="16"/>
  <c r="Y596" i="16"/>
  <c r="X596" i="16"/>
  <c r="W596" i="16"/>
  <c r="J598" i="16"/>
  <c r="K597" i="16"/>
  <c r="L597" i="16" s="1"/>
  <c r="U596" i="16"/>
  <c r="Y594" i="17" l="1"/>
  <c r="W594" i="17"/>
  <c r="S595" i="17"/>
  <c r="X595" i="17" s="1"/>
  <c r="Q596" i="17"/>
  <c r="T596" i="17" s="1"/>
  <c r="L596" i="17"/>
  <c r="J597" i="17"/>
  <c r="U601" i="17"/>
  <c r="N602" i="17"/>
  <c r="P602" i="17"/>
  <c r="R602" i="17" s="1"/>
  <c r="O602" i="17"/>
  <c r="I602" i="17"/>
  <c r="K602" i="17" s="1"/>
  <c r="F604" i="17"/>
  <c r="M605" i="17" s="1"/>
  <c r="V602" i="17"/>
  <c r="H602" i="17"/>
  <c r="G602" i="17"/>
  <c r="Q599" i="16"/>
  <c r="S599" i="16" s="1"/>
  <c r="N600" i="16"/>
  <c r="O600" i="16"/>
  <c r="P600" i="16"/>
  <c r="R600" i="16" s="1"/>
  <c r="H600" i="16"/>
  <c r="G600" i="16"/>
  <c r="V600" i="16"/>
  <c r="I600" i="16"/>
  <c r="M601" i="16"/>
  <c r="F601" i="16"/>
  <c r="T598" i="16"/>
  <c r="J599" i="16"/>
  <c r="Y597" i="16"/>
  <c r="X597" i="16"/>
  <c r="U597" i="16"/>
  <c r="K598" i="16"/>
  <c r="L598" i="16" s="1"/>
  <c r="W597" i="16"/>
  <c r="W595" i="17" l="1"/>
  <c r="L597" i="17"/>
  <c r="J598" i="17"/>
  <c r="Y595" i="17"/>
  <c r="Q597" i="17"/>
  <c r="S596" i="17"/>
  <c r="X596" i="17" s="1"/>
  <c r="U602" i="17"/>
  <c r="G603" i="17"/>
  <c r="V603" i="17"/>
  <c r="F605" i="17"/>
  <c r="M606" i="17" s="1"/>
  <c r="I603" i="17"/>
  <c r="K603" i="17" s="1"/>
  <c r="H603" i="17"/>
  <c r="O603" i="17"/>
  <c r="N603" i="17"/>
  <c r="P603" i="17"/>
  <c r="R603" i="17" s="1"/>
  <c r="Q600" i="16"/>
  <c r="S600" i="16" s="1"/>
  <c r="O601" i="16"/>
  <c r="P601" i="16"/>
  <c r="R601" i="16" s="1"/>
  <c r="N601" i="16"/>
  <c r="V601" i="16"/>
  <c r="M602" i="16"/>
  <c r="I601" i="16"/>
  <c r="G601" i="16"/>
  <c r="H601" i="16"/>
  <c r="F602" i="16"/>
  <c r="T599" i="16"/>
  <c r="J600" i="16"/>
  <c r="U598" i="16"/>
  <c r="K599" i="16"/>
  <c r="L599" i="16" s="1"/>
  <c r="X598" i="16"/>
  <c r="Y598" i="16"/>
  <c r="W598" i="16"/>
  <c r="S597" i="17" l="1"/>
  <c r="W597" i="17" s="1"/>
  <c r="Q598" i="17"/>
  <c r="T598" i="17" s="1"/>
  <c r="W596" i="17"/>
  <c r="Y596" i="17"/>
  <c r="L598" i="17"/>
  <c r="J599" i="17"/>
  <c r="T597" i="17"/>
  <c r="U603" i="17"/>
  <c r="O604" i="17"/>
  <c r="P604" i="17"/>
  <c r="R604" i="17" s="1"/>
  <c r="N604" i="17"/>
  <c r="F606" i="17"/>
  <c r="M607" i="17" s="1"/>
  <c r="I604" i="17"/>
  <c r="K604" i="17" s="1"/>
  <c r="G604" i="17"/>
  <c r="H604" i="17"/>
  <c r="V604" i="17"/>
  <c r="T600" i="16"/>
  <c r="Q601" i="16"/>
  <c r="S601" i="16" s="1"/>
  <c r="O602" i="16"/>
  <c r="P602" i="16"/>
  <c r="R602" i="16" s="1"/>
  <c r="N602" i="16"/>
  <c r="H602" i="16"/>
  <c r="G602" i="16"/>
  <c r="I602" i="16"/>
  <c r="M603" i="16"/>
  <c r="V602" i="16"/>
  <c r="F603" i="16"/>
  <c r="Y599" i="16"/>
  <c r="W599" i="16"/>
  <c r="X599" i="16"/>
  <c r="U599" i="16"/>
  <c r="K600" i="16"/>
  <c r="L600" i="16" s="1"/>
  <c r="Y600" i="16" s="1"/>
  <c r="J601" i="16"/>
  <c r="Y597" i="17" l="1"/>
  <c r="X597" i="17"/>
  <c r="S598" i="17"/>
  <c r="W598" i="17" s="1"/>
  <c r="Q599" i="17"/>
  <c r="T599" i="17" s="1"/>
  <c r="L599" i="17"/>
  <c r="J600" i="17"/>
  <c r="U604" i="17"/>
  <c r="F607" i="17"/>
  <c r="M608" i="17" s="1"/>
  <c r="V605" i="17"/>
  <c r="H605" i="17"/>
  <c r="G605" i="17"/>
  <c r="I605" i="17"/>
  <c r="K605" i="17" s="1"/>
  <c r="O605" i="17"/>
  <c r="N605" i="17"/>
  <c r="P605" i="17"/>
  <c r="R605" i="17" s="1"/>
  <c r="Q602" i="16"/>
  <c r="S602" i="16" s="1"/>
  <c r="N603" i="16"/>
  <c r="O603" i="16"/>
  <c r="P603" i="16"/>
  <c r="R603" i="16" s="1"/>
  <c r="M604" i="16"/>
  <c r="I603" i="16"/>
  <c r="F604" i="16"/>
  <c r="V603" i="16"/>
  <c r="G603" i="16"/>
  <c r="H603" i="16"/>
  <c r="W600" i="16"/>
  <c r="X600" i="16"/>
  <c r="T601" i="16"/>
  <c r="J602" i="16"/>
  <c r="K601" i="16"/>
  <c r="L601" i="16" s="1"/>
  <c r="U600" i="16"/>
  <c r="Y598" i="17" l="1"/>
  <c r="X598" i="17"/>
  <c r="J601" i="17"/>
  <c r="L600" i="17"/>
  <c r="S599" i="17"/>
  <c r="W599" i="17" s="1"/>
  <c r="Q600" i="17"/>
  <c r="U605" i="17"/>
  <c r="P606" i="17"/>
  <c r="R606" i="17" s="1"/>
  <c r="O606" i="17"/>
  <c r="N606" i="17"/>
  <c r="H606" i="17"/>
  <c r="G606" i="17"/>
  <c r="V606" i="17"/>
  <c r="I606" i="17"/>
  <c r="K606" i="17" s="1"/>
  <c r="F608" i="17"/>
  <c r="M609" i="17" s="1"/>
  <c r="Q603" i="16"/>
  <c r="S603" i="16" s="1"/>
  <c r="M605" i="16"/>
  <c r="F605" i="16"/>
  <c r="V604" i="16"/>
  <c r="G604" i="16"/>
  <c r="I604" i="16"/>
  <c r="H604" i="16"/>
  <c r="N604" i="16"/>
  <c r="O604" i="16"/>
  <c r="P604" i="16"/>
  <c r="R604" i="16" s="1"/>
  <c r="T602" i="16"/>
  <c r="J603" i="16"/>
  <c r="W601" i="16"/>
  <c r="X601" i="16"/>
  <c r="Y601" i="16"/>
  <c r="U601" i="16"/>
  <c r="K602" i="16"/>
  <c r="L602" i="16" s="1"/>
  <c r="Y599" i="17" l="1"/>
  <c r="S600" i="17"/>
  <c r="W600" i="17" s="1"/>
  <c r="Q601" i="17"/>
  <c r="T601" i="17" s="1"/>
  <c r="L601" i="17"/>
  <c r="J602" i="17"/>
  <c r="T600" i="17"/>
  <c r="X599" i="17"/>
  <c r="U606" i="17"/>
  <c r="F609" i="17"/>
  <c r="M610" i="17" s="1"/>
  <c r="H607" i="17"/>
  <c r="I607" i="17"/>
  <c r="K607" i="17" s="1"/>
  <c r="V607" i="17"/>
  <c r="G607" i="17"/>
  <c r="P607" i="17"/>
  <c r="R607" i="17" s="1"/>
  <c r="O607" i="17"/>
  <c r="N607" i="17"/>
  <c r="Q604" i="16"/>
  <c r="S604" i="16" s="1"/>
  <c r="F606" i="16"/>
  <c r="G605" i="16"/>
  <c r="M606" i="16"/>
  <c r="V605" i="16"/>
  <c r="H605" i="16"/>
  <c r="I605" i="16"/>
  <c r="N605" i="16"/>
  <c r="O605" i="16"/>
  <c r="P605" i="16"/>
  <c r="R605" i="16" s="1"/>
  <c r="K603" i="16"/>
  <c r="L603" i="16" s="1"/>
  <c r="U602" i="16"/>
  <c r="T603" i="16"/>
  <c r="J604" i="16"/>
  <c r="Y602" i="16"/>
  <c r="W602" i="16"/>
  <c r="X602" i="16"/>
  <c r="L602" i="17" l="1"/>
  <c r="J603" i="17"/>
  <c r="X600" i="17"/>
  <c r="Y600" i="17"/>
  <c r="S601" i="17"/>
  <c r="W601" i="17" s="1"/>
  <c r="Q602" i="17"/>
  <c r="U607" i="17"/>
  <c r="N608" i="17"/>
  <c r="O608" i="17"/>
  <c r="P608" i="17"/>
  <c r="R608" i="17" s="1"/>
  <c r="V608" i="17"/>
  <c r="G608" i="17"/>
  <c r="F610" i="17"/>
  <c r="M611" i="17" s="1"/>
  <c r="I608" i="17"/>
  <c r="K608" i="17" s="1"/>
  <c r="H608" i="17"/>
  <c r="Q605" i="16"/>
  <c r="S605" i="16" s="1"/>
  <c r="N606" i="16"/>
  <c r="O606" i="16"/>
  <c r="P606" i="16"/>
  <c r="R606" i="16" s="1"/>
  <c r="G606" i="16"/>
  <c r="H606" i="16"/>
  <c r="V606" i="16"/>
  <c r="M607" i="16"/>
  <c r="F607" i="16"/>
  <c r="I606" i="16"/>
  <c r="T604" i="16"/>
  <c r="J605" i="16"/>
  <c r="W603" i="16"/>
  <c r="X603" i="16"/>
  <c r="Y603" i="16"/>
  <c r="U603" i="16"/>
  <c r="K604" i="16"/>
  <c r="L604" i="16" s="1"/>
  <c r="X601" i="17" l="1"/>
  <c r="Y601" i="17"/>
  <c r="L603" i="17"/>
  <c r="J604" i="17"/>
  <c r="S602" i="17"/>
  <c r="Y602" i="17" s="1"/>
  <c r="Q603" i="17"/>
  <c r="T602" i="17"/>
  <c r="U608" i="17"/>
  <c r="I609" i="17"/>
  <c r="K609" i="17" s="1"/>
  <c r="H609" i="17"/>
  <c r="V609" i="17"/>
  <c r="F611" i="17"/>
  <c r="M612" i="17" s="1"/>
  <c r="G609" i="17"/>
  <c r="P609" i="17"/>
  <c r="R609" i="17" s="1"/>
  <c r="N609" i="17"/>
  <c r="O609" i="17"/>
  <c r="Q606" i="16"/>
  <c r="S606" i="16" s="1"/>
  <c r="G607" i="16"/>
  <c r="F608" i="16"/>
  <c r="V607" i="16"/>
  <c r="H607" i="16"/>
  <c r="M608" i="16"/>
  <c r="I607" i="16"/>
  <c r="N607" i="16"/>
  <c r="O607" i="16"/>
  <c r="P607" i="16"/>
  <c r="R607" i="16" s="1"/>
  <c r="Y604" i="16"/>
  <c r="W604" i="16"/>
  <c r="X604" i="16"/>
  <c r="U604" i="16"/>
  <c r="K605" i="16"/>
  <c r="L605" i="16" s="1"/>
  <c r="T605" i="16"/>
  <c r="J606" i="16"/>
  <c r="W602" i="17" l="1"/>
  <c r="X602" i="17"/>
  <c r="S603" i="17"/>
  <c r="Y603" i="17" s="1"/>
  <c r="Q604" i="17"/>
  <c r="T604" i="17" s="1"/>
  <c r="L604" i="17"/>
  <c r="J605" i="17"/>
  <c r="T603" i="17"/>
  <c r="U609" i="17"/>
  <c r="I610" i="17"/>
  <c r="K610" i="17" s="1"/>
  <c r="F612" i="17"/>
  <c r="M613" i="17" s="1"/>
  <c r="V610" i="17"/>
  <c r="G610" i="17"/>
  <c r="H610" i="17"/>
  <c r="O610" i="17"/>
  <c r="N610" i="17"/>
  <c r="P610" i="17"/>
  <c r="R610" i="17" s="1"/>
  <c r="Q607" i="16"/>
  <c r="S607" i="16" s="1"/>
  <c r="N608" i="16"/>
  <c r="O608" i="16"/>
  <c r="P608" i="16"/>
  <c r="R608" i="16" s="1"/>
  <c r="G608" i="16"/>
  <c r="V608" i="16"/>
  <c r="I608" i="16"/>
  <c r="M609" i="16"/>
  <c r="F609" i="16"/>
  <c r="H608" i="16"/>
  <c r="T606" i="16"/>
  <c r="J607" i="16"/>
  <c r="Y605" i="16"/>
  <c r="W605" i="16"/>
  <c r="X605" i="16"/>
  <c r="K606" i="16"/>
  <c r="L606" i="16" s="1"/>
  <c r="U605" i="16"/>
  <c r="X603" i="17" l="1"/>
  <c r="W603" i="17"/>
  <c r="J606" i="17"/>
  <c r="L605" i="17"/>
  <c r="S604" i="17"/>
  <c r="Y604" i="17" s="1"/>
  <c r="Q605" i="17"/>
  <c r="U610" i="17"/>
  <c r="G611" i="17"/>
  <c r="V611" i="17"/>
  <c r="H611" i="17"/>
  <c r="F613" i="17"/>
  <c r="M614" i="17" s="1"/>
  <c r="I611" i="17"/>
  <c r="K611" i="17" s="1"/>
  <c r="O611" i="17"/>
  <c r="N611" i="17"/>
  <c r="P611" i="17"/>
  <c r="R611" i="17" s="1"/>
  <c r="Q608" i="16"/>
  <c r="S608" i="16" s="1"/>
  <c r="H609" i="16"/>
  <c r="I609" i="16"/>
  <c r="M610" i="16"/>
  <c r="G609" i="16"/>
  <c r="F610" i="16"/>
  <c r="V609" i="16"/>
  <c r="N609" i="16"/>
  <c r="O609" i="16"/>
  <c r="P609" i="16"/>
  <c r="R609" i="16" s="1"/>
  <c r="T607" i="16"/>
  <c r="J608" i="16"/>
  <c r="W606" i="16"/>
  <c r="X606" i="16"/>
  <c r="Y606" i="16"/>
  <c r="K607" i="16"/>
  <c r="L607" i="16" s="1"/>
  <c r="U606" i="16"/>
  <c r="S605" i="17" l="1"/>
  <c r="X605" i="17" s="1"/>
  <c r="Q606" i="17"/>
  <c r="T606" i="17" s="1"/>
  <c r="X604" i="17"/>
  <c r="W604" i="17"/>
  <c r="L606" i="17"/>
  <c r="J607" i="17"/>
  <c r="T605" i="17"/>
  <c r="U611" i="17"/>
  <c r="F614" i="17"/>
  <c r="M615" i="17" s="1"/>
  <c r="I612" i="17"/>
  <c r="K612" i="17" s="1"/>
  <c r="G612" i="17"/>
  <c r="V612" i="17"/>
  <c r="H612" i="17"/>
  <c r="O612" i="17"/>
  <c r="N612" i="17"/>
  <c r="P612" i="17"/>
  <c r="R612" i="17" s="1"/>
  <c r="Q609" i="16"/>
  <c r="S609" i="16" s="1"/>
  <c r="V610" i="16"/>
  <c r="H610" i="16"/>
  <c r="M611" i="16"/>
  <c r="F611" i="16"/>
  <c r="G610" i="16"/>
  <c r="I610" i="16"/>
  <c r="P610" i="16"/>
  <c r="R610" i="16" s="1"/>
  <c r="N610" i="16"/>
  <c r="O610" i="16"/>
  <c r="Y607" i="16"/>
  <c r="W607" i="16"/>
  <c r="X607" i="16"/>
  <c r="U607" i="16"/>
  <c r="K608" i="16"/>
  <c r="L608" i="16" s="1"/>
  <c r="T608" i="16"/>
  <c r="J609" i="16"/>
  <c r="W605" i="17" l="1"/>
  <c r="Y605" i="17"/>
  <c r="L607" i="17"/>
  <c r="J608" i="17"/>
  <c r="S606" i="17"/>
  <c r="X606" i="17" s="1"/>
  <c r="Q607" i="17"/>
  <c r="U612" i="17"/>
  <c r="F615" i="17"/>
  <c r="M616" i="17" s="1"/>
  <c r="H613" i="17"/>
  <c r="G613" i="17"/>
  <c r="V613" i="17"/>
  <c r="I613" i="17"/>
  <c r="K613" i="17" s="1"/>
  <c r="O613" i="17"/>
  <c r="N613" i="17"/>
  <c r="P613" i="17"/>
  <c r="R613" i="17" s="1"/>
  <c r="Q610" i="16"/>
  <c r="S610" i="16" s="1"/>
  <c r="H611" i="16"/>
  <c r="V611" i="16"/>
  <c r="G611" i="16"/>
  <c r="F612" i="16"/>
  <c r="M612" i="16"/>
  <c r="I611" i="16"/>
  <c r="N611" i="16"/>
  <c r="P611" i="16"/>
  <c r="R611" i="16" s="1"/>
  <c r="O611" i="16"/>
  <c r="U608" i="16"/>
  <c r="K609" i="16"/>
  <c r="L609" i="16" s="1"/>
  <c r="T609" i="16"/>
  <c r="J610" i="16"/>
  <c r="Y608" i="16"/>
  <c r="W608" i="16"/>
  <c r="X608" i="16"/>
  <c r="Y606" i="17" l="1"/>
  <c r="S607" i="17"/>
  <c r="W607" i="17" s="1"/>
  <c r="Q608" i="17"/>
  <c r="T608" i="17" s="1"/>
  <c r="T607" i="17"/>
  <c r="L608" i="17"/>
  <c r="J609" i="17"/>
  <c r="W606" i="17"/>
  <c r="U613" i="17"/>
  <c r="P614" i="17"/>
  <c r="R614" i="17" s="1"/>
  <c r="O614" i="17"/>
  <c r="N614" i="17"/>
  <c r="H614" i="17"/>
  <c r="G614" i="17"/>
  <c r="F616" i="17"/>
  <c r="M617" i="17" s="1"/>
  <c r="I614" i="17"/>
  <c r="K614" i="17" s="1"/>
  <c r="V614" i="17"/>
  <c r="Q611" i="16"/>
  <c r="S611" i="16" s="1"/>
  <c r="O612" i="16"/>
  <c r="N612" i="16"/>
  <c r="P612" i="16"/>
  <c r="R612" i="16" s="1"/>
  <c r="M613" i="16"/>
  <c r="F613" i="16"/>
  <c r="H612" i="16"/>
  <c r="I612" i="16"/>
  <c r="V612" i="16"/>
  <c r="G612" i="16"/>
  <c r="Y609" i="16"/>
  <c r="X609" i="16"/>
  <c r="W609" i="16"/>
  <c r="U609" i="16"/>
  <c r="K610" i="16"/>
  <c r="L610" i="16" s="1"/>
  <c r="T610" i="16"/>
  <c r="J611" i="16"/>
  <c r="Y607" i="17" l="1"/>
  <c r="X607" i="17"/>
  <c r="S608" i="17"/>
  <c r="W608" i="17" s="1"/>
  <c r="Q609" i="17"/>
  <c r="T609" i="17" s="1"/>
  <c r="L609" i="17"/>
  <c r="J610" i="17"/>
  <c r="U614" i="17"/>
  <c r="F617" i="17"/>
  <c r="M618" i="17" s="1"/>
  <c r="H615" i="17"/>
  <c r="V615" i="17"/>
  <c r="I615" i="17"/>
  <c r="K615" i="17" s="1"/>
  <c r="G615" i="17"/>
  <c r="P615" i="17"/>
  <c r="R615" i="17" s="1"/>
  <c r="O615" i="17"/>
  <c r="N615" i="17"/>
  <c r="Q612" i="16"/>
  <c r="S612" i="16" s="1"/>
  <c r="M614" i="16"/>
  <c r="I613" i="16"/>
  <c r="F614" i="16"/>
  <c r="V613" i="16"/>
  <c r="G613" i="16"/>
  <c r="H613" i="16"/>
  <c r="N613" i="16"/>
  <c r="O613" i="16"/>
  <c r="P613" i="16"/>
  <c r="R613" i="16"/>
  <c r="U610" i="16"/>
  <c r="K611" i="16"/>
  <c r="L611" i="16" s="1"/>
  <c r="T611" i="16"/>
  <c r="J612" i="16"/>
  <c r="Y610" i="16"/>
  <c r="W610" i="16"/>
  <c r="X610" i="16"/>
  <c r="Y608" i="17" l="1"/>
  <c r="X608" i="17"/>
  <c r="L610" i="17"/>
  <c r="J611" i="17"/>
  <c r="S609" i="17"/>
  <c r="Y609" i="17" s="1"/>
  <c r="Q610" i="17"/>
  <c r="N616" i="17"/>
  <c r="P616" i="17"/>
  <c r="R616" i="17" s="1"/>
  <c r="O616" i="17"/>
  <c r="U615" i="17"/>
  <c r="V616" i="17"/>
  <c r="G616" i="17"/>
  <c r="F618" i="17"/>
  <c r="M619" i="17" s="1"/>
  <c r="I616" i="17"/>
  <c r="K616" i="17" s="1"/>
  <c r="H616" i="17"/>
  <c r="Q613" i="16"/>
  <c r="S613" i="16" s="1"/>
  <c r="F615" i="16"/>
  <c r="V614" i="16"/>
  <c r="H614" i="16"/>
  <c r="I614" i="16"/>
  <c r="G614" i="16"/>
  <c r="M615" i="16"/>
  <c r="N614" i="16"/>
  <c r="O614" i="16"/>
  <c r="P614" i="16"/>
  <c r="R614" i="16" s="1"/>
  <c r="T612" i="16"/>
  <c r="J613" i="16"/>
  <c r="W611" i="16"/>
  <c r="X611" i="16"/>
  <c r="Y611" i="16"/>
  <c r="U611" i="16"/>
  <c r="K612" i="16"/>
  <c r="L612" i="16" s="1"/>
  <c r="Q611" i="17" l="1"/>
  <c r="T611" i="17" s="1"/>
  <c r="S610" i="17"/>
  <c r="Y610" i="17" s="1"/>
  <c r="X609" i="17"/>
  <c r="W609" i="17"/>
  <c r="L611" i="17"/>
  <c r="J612" i="17"/>
  <c r="T610" i="17"/>
  <c r="Q614" i="16"/>
  <c r="S614" i="16" s="1"/>
  <c r="U616" i="17"/>
  <c r="P617" i="17"/>
  <c r="R617" i="17" s="1"/>
  <c r="N617" i="17"/>
  <c r="O617" i="17"/>
  <c r="I617" i="17"/>
  <c r="K617" i="17" s="1"/>
  <c r="H617" i="17"/>
  <c r="V617" i="17"/>
  <c r="F619" i="17"/>
  <c r="M620" i="17" s="1"/>
  <c r="G617" i="17"/>
  <c r="O615" i="16"/>
  <c r="P615" i="16"/>
  <c r="R615" i="16" s="1"/>
  <c r="N615" i="16"/>
  <c r="H615" i="16"/>
  <c r="M616" i="16"/>
  <c r="V615" i="16"/>
  <c r="G615" i="16"/>
  <c r="I615" i="16"/>
  <c r="F616" i="16"/>
  <c r="T613" i="16"/>
  <c r="J614" i="16"/>
  <c r="U612" i="16"/>
  <c r="K613" i="16"/>
  <c r="L613" i="16" s="1"/>
  <c r="W612" i="16"/>
  <c r="X612" i="16"/>
  <c r="Y612" i="16"/>
  <c r="X610" i="17" l="1"/>
  <c r="L612" i="17"/>
  <c r="J613" i="17"/>
  <c r="W610" i="17"/>
  <c r="S611" i="17"/>
  <c r="W611" i="17" s="1"/>
  <c r="Q612" i="17"/>
  <c r="T612" i="17" s="1"/>
  <c r="P618" i="17"/>
  <c r="O618" i="17"/>
  <c r="N618" i="17"/>
  <c r="U617" i="17"/>
  <c r="I618" i="17"/>
  <c r="K618" i="17" s="1"/>
  <c r="F620" i="17"/>
  <c r="M621" i="17" s="1"/>
  <c r="V618" i="17"/>
  <c r="H618" i="17"/>
  <c r="G618" i="17"/>
  <c r="N616" i="16"/>
  <c r="O616" i="16"/>
  <c r="P616" i="16"/>
  <c r="R616" i="16" s="1"/>
  <c r="Q615" i="16"/>
  <c r="S615" i="16" s="1"/>
  <c r="F617" i="16"/>
  <c r="G616" i="16"/>
  <c r="V616" i="16"/>
  <c r="H616" i="16"/>
  <c r="I616" i="16"/>
  <c r="M617" i="16"/>
  <c r="T614" i="16"/>
  <c r="J615" i="16"/>
  <c r="Y613" i="16"/>
  <c r="W613" i="16"/>
  <c r="X613" i="16"/>
  <c r="U613" i="16"/>
  <c r="K614" i="16"/>
  <c r="L614" i="16" s="1"/>
  <c r="Y611" i="17" l="1"/>
  <c r="X611" i="17"/>
  <c r="L613" i="17"/>
  <c r="J614" i="17"/>
  <c r="S612" i="17"/>
  <c r="W612" i="17" s="1"/>
  <c r="Q613" i="17"/>
  <c r="T613" i="17" s="1"/>
  <c r="G619" i="17"/>
  <c r="V619" i="17"/>
  <c r="F621" i="17"/>
  <c r="M622" i="17" s="1"/>
  <c r="I619" i="17"/>
  <c r="K619" i="17" s="1"/>
  <c r="H619" i="17"/>
  <c r="R618" i="17"/>
  <c r="Q616" i="16"/>
  <c r="S616" i="16" s="1"/>
  <c r="O619" i="17"/>
  <c r="N619" i="17"/>
  <c r="P619" i="17"/>
  <c r="G617" i="16"/>
  <c r="M618" i="16"/>
  <c r="I617" i="16"/>
  <c r="V617" i="16"/>
  <c r="H617" i="16"/>
  <c r="F618" i="16"/>
  <c r="N617" i="16"/>
  <c r="O617" i="16"/>
  <c r="P617" i="16"/>
  <c r="R617" i="16" s="1"/>
  <c r="U614" i="16"/>
  <c r="K615" i="16"/>
  <c r="L615" i="16" s="1"/>
  <c r="T615" i="16"/>
  <c r="J616" i="16"/>
  <c r="Y614" i="16"/>
  <c r="W614" i="16"/>
  <c r="X614" i="16"/>
  <c r="Y612" i="17" l="1"/>
  <c r="X612" i="17"/>
  <c r="S613" i="17"/>
  <c r="X613" i="17" s="1"/>
  <c r="Q614" i="17"/>
  <c r="L614" i="17"/>
  <c r="J615" i="17"/>
  <c r="R619" i="17"/>
  <c r="U618" i="17"/>
  <c r="U619" i="17"/>
  <c r="O620" i="17"/>
  <c r="P620" i="17"/>
  <c r="R620" i="17" s="1"/>
  <c r="N620" i="17"/>
  <c r="F622" i="17"/>
  <c r="M623" i="17" s="1"/>
  <c r="I620" i="17"/>
  <c r="K620" i="17" s="1"/>
  <c r="G620" i="17"/>
  <c r="H620" i="17"/>
  <c r="V620" i="17"/>
  <c r="Q617" i="16"/>
  <c r="S617" i="16" s="1"/>
  <c r="F619" i="16"/>
  <c r="V618" i="16"/>
  <c r="M619" i="16"/>
  <c r="G618" i="16"/>
  <c r="H618" i="16"/>
  <c r="I618" i="16"/>
  <c r="O618" i="16"/>
  <c r="P618" i="16"/>
  <c r="R618" i="16" s="1"/>
  <c r="N618" i="16"/>
  <c r="W615" i="16"/>
  <c r="X615" i="16"/>
  <c r="Y615" i="16"/>
  <c r="U615" i="16"/>
  <c r="K616" i="16"/>
  <c r="L616" i="16" s="1"/>
  <c r="T616" i="16"/>
  <c r="J617" i="16"/>
  <c r="T614" i="17" l="1"/>
  <c r="Q615" i="17"/>
  <c r="T615" i="17" s="1"/>
  <c r="S614" i="17"/>
  <c r="W614" i="17" s="1"/>
  <c r="W613" i="17"/>
  <c r="Y613" i="17"/>
  <c r="J616" i="17"/>
  <c r="L615" i="17"/>
  <c r="U620" i="17"/>
  <c r="P621" i="17"/>
  <c r="R621" i="17" s="1"/>
  <c r="O621" i="17"/>
  <c r="N621" i="17"/>
  <c r="F623" i="17"/>
  <c r="M624" i="17" s="1"/>
  <c r="V621" i="17"/>
  <c r="H621" i="17"/>
  <c r="G621" i="17"/>
  <c r="I621" i="17"/>
  <c r="K621" i="17" s="1"/>
  <c r="Q618" i="16"/>
  <c r="S618" i="16" s="1"/>
  <c r="N619" i="16"/>
  <c r="O619" i="16"/>
  <c r="P619" i="16"/>
  <c r="R619" i="16" s="1"/>
  <c r="V619" i="16"/>
  <c r="I619" i="16"/>
  <c r="F620" i="16"/>
  <c r="G619" i="16"/>
  <c r="H619" i="16"/>
  <c r="M620" i="16"/>
  <c r="U616" i="16"/>
  <c r="K617" i="16"/>
  <c r="L617" i="16" s="1"/>
  <c r="W617" i="16" s="1"/>
  <c r="J618" i="16"/>
  <c r="Y616" i="16"/>
  <c r="X616" i="16"/>
  <c r="W616" i="16"/>
  <c r="T617" i="16"/>
  <c r="X614" i="17" l="1"/>
  <c r="S615" i="17"/>
  <c r="X615" i="17" s="1"/>
  <c r="Q616" i="17"/>
  <c r="T616" i="17" s="1"/>
  <c r="Y614" i="17"/>
  <c r="L616" i="17"/>
  <c r="J617" i="17"/>
  <c r="P622" i="17"/>
  <c r="R622" i="17" s="1"/>
  <c r="O622" i="17"/>
  <c r="N622" i="17"/>
  <c r="H622" i="17"/>
  <c r="G622" i="17"/>
  <c r="V622" i="17"/>
  <c r="I622" i="17"/>
  <c r="K622" i="17" s="1"/>
  <c r="F624" i="17"/>
  <c r="M625" i="17" s="1"/>
  <c r="U621" i="17"/>
  <c r="Q619" i="16"/>
  <c r="S619" i="16" s="1"/>
  <c r="F621" i="16"/>
  <c r="H620" i="16"/>
  <c r="V620" i="16"/>
  <c r="G620" i="16"/>
  <c r="I620" i="16"/>
  <c r="M621" i="16"/>
  <c r="P620" i="16"/>
  <c r="R620" i="16" s="1"/>
  <c r="N620" i="16"/>
  <c r="O620" i="16"/>
  <c r="T618" i="16"/>
  <c r="J619" i="16"/>
  <c r="Y617" i="16"/>
  <c r="X617" i="16"/>
  <c r="U617" i="16"/>
  <c r="K618" i="16"/>
  <c r="L618" i="16" s="1"/>
  <c r="Y615" i="17" l="1"/>
  <c r="W615" i="17"/>
  <c r="S616" i="17"/>
  <c r="Y616" i="17" s="1"/>
  <c r="Q617" i="17"/>
  <c r="T617" i="17" s="1"/>
  <c r="L617" i="17"/>
  <c r="J618" i="17"/>
  <c r="U622" i="17"/>
  <c r="F625" i="17"/>
  <c r="M626" i="17" s="1"/>
  <c r="H623" i="17"/>
  <c r="V623" i="17"/>
  <c r="G623" i="17"/>
  <c r="I623" i="17"/>
  <c r="K623" i="17" s="1"/>
  <c r="P623" i="17"/>
  <c r="R623" i="17" s="1"/>
  <c r="O623" i="17"/>
  <c r="N623" i="17"/>
  <c r="Q620" i="16"/>
  <c r="S620" i="16" s="1"/>
  <c r="N621" i="16"/>
  <c r="O621" i="16"/>
  <c r="P621" i="16"/>
  <c r="R621" i="16"/>
  <c r="I621" i="16"/>
  <c r="H621" i="16"/>
  <c r="F622" i="16"/>
  <c r="M622" i="16"/>
  <c r="V621" i="16"/>
  <c r="G621" i="16"/>
  <c r="U618" i="16"/>
  <c r="K619" i="16"/>
  <c r="L619" i="16" s="1"/>
  <c r="T619" i="16"/>
  <c r="J620" i="16"/>
  <c r="Y618" i="16"/>
  <c r="W618" i="16"/>
  <c r="X618" i="16"/>
  <c r="X616" i="17" l="1"/>
  <c r="J619" i="17"/>
  <c r="L618" i="17"/>
  <c r="S617" i="17"/>
  <c r="X617" i="17" s="1"/>
  <c r="Q618" i="17"/>
  <c r="W616" i="17"/>
  <c r="Q621" i="16"/>
  <c r="S621" i="16" s="1"/>
  <c r="V624" i="17"/>
  <c r="G624" i="17"/>
  <c r="F626" i="17"/>
  <c r="M627" i="17" s="1"/>
  <c r="I624" i="17"/>
  <c r="K624" i="17" s="1"/>
  <c r="H624" i="17"/>
  <c r="N624" i="17"/>
  <c r="P624" i="17"/>
  <c r="O624" i="17"/>
  <c r="U623" i="17"/>
  <c r="N622" i="16"/>
  <c r="O622" i="16"/>
  <c r="P622" i="16"/>
  <c r="R622" i="16" s="1"/>
  <c r="V622" i="16"/>
  <c r="I622" i="16"/>
  <c r="H622" i="16"/>
  <c r="M623" i="16"/>
  <c r="F623" i="16"/>
  <c r="G622" i="16"/>
  <c r="W619" i="16"/>
  <c r="X619" i="16"/>
  <c r="Y619" i="16"/>
  <c r="U619" i="16"/>
  <c r="K620" i="16"/>
  <c r="L620" i="16" s="1"/>
  <c r="T620" i="16"/>
  <c r="J621" i="16"/>
  <c r="W617" i="17" l="1"/>
  <c r="Y617" i="17"/>
  <c r="J620" i="17"/>
  <c r="L619" i="17"/>
  <c r="Q622" i="16"/>
  <c r="S622" i="16" s="1"/>
  <c r="S618" i="17"/>
  <c r="X618" i="17" s="1"/>
  <c r="Q619" i="17"/>
  <c r="T619" i="17" s="1"/>
  <c r="T618" i="17"/>
  <c r="R624" i="17"/>
  <c r="U624" i="17" s="1"/>
  <c r="P625" i="17"/>
  <c r="N625" i="17"/>
  <c r="O625" i="17"/>
  <c r="I625" i="17"/>
  <c r="K625" i="17" s="1"/>
  <c r="H625" i="17"/>
  <c r="V625" i="17"/>
  <c r="G625" i="17"/>
  <c r="F627" i="17"/>
  <c r="M628" i="17" s="1"/>
  <c r="F624" i="16"/>
  <c r="H623" i="16"/>
  <c r="G623" i="16"/>
  <c r="I623" i="16"/>
  <c r="M624" i="16"/>
  <c r="V623" i="16"/>
  <c r="N623" i="16"/>
  <c r="O623" i="16"/>
  <c r="P623" i="16"/>
  <c r="R623" i="16" s="1"/>
  <c r="Y620" i="16"/>
  <c r="W620" i="16"/>
  <c r="X620" i="16"/>
  <c r="U620" i="16"/>
  <c r="K621" i="16"/>
  <c r="L621" i="16" s="1"/>
  <c r="T621" i="16"/>
  <c r="J622" i="16"/>
  <c r="Y618" i="17" l="1"/>
  <c r="W618" i="17"/>
  <c r="S619" i="17"/>
  <c r="X619" i="17" s="1"/>
  <c r="Q620" i="17"/>
  <c r="T620" i="17" s="1"/>
  <c r="J621" i="17"/>
  <c r="L620" i="17"/>
  <c r="R625" i="17"/>
  <c r="O626" i="17"/>
  <c r="N626" i="17"/>
  <c r="P626" i="17"/>
  <c r="R626" i="17" s="1"/>
  <c r="I626" i="17"/>
  <c r="K626" i="17" s="1"/>
  <c r="F628" i="17"/>
  <c r="M629" i="17" s="1"/>
  <c r="G626" i="17"/>
  <c r="H626" i="17"/>
  <c r="V626" i="17"/>
  <c r="U625" i="17"/>
  <c r="Q623" i="16"/>
  <c r="S623" i="16" s="1"/>
  <c r="N624" i="16"/>
  <c r="O624" i="16"/>
  <c r="P624" i="16"/>
  <c r="R624" i="16" s="1"/>
  <c r="G624" i="16"/>
  <c r="H624" i="16"/>
  <c r="M625" i="16"/>
  <c r="F625" i="16"/>
  <c r="V624" i="16"/>
  <c r="I624" i="16"/>
  <c r="U621" i="16"/>
  <c r="K622" i="16"/>
  <c r="L622" i="16" s="1"/>
  <c r="T622" i="16"/>
  <c r="J623" i="16"/>
  <c r="W621" i="16"/>
  <c r="X621" i="16"/>
  <c r="Y621" i="16"/>
  <c r="W619" i="17" l="1"/>
  <c r="Y619" i="17"/>
  <c r="L621" i="17"/>
  <c r="J622" i="17"/>
  <c r="S620" i="17"/>
  <c r="W620" i="17" s="1"/>
  <c r="Q621" i="17"/>
  <c r="U626" i="17"/>
  <c r="O627" i="17"/>
  <c r="N627" i="17"/>
  <c r="P627" i="17"/>
  <c r="G627" i="17"/>
  <c r="V627" i="17"/>
  <c r="H627" i="17"/>
  <c r="F629" i="17"/>
  <c r="M630" i="17" s="1"/>
  <c r="I627" i="17"/>
  <c r="K627" i="17" s="1"/>
  <c r="F626" i="16"/>
  <c r="I625" i="16"/>
  <c r="V625" i="16"/>
  <c r="G625" i="16"/>
  <c r="H625" i="16"/>
  <c r="M626" i="16"/>
  <c r="O625" i="16"/>
  <c r="P625" i="16"/>
  <c r="R625" i="16" s="1"/>
  <c r="N625" i="16"/>
  <c r="Q624" i="16"/>
  <c r="S624" i="16" s="1"/>
  <c r="T623" i="16"/>
  <c r="J624" i="16"/>
  <c r="W622" i="16"/>
  <c r="X622" i="16"/>
  <c r="Y622" i="16"/>
  <c r="U622" i="16"/>
  <c r="K623" i="16"/>
  <c r="L623" i="16" s="1"/>
  <c r="Y620" i="17" l="1"/>
  <c r="X620" i="17"/>
  <c r="L622" i="17"/>
  <c r="J623" i="17"/>
  <c r="S621" i="17"/>
  <c r="W621" i="17" s="1"/>
  <c r="Q622" i="17"/>
  <c r="T621" i="17"/>
  <c r="R627" i="17"/>
  <c r="U627" i="17" s="1"/>
  <c r="F630" i="17"/>
  <c r="M631" i="17" s="1"/>
  <c r="I628" i="17"/>
  <c r="K628" i="17" s="1"/>
  <c r="G628" i="17"/>
  <c r="V628" i="17"/>
  <c r="H628" i="17"/>
  <c r="O628" i="17"/>
  <c r="N628" i="17"/>
  <c r="P628" i="17"/>
  <c r="R628" i="17" s="1"/>
  <c r="Q625" i="16"/>
  <c r="S625" i="16" s="1"/>
  <c r="O626" i="16"/>
  <c r="P626" i="16"/>
  <c r="R626" i="16" s="1"/>
  <c r="N626" i="16"/>
  <c r="V626" i="16"/>
  <c r="I626" i="16"/>
  <c r="M627" i="16"/>
  <c r="F627" i="16"/>
  <c r="G626" i="16"/>
  <c r="H626" i="16"/>
  <c r="Y623" i="16"/>
  <c r="W623" i="16"/>
  <c r="X623" i="16"/>
  <c r="U623" i="16"/>
  <c r="K624" i="16"/>
  <c r="L624" i="16" s="1"/>
  <c r="T624" i="16"/>
  <c r="J625" i="16"/>
  <c r="X621" i="17" l="1"/>
  <c r="Y621" i="17"/>
  <c r="Q626" i="16"/>
  <c r="S626" i="16" s="1"/>
  <c r="L623" i="17"/>
  <c r="J624" i="17"/>
  <c r="Q623" i="17"/>
  <c r="S622" i="17"/>
  <c r="X622" i="17" s="1"/>
  <c r="T622" i="17"/>
  <c r="U628" i="17"/>
  <c r="O629" i="17"/>
  <c r="N629" i="17"/>
  <c r="P629" i="17"/>
  <c r="R629" i="17" s="1"/>
  <c r="F631" i="17"/>
  <c r="M632" i="17" s="1"/>
  <c r="I629" i="17"/>
  <c r="K629" i="17" s="1"/>
  <c r="H629" i="17"/>
  <c r="G629" i="17"/>
  <c r="V629" i="17"/>
  <c r="F628" i="16"/>
  <c r="H627" i="16"/>
  <c r="I627" i="16"/>
  <c r="V627" i="16"/>
  <c r="M628" i="16"/>
  <c r="G627" i="16"/>
  <c r="N627" i="16"/>
  <c r="O627" i="16"/>
  <c r="P627" i="16"/>
  <c r="R627" i="16" s="1"/>
  <c r="U624" i="16"/>
  <c r="K625" i="16"/>
  <c r="L625" i="16" s="1"/>
  <c r="Y624" i="16"/>
  <c r="W624" i="16"/>
  <c r="X624" i="16"/>
  <c r="J626" i="16"/>
  <c r="T625" i="16"/>
  <c r="Y622" i="17" l="1"/>
  <c r="W622" i="17"/>
  <c r="Q624" i="17"/>
  <c r="T624" i="17" s="1"/>
  <c r="S623" i="17"/>
  <c r="Y623" i="17" s="1"/>
  <c r="J625" i="17"/>
  <c r="L624" i="17"/>
  <c r="T623" i="17"/>
  <c r="P630" i="17"/>
  <c r="R630" i="17" s="1"/>
  <c r="O630" i="17"/>
  <c r="N630" i="17"/>
  <c r="U629" i="17"/>
  <c r="H630" i="17"/>
  <c r="G630" i="17"/>
  <c r="F632" i="17"/>
  <c r="M633" i="17" s="1"/>
  <c r="I630" i="17"/>
  <c r="K630" i="17" s="1"/>
  <c r="V630" i="17"/>
  <c r="Q627" i="16"/>
  <c r="S627" i="16" s="1"/>
  <c r="O628" i="16"/>
  <c r="P628" i="16"/>
  <c r="R628" i="16" s="1"/>
  <c r="N628" i="16"/>
  <c r="F629" i="16"/>
  <c r="H628" i="16"/>
  <c r="M629" i="16"/>
  <c r="G628" i="16"/>
  <c r="V628" i="16"/>
  <c r="I628" i="16"/>
  <c r="K626" i="16"/>
  <c r="L626" i="16" s="1"/>
  <c r="U625" i="16"/>
  <c r="Y625" i="16"/>
  <c r="W625" i="16"/>
  <c r="X625" i="16"/>
  <c r="T626" i="16"/>
  <c r="J627" i="16"/>
  <c r="X623" i="17" l="1"/>
  <c r="W623" i="17"/>
  <c r="L625" i="17"/>
  <c r="J626" i="17"/>
  <c r="S624" i="17"/>
  <c r="Y624" i="17" s="1"/>
  <c r="Q625" i="17"/>
  <c r="U630" i="17"/>
  <c r="P631" i="17"/>
  <c r="R631" i="17" s="1"/>
  <c r="N631" i="17"/>
  <c r="O631" i="17"/>
  <c r="F633" i="17"/>
  <c r="M634" i="17" s="1"/>
  <c r="H631" i="17"/>
  <c r="V631" i="17"/>
  <c r="I631" i="17"/>
  <c r="K631" i="17" s="1"/>
  <c r="G631" i="17"/>
  <c r="Q628" i="16"/>
  <c r="S628" i="16" s="1"/>
  <c r="M630" i="16"/>
  <c r="F630" i="16"/>
  <c r="V629" i="16"/>
  <c r="G629" i="16"/>
  <c r="I629" i="16"/>
  <c r="H629" i="16"/>
  <c r="N629" i="16"/>
  <c r="O629" i="16"/>
  <c r="P629" i="16"/>
  <c r="R629" i="16" s="1"/>
  <c r="Y626" i="16"/>
  <c r="W626" i="16"/>
  <c r="X626" i="16"/>
  <c r="T627" i="16"/>
  <c r="J628" i="16"/>
  <c r="U626" i="16"/>
  <c r="K627" i="16"/>
  <c r="L627" i="16" s="1"/>
  <c r="L626" i="17" l="1"/>
  <c r="J627" i="17"/>
  <c r="X624" i="17"/>
  <c r="S625" i="17"/>
  <c r="W625" i="17" s="1"/>
  <c r="Q626" i="17"/>
  <c r="T626" i="17" s="1"/>
  <c r="T625" i="17"/>
  <c r="W624" i="17"/>
  <c r="U631" i="17"/>
  <c r="Q629" i="16"/>
  <c r="S629" i="16" s="1"/>
  <c r="V632" i="17"/>
  <c r="I632" i="17"/>
  <c r="F634" i="17"/>
  <c r="M635" i="17" s="1"/>
  <c r="H632" i="17"/>
  <c r="G632" i="17"/>
  <c r="N632" i="17"/>
  <c r="P632" i="17"/>
  <c r="R632" i="17" s="1"/>
  <c r="O632" i="17"/>
  <c r="G630" i="16"/>
  <c r="H630" i="16"/>
  <c r="I630" i="16"/>
  <c r="M631" i="16"/>
  <c r="F631" i="16"/>
  <c r="V630" i="16"/>
  <c r="N630" i="16"/>
  <c r="O630" i="16"/>
  <c r="P630" i="16"/>
  <c r="R630" i="16" s="1"/>
  <c r="Y627" i="16"/>
  <c r="W627" i="16"/>
  <c r="X627" i="16"/>
  <c r="U627" i="16"/>
  <c r="K628" i="16"/>
  <c r="L628" i="16" s="1"/>
  <c r="T628" i="16"/>
  <c r="J629" i="16"/>
  <c r="Y625" i="17" l="1"/>
  <c r="X625" i="17"/>
  <c r="L627" i="17"/>
  <c r="J628" i="17"/>
  <c r="S626" i="17"/>
  <c r="Y626" i="17" s="1"/>
  <c r="Q627" i="17"/>
  <c r="T627" i="17" s="1"/>
  <c r="K632" i="17"/>
  <c r="U632" i="17" s="1"/>
  <c r="P633" i="17"/>
  <c r="R633" i="17" s="1"/>
  <c r="N633" i="17"/>
  <c r="O633" i="17"/>
  <c r="I633" i="17"/>
  <c r="H633" i="17"/>
  <c r="V633" i="17"/>
  <c r="F635" i="17"/>
  <c r="M636" i="17" s="1"/>
  <c r="G633" i="17"/>
  <c r="Q630" i="16"/>
  <c r="S630" i="16" s="1"/>
  <c r="V631" i="16"/>
  <c r="G631" i="16"/>
  <c r="H631" i="16"/>
  <c r="M632" i="16"/>
  <c r="I631" i="16"/>
  <c r="F632" i="16"/>
  <c r="N631" i="16"/>
  <c r="O631" i="16"/>
  <c r="P631" i="16"/>
  <c r="R631" i="16" s="1"/>
  <c r="T629" i="16"/>
  <c r="J630" i="16"/>
  <c r="W628" i="16"/>
  <c r="X628" i="16"/>
  <c r="Y628" i="16"/>
  <c r="U628" i="16"/>
  <c r="K629" i="16"/>
  <c r="L629" i="16" s="1"/>
  <c r="W629" i="16" s="1"/>
  <c r="W626" i="17" l="1"/>
  <c r="X626" i="17"/>
  <c r="L628" i="17"/>
  <c r="J629" i="17"/>
  <c r="S627" i="17"/>
  <c r="W627" i="17" s="1"/>
  <c r="Q628" i="17"/>
  <c r="Q631" i="16"/>
  <c r="S631" i="16" s="1"/>
  <c r="K633" i="17"/>
  <c r="U633" i="17"/>
  <c r="I634" i="17"/>
  <c r="F636" i="17"/>
  <c r="M637" i="17" s="1"/>
  <c r="V634" i="17"/>
  <c r="H634" i="17"/>
  <c r="G634" i="17"/>
  <c r="P634" i="17"/>
  <c r="R634" i="17" s="1"/>
  <c r="N634" i="17"/>
  <c r="O634" i="17"/>
  <c r="M633" i="16"/>
  <c r="F633" i="16"/>
  <c r="I632" i="16"/>
  <c r="G632" i="16"/>
  <c r="H632" i="16"/>
  <c r="V632" i="16"/>
  <c r="P632" i="16"/>
  <c r="R632" i="16" s="1"/>
  <c r="N632" i="16"/>
  <c r="O632" i="16"/>
  <c r="U629" i="16"/>
  <c r="K630" i="16"/>
  <c r="L630" i="16" s="1"/>
  <c r="X629" i="16"/>
  <c r="Y629" i="16"/>
  <c r="T630" i="16"/>
  <c r="J631" i="16"/>
  <c r="Y627" i="17" l="1"/>
  <c r="X627" i="17"/>
  <c r="S628" i="17"/>
  <c r="W628" i="17" s="1"/>
  <c r="Q629" i="17"/>
  <c r="T629" i="17" s="1"/>
  <c r="L629" i="17"/>
  <c r="J630" i="17"/>
  <c r="T628" i="17"/>
  <c r="K634" i="17"/>
  <c r="U634" i="17" s="1"/>
  <c r="O635" i="17"/>
  <c r="N635" i="17"/>
  <c r="P635" i="17"/>
  <c r="R635" i="17" s="1"/>
  <c r="G635" i="17"/>
  <c r="V635" i="17"/>
  <c r="F637" i="17"/>
  <c r="M638" i="17" s="1"/>
  <c r="I635" i="17"/>
  <c r="H635" i="17"/>
  <c r="Q632" i="16"/>
  <c r="S632" i="16" s="1"/>
  <c r="V633" i="16"/>
  <c r="M634" i="16"/>
  <c r="I633" i="16"/>
  <c r="G633" i="16"/>
  <c r="H633" i="16"/>
  <c r="F634" i="16"/>
  <c r="N633" i="16"/>
  <c r="O633" i="16"/>
  <c r="P633" i="16"/>
  <c r="R633" i="16"/>
  <c r="U630" i="16"/>
  <c r="K631" i="16"/>
  <c r="L631" i="16" s="1"/>
  <c r="Y630" i="16"/>
  <c r="W630" i="16"/>
  <c r="X630" i="16"/>
  <c r="T631" i="16"/>
  <c r="J632" i="16"/>
  <c r="Y628" i="17" l="1"/>
  <c r="X628" i="17"/>
  <c r="L630" i="17"/>
  <c r="J631" i="17"/>
  <c r="Q630" i="17"/>
  <c r="S629" i="17"/>
  <c r="X629" i="17" s="1"/>
  <c r="K635" i="17"/>
  <c r="U635" i="17" s="1"/>
  <c r="F638" i="17"/>
  <c r="M639" i="17" s="1"/>
  <c r="I636" i="17"/>
  <c r="G636" i="17"/>
  <c r="H636" i="17"/>
  <c r="V636" i="17"/>
  <c r="O636" i="17"/>
  <c r="P636" i="17"/>
  <c r="R636" i="17" s="1"/>
  <c r="N636" i="17"/>
  <c r="Q633" i="16"/>
  <c r="S633" i="16" s="1"/>
  <c r="I634" i="16"/>
  <c r="V634" i="16"/>
  <c r="M635" i="16"/>
  <c r="F635" i="16"/>
  <c r="G634" i="16"/>
  <c r="H634" i="16"/>
  <c r="N634" i="16"/>
  <c r="O634" i="16"/>
  <c r="P634" i="16"/>
  <c r="R634" i="16" s="1"/>
  <c r="X631" i="16"/>
  <c r="Y631" i="16"/>
  <c r="U631" i="16"/>
  <c r="K632" i="16"/>
  <c r="L632" i="16" s="1"/>
  <c r="W631" i="16"/>
  <c r="T632" i="16"/>
  <c r="J633" i="16"/>
  <c r="S630" i="17" l="1"/>
  <c r="W630" i="17" s="1"/>
  <c r="Q631" i="17"/>
  <c r="T631" i="17" s="1"/>
  <c r="T630" i="17"/>
  <c r="Y629" i="17"/>
  <c r="L631" i="17"/>
  <c r="J632" i="17"/>
  <c r="W629" i="17"/>
  <c r="P637" i="17"/>
  <c r="R637" i="17" s="1"/>
  <c r="O637" i="17"/>
  <c r="N637" i="17"/>
  <c r="Q634" i="16"/>
  <c r="S634" i="16" s="1"/>
  <c r="K636" i="17"/>
  <c r="U636" i="17" s="1"/>
  <c r="F639" i="17"/>
  <c r="M640" i="17" s="1"/>
  <c r="V637" i="17"/>
  <c r="H637" i="17"/>
  <c r="G637" i="17"/>
  <c r="I637" i="17"/>
  <c r="F636" i="16"/>
  <c r="V635" i="16"/>
  <c r="G635" i="16"/>
  <c r="H635" i="16"/>
  <c r="M636" i="16"/>
  <c r="I635" i="16"/>
  <c r="N635" i="16"/>
  <c r="O635" i="16"/>
  <c r="P635" i="16"/>
  <c r="R635" i="16" s="1"/>
  <c r="U632" i="16"/>
  <c r="K633" i="16"/>
  <c r="L633" i="16" s="1"/>
  <c r="T633" i="16"/>
  <c r="J634" i="16"/>
  <c r="W632" i="16"/>
  <c r="Y632" i="16"/>
  <c r="X632" i="16"/>
  <c r="X630" i="17" l="1"/>
  <c r="Y630" i="17"/>
  <c r="J633" i="17"/>
  <c r="L632" i="17"/>
  <c r="S631" i="17"/>
  <c r="Y631" i="17" s="1"/>
  <c r="Q632" i="17"/>
  <c r="K637" i="17"/>
  <c r="U637" i="17"/>
  <c r="P638" i="17"/>
  <c r="R638" i="17" s="1"/>
  <c r="O638" i="17"/>
  <c r="N638" i="17"/>
  <c r="H638" i="17"/>
  <c r="G638" i="17"/>
  <c r="V638" i="17"/>
  <c r="F640" i="17"/>
  <c r="M641" i="17" s="1"/>
  <c r="I638" i="17"/>
  <c r="K638" i="17" s="1"/>
  <c r="Q635" i="16"/>
  <c r="S635" i="16" s="1"/>
  <c r="O636" i="16"/>
  <c r="N636" i="16"/>
  <c r="P636" i="16"/>
  <c r="R636" i="16" s="1"/>
  <c r="V636" i="16"/>
  <c r="I636" i="16"/>
  <c r="F637" i="16"/>
  <c r="H636" i="16"/>
  <c r="G636" i="16"/>
  <c r="M637" i="16"/>
  <c r="T634" i="16"/>
  <c r="J635" i="16"/>
  <c r="Y633" i="16"/>
  <c r="W633" i="16"/>
  <c r="X633" i="16"/>
  <c r="K634" i="16"/>
  <c r="L634" i="16" s="1"/>
  <c r="U633" i="16"/>
  <c r="W631" i="17" l="1"/>
  <c r="S632" i="17"/>
  <c r="Y632" i="17" s="1"/>
  <c r="Q633" i="17"/>
  <c r="T633" i="17" s="1"/>
  <c r="X631" i="17"/>
  <c r="T632" i="17"/>
  <c r="L633" i="17"/>
  <c r="J634" i="17"/>
  <c r="P639" i="17"/>
  <c r="R639" i="17" s="1"/>
  <c r="O639" i="17"/>
  <c r="N639" i="17"/>
  <c r="F641" i="17"/>
  <c r="M642" i="17" s="1"/>
  <c r="H639" i="17"/>
  <c r="I639" i="17"/>
  <c r="V639" i="17"/>
  <c r="G639" i="17"/>
  <c r="U638" i="17"/>
  <c r="Q636" i="16"/>
  <c r="S636" i="16" s="1"/>
  <c r="V637" i="16"/>
  <c r="G637" i="16"/>
  <c r="I637" i="16"/>
  <c r="F638" i="16"/>
  <c r="M638" i="16"/>
  <c r="H637" i="16"/>
  <c r="N637" i="16"/>
  <c r="O637" i="16"/>
  <c r="P637" i="16"/>
  <c r="R637" i="16" s="1"/>
  <c r="T635" i="16"/>
  <c r="J636" i="16"/>
  <c r="U634" i="16"/>
  <c r="K635" i="16"/>
  <c r="L635" i="16" s="1"/>
  <c r="Y634" i="16"/>
  <c r="W634" i="16"/>
  <c r="X634" i="16"/>
  <c r="X632" i="17" l="1"/>
  <c r="W632" i="17"/>
  <c r="L634" i="17"/>
  <c r="J635" i="17"/>
  <c r="S633" i="17"/>
  <c r="Y633" i="17" s="1"/>
  <c r="Q634" i="17"/>
  <c r="T634" i="17" s="1"/>
  <c r="N640" i="17"/>
  <c r="P640" i="17"/>
  <c r="R640" i="17" s="1"/>
  <c r="O640" i="17"/>
  <c r="K639" i="17"/>
  <c r="U639" i="17" s="1"/>
  <c r="V640" i="17"/>
  <c r="G640" i="17"/>
  <c r="F642" i="17"/>
  <c r="M643" i="17" s="1"/>
  <c r="I640" i="17"/>
  <c r="H640" i="17"/>
  <c r="Q637" i="16"/>
  <c r="S637" i="16" s="1"/>
  <c r="O638" i="16"/>
  <c r="P638" i="16"/>
  <c r="R638" i="16" s="1"/>
  <c r="N638" i="16"/>
  <c r="M639" i="16"/>
  <c r="G638" i="16"/>
  <c r="V638" i="16"/>
  <c r="I638" i="16"/>
  <c r="F639" i="16"/>
  <c r="H638" i="16"/>
  <c r="U635" i="16"/>
  <c r="K636" i="16"/>
  <c r="L636" i="16" s="1"/>
  <c r="J637" i="16"/>
  <c r="W635" i="16"/>
  <c r="X635" i="16"/>
  <c r="Y635" i="16"/>
  <c r="T636" i="16"/>
  <c r="W633" i="17" l="1"/>
  <c r="X633" i="17"/>
  <c r="S634" i="17"/>
  <c r="W634" i="17" s="1"/>
  <c r="Q635" i="17"/>
  <c r="T635" i="17" s="1"/>
  <c r="J636" i="17"/>
  <c r="L635" i="17"/>
  <c r="K640" i="17"/>
  <c r="U640" i="17" s="1"/>
  <c r="P641" i="17"/>
  <c r="R641" i="17" s="1"/>
  <c r="N641" i="17"/>
  <c r="O641" i="17"/>
  <c r="Q638" i="16"/>
  <c r="S638" i="16" s="1"/>
  <c r="I641" i="17"/>
  <c r="K641" i="17" s="1"/>
  <c r="H641" i="17"/>
  <c r="V641" i="17"/>
  <c r="G641" i="17"/>
  <c r="F643" i="17"/>
  <c r="M644" i="17" s="1"/>
  <c r="V639" i="16"/>
  <c r="G639" i="16"/>
  <c r="F640" i="16"/>
  <c r="I639" i="16"/>
  <c r="M640" i="16"/>
  <c r="H639" i="16"/>
  <c r="N639" i="16"/>
  <c r="O639" i="16"/>
  <c r="P639" i="16"/>
  <c r="R639" i="16" s="1"/>
  <c r="T637" i="16"/>
  <c r="J638" i="16"/>
  <c r="Y636" i="16"/>
  <c r="X636" i="16"/>
  <c r="W636" i="16"/>
  <c r="U636" i="16"/>
  <c r="K637" i="16"/>
  <c r="L637" i="16" s="1"/>
  <c r="X634" i="17" l="1"/>
  <c r="Y634" i="17"/>
  <c r="J637" i="17"/>
  <c r="L636" i="17"/>
  <c r="S635" i="17"/>
  <c r="X635" i="17" s="1"/>
  <c r="Q636" i="17"/>
  <c r="U641" i="17"/>
  <c r="I642" i="17"/>
  <c r="K642" i="17" s="1"/>
  <c r="H642" i="17"/>
  <c r="G642" i="17"/>
  <c r="F644" i="17"/>
  <c r="M645" i="17" s="1"/>
  <c r="V642" i="17"/>
  <c r="O642" i="17"/>
  <c r="N642" i="17"/>
  <c r="P642" i="17"/>
  <c r="R642" i="17" s="1"/>
  <c r="Q639" i="16"/>
  <c r="S639" i="16" s="1"/>
  <c r="G640" i="16"/>
  <c r="H640" i="16"/>
  <c r="I640" i="16"/>
  <c r="F641" i="16"/>
  <c r="V640" i="16"/>
  <c r="M641" i="16"/>
  <c r="O640" i="16"/>
  <c r="N640" i="16"/>
  <c r="P640" i="16"/>
  <c r="R640" i="16" s="1"/>
  <c r="U637" i="16"/>
  <c r="K638" i="16"/>
  <c r="L638" i="16" s="1"/>
  <c r="T638" i="16"/>
  <c r="J639" i="16"/>
  <c r="Y637" i="16"/>
  <c r="X637" i="16"/>
  <c r="W637" i="16"/>
  <c r="Y635" i="17" l="1"/>
  <c r="W635" i="17"/>
  <c r="S636" i="17"/>
  <c r="W636" i="17" s="1"/>
  <c r="Q637" i="17"/>
  <c r="T637" i="17" s="1"/>
  <c r="J638" i="17"/>
  <c r="L637" i="17"/>
  <c r="T636" i="17"/>
  <c r="G643" i="17"/>
  <c r="V643" i="17"/>
  <c r="H643" i="17"/>
  <c r="F645" i="17"/>
  <c r="M646" i="17" s="1"/>
  <c r="I643" i="17"/>
  <c r="K643" i="17" s="1"/>
  <c r="U642" i="17"/>
  <c r="Q640" i="16"/>
  <c r="S640" i="16" s="1"/>
  <c r="O643" i="17"/>
  <c r="N643" i="17"/>
  <c r="P643" i="17"/>
  <c r="R643" i="17" s="1"/>
  <c r="N641" i="16"/>
  <c r="O641" i="16"/>
  <c r="P641" i="16"/>
  <c r="R641" i="16" s="1"/>
  <c r="H641" i="16"/>
  <c r="F642" i="16"/>
  <c r="V641" i="16"/>
  <c r="G641" i="16"/>
  <c r="I641" i="16"/>
  <c r="M642" i="16"/>
  <c r="T639" i="16"/>
  <c r="J640" i="16"/>
  <c r="X638" i="16"/>
  <c r="Y638" i="16"/>
  <c r="W638" i="16"/>
  <c r="U638" i="16"/>
  <c r="K639" i="16"/>
  <c r="L639" i="16" s="1"/>
  <c r="X636" i="17" l="1"/>
  <c r="L638" i="17"/>
  <c r="J639" i="17"/>
  <c r="Y636" i="17"/>
  <c r="S637" i="17"/>
  <c r="W637" i="17" s="1"/>
  <c r="Q638" i="17"/>
  <c r="U643" i="17"/>
  <c r="F646" i="17"/>
  <c r="M647" i="17" s="1"/>
  <c r="I644" i="17"/>
  <c r="K644" i="17" s="1"/>
  <c r="G644" i="17"/>
  <c r="V644" i="17"/>
  <c r="H644" i="17"/>
  <c r="O644" i="17"/>
  <c r="N644" i="17"/>
  <c r="P644" i="17"/>
  <c r="R644" i="17" s="1"/>
  <c r="Q641" i="16"/>
  <c r="S641" i="16" s="1"/>
  <c r="M643" i="16"/>
  <c r="H642" i="16"/>
  <c r="I642" i="16"/>
  <c r="F643" i="16"/>
  <c r="G642" i="16"/>
  <c r="V642" i="16"/>
  <c r="P642" i="16"/>
  <c r="R642" i="16" s="1"/>
  <c r="O642" i="16"/>
  <c r="N642" i="16"/>
  <c r="T640" i="16"/>
  <c r="J641" i="16"/>
  <c r="X639" i="16"/>
  <c r="Y639" i="16"/>
  <c r="W639" i="16"/>
  <c r="U639" i="16"/>
  <c r="K640" i="16"/>
  <c r="L640" i="16" s="1"/>
  <c r="Y637" i="17" l="1"/>
  <c r="X637" i="17"/>
  <c r="S638" i="17"/>
  <c r="X638" i="17" s="1"/>
  <c r="Q639" i="17"/>
  <c r="T639" i="17" s="1"/>
  <c r="T638" i="17"/>
  <c r="J640" i="17"/>
  <c r="L639" i="17"/>
  <c r="U644" i="17"/>
  <c r="V645" i="17"/>
  <c r="F647" i="17"/>
  <c r="M648" i="17" s="1"/>
  <c r="G645" i="17"/>
  <c r="H645" i="17"/>
  <c r="I645" i="17"/>
  <c r="K645" i="17" s="1"/>
  <c r="O645" i="17"/>
  <c r="N645" i="17"/>
  <c r="P645" i="17"/>
  <c r="R645" i="17" s="1"/>
  <c r="Q642" i="16"/>
  <c r="S642" i="16" s="1"/>
  <c r="N643" i="16"/>
  <c r="O643" i="16"/>
  <c r="P643" i="16"/>
  <c r="R643" i="16" s="1"/>
  <c r="M644" i="16"/>
  <c r="V643" i="16"/>
  <c r="I643" i="16"/>
  <c r="H643" i="16"/>
  <c r="G643" i="16"/>
  <c r="F644" i="16"/>
  <c r="W640" i="16"/>
  <c r="X640" i="16"/>
  <c r="Y640" i="16"/>
  <c r="U640" i="16"/>
  <c r="K641" i="16"/>
  <c r="L641" i="16" s="1"/>
  <c r="T641" i="16"/>
  <c r="J642" i="16"/>
  <c r="W638" i="17" l="1"/>
  <c r="Y638" i="17"/>
  <c r="L640" i="17"/>
  <c r="J641" i="17"/>
  <c r="S639" i="17"/>
  <c r="Y639" i="17" s="1"/>
  <c r="Q640" i="17"/>
  <c r="U645" i="17"/>
  <c r="O646" i="17"/>
  <c r="P646" i="17"/>
  <c r="R646" i="17" s="1"/>
  <c r="N646" i="17"/>
  <c r="I646" i="17"/>
  <c r="K646" i="17" s="1"/>
  <c r="H646" i="17"/>
  <c r="F648" i="17"/>
  <c r="M649" i="17" s="1"/>
  <c r="V646" i="17"/>
  <c r="G646" i="17"/>
  <c r="Q643" i="16"/>
  <c r="S643" i="16" s="1"/>
  <c r="M645" i="16"/>
  <c r="V644" i="16"/>
  <c r="H644" i="16"/>
  <c r="I644" i="16"/>
  <c r="F645" i="16"/>
  <c r="G644" i="16"/>
  <c r="O644" i="16"/>
  <c r="P644" i="16"/>
  <c r="R644" i="16" s="1"/>
  <c r="N644" i="16"/>
  <c r="T642" i="16"/>
  <c r="J643" i="16"/>
  <c r="X641" i="16"/>
  <c r="W641" i="16"/>
  <c r="Y641" i="16"/>
  <c r="U641" i="16"/>
  <c r="K642" i="16"/>
  <c r="L642" i="16" s="1"/>
  <c r="X639" i="17" l="1"/>
  <c r="S640" i="17"/>
  <c r="Y640" i="17" s="1"/>
  <c r="Q641" i="17"/>
  <c r="T641" i="17" s="1"/>
  <c r="T640" i="17"/>
  <c r="J642" i="17"/>
  <c r="L641" i="17"/>
  <c r="W639" i="17"/>
  <c r="U646" i="17"/>
  <c r="G647" i="17"/>
  <c r="F649" i="17"/>
  <c r="M650" i="17" s="1"/>
  <c r="K647" i="17"/>
  <c r="V647" i="17"/>
  <c r="I647" i="17"/>
  <c r="H647" i="17"/>
  <c r="O647" i="17"/>
  <c r="P647" i="17"/>
  <c r="R647" i="17" s="1"/>
  <c r="N647" i="17"/>
  <c r="Q644" i="16"/>
  <c r="S644" i="16" s="1"/>
  <c r="M646" i="16"/>
  <c r="H645" i="16"/>
  <c r="F646" i="16"/>
  <c r="V645" i="16"/>
  <c r="G645" i="16"/>
  <c r="I645" i="16"/>
  <c r="N645" i="16"/>
  <c r="O645" i="16"/>
  <c r="P645" i="16"/>
  <c r="R645" i="16" s="1"/>
  <c r="T643" i="16"/>
  <c r="J644" i="16"/>
  <c r="U642" i="16"/>
  <c r="K643" i="16"/>
  <c r="L643" i="16" s="1"/>
  <c r="W643" i="16" s="1"/>
  <c r="W642" i="16"/>
  <c r="X642" i="16"/>
  <c r="Y642" i="16"/>
  <c r="W640" i="17" l="1"/>
  <c r="L642" i="17"/>
  <c r="J643" i="17"/>
  <c r="X640" i="17"/>
  <c r="S641" i="17"/>
  <c r="W641" i="17" s="1"/>
  <c r="Q642" i="17"/>
  <c r="T642" i="17" s="1"/>
  <c r="F650" i="17"/>
  <c r="M651" i="17" s="1"/>
  <c r="V648" i="17"/>
  <c r="I648" i="17"/>
  <c r="K648" i="17" s="1"/>
  <c r="G648" i="17"/>
  <c r="H648" i="17"/>
  <c r="U647" i="17"/>
  <c r="P648" i="17"/>
  <c r="R648" i="17" s="1"/>
  <c r="O648" i="17"/>
  <c r="N648" i="17"/>
  <c r="Q645" i="16"/>
  <c r="S645" i="16" s="1"/>
  <c r="H646" i="16"/>
  <c r="I646" i="16"/>
  <c r="M647" i="16"/>
  <c r="F647" i="16"/>
  <c r="V646" i="16"/>
  <c r="G646" i="16"/>
  <c r="N646" i="16"/>
  <c r="O646" i="16"/>
  <c r="P646" i="16"/>
  <c r="R646" i="16" s="1"/>
  <c r="T644" i="16"/>
  <c r="J645" i="16"/>
  <c r="Y643" i="16"/>
  <c r="X643" i="16"/>
  <c r="U643" i="16"/>
  <c r="K644" i="16"/>
  <c r="L644" i="16" s="1"/>
  <c r="Y641" i="17" l="1"/>
  <c r="X641" i="17"/>
  <c r="L643" i="17"/>
  <c r="J644" i="17"/>
  <c r="S642" i="17"/>
  <c r="X642" i="17" s="1"/>
  <c r="Q643" i="17"/>
  <c r="T643" i="17" s="1"/>
  <c r="U648" i="17"/>
  <c r="I649" i="17"/>
  <c r="K649" i="17" s="1"/>
  <c r="H649" i="17"/>
  <c r="V649" i="17"/>
  <c r="F651" i="17"/>
  <c r="M652" i="17" s="1"/>
  <c r="G649" i="17"/>
  <c r="O649" i="17"/>
  <c r="N649" i="17"/>
  <c r="P649" i="17"/>
  <c r="R649" i="17" s="1"/>
  <c r="Q646" i="16"/>
  <c r="S646" i="16" s="1"/>
  <c r="H647" i="16"/>
  <c r="M648" i="16"/>
  <c r="V647" i="16"/>
  <c r="G647" i="16"/>
  <c r="I647" i="16"/>
  <c r="F648" i="16"/>
  <c r="N647" i="16"/>
  <c r="O647" i="16"/>
  <c r="P647" i="16"/>
  <c r="R647" i="16" s="1"/>
  <c r="Y644" i="16"/>
  <c r="W644" i="16"/>
  <c r="X644" i="16"/>
  <c r="T645" i="16"/>
  <c r="J646" i="16"/>
  <c r="U644" i="16"/>
  <c r="K645" i="16"/>
  <c r="L645" i="16" s="1"/>
  <c r="Y642" i="17" l="1"/>
  <c r="W642" i="17"/>
  <c r="S643" i="17"/>
  <c r="W643" i="17" s="1"/>
  <c r="Q644" i="17"/>
  <c r="T644" i="17" s="1"/>
  <c r="L644" i="17"/>
  <c r="J645" i="17"/>
  <c r="U649" i="17"/>
  <c r="H650" i="17"/>
  <c r="F652" i="17"/>
  <c r="M653" i="17" s="1"/>
  <c r="G650" i="17"/>
  <c r="V650" i="17"/>
  <c r="I650" i="17"/>
  <c r="K650" i="17" s="1"/>
  <c r="Q647" i="16"/>
  <c r="S647" i="16" s="1"/>
  <c r="P650" i="17"/>
  <c r="R650" i="17" s="1"/>
  <c r="O650" i="17"/>
  <c r="N650" i="17"/>
  <c r="G648" i="16"/>
  <c r="H648" i="16"/>
  <c r="I648" i="16"/>
  <c r="F649" i="16"/>
  <c r="M649" i="16"/>
  <c r="V648" i="16"/>
  <c r="N648" i="16"/>
  <c r="O648" i="16"/>
  <c r="P648" i="16"/>
  <c r="R648" i="16" s="1"/>
  <c r="T646" i="16"/>
  <c r="J647" i="16"/>
  <c r="W645" i="16"/>
  <c r="X645" i="16"/>
  <c r="Y645" i="16"/>
  <c r="K646" i="16"/>
  <c r="L646" i="16" s="1"/>
  <c r="Y646" i="16" s="1"/>
  <c r="U645" i="16"/>
  <c r="Y643" i="17" l="1"/>
  <c r="X643" i="17"/>
  <c r="L645" i="17"/>
  <c r="J646" i="17"/>
  <c r="S644" i="17"/>
  <c r="W644" i="17" s="1"/>
  <c r="Q645" i="17"/>
  <c r="T645" i="17" s="1"/>
  <c r="U650" i="17"/>
  <c r="V651" i="17"/>
  <c r="I651" i="17"/>
  <c r="K651" i="17" s="1"/>
  <c r="F653" i="17"/>
  <c r="M654" i="17" s="1"/>
  <c r="H651" i="17"/>
  <c r="G651" i="17"/>
  <c r="O651" i="17"/>
  <c r="N651" i="17"/>
  <c r="P651" i="17"/>
  <c r="R651" i="17" s="1"/>
  <c r="Q648" i="16"/>
  <c r="S648" i="16" s="1"/>
  <c r="P649" i="16"/>
  <c r="R649" i="16" s="1"/>
  <c r="N649" i="16"/>
  <c r="O649" i="16"/>
  <c r="H649" i="16"/>
  <c r="M650" i="16"/>
  <c r="I649" i="16"/>
  <c r="F650" i="16"/>
  <c r="V649" i="16"/>
  <c r="G649" i="16"/>
  <c r="U646" i="16"/>
  <c r="K647" i="16"/>
  <c r="L647" i="16"/>
  <c r="J648" i="16"/>
  <c r="T647" i="16"/>
  <c r="W646" i="16"/>
  <c r="X646" i="16"/>
  <c r="Y644" i="17" l="1"/>
  <c r="X644" i="17"/>
  <c r="J647" i="17"/>
  <c r="L646" i="17"/>
  <c r="Q646" i="17"/>
  <c r="S645" i="17"/>
  <c r="W645" i="17" s="1"/>
  <c r="N652" i="17"/>
  <c r="P652" i="17"/>
  <c r="R652" i="17" s="1"/>
  <c r="O652" i="17"/>
  <c r="U651" i="17"/>
  <c r="V652" i="17"/>
  <c r="I652" i="17"/>
  <c r="K652" i="17" s="1"/>
  <c r="F654" i="17"/>
  <c r="M655" i="17" s="1"/>
  <c r="G652" i="17"/>
  <c r="H652" i="17"/>
  <c r="Q649" i="16"/>
  <c r="S649" i="16" s="1"/>
  <c r="I650" i="16"/>
  <c r="M651" i="16"/>
  <c r="F651" i="16"/>
  <c r="V650" i="16"/>
  <c r="G650" i="16"/>
  <c r="H650" i="16"/>
  <c r="N650" i="16"/>
  <c r="O650" i="16"/>
  <c r="P650" i="16"/>
  <c r="R650" i="16" s="1"/>
  <c r="X647" i="16"/>
  <c r="Y647" i="16"/>
  <c r="W647" i="16"/>
  <c r="L648" i="16"/>
  <c r="T648" i="16"/>
  <c r="J649" i="16"/>
  <c r="U647" i="16"/>
  <c r="K648" i="16"/>
  <c r="X645" i="17" l="1"/>
  <c r="Y645" i="17"/>
  <c r="S646" i="17"/>
  <c r="W646" i="17" s="1"/>
  <c r="Q647" i="17"/>
  <c r="T647" i="17" s="1"/>
  <c r="L647" i="17"/>
  <c r="J648" i="17"/>
  <c r="T646" i="17"/>
  <c r="U652" i="17"/>
  <c r="P653" i="17"/>
  <c r="R653" i="17" s="1"/>
  <c r="O653" i="17"/>
  <c r="N653" i="17"/>
  <c r="I653" i="17"/>
  <c r="K653" i="17" s="1"/>
  <c r="G653" i="17"/>
  <c r="F655" i="17"/>
  <c r="M656" i="17" s="1"/>
  <c r="V653" i="17"/>
  <c r="H653" i="17"/>
  <c r="Q650" i="16"/>
  <c r="S650" i="16" s="1"/>
  <c r="N651" i="16"/>
  <c r="O651" i="16"/>
  <c r="P651" i="16"/>
  <c r="R651" i="16" s="1"/>
  <c r="V651" i="16"/>
  <c r="H651" i="16"/>
  <c r="I651" i="16"/>
  <c r="G651" i="16"/>
  <c r="M652" i="16"/>
  <c r="F652" i="16"/>
  <c r="K649" i="16"/>
  <c r="L649" i="16" s="1"/>
  <c r="U648" i="16"/>
  <c r="X648" i="16"/>
  <c r="W648" i="16"/>
  <c r="Y648" i="16"/>
  <c r="J650" i="16"/>
  <c r="T649" i="16"/>
  <c r="Y646" i="17" l="1"/>
  <c r="X646" i="17"/>
  <c r="L648" i="17"/>
  <c r="J649" i="17"/>
  <c r="S647" i="17"/>
  <c r="Y647" i="17" s="1"/>
  <c r="Q648" i="17"/>
  <c r="T648" i="17" s="1"/>
  <c r="U653" i="17"/>
  <c r="V654" i="17"/>
  <c r="H654" i="17"/>
  <c r="G654" i="17"/>
  <c r="F656" i="17"/>
  <c r="M657" i="17" s="1"/>
  <c r="I654" i="17"/>
  <c r="N654" i="17"/>
  <c r="P654" i="17"/>
  <c r="R654" i="17" s="1"/>
  <c r="O654" i="17"/>
  <c r="Q651" i="16"/>
  <c r="S651" i="16" s="1"/>
  <c r="O652" i="16"/>
  <c r="P652" i="16"/>
  <c r="R652" i="16" s="1"/>
  <c r="N652" i="16"/>
  <c r="H652" i="16"/>
  <c r="V652" i="16"/>
  <c r="M653" i="16"/>
  <c r="G652" i="16"/>
  <c r="I652" i="16"/>
  <c r="F653" i="16"/>
  <c r="W649" i="16"/>
  <c r="X649" i="16"/>
  <c r="Y649" i="16"/>
  <c r="T650" i="16"/>
  <c r="J651" i="16"/>
  <c r="U649" i="16"/>
  <c r="K650" i="16"/>
  <c r="L650" i="16" s="1"/>
  <c r="X647" i="17" l="1"/>
  <c r="W647" i="17"/>
  <c r="L649" i="17"/>
  <c r="J650" i="17"/>
  <c r="S648" i="17"/>
  <c r="W648" i="17" s="1"/>
  <c r="Q649" i="17"/>
  <c r="T649" i="17" s="1"/>
  <c r="O655" i="17"/>
  <c r="P655" i="17"/>
  <c r="R655" i="17" s="1"/>
  <c r="N655" i="17"/>
  <c r="K654" i="17"/>
  <c r="U654" i="17" s="1"/>
  <c r="G655" i="17"/>
  <c r="H655" i="17"/>
  <c r="V655" i="17"/>
  <c r="I655" i="17"/>
  <c r="F657" i="17"/>
  <c r="M658" i="17" s="1"/>
  <c r="Q652" i="16"/>
  <c r="S652" i="16" s="1"/>
  <c r="N653" i="16"/>
  <c r="O653" i="16"/>
  <c r="P653" i="16"/>
  <c r="R653" i="16" s="1"/>
  <c r="F654" i="16"/>
  <c r="I653" i="16"/>
  <c r="M654" i="16"/>
  <c r="V653" i="16"/>
  <c r="G653" i="16"/>
  <c r="H653" i="16"/>
  <c r="U650" i="16"/>
  <c r="K651" i="16"/>
  <c r="L651" i="16" s="1"/>
  <c r="T651" i="16"/>
  <c r="J652" i="16"/>
  <c r="W650" i="16"/>
  <c r="X650" i="16"/>
  <c r="Y650" i="16"/>
  <c r="L650" i="17" l="1"/>
  <c r="J651" i="17"/>
  <c r="X648" i="17"/>
  <c r="Y648" i="17"/>
  <c r="S649" i="17"/>
  <c r="X649" i="17" s="1"/>
  <c r="Q650" i="17"/>
  <c r="K655" i="17"/>
  <c r="U655" i="17" s="1"/>
  <c r="P656" i="17"/>
  <c r="R656" i="17" s="1"/>
  <c r="N656" i="17"/>
  <c r="O656" i="17"/>
  <c r="F658" i="17"/>
  <c r="M659" i="17" s="1"/>
  <c r="H656" i="17"/>
  <c r="G656" i="17"/>
  <c r="V656" i="17"/>
  <c r="I656" i="17"/>
  <c r="O654" i="16"/>
  <c r="P654" i="16"/>
  <c r="R654" i="16" s="1"/>
  <c r="N654" i="16"/>
  <c r="G654" i="16"/>
  <c r="H654" i="16"/>
  <c r="V654" i="16"/>
  <c r="M655" i="16"/>
  <c r="I654" i="16"/>
  <c r="F655" i="16"/>
  <c r="Q653" i="16"/>
  <c r="S653" i="16" s="1"/>
  <c r="T652" i="16"/>
  <c r="J653" i="16"/>
  <c r="W651" i="16"/>
  <c r="X651" i="16"/>
  <c r="Y651" i="16"/>
  <c r="U651" i="16"/>
  <c r="K652" i="16"/>
  <c r="L652" i="16" s="1"/>
  <c r="W649" i="17" l="1"/>
  <c r="Y649" i="17"/>
  <c r="L651" i="17"/>
  <c r="J652" i="17"/>
  <c r="S650" i="17"/>
  <c r="X650" i="17" s="1"/>
  <c r="Q651" i="17"/>
  <c r="T651" i="17" s="1"/>
  <c r="T650" i="17"/>
  <c r="K656" i="17"/>
  <c r="U656" i="17" s="1"/>
  <c r="N657" i="17"/>
  <c r="O657" i="17"/>
  <c r="P657" i="17"/>
  <c r="R657" i="17" s="1"/>
  <c r="V657" i="17"/>
  <c r="G657" i="17"/>
  <c r="I657" i="17"/>
  <c r="H657" i="17"/>
  <c r="F659" i="17"/>
  <c r="M660" i="17" s="1"/>
  <c r="Q654" i="16"/>
  <c r="S654" i="16" s="1"/>
  <c r="N655" i="16"/>
  <c r="O655" i="16"/>
  <c r="P655" i="16"/>
  <c r="R655" i="16" s="1"/>
  <c r="G655" i="16"/>
  <c r="V655" i="16"/>
  <c r="F656" i="16"/>
  <c r="H655" i="16"/>
  <c r="M656" i="16"/>
  <c r="I655" i="16"/>
  <c r="T653" i="16"/>
  <c r="J654" i="16"/>
  <c r="U652" i="16"/>
  <c r="K653" i="16"/>
  <c r="L653" i="16" s="1"/>
  <c r="Y652" i="16"/>
  <c r="W652" i="16"/>
  <c r="X652" i="16"/>
  <c r="W650" i="17" l="1"/>
  <c r="Y650" i="17"/>
  <c r="S651" i="17"/>
  <c r="X651" i="17" s="1"/>
  <c r="Q652" i="17"/>
  <c r="T652" i="17" s="1"/>
  <c r="L652" i="17"/>
  <c r="J653" i="17"/>
  <c r="K657" i="17"/>
  <c r="U657" i="17"/>
  <c r="H658" i="17"/>
  <c r="G658" i="17"/>
  <c r="F660" i="17"/>
  <c r="M661" i="17" s="1"/>
  <c r="V658" i="17"/>
  <c r="I658" i="17"/>
  <c r="K658" i="17" s="1"/>
  <c r="P658" i="17"/>
  <c r="R658" i="17" s="1"/>
  <c r="O658" i="17"/>
  <c r="N658" i="17"/>
  <c r="Q655" i="16"/>
  <c r="S655" i="16" s="1"/>
  <c r="O656" i="16"/>
  <c r="P656" i="16"/>
  <c r="R656" i="16" s="1"/>
  <c r="N656" i="16"/>
  <c r="V656" i="16"/>
  <c r="M657" i="16"/>
  <c r="F657" i="16"/>
  <c r="G656" i="16"/>
  <c r="H656" i="16"/>
  <c r="I656" i="16"/>
  <c r="U653" i="16"/>
  <c r="K654" i="16"/>
  <c r="L654" i="16" s="1"/>
  <c r="T654" i="16"/>
  <c r="J655" i="16"/>
  <c r="X653" i="16"/>
  <c r="Y653" i="16"/>
  <c r="W653" i="16"/>
  <c r="L653" i="17" l="1"/>
  <c r="J654" i="17"/>
  <c r="Y651" i="17"/>
  <c r="W651" i="17"/>
  <c r="S652" i="17"/>
  <c r="Y652" i="17" s="1"/>
  <c r="Q653" i="17"/>
  <c r="T653" i="17" s="1"/>
  <c r="U658" i="17"/>
  <c r="H659" i="17"/>
  <c r="F661" i="17"/>
  <c r="M662" i="17" s="1"/>
  <c r="G659" i="17"/>
  <c r="V659" i="17"/>
  <c r="I659" i="17"/>
  <c r="K659" i="17" s="1"/>
  <c r="P659" i="17"/>
  <c r="R659" i="17" s="1"/>
  <c r="N659" i="17"/>
  <c r="O659" i="17"/>
  <c r="Q656" i="16"/>
  <c r="S656" i="16" s="1"/>
  <c r="V657" i="16"/>
  <c r="M658" i="16"/>
  <c r="G657" i="16"/>
  <c r="F658" i="16"/>
  <c r="H657" i="16"/>
  <c r="I657" i="16"/>
  <c r="N657" i="16"/>
  <c r="O657" i="16"/>
  <c r="P657" i="16"/>
  <c r="R657" i="16" s="1"/>
  <c r="T655" i="16"/>
  <c r="J656" i="16"/>
  <c r="X654" i="16"/>
  <c r="Y654" i="16"/>
  <c r="W654" i="16"/>
  <c r="U654" i="16"/>
  <c r="K655" i="16"/>
  <c r="L655" i="16" s="1"/>
  <c r="W655" i="16" s="1"/>
  <c r="W652" i="17" l="1"/>
  <c r="X652" i="17"/>
  <c r="L654" i="17"/>
  <c r="J655" i="17"/>
  <c r="S653" i="17"/>
  <c r="X653" i="17" s="1"/>
  <c r="Q654" i="17"/>
  <c r="U659" i="17"/>
  <c r="N660" i="17"/>
  <c r="O660" i="17"/>
  <c r="P660" i="17"/>
  <c r="V660" i="17"/>
  <c r="G660" i="17"/>
  <c r="F662" i="17"/>
  <c r="M663" i="17" s="1"/>
  <c r="I660" i="17"/>
  <c r="K660" i="17" s="1"/>
  <c r="H660" i="17"/>
  <c r="Q657" i="16"/>
  <c r="S657" i="16" s="1"/>
  <c r="V658" i="16"/>
  <c r="H658" i="16"/>
  <c r="I658" i="16"/>
  <c r="M659" i="16"/>
  <c r="F659" i="16"/>
  <c r="G658" i="16"/>
  <c r="P658" i="16"/>
  <c r="R658" i="16" s="1"/>
  <c r="O658" i="16"/>
  <c r="N658" i="16"/>
  <c r="T656" i="16"/>
  <c r="J657" i="16"/>
  <c r="X655" i="16"/>
  <c r="Y655" i="16"/>
  <c r="U655" i="16"/>
  <c r="K656" i="16"/>
  <c r="L656" i="16" s="1"/>
  <c r="W653" i="17" l="1"/>
  <c r="Y653" i="17"/>
  <c r="T654" i="17"/>
  <c r="S654" i="17"/>
  <c r="X654" i="17" s="1"/>
  <c r="Q655" i="17"/>
  <c r="T655" i="17" s="1"/>
  <c r="J656" i="17"/>
  <c r="L655" i="17"/>
  <c r="R660" i="17"/>
  <c r="U660" i="17" s="1"/>
  <c r="N661" i="17"/>
  <c r="P661" i="17"/>
  <c r="R661" i="17" s="1"/>
  <c r="O661" i="17"/>
  <c r="I661" i="17"/>
  <c r="K661" i="17" s="1"/>
  <c r="H661" i="17"/>
  <c r="V661" i="17"/>
  <c r="G661" i="17"/>
  <c r="F663" i="17"/>
  <c r="M664" i="17" s="1"/>
  <c r="Q658" i="16"/>
  <c r="S658" i="16" s="1"/>
  <c r="F660" i="16"/>
  <c r="H659" i="16"/>
  <c r="M660" i="16"/>
  <c r="G659" i="16"/>
  <c r="I659" i="16"/>
  <c r="V659" i="16"/>
  <c r="O659" i="16"/>
  <c r="P659" i="16"/>
  <c r="R659" i="16" s="1"/>
  <c r="N659" i="16"/>
  <c r="Y656" i="16"/>
  <c r="X656" i="16"/>
  <c r="W656" i="16"/>
  <c r="T657" i="16"/>
  <c r="J658" i="16"/>
  <c r="U656" i="16"/>
  <c r="K657" i="16"/>
  <c r="L657" i="16" s="1"/>
  <c r="W654" i="17" l="1"/>
  <c r="Y654" i="17"/>
  <c r="S655" i="17"/>
  <c r="X655" i="17" s="1"/>
  <c r="Q656" i="17"/>
  <c r="T656" i="17" s="1"/>
  <c r="J657" i="17"/>
  <c r="L656" i="17"/>
  <c r="Q659" i="16"/>
  <c r="S659" i="16" s="1"/>
  <c r="U661" i="17"/>
  <c r="I662" i="17"/>
  <c r="K662" i="17" s="1"/>
  <c r="H662" i="17"/>
  <c r="F664" i="17"/>
  <c r="M665" i="17" s="1"/>
  <c r="V662" i="17"/>
  <c r="G662" i="17"/>
  <c r="O662" i="17"/>
  <c r="P662" i="17"/>
  <c r="R662" i="17" s="1"/>
  <c r="N662" i="17"/>
  <c r="O660" i="16"/>
  <c r="P660" i="16"/>
  <c r="R660" i="16" s="1"/>
  <c r="N660" i="16"/>
  <c r="V660" i="16"/>
  <c r="H660" i="16"/>
  <c r="M661" i="16"/>
  <c r="G660" i="16"/>
  <c r="I660" i="16"/>
  <c r="F661" i="16"/>
  <c r="T658" i="16"/>
  <c r="L658" i="16"/>
  <c r="J659" i="16"/>
  <c r="W657" i="16"/>
  <c r="Y657" i="16"/>
  <c r="X657" i="16"/>
  <c r="U657" i="16"/>
  <c r="K658" i="16"/>
  <c r="W655" i="17" l="1"/>
  <c r="Y655" i="17"/>
  <c r="L657" i="17"/>
  <c r="J658" i="17"/>
  <c r="S656" i="17"/>
  <c r="Y656" i="17" s="1"/>
  <c r="Q657" i="17"/>
  <c r="T657" i="17" s="1"/>
  <c r="U662" i="17"/>
  <c r="G663" i="17"/>
  <c r="F665" i="17"/>
  <c r="M666" i="17" s="1"/>
  <c r="H663" i="17"/>
  <c r="V663" i="17"/>
  <c r="I663" i="17"/>
  <c r="K663" i="17" s="1"/>
  <c r="O663" i="17"/>
  <c r="P663" i="17"/>
  <c r="R663" i="17" s="1"/>
  <c r="N663" i="17"/>
  <c r="Q660" i="16"/>
  <c r="S660" i="16" s="1"/>
  <c r="N661" i="16"/>
  <c r="O661" i="16"/>
  <c r="P661" i="16"/>
  <c r="R661" i="16" s="1"/>
  <c r="F662" i="16"/>
  <c r="H661" i="16"/>
  <c r="G661" i="16"/>
  <c r="M662" i="16"/>
  <c r="V661" i="16"/>
  <c r="I661" i="16"/>
  <c r="J660" i="16"/>
  <c r="Y658" i="16"/>
  <c r="W658" i="16"/>
  <c r="X658" i="16"/>
  <c r="U658" i="16"/>
  <c r="K659" i="16"/>
  <c r="L659" i="16" s="1"/>
  <c r="T659" i="16"/>
  <c r="X656" i="17" l="1"/>
  <c r="W656" i="17"/>
  <c r="L658" i="17"/>
  <c r="J659" i="17"/>
  <c r="S657" i="17"/>
  <c r="W657" i="17" s="1"/>
  <c r="Q658" i="17"/>
  <c r="U663" i="17"/>
  <c r="P664" i="17"/>
  <c r="R664" i="17" s="1"/>
  <c r="O664" i="17"/>
  <c r="N664" i="17"/>
  <c r="F666" i="17"/>
  <c r="M667" i="17" s="1"/>
  <c r="V664" i="17"/>
  <c r="I664" i="17"/>
  <c r="K664" i="17" s="1"/>
  <c r="G664" i="17"/>
  <c r="H664" i="17"/>
  <c r="Q661" i="16"/>
  <c r="S661" i="16" s="1"/>
  <c r="O662" i="16"/>
  <c r="P662" i="16"/>
  <c r="R662" i="16" s="1"/>
  <c r="N662" i="16"/>
  <c r="V662" i="16"/>
  <c r="I662" i="16"/>
  <c r="M663" i="16"/>
  <c r="F663" i="16"/>
  <c r="G662" i="16"/>
  <c r="H662" i="16"/>
  <c r="U659" i="16"/>
  <c r="K660" i="16"/>
  <c r="L660" i="16" s="1"/>
  <c r="Y660" i="16" s="1"/>
  <c r="T660" i="16"/>
  <c r="J661" i="16"/>
  <c r="Y659" i="16"/>
  <c r="W659" i="16"/>
  <c r="X659" i="16"/>
  <c r="X657" i="17" l="1"/>
  <c r="Y657" i="17"/>
  <c r="L659" i="17"/>
  <c r="J660" i="17"/>
  <c r="S658" i="17"/>
  <c r="X658" i="17" s="1"/>
  <c r="Q659" i="17"/>
  <c r="T658" i="17"/>
  <c r="U664" i="17"/>
  <c r="Q662" i="16"/>
  <c r="S662" i="16" s="1"/>
  <c r="I665" i="17"/>
  <c r="K665" i="17" s="1"/>
  <c r="H665" i="17"/>
  <c r="V665" i="17"/>
  <c r="G665" i="17"/>
  <c r="F667" i="17"/>
  <c r="M668" i="17" s="1"/>
  <c r="O665" i="17"/>
  <c r="N665" i="17"/>
  <c r="P665" i="17"/>
  <c r="R665" i="17" s="1"/>
  <c r="M664" i="16"/>
  <c r="I663" i="16"/>
  <c r="F664" i="16"/>
  <c r="V663" i="16"/>
  <c r="G663" i="16"/>
  <c r="H663" i="16"/>
  <c r="N663" i="16"/>
  <c r="O663" i="16"/>
  <c r="P663" i="16"/>
  <c r="R663" i="16" s="1"/>
  <c r="U660" i="16"/>
  <c r="K661" i="16"/>
  <c r="L661" i="16" s="1"/>
  <c r="T661" i="16"/>
  <c r="J662" i="16"/>
  <c r="X660" i="16"/>
  <c r="W660" i="16"/>
  <c r="S659" i="17" l="1"/>
  <c r="X659" i="17" s="1"/>
  <c r="Q660" i="17"/>
  <c r="T660" i="17" s="1"/>
  <c r="T659" i="17"/>
  <c r="J661" i="17"/>
  <c r="L660" i="17"/>
  <c r="Y658" i="17"/>
  <c r="W658" i="17"/>
  <c r="U665" i="17"/>
  <c r="P666" i="17"/>
  <c r="R666" i="17" s="1"/>
  <c r="O666" i="17"/>
  <c r="N666" i="17"/>
  <c r="H666" i="17"/>
  <c r="F668" i="17"/>
  <c r="M669" i="17" s="1"/>
  <c r="G666" i="17"/>
  <c r="V666" i="17"/>
  <c r="I666" i="17"/>
  <c r="Q663" i="16"/>
  <c r="S663" i="16" s="1"/>
  <c r="I664" i="16"/>
  <c r="H664" i="16"/>
  <c r="M665" i="16"/>
  <c r="F665" i="16"/>
  <c r="G664" i="16"/>
  <c r="V664" i="16"/>
  <c r="N664" i="16"/>
  <c r="O664" i="16"/>
  <c r="P664" i="16"/>
  <c r="R664" i="16"/>
  <c r="Y661" i="16"/>
  <c r="X661" i="16"/>
  <c r="W661" i="16"/>
  <c r="U661" i="16"/>
  <c r="K662" i="16"/>
  <c r="L662" i="16" s="1"/>
  <c r="T662" i="16"/>
  <c r="J663" i="16"/>
  <c r="Y659" i="17" l="1"/>
  <c r="W659" i="17"/>
  <c r="L661" i="17"/>
  <c r="J662" i="17"/>
  <c r="S660" i="17"/>
  <c r="Y660" i="17" s="1"/>
  <c r="Q661" i="17"/>
  <c r="K666" i="17"/>
  <c r="U666" i="17" s="1"/>
  <c r="O667" i="17"/>
  <c r="N667" i="17"/>
  <c r="P667" i="17"/>
  <c r="R667" i="17" s="1"/>
  <c r="V667" i="17"/>
  <c r="I667" i="17"/>
  <c r="G667" i="17"/>
  <c r="H667" i="17"/>
  <c r="F669" i="17"/>
  <c r="M670" i="17" s="1"/>
  <c r="Q664" i="16"/>
  <c r="S664" i="16" s="1"/>
  <c r="I665" i="16"/>
  <c r="F666" i="16"/>
  <c r="V665" i="16"/>
  <c r="M666" i="16"/>
  <c r="G665" i="16"/>
  <c r="H665" i="16"/>
  <c r="N665" i="16"/>
  <c r="O665" i="16"/>
  <c r="P665" i="16"/>
  <c r="R665" i="16" s="1"/>
  <c r="U662" i="16"/>
  <c r="K663" i="16"/>
  <c r="L663" i="16" s="1"/>
  <c r="T663" i="16"/>
  <c r="J664" i="16"/>
  <c r="Y662" i="16"/>
  <c r="W662" i="16"/>
  <c r="X662" i="16"/>
  <c r="X660" i="17" l="1"/>
  <c r="S661" i="17"/>
  <c r="X661" i="17" s="1"/>
  <c r="Q662" i="17"/>
  <c r="T662" i="17" s="1"/>
  <c r="T661" i="17"/>
  <c r="L662" i="17"/>
  <c r="J663" i="17"/>
  <c r="W660" i="17"/>
  <c r="K667" i="17"/>
  <c r="U667" i="17" s="1"/>
  <c r="N668" i="17"/>
  <c r="P668" i="17"/>
  <c r="O668" i="17"/>
  <c r="V668" i="17"/>
  <c r="I668" i="17"/>
  <c r="F670" i="17"/>
  <c r="M671" i="17" s="1"/>
  <c r="G668" i="17"/>
  <c r="H668" i="17"/>
  <c r="Q665" i="16"/>
  <c r="S665" i="16" s="1"/>
  <c r="N666" i="16"/>
  <c r="O666" i="16"/>
  <c r="P666" i="16"/>
  <c r="R666" i="16" s="1"/>
  <c r="H666" i="16"/>
  <c r="G666" i="16"/>
  <c r="I666" i="16"/>
  <c r="M667" i="16"/>
  <c r="V666" i="16"/>
  <c r="F667" i="16"/>
  <c r="K664" i="16"/>
  <c r="L664" i="16" s="1"/>
  <c r="U663" i="16"/>
  <c r="T664" i="16"/>
  <c r="J665" i="16"/>
  <c r="W663" i="16"/>
  <c r="X663" i="16"/>
  <c r="Y663" i="16"/>
  <c r="Y661" i="17" l="1"/>
  <c r="W661" i="17"/>
  <c r="S662" i="17"/>
  <c r="W662" i="17" s="1"/>
  <c r="Q663" i="17"/>
  <c r="T663" i="17" s="1"/>
  <c r="J664" i="17"/>
  <c r="L663" i="17"/>
  <c r="Q666" i="16"/>
  <c r="S666" i="16" s="1"/>
  <c r="K668" i="17"/>
  <c r="U668" i="17" s="1"/>
  <c r="P669" i="17"/>
  <c r="R669" i="17" s="1"/>
  <c r="O669" i="17"/>
  <c r="N669" i="17"/>
  <c r="R668" i="17"/>
  <c r="I669" i="17"/>
  <c r="G669" i="17"/>
  <c r="F671" i="17"/>
  <c r="M672" i="17" s="1"/>
  <c r="V669" i="17"/>
  <c r="H669" i="17"/>
  <c r="P667" i="16"/>
  <c r="R667" i="16" s="1"/>
  <c r="N667" i="16"/>
  <c r="O667" i="16"/>
  <c r="M668" i="16"/>
  <c r="I667" i="16"/>
  <c r="V667" i="16"/>
  <c r="F668" i="16"/>
  <c r="G667" i="16"/>
  <c r="H667" i="16"/>
  <c r="T665" i="16"/>
  <c r="J666" i="16"/>
  <c r="U664" i="16"/>
  <c r="K665" i="16"/>
  <c r="L665" i="16" s="1"/>
  <c r="Y664" i="16"/>
  <c r="W664" i="16"/>
  <c r="X664" i="16"/>
  <c r="L664" i="17" l="1"/>
  <c r="J665" i="17"/>
  <c r="X662" i="17"/>
  <c r="Y662" i="17"/>
  <c r="S663" i="17"/>
  <c r="Y663" i="17" s="1"/>
  <c r="Q664" i="17"/>
  <c r="T664" i="17" s="1"/>
  <c r="K669" i="17"/>
  <c r="U669" i="17" s="1"/>
  <c r="V670" i="17"/>
  <c r="F672" i="17"/>
  <c r="M673" i="17" s="1"/>
  <c r="H670" i="17"/>
  <c r="G670" i="17"/>
  <c r="I670" i="17"/>
  <c r="N670" i="17"/>
  <c r="O670" i="17"/>
  <c r="P670" i="17"/>
  <c r="R670" i="17" s="1"/>
  <c r="Q667" i="16"/>
  <c r="S667" i="16" s="1"/>
  <c r="G668" i="16"/>
  <c r="H668" i="16"/>
  <c r="I668" i="16"/>
  <c r="M669" i="16"/>
  <c r="V668" i="16"/>
  <c r="F669" i="16"/>
  <c r="O668" i="16"/>
  <c r="N668" i="16"/>
  <c r="P668" i="16"/>
  <c r="R668" i="16" s="1"/>
  <c r="U665" i="16"/>
  <c r="K666" i="16"/>
  <c r="L666" i="16" s="1"/>
  <c r="T666" i="16"/>
  <c r="J667" i="16"/>
  <c r="W665" i="16"/>
  <c r="X665" i="16"/>
  <c r="Y665" i="16"/>
  <c r="X663" i="17" l="1"/>
  <c r="L665" i="17"/>
  <c r="J666" i="17"/>
  <c r="S664" i="17"/>
  <c r="W664" i="17" s="1"/>
  <c r="Q665" i="17"/>
  <c r="T665" i="17" s="1"/>
  <c r="W663" i="17"/>
  <c r="K670" i="17"/>
  <c r="O671" i="17"/>
  <c r="P671" i="17"/>
  <c r="R671" i="17" s="1"/>
  <c r="N671" i="17"/>
  <c r="U670" i="17"/>
  <c r="F673" i="17"/>
  <c r="M674" i="17" s="1"/>
  <c r="I671" i="17"/>
  <c r="G671" i="17"/>
  <c r="V671" i="17"/>
  <c r="H671" i="17"/>
  <c r="Q668" i="16"/>
  <c r="S668" i="16" s="1"/>
  <c r="G669" i="16"/>
  <c r="H669" i="16"/>
  <c r="F670" i="16"/>
  <c r="I669" i="16"/>
  <c r="V669" i="16"/>
  <c r="M670" i="16"/>
  <c r="N669" i="16"/>
  <c r="O669" i="16"/>
  <c r="P669" i="16"/>
  <c r="R669" i="16" s="1"/>
  <c r="T667" i="16"/>
  <c r="J668" i="16"/>
  <c r="Y666" i="16"/>
  <c r="X666" i="16"/>
  <c r="U666" i="16"/>
  <c r="K667" i="16"/>
  <c r="L667" i="16" s="1"/>
  <c r="W666" i="16"/>
  <c r="X664" i="17" l="1"/>
  <c r="Y664" i="17"/>
  <c r="L666" i="17"/>
  <c r="J667" i="17"/>
  <c r="S665" i="17"/>
  <c r="X665" i="17" s="1"/>
  <c r="Q666" i="17"/>
  <c r="T666" i="17" s="1"/>
  <c r="K671" i="17"/>
  <c r="U671" i="17" s="1"/>
  <c r="P672" i="17"/>
  <c r="R672" i="17" s="1"/>
  <c r="O672" i="17"/>
  <c r="N672" i="17"/>
  <c r="F674" i="17"/>
  <c r="M675" i="17" s="1"/>
  <c r="V672" i="17"/>
  <c r="H672" i="17"/>
  <c r="G672" i="17"/>
  <c r="I672" i="17"/>
  <c r="Q669" i="16"/>
  <c r="S669" i="16" s="1"/>
  <c r="O670" i="16"/>
  <c r="P670" i="16"/>
  <c r="R670" i="16" s="1"/>
  <c r="N670" i="16"/>
  <c r="F671" i="16"/>
  <c r="I670" i="16"/>
  <c r="G670" i="16"/>
  <c r="H670" i="16"/>
  <c r="M671" i="16"/>
  <c r="V670" i="16"/>
  <c r="U667" i="16"/>
  <c r="K668" i="16"/>
  <c r="L668" i="16" s="1"/>
  <c r="T668" i="16"/>
  <c r="J669" i="16"/>
  <c r="Y667" i="16"/>
  <c r="X667" i="16"/>
  <c r="W667" i="16"/>
  <c r="Q670" i="16" l="1"/>
  <c r="S670" i="16" s="1"/>
  <c r="W665" i="17"/>
  <c r="Y665" i="17"/>
  <c r="J668" i="17"/>
  <c r="L667" i="17"/>
  <c r="S666" i="17"/>
  <c r="X666" i="17" s="1"/>
  <c r="Q667" i="17"/>
  <c r="K672" i="17"/>
  <c r="U672" i="17" s="1"/>
  <c r="H673" i="17"/>
  <c r="G673" i="17"/>
  <c r="V673" i="17"/>
  <c r="F675" i="17"/>
  <c r="M676" i="17" s="1"/>
  <c r="I673" i="17"/>
  <c r="P673" i="17"/>
  <c r="R673" i="17" s="1"/>
  <c r="O673" i="17"/>
  <c r="N673" i="17"/>
  <c r="N671" i="16"/>
  <c r="O671" i="16"/>
  <c r="P671" i="16"/>
  <c r="R671" i="16" s="1"/>
  <c r="F672" i="16"/>
  <c r="V671" i="16"/>
  <c r="G671" i="16"/>
  <c r="M672" i="16"/>
  <c r="I671" i="16"/>
  <c r="H671" i="16"/>
  <c r="T669" i="16"/>
  <c r="J670" i="16"/>
  <c r="Y668" i="16"/>
  <c r="W668" i="16"/>
  <c r="X668" i="16"/>
  <c r="K669" i="16"/>
  <c r="L669" i="16" s="1"/>
  <c r="U668" i="16"/>
  <c r="S667" i="17" l="1"/>
  <c r="Y667" i="17" s="1"/>
  <c r="Q668" i="17"/>
  <c r="T668" i="17" s="1"/>
  <c r="T667" i="17"/>
  <c r="Y666" i="17"/>
  <c r="W666" i="17"/>
  <c r="J669" i="17"/>
  <c r="L668" i="17"/>
  <c r="K673" i="17"/>
  <c r="U673" i="17" s="1"/>
  <c r="P674" i="17"/>
  <c r="R674" i="17" s="1"/>
  <c r="O674" i="17"/>
  <c r="N674" i="17"/>
  <c r="F676" i="17"/>
  <c r="M677" i="17" s="1"/>
  <c r="H674" i="17"/>
  <c r="V674" i="17"/>
  <c r="I674" i="17"/>
  <c r="K674" i="17" s="1"/>
  <c r="G674" i="17"/>
  <c r="Q671" i="16"/>
  <c r="S671" i="16" s="1"/>
  <c r="H672" i="16"/>
  <c r="I672" i="16"/>
  <c r="M673" i="16"/>
  <c r="V672" i="16"/>
  <c r="F673" i="16"/>
  <c r="G672" i="16"/>
  <c r="N672" i="16"/>
  <c r="O672" i="16"/>
  <c r="P672" i="16"/>
  <c r="R672" i="16"/>
  <c r="U669" i="16"/>
  <c r="K670" i="16"/>
  <c r="L670" i="16" s="1"/>
  <c r="T670" i="16"/>
  <c r="J671" i="16"/>
  <c r="Y669" i="16"/>
  <c r="X669" i="16"/>
  <c r="W669" i="16"/>
  <c r="X667" i="17" l="1"/>
  <c r="W667" i="17"/>
  <c r="S668" i="17"/>
  <c r="X668" i="17" s="1"/>
  <c r="Q669" i="17"/>
  <c r="T669" i="17" s="1"/>
  <c r="L669" i="17"/>
  <c r="J670" i="17"/>
  <c r="V675" i="17"/>
  <c r="G675" i="17"/>
  <c r="I675" i="17"/>
  <c r="K675" i="17" s="1"/>
  <c r="F677" i="17"/>
  <c r="M678" i="17" s="1"/>
  <c r="H675" i="17"/>
  <c r="U674" i="17"/>
  <c r="N675" i="17"/>
  <c r="O675" i="17"/>
  <c r="P675" i="17"/>
  <c r="R675" i="17" s="1"/>
  <c r="Q672" i="16"/>
  <c r="S672" i="16" s="1"/>
  <c r="M674" i="16"/>
  <c r="V673" i="16"/>
  <c r="H673" i="16"/>
  <c r="G673" i="16"/>
  <c r="I673" i="16"/>
  <c r="F674" i="16"/>
  <c r="P673" i="16"/>
  <c r="R673" i="16" s="1"/>
  <c r="O673" i="16"/>
  <c r="N673" i="16"/>
  <c r="T671" i="16"/>
  <c r="J672" i="16"/>
  <c r="W670" i="16"/>
  <c r="X670" i="16"/>
  <c r="Y670" i="16"/>
  <c r="K671" i="16"/>
  <c r="L671" i="16" s="1"/>
  <c r="U670" i="16"/>
  <c r="L670" i="17" l="1"/>
  <c r="J671" i="17"/>
  <c r="W668" i="17"/>
  <c r="Y668" i="17"/>
  <c r="S669" i="17"/>
  <c r="W669" i="17" s="1"/>
  <c r="Q670" i="17"/>
  <c r="U675" i="17"/>
  <c r="I676" i="17"/>
  <c r="K676" i="17" s="1"/>
  <c r="H676" i="17"/>
  <c r="V676" i="17"/>
  <c r="G676" i="17"/>
  <c r="F678" i="17"/>
  <c r="M679" i="17" s="1"/>
  <c r="P676" i="17"/>
  <c r="R676" i="17" s="1"/>
  <c r="N676" i="17"/>
  <c r="O676" i="17"/>
  <c r="Q673" i="16"/>
  <c r="S673" i="16" s="1"/>
  <c r="V674" i="16"/>
  <c r="F675" i="16"/>
  <c r="G674" i="16"/>
  <c r="H674" i="16"/>
  <c r="I674" i="16"/>
  <c r="M675" i="16"/>
  <c r="O674" i="16"/>
  <c r="P674" i="16"/>
  <c r="R674" i="16" s="1"/>
  <c r="N674" i="16"/>
  <c r="T672" i="16"/>
  <c r="J673" i="16"/>
  <c r="U671" i="16"/>
  <c r="K672" i="16"/>
  <c r="L672" i="16" s="1"/>
  <c r="Y671" i="16"/>
  <c r="X671" i="16"/>
  <c r="W671" i="16"/>
  <c r="Y669" i="17" l="1"/>
  <c r="X669" i="17"/>
  <c r="L671" i="17"/>
  <c r="J672" i="17"/>
  <c r="S670" i="17"/>
  <c r="W670" i="17" s="1"/>
  <c r="Q671" i="17"/>
  <c r="T670" i="17"/>
  <c r="U676" i="17"/>
  <c r="O677" i="17"/>
  <c r="N677" i="17"/>
  <c r="P677" i="17"/>
  <c r="R677" i="17" s="1"/>
  <c r="I677" i="17"/>
  <c r="K677" i="17" s="1"/>
  <c r="G677" i="17"/>
  <c r="F679" i="17"/>
  <c r="M680" i="17" s="1"/>
  <c r="H677" i="17"/>
  <c r="V677" i="17"/>
  <c r="Q674" i="16"/>
  <c r="S674" i="16" s="1"/>
  <c r="N675" i="16"/>
  <c r="O675" i="16"/>
  <c r="P675" i="16"/>
  <c r="R675" i="16" s="1"/>
  <c r="I675" i="16"/>
  <c r="F676" i="16"/>
  <c r="G675" i="16"/>
  <c r="V675" i="16"/>
  <c r="H675" i="16"/>
  <c r="M676" i="16"/>
  <c r="T673" i="16"/>
  <c r="J674" i="16"/>
  <c r="W672" i="16"/>
  <c r="X672" i="16"/>
  <c r="Y672" i="16"/>
  <c r="U672" i="16"/>
  <c r="K673" i="16"/>
  <c r="L673" i="16" s="1"/>
  <c r="Y670" i="17" l="1"/>
  <c r="X670" i="17"/>
  <c r="J673" i="17"/>
  <c r="L672" i="17"/>
  <c r="S671" i="17"/>
  <c r="X671" i="17" s="1"/>
  <c r="Q672" i="17"/>
  <c r="T671" i="17"/>
  <c r="O678" i="17"/>
  <c r="N678" i="17"/>
  <c r="P678" i="17"/>
  <c r="R678" i="17" s="1"/>
  <c r="U677" i="17"/>
  <c r="G678" i="17"/>
  <c r="V678" i="17"/>
  <c r="H678" i="17"/>
  <c r="F680" i="17"/>
  <c r="M681" i="17" s="1"/>
  <c r="I678" i="17"/>
  <c r="K678" i="17" s="1"/>
  <c r="Q675" i="16"/>
  <c r="S675" i="16" s="1"/>
  <c r="F677" i="16"/>
  <c r="G676" i="16"/>
  <c r="H676" i="16"/>
  <c r="I676" i="16"/>
  <c r="M677" i="16"/>
  <c r="V676" i="16"/>
  <c r="O676" i="16"/>
  <c r="P676" i="16"/>
  <c r="R676" i="16" s="1"/>
  <c r="N676" i="16"/>
  <c r="W673" i="16"/>
  <c r="X673" i="16"/>
  <c r="Y673" i="16"/>
  <c r="K674" i="16"/>
  <c r="L674" i="16" s="1"/>
  <c r="U673" i="16"/>
  <c r="T674" i="16"/>
  <c r="J675" i="16"/>
  <c r="Y671" i="17" l="1"/>
  <c r="W671" i="17"/>
  <c r="S672" i="17"/>
  <c r="W672" i="17" s="1"/>
  <c r="Q673" i="17"/>
  <c r="T672" i="17"/>
  <c r="J674" i="17"/>
  <c r="L673" i="17"/>
  <c r="O679" i="17"/>
  <c r="N679" i="17"/>
  <c r="P679" i="17"/>
  <c r="R679" i="17" s="1"/>
  <c r="U678" i="17"/>
  <c r="F681" i="17"/>
  <c r="M682" i="17" s="1"/>
  <c r="I679" i="17"/>
  <c r="K679" i="17" s="1"/>
  <c r="G679" i="17"/>
  <c r="V679" i="17"/>
  <c r="H679" i="17"/>
  <c r="Q676" i="16"/>
  <c r="S676" i="16" s="1"/>
  <c r="N677" i="16"/>
  <c r="P677" i="16"/>
  <c r="R677" i="16" s="1"/>
  <c r="O677" i="16"/>
  <c r="V677" i="16"/>
  <c r="M678" i="16"/>
  <c r="H677" i="16"/>
  <c r="I677" i="16"/>
  <c r="F678" i="16"/>
  <c r="G677" i="16"/>
  <c r="T675" i="16"/>
  <c r="J676" i="16"/>
  <c r="W674" i="16"/>
  <c r="Y674" i="16"/>
  <c r="X674" i="16"/>
  <c r="U674" i="16"/>
  <c r="K675" i="16"/>
  <c r="L675" i="16" s="1"/>
  <c r="Y672" i="17" l="1"/>
  <c r="X672" i="17"/>
  <c r="L674" i="17"/>
  <c r="J675" i="17"/>
  <c r="S673" i="17"/>
  <c r="Y673" i="17" s="1"/>
  <c r="Q674" i="17"/>
  <c r="T673" i="17"/>
  <c r="F682" i="17"/>
  <c r="M683" i="17" s="1"/>
  <c r="I680" i="17"/>
  <c r="K680" i="17" s="1"/>
  <c r="V680" i="17"/>
  <c r="G680" i="17"/>
  <c r="H680" i="17"/>
  <c r="O680" i="17"/>
  <c r="N680" i="17"/>
  <c r="P680" i="17"/>
  <c r="R680" i="17" s="1"/>
  <c r="U679" i="17"/>
  <c r="Q677" i="16"/>
  <c r="S677" i="16" s="1"/>
  <c r="V678" i="16"/>
  <c r="G678" i="16"/>
  <c r="H678" i="16"/>
  <c r="I678" i="16"/>
  <c r="M679" i="16"/>
  <c r="F679" i="16"/>
  <c r="O678" i="16"/>
  <c r="P678" i="16"/>
  <c r="R678" i="16" s="1"/>
  <c r="N678" i="16"/>
  <c r="T676" i="16"/>
  <c r="J677" i="16"/>
  <c r="Y675" i="16"/>
  <c r="W675" i="16"/>
  <c r="X675" i="16"/>
  <c r="K676" i="16"/>
  <c r="L676" i="16" s="1"/>
  <c r="W676" i="16" s="1"/>
  <c r="U675" i="16"/>
  <c r="W673" i="17" l="1"/>
  <c r="X673" i="17"/>
  <c r="S674" i="17"/>
  <c r="X674" i="17" s="1"/>
  <c r="Q675" i="17"/>
  <c r="T675" i="17" s="1"/>
  <c r="J676" i="17"/>
  <c r="L675" i="17"/>
  <c r="T674" i="17"/>
  <c r="U680" i="17"/>
  <c r="P681" i="17"/>
  <c r="R681" i="17" s="1"/>
  <c r="O681" i="17"/>
  <c r="N681" i="17"/>
  <c r="H681" i="17"/>
  <c r="G681" i="17"/>
  <c r="F683" i="17"/>
  <c r="M684" i="17" s="1"/>
  <c r="V681" i="17"/>
  <c r="I681" i="17"/>
  <c r="K681" i="17" s="1"/>
  <c r="Q678" i="16"/>
  <c r="S678" i="16" s="1"/>
  <c r="V679" i="16"/>
  <c r="M680" i="16"/>
  <c r="F680" i="16"/>
  <c r="G679" i="16"/>
  <c r="I679" i="16"/>
  <c r="H679" i="16"/>
  <c r="O679" i="16"/>
  <c r="P679" i="16"/>
  <c r="R679" i="16" s="1"/>
  <c r="N679" i="16"/>
  <c r="T677" i="16"/>
  <c r="J678" i="16"/>
  <c r="U676" i="16"/>
  <c r="K677" i="16"/>
  <c r="L677" i="16" s="1"/>
  <c r="Y676" i="16"/>
  <c r="X676" i="16"/>
  <c r="Y674" i="17" l="1"/>
  <c r="W674" i="17"/>
  <c r="L676" i="17"/>
  <c r="J677" i="17"/>
  <c r="S675" i="17"/>
  <c r="X675" i="17" s="1"/>
  <c r="Q676" i="17"/>
  <c r="T676" i="17" s="1"/>
  <c r="U681" i="17"/>
  <c r="F684" i="17"/>
  <c r="M685" i="17" s="1"/>
  <c r="H682" i="17"/>
  <c r="V682" i="17"/>
  <c r="I682" i="17"/>
  <c r="K682" i="17" s="1"/>
  <c r="G682" i="17"/>
  <c r="P682" i="17"/>
  <c r="R682" i="17" s="1"/>
  <c r="N682" i="17"/>
  <c r="O682" i="17"/>
  <c r="Q679" i="16"/>
  <c r="S679" i="16" s="1"/>
  <c r="I680" i="16"/>
  <c r="M681" i="16"/>
  <c r="G680" i="16"/>
  <c r="H680" i="16"/>
  <c r="V680" i="16"/>
  <c r="F681" i="16"/>
  <c r="O680" i="16"/>
  <c r="P680" i="16"/>
  <c r="R680" i="16" s="1"/>
  <c r="N680" i="16"/>
  <c r="U677" i="16"/>
  <c r="K678" i="16"/>
  <c r="L678" i="16" s="1"/>
  <c r="T678" i="16"/>
  <c r="J679" i="16"/>
  <c r="Y677" i="16"/>
  <c r="X677" i="16"/>
  <c r="W677" i="16"/>
  <c r="L677" i="17" l="1"/>
  <c r="J678" i="17"/>
  <c r="Y675" i="17"/>
  <c r="W675" i="17"/>
  <c r="S676" i="17"/>
  <c r="X676" i="17" s="1"/>
  <c r="Q677" i="17"/>
  <c r="T677" i="17" s="1"/>
  <c r="U682" i="17"/>
  <c r="V683" i="17"/>
  <c r="H683" i="17"/>
  <c r="I683" i="17"/>
  <c r="K683" i="17" s="1"/>
  <c r="F685" i="17"/>
  <c r="M686" i="17" s="1"/>
  <c r="G683" i="17"/>
  <c r="N683" i="17"/>
  <c r="O683" i="17"/>
  <c r="P683" i="17"/>
  <c r="R683" i="17" s="1"/>
  <c r="Q680" i="16"/>
  <c r="S680" i="16" s="1"/>
  <c r="H681" i="16"/>
  <c r="V681" i="16"/>
  <c r="G681" i="16"/>
  <c r="M682" i="16"/>
  <c r="I681" i="16"/>
  <c r="F682" i="16"/>
  <c r="P681" i="16"/>
  <c r="R681" i="16" s="1"/>
  <c r="N681" i="16"/>
  <c r="O681" i="16"/>
  <c r="T679" i="16"/>
  <c r="J680" i="16"/>
  <c r="W678" i="16"/>
  <c r="Y678" i="16"/>
  <c r="X678" i="16"/>
  <c r="U678" i="16"/>
  <c r="K679" i="16"/>
  <c r="L679" i="16" s="1"/>
  <c r="W676" i="17" l="1"/>
  <c r="Y676" i="17"/>
  <c r="Q678" i="17"/>
  <c r="T678" i="17" s="1"/>
  <c r="S677" i="17"/>
  <c r="Y677" i="17" s="1"/>
  <c r="L678" i="17"/>
  <c r="J679" i="17"/>
  <c r="U683" i="17"/>
  <c r="I684" i="17"/>
  <c r="K684" i="17" s="1"/>
  <c r="H684" i="17"/>
  <c r="V684" i="17"/>
  <c r="F686" i="17"/>
  <c r="M687" i="17" s="1"/>
  <c r="G684" i="17"/>
  <c r="P684" i="17"/>
  <c r="N684" i="17"/>
  <c r="O684" i="17"/>
  <c r="Q681" i="16"/>
  <c r="S681" i="16" s="1"/>
  <c r="V682" i="16"/>
  <c r="F683" i="16"/>
  <c r="G682" i="16"/>
  <c r="H682" i="16"/>
  <c r="I682" i="16"/>
  <c r="M683" i="16"/>
  <c r="N682" i="16"/>
  <c r="O682" i="16"/>
  <c r="P682" i="16"/>
  <c r="R682" i="16" s="1"/>
  <c r="U679" i="16"/>
  <c r="K680" i="16"/>
  <c r="L680" i="16" s="1"/>
  <c r="Y679" i="16"/>
  <c r="X679" i="16"/>
  <c r="W679" i="16"/>
  <c r="T680" i="16"/>
  <c r="J681" i="16"/>
  <c r="W677" i="17" l="1"/>
  <c r="X677" i="17"/>
  <c r="L679" i="17"/>
  <c r="J680" i="17"/>
  <c r="S678" i="17"/>
  <c r="Y678" i="17" s="1"/>
  <c r="Q679" i="17"/>
  <c r="R684" i="17"/>
  <c r="I685" i="17"/>
  <c r="K685" i="17" s="1"/>
  <c r="F687" i="17"/>
  <c r="M688" i="17" s="1"/>
  <c r="V685" i="17"/>
  <c r="H685" i="17"/>
  <c r="G685" i="17"/>
  <c r="Q682" i="16"/>
  <c r="S682" i="16" s="1"/>
  <c r="P685" i="17"/>
  <c r="N685" i="17"/>
  <c r="O685" i="17"/>
  <c r="O683" i="16"/>
  <c r="P683" i="16"/>
  <c r="R683" i="16" s="1"/>
  <c r="N683" i="16"/>
  <c r="G683" i="16"/>
  <c r="I683" i="16"/>
  <c r="H683" i="16"/>
  <c r="F684" i="16"/>
  <c r="V683" i="16"/>
  <c r="M684" i="16"/>
  <c r="J682" i="16"/>
  <c r="T681" i="16"/>
  <c r="U680" i="16"/>
  <c r="K681" i="16"/>
  <c r="L681" i="16" s="1"/>
  <c r="Y680" i="16"/>
  <c r="W680" i="16"/>
  <c r="X680" i="16"/>
  <c r="S679" i="17" l="1"/>
  <c r="X679" i="17" s="1"/>
  <c r="Q680" i="17"/>
  <c r="T680" i="17" s="1"/>
  <c r="J681" i="17"/>
  <c r="L680" i="17"/>
  <c r="X678" i="17"/>
  <c r="W678" i="17"/>
  <c r="T679" i="17"/>
  <c r="R685" i="17"/>
  <c r="U685" i="17"/>
  <c r="U684" i="17"/>
  <c r="G686" i="17"/>
  <c r="V686" i="17"/>
  <c r="F688" i="17"/>
  <c r="M689" i="17" s="1"/>
  <c r="I686" i="17"/>
  <c r="K686" i="17" s="1"/>
  <c r="H686" i="17"/>
  <c r="O686" i="17"/>
  <c r="N686" i="17"/>
  <c r="P686" i="17"/>
  <c r="R686" i="17" s="1"/>
  <c r="M685" i="16"/>
  <c r="F685" i="16"/>
  <c r="H684" i="16"/>
  <c r="V684" i="16"/>
  <c r="G684" i="16"/>
  <c r="I684" i="16"/>
  <c r="Q683" i="16"/>
  <c r="S683" i="16" s="1"/>
  <c r="P684" i="16"/>
  <c r="R684" i="16" s="1"/>
  <c r="O684" i="16"/>
  <c r="N684" i="16"/>
  <c r="U681" i="16"/>
  <c r="K682" i="16"/>
  <c r="L682" i="16" s="1"/>
  <c r="T682" i="16"/>
  <c r="J683" i="16"/>
  <c r="Y681" i="16"/>
  <c r="W681" i="16"/>
  <c r="X681" i="16"/>
  <c r="W679" i="17" l="1"/>
  <c r="Y679" i="17"/>
  <c r="L681" i="17"/>
  <c r="J682" i="17"/>
  <c r="S680" i="17"/>
  <c r="X680" i="17" s="1"/>
  <c r="Q681" i="17"/>
  <c r="U686" i="17"/>
  <c r="O687" i="17"/>
  <c r="P687" i="17"/>
  <c r="R687" i="17" s="1"/>
  <c r="N687" i="17"/>
  <c r="F689" i="17"/>
  <c r="M690" i="17" s="1"/>
  <c r="I687" i="17"/>
  <c r="K687" i="17" s="1"/>
  <c r="G687" i="17"/>
  <c r="V687" i="17"/>
  <c r="H687" i="17"/>
  <c r="Q684" i="16"/>
  <c r="S684" i="16" s="1"/>
  <c r="F686" i="16"/>
  <c r="V685" i="16"/>
  <c r="G685" i="16"/>
  <c r="H685" i="16"/>
  <c r="M686" i="16"/>
  <c r="I685" i="16"/>
  <c r="N685" i="16"/>
  <c r="O685" i="16"/>
  <c r="P685" i="16"/>
  <c r="R685" i="16" s="1"/>
  <c r="J684" i="16"/>
  <c r="T683" i="16"/>
  <c r="X682" i="16"/>
  <c r="Y682" i="16"/>
  <c r="W682" i="16"/>
  <c r="U682" i="16"/>
  <c r="K683" i="16"/>
  <c r="L683" i="16" s="1"/>
  <c r="W680" i="17" l="1"/>
  <c r="S681" i="17"/>
  <c r="X681" i="17" s="1"/>
  <c r="Q682" i="17"/>
  <c r="L682" i="17"/>
  <c r="J683" i="17"/>
  <c r="T681" i="17"/>
  <c r="Y680" i="17"/>
  <c r="Q685" i="16"/>
  <c r="S685" i="16" s="1"/>
  <c r="U687" i="17"/>
  <c r="F690" i="17"/>
  <c r="M691" i="17" s="1"/>
  <c r="V688" i="17"/>
  <c r="H688" i="17"/>
  <c r="G688" i="17"/>
  <c r="I688" i="17"/>
  <c r="K688" i="17" s="1"/>
  <c r="P688" i="17"/>
  <c r="R688" i="17" s="1"/>
  <c r="O688" i="17"/>
  <c r="N688" i="17"/>
  <c r="O686" i="16"/>
  <c r="P686" i="16"/>
  <c r="R686" i="16" s="1"/>
  <c r="N686" i="16"/>
  <c r="I686" i="16"/>
  <c r="M687" i="16"/>
  <c r="V686" i="16"/>
  <c r="H686" i="16"/>
  <c r="F687" i="16"/>
  <c r="G686" i="16"/>
  <c r="X683" i="16"/>
  <c r="Y683" i="16"/>
  <c r="W683" i="16"/>
  <c r="T684" i="16"/>
  <c r="J685" i="16"/>
  <c r="U683" i="16"/>
  <c r="K684" i="16"/>
  <c r="L684" i="16" s="1"/>
  <c r="W681" i="17" l="1"/>
  <c r="T682" i="17"/>
  <c r="Q683" i="17"/>
  <c r="S682" i="17"/>
  <c r="Y682" i="17" s="1"/>
  <c r="Y681" i="17"/>
  <c r="L683" i="17"/>
  <c r="J684" i="17"/>
  <c r="Q686" i="16"/>
  <c r="S686" i="16" s="1"/>
  <c r="H689" i="17"/>
  <c r="G689" i="17"/>
  <c r="V689" i="17"/>
  <c r="F691" i="17"/>
  <c r="M692" i="17" s="1"/>
  <c r="I689" i="17"/>
  <c r="K689" i="17" s="1"/>
  <c r="P689" i="17"/>
  <c r="R689" i="17" s="1"/>
  <c r="O689" i="17"/>
  <c r="N689" i="17"/>
  <c r="U688" i="17"/>
  <c r="I687" i="16"/>
  <c r="V687" i="16"/>
  <c r="H687" i="16"/>
  <c r="G687" i="16"/>
  <c r="F688" i="16"/>
  <c r="M688" i="16"/>
  <c r="N687" i="16"/>
  <c r="O687" i="16"/>
  <c r="P687" i="16"/>
  <c r="R687" i="16" s="1"/>
  <c r="T685" i="16"/>
  <c r="J686" i="16"/>
  <c r="W684" i="16"/>
  <c r="X684" i="16"/>
  <c r="Y684" i="16"/>
  <c r="U684" i="16"/>
  <c r="K685" i="16"/>
  <c r="L685" i="16" s="1"/>
  <c r="Y685" i="16" s="1"/>
  <c r="W682" i="17" l="1"/>
  <c r="L684" i="17"/>
  <c r="J685" i="17"/>
  <c r="X682" i="17"/>
  <c r="S683" i="17"/>
  <c r="W683" i="17" s="1"/>
  <c r="Q684" i="17"/>
  <c r="T684" i="17" s="1"/>
  <c r="T683" i="17"/>
  <c r="H690" i="17"/>
  <c r="F692" i="17"/>
  <c r="M693" i="17" s="1"/>
  <c r="V690" i="17"/>
  <c r="I690" i="17"/>
  <c r="K690" i="17" s="1"/>
  <c r="G690" i="17"/>
  <c r="P690" i="17"/>
  <c r="R690" i="17" s="1"/>
  <c r="O690" i="17"/>
  <c r="N690" i="17"/>
  <c r="U689" i="17"/>
  <c r="Q687" i="16"/>
  <c r="S687" i="16" s="1"/>
  <c r="P688" i="16"/>
  <c r="R688" i="16" s="1"/>
  <c r="O688" i="16"/>
  <c r="N688" i="16"/>
  <c r="H688" i="16"/>
  <c r="M689" i="16"/>
  <c r="F689" i="16"/>
  <c r="I688" i="16"/>
  <c r="V688" i="16"/>
  <c r="G688" i="16"/>
  <c r="U685" i="16"/>
  <c r="K686" i="16"/>
  <c r="L686" i="16" s="1"/>
  <c r="T686" i="16"/>
  <c r="J687" i="16"/>
  <c r="X685" i="16"/>
  <c r="W685" i="16"/>
  <c r="X683" i="17" l="1"/>
  <c r="Y683" i="17"/>
  <c r="L685" i="17"/>
  <c r="J686" i="17"/>
  <c r="S684" i="17"/>
  <c r="X684" i="17" s="1"/>
  <c r="Q685" i="17"/>
  <c r="T685" i="17" s="1"/>
  <c r="F693" i="17"/>
  <c r="M694" i="17" s="1"/>
  <c r="G691" i="17"/>
  <c r="V691" i="17"/>
  <c r="I691" i="17"/>
  <c r="K691" i="17" s="1"/>
  <c r="H691" i="17"/>
  <c r="Q688" i="16"/>
  <c r="S688" i="16" s="1"/>
  <c r="R691" i="17"/>
  <c r="O691" i="17"/>
  <c r="N691" i="17"/>
  <c r="P691" i="17"/>
  <c r="U690" i="17"/>
  <c r="N689" i="16"/>
  <c r="P689" i="16"/>
  <c r="R689" i="16" s="1"/>
  <c r="O689" i="16"/>
  <c r="H689" i="16"/>
  <c r="M690" i="16"/>
  <c r="G689" i="16"/>
  <c r="I689" i="16"/>
  <c r="F690" i="16"/>
  <c r="V689" i="16"/>
  <c r="Y686" i="16"/>
  <c r="W686" i="16"/>
  <c r="X686" i="16"/>
  <c r="T687" i="16"/>
  <c r="J688" i="16"/>
  <c r="U686" i="16"/>
  <c r="K687" i="16"/>
  <c r="L687" i="16" s="1"/>
  <c r="Y684" i="17" l="1"/>
  <c r="W684" i="17"/>
  <c r="Q689" i="16"/>
  <c r="S689" i="16" s="1"/>
  <c r="L686" i="17"/>
  <c r="J687" i="17"/>
  <c r="S685" i="17"/>
  <c r="Y685" i="17" s="1"/>
  <c r="Q686" i="17"/>
  <c r="T686" i="17" s="1"/>
  <c r="U691" i="17"/>
  <c r="H692" i="17"/>
  <c r="F694" i="17"/>
  <c r="M695" i="17" s="1"/>
  <c r="G692" i="17"/>
  <c r="V692" i="17"/>
  <c r="I692" i="17"/>
  <c r="K692" i="17" s="1"/>
  <c r="N692" i="17"/>
  <c r="P692" i="17"/>
  <c r="R692" i="17" s="1"/>
  <c r="O692" i="17"/>
  <c r="M691" i="16"/>
  <c r="V690" i="16"/>
  <c r="G690" i="16"/>
  <c r="H690" i="16"/>
  <c r="I690" i="16"/>
  <c r="F691" i="16"/>
  <c r="P690" i="16"/>
  <c r="R690" i="16" s="1"/>
  <c r="N690" i="16"/>
  <c r="O690" i="16"/>
  <c r="J689" i="16"/>
  <c r="T688" i="16"/>
  <c r="Y687" i="16"/>
  <c r="X687" i="16"/>
  <c r="W687" i="16"/>
  <c r="U687" i="16"/>
  <c r="K688" i="16"/>
  <c r="L688" i="16" s="1"/>
  <c r="W685" i="17" l="1"/>
  <c r="J688" i="17"/>
  <c r="L687" i="17"/>
  <c r="X685" i="17"/>
  <c r="S686" i="17"/>
  <c r="Y686" i="17" s="1"/>
  <c r="Q687" i="17"/>
  <c r="U692" i="17"/>
  <c r="H693" i="17"/>
  <c r="I693" i="17"/>
  <c r="K693" i="17" s="1"/>
  <c r="G693" i="17"/>
  <c r="F695" i="17"/>
  <c r="M696" i="17" s="1"/>
  <c r="V693" i="17"/>
  <c r="P693" i="17"/>
  <c r="R693" i="17" s="1"/>
  <c r="N693" i="17"/>
  <c r="O693" i="17"/>
  <c r="Q690" i="16"/>
  <c r="S690" i="16" s="1"/>
  <c r="M692" i="16"/>
  <c r="I691" i="16"/>
  <c r="F692" i="16"/>
  <c r="H691" i="16"/>
  <c r="V691" i="16"/>
  <c r="G691" i="16"/>
  <c r="N691" i="16"/>
  <c r="O691" i="16"/>
  <c r="P691" i="16"/>
  <c r="R691" i="16" s="1"/>
  <c r="T689" i="16"/>
  <c r="J690" i="16"/>
  <c r="U688" i="16"/>
  <c r="K689" i="16"/>
  <c r="L689" i="16" s="1"/>
  <c r="Y688" i="16"/>
  <c r="W688" i="16"/>
  <c r="X688" i="16"/>
  <c r="X686" i="17" l="1"/>
  <c r="W686" i="17"/>
  <c r="L688" i="17"/>
  <c r="J689" i="17"/>
  <c r="S687" i="17"/>
  <c r="W687" i="17" s="1"/>
  <c r="Q688" i="17"/>
  <c r="T688" i="17" s="1"/>
  <c r="T687" i="17"/>
  <c r="I694" i="17"/>
  <c r="K694" i="17" s="1"/>
  <c r="G694" i="17"/>
  <c r="F696" i="17"/>
  <c r="M697" i="17" s="1"/>
  <c r="H694" i="17"/>
  <c r="V694" i="17"/>
  <c r="U693" i="17"/>
  <c r="O694" i="17"/>
  <c r="N694" i="17"/>
  <c r="P694" i="17"/>
  <c r="R694" i="17" s="1"/>
  <c r="Q691" i="16"/>
  <c r="S691" i="16" s="1"/>
  <c r="G692" i="16"/>
  <c r="H692" i="16"/>
  <c r="I692" i="16"/>
  <c r="M693" i="16"/>
  <c r="F693" i="16"/>
  <c r="V692" i="16"/>
  <c r="O692" i="16"/>
  <c r="P692" i="16"/>
  <c r="R692" i="16" s="1"/>
  <c r="N692" i="16"/>
  <c r="W689" i="16"/>
  <c r="X689" i="16"/>
  <c r="Y689" i="16"/>
  <c r="U689" i="16"/>
  <c r="K690" i="16"/>
  <c r="L690" i="16" s="1"/>
  <c r="T690" i="16"/>
  <c r="J691" i="16"/>
  <c r="X687" i="17" l="1"/>
  <c r="Y687" i="17"/>
  <c r="L689" i="17"/>
  <c r="J690" i="17"/>
  <c r="S688" i="17"/>
  <c r="W688" i="17" s="1"/>
  <c r="Q689" i="17"/>
  <c r="T689" i="17" s="1"/>
  <c r="U694" i="17"/>
  <c r="V695" i="17"/>
  <c r="I695" i="17"/>
  <c r="K695" i="17" s="1"/>
  <c r="F697" i="17"/>
  <c r="M698" i="17" s="1"/>
  <c r="H695" i="17"/>
  <c r="G695" i="17"/>
  <c r="N695" i="17"/>
  <c r="O695" i="17"/>
  <c r="P695" i="17"/>
  <c r="R695" i="17" s="1"/>
  <c r="Q692" i="16"/>
  <c r="S692" i="16" s="1"/>
  <c r="G693" i="16"/>
  <c r="H693" i="16"/>
  <c r="V693" i="16"/>
  <c r="M694" i="16"/>
  <c r="I693" i="16"/>
  <c r="F694" i="16"/>
  <c r="N693" i="16"/>
  <c r="O693" i="16"/>
  <c r="P693" i="16"/>
  <c r="R693" i="16" s="1"/>
  <c r="T691" i="16"/>
  <c r="J692" i="16"/>
  <c r="Y690" i="16"/>
  <c r="W690" i="16"/>
  <c r="X690" i="16"/>
  <c r="U690" i="16"/>
  <c r="K691" i="16"/>
  <c r="L691" i="16" s="1"/>
  <c r="X688" i="17" l="1"/>
  <c r="Y688" i="17"/>
  <c r="S689" i="17"/>
  <c r="X689" i="17" s="1"/>
  <c r="Q690" i="17"/>
  <c r="T690" i="17" s="1"/>
  <c r="L690" i="17"/>
  <c r="J691" i="17"/>
  <c r="U695" i="17"/>
  <c r="O696" i="17"/>
  <c r="P696" i="17"/>
  <c r="R696" i="17" s="1"/>
  <c r="N696" i="17"/>
  <c r="Q693" i="16"/>
  <c r="S693" i="16" s="1"/>
  <c r="I696" i="17"/>
  <c r="K696" i="17" s="1"/>
  <c r="H696" i="17"/>
  <c r="F698" i="17"/>
  <c r="M699" i="17" s="1"/>
  <c r="V696" i="17"/>
  <c r="G696" i="17"/>
  <c r="F695" i="16"/>
  <c r="V694" i="16"/>
  <c r="H694" i="16"/>
  <c r="I694" i="16"/>
  <c r="G694" i="16"/>
  <c r="M695" i="16"/>
  <c r="N694" i="16"/>
  <c r="O694" i="16"/>
  <c r="P694" i="16"/>
  <c r="R694" i="16" s="1"/>
  <c r="T692" i="16"/>
  <c r="J693" i="16"/>
  <c r="X691" i="16"/>
  <c r="Y691" i="16"/>
  <c r="W691" i="16"/>
  <c r="U691" i="16"/>
  <c r="K692" i="16"/>
  <c r="L692" i="16" s="1"/>
  <c r="W689" i="17" l="1"/>
  <c r="S690" i="17"/>
  <c r="W690" i="17" s="1"/>
  <c r="Q691" i="17"/>
  <c r="T691" i="17" s="1"/>
  <c r="J692" i="17"/>
  <c r="L691" i="17"/>
  <c r="Y689" i="17"/>
  <c r="P697" i="17"/>
  <c r="R697" i="17" s="1"/>
  <c r="O697" i="17"/>
  <c r="N697" i="17"/>
  <c r="U696" i="17"/>
  <c r="F699" i="17"/>
  <c r="M700" i="17" s="1"/>
  <c r="G697" i="17"/>
  <c r="V697" i="17"/>
  <c r="H697" i="17"/>
  <c r="I697" i="17"/>
  <c r="K697" i="17" s="1"/>
  <c r="Q694" i="16"/>
  <c r="S694" i="16" s="1"/>
  <c r="P695" i="16"/>
  <c r="R695" i="16" s="1"/>
  <c r="O695" i="16"/>
  <c r="N695" i="16"/>
  <c r="F696" i="16"/>
  <c r="G695" i="16"/>
  <c r="H695" i="16"/>
  <c r="V695" i="16"/>
  <c r="M696" i="16"/>
  <c r="I695" i="16"/>
  <c r="W692" i="16"/>
  <c r="Y692" i="16"/>
  <c r="X692" i="16"/>
  <c r="U692" i="16"/>
  <c r="K693" i="16"/>
  <c r="L693" i="16" s="1"/>
  <c r="J694" i="16"/>
  <c r="T693" i="16"/>
  <c r="X690" i="17" l="1"/>
  <c r="Y690" i="17"/>
  <c r="L692" i="17"/>
  <c r="J693" i="17"/>
  <c r="S691" i="17"/>
  <c r="Y691" i="17" s="1"/>
  <c r="Q692" i="17"/>
  <c r="T692" i="17" s="1"/>
  <c r="U697" i="17"/>
  <c r="O698" i="17"/>
  <c r="P698" i="17"/>
  <c r="R698" i="17" s="1"/>
  <c r="N698" i="17"/>
  <c r="G698" i="17"/>
  <c r="V698" i="17"/>
  <c r="I698" i="17"/>
  <c r="K698" i="17" s="1"/>
  <c r="H698" i="17"/>
  <c r="F700" i="17"/>
  <c r="M701" i="17" s="1"/>
  <c r="Q695" i="16"/>
  <c r="Q696" i="16" s="1"/>
  <c r="P696" i="16"/>
  <c r="R696" i="16" s="1"/>
  <c r="N696" i="16"/>
  <c r="O696" i="16"/>
  <c r="F697" i="16"/>
  <c r="G696" i="16"/>
  <c r="H696" i="16"/>
  <c r="I696" i="16"/>
  <c r="M697" i="16"/>
  <c r="V696" i="16"/>
  <c r="Y693" i="16"/>
  <c r="X693" i="16"/>
  <c r="W693" i="16"/>
  <c r="T694" i="16"/>
  <c r="J695" i="16"/>
  <c r="K694" i="16"/>
  <c r="L694" i="16" s="1"/>
  <c r="U693" i="16"/>
  <c r="L693" i="17" l="1"/>
  <c r="J694" i="17"/>
  <c r="X691" i="17"/>
  <c r="W691" i="17"/>
  <c r="Q693" i="17"/>
  <c r="S692" i="17"/>
  <c r="Y692" i="17" s="1"/>
  <c r="F701" i="17"/>
  <c r="M702" i="17" s="1"/>
  <c r="I699" i="17"/>
  <c r="G699" i="17"/>
  <c r="H699" i="17"/>
  <c r="V699" i="17"/>
  <c r="U698" i="17"/>
  <c r="S695" i="16"/>
  <c r="P699" i="17"/>
  <c r="R699" i="17" s="1"/>
  <c r="O699" i="17"/>
  <c r="N699" i="17"/>
  <c r="T695" i="16"/>
  <c r="P697" i="16"/>
  <c r="R697" i="16" s="1"/>
  <c r="N697" i="16"/>
  <c r="O697" i="16"/>
  <c r="F698" i="16"/>
  <c r="H697" i="16"/>
  <c r="I697" i="16"/>
  <c r="M698" i="16"/>
  <c r="G697" i="16"/>
  <c r="V697" i="16"/>
  <c r="S696" i="16"/>
  <c r="U694" i="16"/>
  <c r="K695" i="16"/>
  <c r="L695" i="16" s="1"/>
  <c r="W694" i="16"/>
  <c r="X694" i="16"/>
  <c r="Y694" i="16"/>
  <c r="J696" i="16"/>
  <c r="X692" i="17" l="1"/>
  <c r="W692" i="17"/>
  <c r="L694" i="17"/>
  <c r="J695" i="17"/>
  <c r="S693" i="17"/>
  <c r="W693" i="17" s="1"/>
  <c r="Q694" i="17"/>
  <c r="T693" i="17"/>
  <c r="F702" i="17"/>
  <c r="M703" i="17" s="1"/>
  <c r="G700" i="17"/>
  <c r="V700" i="17"/>
  <c r="I700" i="17"/>
  <c r="K700" i="17" s="1"/>
  <c r="H700" i="17"/>
  <c r="K699" i="17"/>
  <c r="U699" i="17" s="1"/>
  <c r="P700" i="17"/>
  <c r="R700" i="17" s="1"/>
  <c r="O700" i="17"/>
  <c r="N700" i="17"/>
  <c r="Q697" i="16"/>
  <c r="S697" i="16" s="1"/>
  <c r="P698" i="16"/>
  <c r="R698" i="16" s="1"/>
  <c r="N698" i="16"/>
  <c r="O698" i="16"/>
  <c r="G698" i="16"/>
  <c r="H698" i="16"/>
  <c r="I698" i="16"/>
  <c r="M699" i="16"/>
  <c r="V698" i="16"/>
  <c r="F699" i="16"/>
  <c r="J697" i="16"/>
  <c r="T696" i="16"/>
  <c r="U695" i="16"/>
  <c r="K696" i="16"/>
  <c r="L696" i="16" s="1"/>
  <c r="W695" i="16"/>
  <c r="X695" i="16"/>
  <c r="Y695" i="16"/>
  <c r="Y693" i="17" l="1"/>
  <c r="X693" i="17"/>
  <c r="S694" i="17"/>
  <c r="Y694" i="17" s="1"/>
  <c r="Q695" i="17"/>
  <c r="T695" i="17" s="1"/>
  <c r="L695" i="17"/>
  <c r="J696" i="17"/>
  <c r="T694" i="17"/>
  <c r="U700" i="17"/>
  <c r="P701" i="17"/>
  <c r="R701" i="17" s="1"/>
  <c r="O701" i="17"/>
  <c r="N701" i="17"/>
  <c r="H701" i="17"/>
  <c r="V701" i="17"/>
  <c r="I701" i="17"/>
  <c r="K701" i="17" s="1"/>
  <c r="G701" i="17"/>
  <c r="F703" i="17"/>
  <c r="M704" i="17" s="1"/>
  <c r="Q698" i="16"/>
  <c r="S698" i="16" s="1"/>
  <c r="O699" i="16"/>
  <c r="N699" i="16"/>
  <c r="P699" i="16"/>
  <c r="R699" i="16" s="1"/>
  <c r="M700" i="16"/>
  <c r="I699" i="16"/>
  <c r="G699" i="16"/>
  <c r="H699" i="16"/>
  <c r="F700" i="16"/>
  <c r="V699" i="16"/>
  <c r="U696" i="16"/>
  <c r="K697" i="16"/>
  <c r="L697" i="16" s="1"/>
  <c r="Y696" i="16"/>
  <c r="W696" i="16"/>
  <c r="X696" i="16"/>
  <c r="T697" i="16"/>
  <c r="J698" i="16"/>
  <c r="W694" i="17" l="1"/>
  <c r="X694" i="17"/>
  <c r="L696" i="17"/>
  <c r="J697" i="17"/>
  <c r="S695" i="17"/>
  <c r="W695" i="17" s="1"/>
  <c r="Q696" i="17"/>
  <c r="P702" i="17"/>
  <c r="R702" i="17" s="1"/>
  <c r="O702" i="17"/>
  <c r="N702" i="17"/>
  <c r="U701" i="17"/>
  <c r="I702" i="17"/>
  <c r="K702" i="17" s="1"/>
  <c r="F704" i="17"/>
  <c r="M705" i="17" s="1"/>
  <c r="G702" i="17"/>
  <c r="V702" i="17"/>
  <c r="H702" i="17"/>
  <c r="Q699" i="16"/>
  <c r="S699" i="16" s="1"/>
  <c r="M701" i="16"/>
  <c r="V700" i="16"/>
  <c r="F701" i="16"/>
  <c r="G700" i="16"/>
  <c r="H700" i="16"/>
  <c r="I700" i="16"/>
  <c r="P700" i="16"/>
  <c r="R700" i="16" s="1"/>
  <c r="N700" i="16"/>
  <c r="O700" i="16"/>
  <c r="J699" i="16"/>
  <c r="T698" i="16"/>
  <c r="W697" i="16"/>
  <c r="X697" i="16"/>
  <c r="Y697" i="16"/>
  <c r="U697" i="16"/>
  <c r="K698" i="16"/>
  <c r="L698" i="16" s="1"/>
  <c r="X695" i="17" l="1"/>
  <c r="Y695" i="17"/>
  <c r="L697" i="17"/>
  <c r="J698" i="17"/>
  <c r="S696" i="17"/>
  <c r="X696" i="17" s="1"/>
  <c r="Q697" i="17"/>
  <c r="T697" i="17" s="1"/>
  <c r="T696" i="17"/>
  <c r="N703" i="17"/>
  <c r="P703" i="17"/>
  <c r="R703" i="17" s="1"/>
  <c r="O703" i="17"/>
  <c r="V703" i="17"/>
  <c r="H703" i="17"/>
  <c r="F705" i="17"/>
  <c r="M706" i="17" s="1"/>
  <c r="G703" i="17"/>
  <c r="I703" i="17"/>
  <c r="U702" i="17"/>
  <c r="Q700" i="16"/>
  <c r="S700" i="16" s="1"/>
  <c r="M702" i="16"/>
  <c r="F702" i="16"/>
  <c r="V701" i="16"/>
  <c r="I701" i="16"/>
  <c r="G701" i="16"/>
  <c r="H701" i="16"/>
  <c r="O701" i="16"/>
  <c r="P701" i="16"/>
  <c r="R701" i="16" s="1"/>
  <c r="N701" i="16"/>
  <c r="T699" i="16"/>
  <c r="J700" i="16"/>
  <c r="Y698" i="16"/>
  <c r="X698" i="16"/>
  <c r="U698" i="16"/>
  <c r="K699" i="16"/>
  <c r="L699" i="16" s="1"/>
  <c r="W698" i="16"/>
  <c r="Y696" i="17" l="1"/>
  <c r="W696" i="17"/>
  <c r="L698" i="17"/>
  <c r="J699" i="17"/>
  <c r="S697" i="17"/>
  <c r="X697" i="17" s="1"/>
  <c r="Q698" i="17"/>
  <c r="K703" i="17"/>
  <c r="U703" i="17" s="1"/>
  <c r="I704" i="17"/>
  <c r="V704" i="17"/>
  <c r="F706" i="17"/>
  <c r="M707" i="17" s="1"/>
  <c r="H704" i="17"/>
  <c r="G704" i="17"/>
  <c r="Q701" i="16"/>
  <c r="S701" i="16" s="1"/>
  <c r="N704" i="17"/>
  <c r="P704" i="17"/>
  <c r="R704" i="17" s="1"/>
  <c r="O704" i="17"/>
  <c r="H702" i="16"/>
  <c r="I702" i="16"/>
  <c r="M703" i="16"/>
  <c r="V702" i="16"/>
  <c r="F703" i="16"/>
  <c r="G702" i="16"/>
  <c r="O702" i="16"/>
  <c r="P702" i="16"/>
  <c r="R702" i="16" s="1"/>
  <c r="N702" i="16"/>
  <c r="U699" i="16"/>
  <c r="K700" i="16"/>
  <c r="Y699" i="16"/>
  <c r="W699" i="16"/>
  <c r="X699" i="16"/>
  <c r="L700" i="16"/>
  <c r="W700" i="16" s="1"/>
  <c r="T700" i="16"/>
  <c r="J701" i="16"/>
  <c r="Y697" i="17" l="1"/>
  <c r="W697" i="17"/>
  <c r="S698" i="17"/>
  <c r="W698" i="17" s="1"/>
  <c r="Q699" i="17"/>
  <c r="T699" i="17" s="1"/>
  <c r="J700" i="17"/>
  <c r="L699" i="17"/>
  <c r="T698" i="17"/>
  <c r="K704" i="17"/>
  <c r="U704" i="17" s="1"/>
  <c r="H705" i="17"/>
  <c r="I705" i="17"/>
  <c r="V705" i="17"/>
  <c r="G705" i="17"/>
  <c r="F707" i="17"/>
  <c r="M708" i="17" s="1"/>
  <c r="P705" i="17"/>
  <c r="R705" i="17" s="1"/>
  <c r="O705" i="17"/>
  <c r="N705" i="17"/>
  <c r="Q702" i="16"/>
  <c r="S702" i="16" s="1"/>
  <c r="H703" i="16"/>
  <c r="I703" i="16"/>
  <c r="F704" i="16"/>
  <c r="V703" i="16"/>
  <c r="M704" i="16"/>
  <c r="G703" i="16"/>
  <c r="N703" i="16"/>
  <c r="O703" i="16"/>
  <c r="P703" i="16"/>
  <c r="R703" i="16" s="1"/>
  <c r="Y700" i="16"/>
  <c r="X700" i="16"/>
  <c r="T701" i="16"/>
  <c r="J702" i="16"/>
  <c r="U700" i="16"/>
  <c r="K701" i="16"/>
  <c r="L701" i="16" s="1"/>
  <c r="Y698" i="17" l="1"/>
  <c r="X698" i="17"/>
  <c r="S699" i="17"/>
  <c r="X699" i="17" s="1"/>
  <c r="Q700" i="17"/>
  <c r="T700" i="17" s="1"/>
  <c r="L700" i="17"/>
  <c r="J701" i="17"/>
  <c r="K705" i="17"/>
  <c r="U705" i="17"/>
  <c r="O706" i="17"/>
  <c r="N706" i="17"/>
  <c r="P706" i="17"/>
  <c r="R706" i="17" s="1"/>
  <c r="G706" i="17"/>
  <c r="I706" i="17"/>
  <c r="K706" i="17" s="1"/>
  <c r="H706" i="17"/>
  <c r="V706" i="17"/>
  <c r="F708" i="17"/>
  <c r="M709" i="17" s="1"/>
  <c r="Q703" i="16"/>
  <c r="S703" i="16" s="1"/>
  <c r="O704" i="16"/>
  <c r="P704" i="16"/>
  <c r="R704" i="16" s="1"/>
  <c r="N704" i="16"/>
  <c r="G704" i="16"/>
  <c r="H704" i="16"/>
  <c r="I704" i="16"/>
  <c r="M705" i="16"/>
  <c r="V704" i="16"/>
  <c r="F705" i="16"/>
  <c r="U701" i="16"/>
  <c r="K702" i="16"/>
  <c r="L702" i="16" s="1"/>
  <c r="W701" i="16"/>
  <c r="X701" i="16"/>
  <c r="Y701" i="16"/>
  <c r="T702" i="16"/>
  <c r="J703" i="16"/>
  <c r="S700" i="17" l="1"/>
  <c r="W700" i="17" s="1"/>
  <c r="Q701" i="17"/>
  <c r="T701" i="17" s="1"/>
  <c r="Y699" i="17"/>
  <c r="L701" i="17"/>
  <c r="J702" i="17"/>
  <c r="W699" i="17"/>
  <c r="U706" i="17"/>
  <c r="F709" i="17"/>
  <c r="M710" i="17" s="1"/>
  <c r="I707" i="17"/>
  <c r="V707" i="17"/>
  <c r="H707" i="17"/>
  <c r="G707" i="17"/>
  <c r="O707" i="17"/>
  <c r="N707" i="17"/>
  <c r="P707" i="17"/>
  <c r="Q704" i="16"/>
  <c r="S704" i="16" s="1"/>
  <c r="N705" i="16"/>
  <c r="O705" i="16"/>
  <c r="P705" i="16"/>
  <c r="R705" i="16" s="1"/>
  <c r="G705" i="16"/>
  <c r="I705" i="16"/>
  <c r="V705" i="16"/>
  <c r="H705" i="16"/>
  <c r="F706" i="16"/>
  <c r="M706" i="16"/>
  <c r="U702" i="16"/>
  <c r="K703" i="16"/>
  <c r="L703" i="16" s="1"/>
  <c r="T703" i="16"/>
  <c r="J704" i="16"/>
  <c r="W702" i="16"/>
  <c r="X702" i="16"/>
  <c r="Y702" i="16"/>
  <c r="X700" i="17" l="1"/>
  <c r="Y700" i="17"/>
  <c r="L702" i="17"/>
  <c r="J703" i="17"/>
  <c r="S701" i="17"/>
  <c r="X701" i="17" s="1"/>
  <c r="Q702" i="17"/>
  <c r="P708" i="17"/>
  <c r="O708" i="17"/>
  <c r="N708" i="17"/>
  <c r="K707" i="17"/>
  <c r="H708" i="17"/>
  <c r="V708" i="17"/>
  <c r="F710" i="17"/>
  <c r="M711" i="17" s="1"/>
  <c r="I708" i="17"/>
  <c r="K708" i="17" s="1"/>
  <c r="G708" i="17"/>
  <c r="R707" i="17"/>
  <c r="Q705" i="16"/>
  <c r="S705" i="16" s="1"/>
  <c r="M707" i="16"/>
  <c r="V706" i="16"/>
  <c r="F707" i="16"/>
  <c r="H706" i="16"/>
  <c r="G706" i="16"/>
  <c r="I706" i="16"/>
  <c r="O706" i="16"/>
  <c r="P706" i="16"/>
  <c r="R706" i="16" s="1"/>
  <c r="N706" i="16"/>
  <c r="W703" i="16"/>
  <c r="X703" i="16"/>
  <c r="Y703" i="16"/>
  <c r="U703" i="16"/>
  <c r="K704" i="16"/>
  <c r="L704" i="16" s="1"/>
  <c r="T704" i="16"/>
  <c r="J705" i="16"/>
  <c r="Y701" i="17" l="1"/>
  <c r="W701" i="17"/>
  <c r="L703" i="17"/>
  <c r="J704" i="17"/>
  <c r="S702" i="17"/>
  <c r="X702" i="17" s="1"/>
  <c r="Q703" i="17"/>
  <c r="T703" i="17" s="1"/>
  <c r="T702" i="17"/>
  <c r="U707" i="17"/>
  <c r="R708" i="17"/>
  <c r="U708" i="17" s="1"/>
  <c r="N709" i="17"/>
  <c r="O709" i="17"/>
  <c r="P709" i="17"/>
  <c r="R709" i="17" s="1"/>
  <c r="V709" i="17"/>
  <c r="H709" i="17"/>
  <c r="I709" i="17"/>
  <c r="K709" i="17" s="1"/>
  <c r="G709" i="17"/>
  <c r="F711" i="17"/>
  <c r="M712" i="17" s="1"/>
  <c r="Q706" i="16"/>
  <c r="S706" i="16" s="1"/>
  <c r="I707" i="16"/>
  <c r="M708" i="16"/>
  <c r="F708" i="16"/>
  <c r="G707" i="16"/>
  <c r="H707" i="16"/>
  <c r="V707" i="16"/>
  <c r="O707" i="16"/>
  <c r="N707" i="16"/>
  <c r="P707" i="16"/>
  <c r="R707" i="16" s="1"/>
  <c r="U704" i="16"/>
  <c r="K705" i="16"/>
  <c r="L705" i="16" s="1"/>
  <c r="T705" i="16"/>
  <c r="J706" i="16"/>
  <c r="W704" i="16"/>
  <c r="X704" i="16"/>
  <c r="Y704" i="16"/>
  <c r="Y702" i="17" l="1"/>
  <c r="W702" i="17"/>
  <c r="J705" i="17"/>
  <c r="L704" i="17"/>
  <c r="S703" i="17"/>
  <c r="Y703" i="17" s="1"/>
  <c r="Q704" i="17"/>
  <c r="U709" i="17"/>
  <c r="N710" i="17"/>
  <c r="P710" i="17"/>
  <c r="R710" i="17" s="1"/>
  <c r="O710" i="17"/>
  <c r="I710" i="17"/>
  <c r="K710" i="17" s="1"/>
  <c r="G710" i="17"/>
  <c r="F712" i="17"/>
  <c r="M713" i="17" s="1"/>
  <c r="H710" i="17"/>
  <c r="V710" i="17"/>
  <c r="Q707" i="16"/>
  <c r="S707" i="16" s="1"/>
  <c r="M709" i="16"/>
  <c r="V708" i="16"/>
  <c r="G708" i="16"/>
  <c r="H708" i="16"/>
  <c r="I708" i="16"/>
  <c r="F709" i="16"/>
  <c r="O708" i="16"/>
  <c r="P708" i="16"/>
  <c r="R708" i="16" s="1"/>
  <c r="N708" i="16"/>
  <c r="X705" i="16"/>
  <c r="Y705" i="16"/>
  <c r="W705" i="16"/>
  <c r="T706" i="16"/>
  <c r="J707" i="16"/>
  <c r="U705" i="16"/>
  <c r="K706" i="16"/>
  <c r="L706" i="16" s="1"/>
  <c r="W703" i="17" l="1"/>
  <c r="X703" i="17"/>
  <c r="S704" i="17"/>
  <c r="X704" i="17" s="1"/>
  <c r="Q705" i="17"/>
  <c r="T705" i="17" s="1"/>
  <c r="L705" i="17"/>
  <c r="J706" i="17"/>
  <c r="T704" i="17"/>
  <c r="U710" i="17"/>
  <c r="P711" i="17"/>
  <c r="R711" i="17" s="1"/>
  <c r="N711" i="17"/>
  <c r="O711" i="17"/>
  <c r="G711" i="17"/>
  <c r="F713" i="17"/>
  <c r="M714" i="17" s="1"/>
  <c r="I711" i="17"/>
  <c r="K711" i="17" s="1"/>
  <c r="U711" i="17" s="1"/>
  <c r="H711" i="17"/>
  <c r="V711" i="17"/>
  <c r="Q708" i="16"/>
  <c r="S708" i="16" s="1"/>
  <c r="V709" i="16"/>
  <c r="M710" i="16"/>
  <c r="G709" i="16"/>
  <c r="H709" i="16"/>
  <c r="I709" i="16"/>
  <c r="F710" i="16"/>
  <c r="N709" i="16"/>
  <c r="O709" i="16"/>
  <c r="P709" i="16"/>
  <c r="R709" i="16" s="1"/>
  <c r="W706" i="16"/>
  <c r="X706" i="16"/>
  <c r="Y706" i="16"/>
  <c r="J708" i="16"/>
  <c r="T707" i="16"/>
  <c r="U706" i="16"/>
  <c r="K707" i="16"/>
  <c r="L707" i="16" s="1"/>
  <c r="L706" i="17" l="1"/>
  <c r="J707" i="17"/>
  <c r="Y704" i="17"/>
  <c r="W704" i="17"/>
  <c r="Q706" i="17"/>
  <c r="T706" i="17" s="1"/>
  <c r="S705" i="17"/>
  <c r="W705" i="17" s="1"/>
  <c r="Q709" i="16"/>
  <c r="S709" i="16" s="1"/>
  <c r="O712" i="17"/>
  <c r="P712" i="17"/>
  <c r="R712" i="17" s="1"/>
  <c r="N712" i="17"/>
  <c r="G712" i="17"/>
  <c r="I712" i="17"/>
  <c r="K712" i="17" s="1"/>
  <c r="F714" i="17"/>
  <c r="M715" i="17" s="1"/>
  <c r="V712" i="17"/>
  <c r="H712" i="17"/>
  <c r="M711" i="16"/>
  <c r="G710" i="16"/>
  <c r="H710" i="16"/>
  <c r="I710" i="16"/>
  <c r="F711" i="16"/>
  <c r="V710" i="16"/>
  <c r="O710" i="16"/>
  <c r="P710" i="16"/>
  <c r="R710" i="16" s="1"/>
  <c r="N710" i="16"/>
  <c r="T708" i="16"/>
  <c r="J709" i="16"/>
  <c r="X707" i="16"/>
  <c r="Y707" i="16"/>
  <c r="W707" i="16"/>
  <c r="U707" i="16"/>
  <c r="K708" i="16"/>
  <c r="L708" i="16" s="1"/>
  <c r="Y705" i="17" l="1"/>
  <c r="X705" i="17"/>
  <c r="J708" i="17"/>
  <c r="L707" i="17"/>
  <c r="S706" i="17"/>
  <c r="W706" i="17" s="1"/>
  <c r="Q707" i="17"/>
  <c r="U712" i="17"/>
  <c r="O713" i="17"/>
  <c r="P713" i="17"/>
  <c r="R713" i="17" s="1"/>
  <c r="N713" i="17"/>
  <c r="F715" i="17"/>
  <c r="M716" i="17" s="1"/>
  <c r="G713" i="17"/>
  <c r="V713" i="17"/>
  <c r="I713" i="17"/>
  <c r="K713" i="17" s="1"/>
  <c r="H713" i="17"/>
  <c r="Q710" i="16"/>
  <c r="S710" i="16" s="1"/>
  <c r="V711" i="16"/>
  <c r="I711" i="16"/>
  <c r="M712" i="16"/>
  <c r="F712" i="16"/>
  <c r="G711" i="16"/>
  <c r="H711" i="16"/>
  <c r="O711" i="16"/>
  <c r="P711" i="16"/>
  <c r="R711" i="16" s="1"/>
  <c r="N711" i="16"/>
  <c r="J710" i="16"/>
  <c r="T709" i="16"/>
  <c r="X708" i="16"/>
  <c r="Y708" i="16"/>
  <c r="W708" i="16"/>
  <c r="U708" i="16"/>
  <c r="K709" i="16"/>
  <c r="L709" i="16" s="1"/>
  <c r="Y706" i="17" l="1"/>
  <c r="X706" i="17"/>
  <c r="Q708" i="17"/>
  <c r="T708" i="17" s="1"/>
  <c r="S707" i="17"/>
  <c r="Y707" i="17" s="1"/>
  <c r="L708" i="17"/>
  <c r="J709" i="17"/>
  <c r="T707" i="17"/>
  <c r="P714" i="17"/>
  <c r="R714" i="17" s="1"/>
  <c r="O714" i="17"/>
  <c r="N714" i="17"/>
  <c r="Q711" i="16"/>
  <c r="S711" i="16" s="1"/>
  <c r="U713" i="17"/>
  <c r="I714" i="17"/>
  <c r="K714" i="17" s="1"/>
  <c r="V714" i="17"/>
  <c r="G714" i="17"/>
  <c r="F716" i="17"/>
  <c r="M717" i="17" s="1"/>
  <c r="H714" i="17"/>
  <c r="F713" i="16"/>
  <c r="H712" i="16"/>
  <c r="V712" i="16"/>
  <c r="G712" i="16"/>
  <c r="I712" i="16"/>
  <c r="M713" i="16"/>
  <c r="O712" i="16"/>
  <c r="P712" i="16"/>
  <c r="R712" i="16" s="1"/>
  <c r="N712" i="16"/>
  <c r="U709" i="16"/>
  <c r="K710" i="16"/>
  <c r="L710" i="16" s="1"/>
  <c r="T710" i="16"/>
  <c r="J711" i="16"/>
  <c r="W709" i="16"/>
  <c r="Y709" i="16"/>
  <c r="X709" i="16"/>
  <c r="S708" i="17" l="1"/>
  <c r="W708" i="17" s="1"/>
  <c r="Q709" i="17"/>
  <c r="W707" i="17"/>
  <c r="X707" i="17"/>
  <c r="L709" i="17"/>
  <c r="J710" i="17"/>
  <c r="U714" i="17"/>
  <c r="P715" i="17"/>
  <c r="R715" i="17" s="1"/>
  <c r="O715" i="17"/>
  <c r="N715" i="17"/>
  <c r="H715" i="17"/>
  <c r="I715" i="17"/>
  <c r="K715" i="17" s="1"/>
  <c r="V715" i="17"/>
  <c r="F717" i="17"/>
  <c r="M718" i="17" s="1"/>
  <c r="G715" i="17"/>
  <c r="Q712" i="16"/>
  <c r="S712" i="16" s="1"/>
  <c r="P713" i="16"/>
  <c r="R713" i="16"/>
  <c r="N713" i="16"/>
  <c r="O713" i="16"/>
  <c r="V713" i="16"/>
  <c r="F714" i="16"/>
  <c r="M714" i="16"/>
  <c r="G713" i="16"/>
  <c r="H713" i="16"/>
  <c r="I713" i="16"/>
  <c r="J712" i="16"/>
  <c r="T711" i="16"/>
  <c r="X710" i="16"/>
  <c r="W710" i="16"/>
  <c r="Y710" i="16"/>
  <c r="U710" i="16"/>
  <c r="K711" i="16"/>
  <c r="L711" i="16" s="1"/>
  <c r="Y708" i="17" l="1"/>
  <c r="X708" i="17"/>
  <c r="J711" i="17"/>
  <c r="L710" i="17"/>
  <c r="S709" i="17"/>
  <c r="X709" i="17" s="1"/>
  <c r="Q710" i="17"/>
  <c r="T710" i="17" s="1"/>
  <c r="T709" i="17"/>
  <c r="U715" i="17"/>
  <c r="V716" i="17"/>
  <c r="I716" i="17"/>
  <c r="K716" i="17" s="1"/>
  <c r="F718" i="17"/>
  <c r="M719" i="17" s="1"/>
  <c r="G716" i="17"/>
  <c r="H716" i="17"/>
  <c r="Q713" i="16"/>
  <c r="S713" i="16" s="1"/>
  <c r="O716" i="17"/>
  <c r="P716" i="17"/>
  <c r="R716" i="17" s="1"/>
  <c r="N716" i="17"/>
  <c r="O714" i="16"/>
  <c r="P714" i="16"/>
  <c r="R714" i="16" s="1"/>
  <c r="N714" i="16"/>
  <c r="I714" i="16"/>
  <c r="M715" i="16"/>
  <c r="V714" i="16"/>
  <c r="G714" i="16"/>
  <c r="H714" i="16"/>
  <c r="F715" i="16"/>
  <c r="U711" i="16"/>
  <c r="K712" i="16"/>
  <c r="L712" i="16" s="1"/>
  <c r="T712" i="16"/>
  <c r="J713" i="16"/>
  <c r="W711" i="16"/>
  <c r="Y711" i="16"/>
  <c r="X711" i="16"/>
  <c r="Y709" i="17" l="1"/>
  <c r="W709" i="17"/>
  <c r="S710" i="17"/>
  <c r="Y710" i="17" s="1"/>
  <c r="Q711" i="17"/>
  <c r="T711" i="17" s="1"/>
  <c r="Q714" i="16"/>
  <c r="S714" i="16" s="1"/>
  <c r="L711" i="17"/>
  <c r="J712" i="17"/>
  <c r="N717" i="17"/>
  <c r="P717" i="17"/>
  <c r="R717" i="17" s="1"/>
  <c r="O717" i="17"/>
  <c r="U716" i="17"/>
  <c r="V717" i="17"/>
  <c r="I717" i="17"/>
  <c r="K717" i="17" s="1"/>
  <c r="H717" i="17"/>
  <c r="F719" i="17"/>
  <c r="M720" i="17" s="1"/>
  <c r="G717" i="17"/>
  <c r="O715" i="16"/>
  <c r="P715" i="16"/>
  <c r="R715" i="16" s="1"/>
  <c r="N715" i="16"/>
  <c r="M716" i="16"/>
  <c r="V715" i="16"/>
  <c r="G715" i="16"/>
  <c r="F716" i="16"/>
  <c r="H715" i="16"/>
  <c r="I715" i="16"/>
  <c r="U712" i="16"/>
  <c r="K713" i="16"/>
  <c r="L713" i="16" s="1"/>
  <c r="W712" i="16"/>
  <c r="X712" i="16"/>
  <c r="Y712" i="16"/>
  <c r="J714" i="16"/>
  <c r="T713" i="16"/>
  <c r="S711" i="17" l="1"/>
  <c r="W711" i="17" s="1"/>
  <c r="Q712" i="17"/>
  <c r="T712" i="17" s="1"/>
  <c r="X710" i="17"/>
  <c r="W710" i="17"/>
  <c r="L712" i="17"/>
  <c r="J713" i="17"/>
  <c r="O718" i="17"/>
  <c r="N718" i="17"/>
  <c r="P718" i="17"/>
  <c r="R718" i="17" s="1"/>
  <c r="Q715" i="16"/>
  <c r="S715" i="16" s="1"/>
  <c r="I718" i="17"/>
  <c r="K718" i="17" s="1"/>
  <c r="V718" i="17"/>
  <c r="F720" i="17"/>
  <c r="M721" i="17" s="1"/>
  <c r="H718" i="17"/>
  <c r="G718" i="17"/>
  <c r="U717" i="17"/>
  <c r="G716" i="16"/>
  <c r="H716" i="16"/>
  <c r="I716" i="16"/>
  <c r="M717" i="16"/>
  <c r="V716" i="16"/>
  <c r="F717" i="16"/>
  <c r="O716" i="16"/>
  <c r="P716" i="16"/>
  <c r="R716" i="16" s="1"/>
  <c r="N716" i="16"/>
  <c r="J715" i="16"/>
  <c r="T714" i="16"/>
  <c r="Y713" i="16"/>
  <c r="W713" i="16"/>
  <c r="X713" i="16"/>
  <c r="U713" i="16"/>
  <c r="K714" i="16"/>
  <c r="L714" i="16" s="1"/>
  <c r="W714" i="16" s="1"/>
  <c r="T715" i="16" l="1"/>
  <c r="X711" i="17"/>
  <c r="Y711" i="17"/>
  <c r="L713" i="17"/>
  <c r="J714" i="17"/>
  <c r="S712" i="17"/>
  <c r="W712" i="17" s="1"/>
  <c r="Q713" i="17"/>
  <c r="T713" i="17" s="1"/>
  <c r="U718" i="17"/>
  <c r="F721" i="17"/>
  <c r="M722" i="17" s="1"/>
  <c r="G719" i="17"/>
  <c r="V719" i="17"/>
  <c r="H719" i="17"/>
  <c r="I719" i="17"/>
  <c r="P719" i="17"/>
  <c r="O719" i="17"/>
  <c r="N719" i="17"/>
  <c r="Q716" i="16"/>
  <c r="S716" i="16" s="1"/>
  <c r="N717" i="16"/>
  <c r="O717" i="16"/>
  <c r="P717" i="16"/>
  <c r="R717" i="16" s="1"/>
  <c r="G717" i="16"/>
  <c r="I717" i="16"/>
  <c r="M718" i="16"/>
  <c r="V717" i="16"/>
  <c r="F718" i="16"/>
  <c r="H717" i="16"/>
  <c r="X714" i="16"/>
  <c r="Y714" i="16"/>
  <c r="U714" i="16"/>
  <c r="K715" i="16"/>
  <c r="L715" i="16" s="1"/>
  <c r="J716" i="16"/>
  <c r="Y712" i="17" l="1"/>
  <c r="X712" i="17"/>
  <c r="L714" i="17"/>
  <c r="J715" i="17"/>
  <c r="S713" i="17"/>
  <c r="W713" i="17" s="1"/>
  <c r="Q714" i="17"/>
  <c r="R719" i="17"/>
  <c r="K719" i="17"/>
  <c r="Q717" i="16"/>
  <c r="S717" i="16" s="1"/>
  <c r="G720" i="17"/>
  <c r="V720" i="17"/>
  <c r="H720" i="17"/>
  <c r="F722" i="17"/>
  <c r="M723" i="17" s="1"/>
  <c r="I720" i="17"/>
  <c r="O720" i="17"/>
  <c r="P720" i="17"/>
  <c r="N720" i="17"/>
  <c r="O718" i="16"/>
  <c r="P718" i="16"/>
  <c r="R718" i="16" s="1"/>
  <c r="N718" i="16"/>
  <c r="F719" i="16"/>
  <c r="G718" i="16"/>
  <c r="H718" i="16"/>
  <c r="I718" i="16"/>
  <c r="M719" i="16"/>
  <c r="V718" i="16"/>
  <c r="U715" i="16"/>
  <c r="K716" i="16"/>
  <c r="L716" i="16" s="1"/>
  <c r="T716" i="16"/>
  <c r="J717" i="16"/>
  <c r="Y715" i="16"/>
  <c r="W715" i="16"/>
  <c r="X715" i="16"/>
  <c r="Y713" i="17" l="1"/>
  <c r="X713" i="17"/>
  <c r="J716" i="17"/>
  <c r="L715" i="17"/>
  <c r="S714" i="17"/>
  <c r="X714" i="17" s="1"/>
  <c r="Q715" i="17"/>
  <c r="T714" i="17"/>
  <c r="U719" i="17"/>
  <c r="R720" i="17"/>
  <c r="K720" i="17"/>
  <c r="O721" i="17"/>
  <c r="N721" i="17"/>
  <c r="P721" i="17"/>
  <c r="F723" i="17"/>
  <c r="M724" i="17" s="1"/>
  <c r="V721" i="17"/>
  <c r="I721" i="17"/>
  <c r="G721" i="17"/>
  <c r="H721" i="17"/>
  <c r="Q718" i="16"/>
  <c r="S718" i="16" s="1"/>
  <c r="N719" i="16"/>
  <c r="O719" i="16"/>
  <c r="P719" i="16"/>
  <c r="R719" i="16" s="1"/>
  <c r="G719" i="16"/>
  <c r="M720" i="16"/>
  <c r="H719" i="16"/>
  <c r="V719" i="16"/>
  <c r="F720" i="16"/>
  <c r="I719" i="16"/>
  <c r="U716" i="16"/>
  <c r="K717" i="16"/>
  <c r="L717" i="16" s="1"/>
  <c r="T717" i="16"/>
  <c r="J718" i="16"/>
  <c r="Y716" i="16"/>
  <c r="X716" i="16"/>
  <c r="W716" i="16"/>
  <c r="W714" i="17" l="1"/>
  <c r="S715" i="17"/>
  <c r="W715" i="17" s="1"/>
  <c r="Q716" i="17"/>
  <c r="T716" i="17" s="1"/>
  <c r="Y714" i="17"/>
  <c r="L716" i="17"/>
  <c r="J717" i="17"/>
  <c r="T715" i="17"/>
  <c r="U720" i="17"/>
  <c r="K721" i="17"/>
  <c r="R721" i="17"/>
  <c r="F724" i="17"/>
  <c r="M725" i="17" s="1"/>
  <c r="G722" i="17"/>
  <c r="I722" i="17"/>
  <c r="V722" i="17"/>
  <c r="H722" i="17"/>
  <c r="P722" i="17"/>
  <c r="N722" i="17"/>
  <c r="O722" i="17"/>
  <c r="Q719" i="16"/>
  <c r="S719" i="16" s="1"/>
  <c r="F721" i="16"/>
  <c r="V720" i="16"/>
  <c r="G720" i="16"/>
  <c r="M721" i="16"/>
  <c r="H720" i="16"/>
  <c r="I720" i="16"/>
  <c r="O720" i="16"/>
  <c r="P720" i="16"/>
  <c r="R720" i="16" s="1"/>
  <c r="N720" i="16"/>
  <c r="Y717" i="16"/>
  <c r="X717" i="16"/>
  <c r="W717" i="16"/>
  <c r="T718" i="16"/>
  <c r="J719" i="16"/>
  <c r="U717" i="16"/>
  <c r="K718" i="16"/>
  <c r="L718" i="16" s="1"/>
  <c r="Y715" i="17" l="1"/>
  <c r="X715" i="17"/>
  <c r="S716" i="17"/>
  <c r="X716" i="17" s="1"/>
  <c r="Q717" i="17"/>
  <c r="T717" i="17" s="1"/>
  <c r="L717" i="17"/>
  <c r="J718" i="17"/>
  <c r="K722" i="17"/>
  <c r="R722" i="17"/>
  <c r="H723" i="17"/>
  <c r="V723" i="17"/>
  <c r="F725" i="17"/>
  <c r="M726" i="17" s="1"/>
  <c r="G723" i="17"/>
  <c r="I723" i="17"/>
  <c r="U721" i="17"/>
  <c r="P723" i="17"/>
  <c r="N723" i="17"/>
  <c r="O723" i="17"/>
  <c r="N721" i="16"/>
  <c r="O721" i="16"/>
  <c r="P721" i="16"/>
  <c r="R721" i="16" s="1"/>
  <c r="Q720" i="16"/>
  <c r="S720" i="16" s="1"/>
  <c r="G721" i="16"/>
  <c r="H721" i="16"/>
  <c r="V721" i="16"/>
  <c r="M722" i="16"/>
  <c r="I721" i="16"/>
  <c r="F722" i="16"/>
  <c r="X718" i="16"/>
  <c r="W718" i="16"/>
  <c r="Y718" i="16"/>
  <c r="U718" i="16"/>
  <c r="K719" i="16"/>
  <c r="L719" i="16" s="1"/>
  <c r="T719" i="16"/>
  <c r="J720" i="16"/>
  <c r="S717" i="17" l="1"/>
  <c r="Y717" i="17" s="1"/>
  <c r="Q718" i="17"/>
  <c r="T718" i="17" s="1"/>
  <c r="Y716" i="17"/>
  <c r="L718" i="17"/>
  <c r="J719" i="17"/>
  <c r="W716" i="17"/>
  <c r="K723" i="17"/>
  <c r="Q721" i="16"/>
  <c r="S721" i="16" s="1"/>
  <c r="R723" i="17"/>
  <c r="U722" i="17"/>
  <c r="U723" i="17"/>
  <c r="V724" i="17"/>
  <c r="I724" i="17"/>
  <c r="F726" i="17"/>
  <c r="M727" i="17" s="1"/>
  <c r="G724" i="17"/>
  <c r="H724" i="17"/>
  <c r="N724" i="17"/>
  <c r="O724" i="17"/>
  <c r="P724" i="17"/>
  <c r="O722" i="16"/>
  <c r="N722" i="16"/>
  <c r="P722" i="16"/>
  <c r="R722" i="16" s="1"/>
  <c r="F723" i="16"/>
  <c r="G722" i="16"/>
  <c r="H722" i="16"/>
  <c r="I722" i="16"/>
  <c r="M723" i="16"/>
  <c r="V722" i="16"/>
  <c r="T720" i="16"/>
  <c r="L720" i="16"/>
  <c r="J721" i="16"/>
  <c r="Y719" i="16"/>
  <c r="W719" i="16"/>
  <c r="X719" i="16"/>
  <c r="U719" i="16"/>
  <c r="K720" i="16"/>
  <c r="X717" i="17" l="1"/>
  <c r="W717" i="17"/>
  <c r="S718" i="17"/>
  <c r="W718" i="17" s="1"/>
  <c r="Q719" i="17"/>
  <c r="T719" i="17" s="1"/>
  <c r="L719" i="17"/>
  <c r="J720" i="17"/>
  <c r="R724" i="17"/>
  <c r="K724" i="17"/>
  <c r="U724" i="17" s="1"/>
  <c r="V725" i="17"/>
  <c r="H725" i="17"/>
  <c r="F727" i="17"/>
  <c r="M728" i="17" s="1"/>
  <c r="G725" i="17"/>
  <c r="I725" i="17"/>
  <c r="N725" i="17"/>
  <c r="P725" i="17"/>
  <c r="R725" i="17" s="1"/>
  <c r="O725" i="17"/>
  <c r="Q722" i="16"/>
  <c r="S722" i="16" s="1"/>
  <c r="N723" i="16"/>
  <c r="O723" i="16"/>
  <c r="P723" i="16"/>
  <c r="R723" i="16" s="1"/>
  <c r="V723" i="16"/>
  <c r="I723" i="16"/>
  <c r="F724" i="16"/>
  <c r="G723" i="16"/>
  <c r="H723" i="16"/>
  <c r="M724" i="16"/>
  <c r="T721" i="16"/>
  <c r="J722" i="16"/>
  <c r="W720" i="16"/>
  <c r="X720" i="16"/>
  <c r="Y720" i="16"/>
  <c r="U720" i="16"/>
  <c r="K721" i="16"/>
  <c r="L721" i="16" s="1"/>
  <c r="T722" i="16" l="1"/>
  <c r="Y718" i="17"/>
  <c r="X718" i="17"/>
  <c r="L720" i="17"/>
  <c r="J721" i="17"/>
  <c r="Q720" i="17"/>
  <c r="S719" i="17"/>
  <c r="Y719" i="17" s="1"/>
  <c r="K725" i="17"/>
  <c r="U725" i="17"/>
  <c r="P726" i="17"/>
  <c r="N726" i="17"/>
  <c r="O726" i="17"/>
  <c r="I726" i="17"/>
  <c r="K726" i="17" s="1"/>
  <c r="H726" i="17"/>
  <c r="G726" i="17"/>
  <c r="V726" i="17"/>
  <c r="F728" i="17"/>
  <c r="M729" i="17" s="1"/>
  <c r="Q723" i="16"/>
  <c r="S723" i="16" s="1"/>
  <c r="I724" i="16"/>
  <c r="V724" i="16"/>
  <c r="F725" i="16"/>
  <c r="M725" i="16"/>
  <c r="G724" i="16"/>
  <c r="H724" i="16"/>
  <c r="O724" i="16"/>
  <c r="P724" i="16"/>
  <c r="R724" i="16" s="1"/>
  <c r="N724" i="16"/>
  <c r="U721" i="16"/>
  <c r="K722" i="16"/>
  <c r="L722" i="16" s="1"/>
  <c r="J723" i="16"/>
  <c r="W721" i="16"/>
  <c r="X721" i="16"/>
  <c r="Y721" i="16"/>
  <c r="T720" i="17" l="1"/>
  <c r="Q721" i="17"/>
  <c r="T721" i="17" s="1"/>
  <c r="S720" i="17"/>
  <c r="X720" i="17" s="1"/>
  <c r="J722" i="17"/>
  <c r="L721" i="17"/>
  <c r="W719" i="17"/>
  <c r="X719" i="17"/>
  <c r="R726" i="17"/>
  <c r="O727" i="17"/>
  <c r="N727" i="17"/>
  <c r="P727" i="17"/>
  <c r="G727" i="17"/>
  <c r="F729" i="17"/>
  <c r="M730" i="17" s="1"/>
  <c r="V727" i="17"/>
  <c r="H727" i="17"/>
  <c r="I727" i="17"/>
  <c r="K727" i="17" s="1"/>
  <c r="Q724" i="16"/>
  <c r="S724" i="16" s="1"/>
  <c r="N725" i="16"/>
  <c r="P725" i="16"/>
  <c r="R725" i="16" s="1"/>
  <c r="O725" i="16"/>
  <c r="V725" i="16"/>
  <c r="I725" i="16"/>
  <c r="F726" i="16"/>
  <c r="M726" i="16"/>
  <c r="G725" i="16"/>
  <c r="H725" i="16"/>
  <c r="T723" i="16"/>
  <c r="J724" i="16"/>
  <c r="Y722" i="16"/>
  <c r="W722" i="16"/>
  <c r="X722" i="16"/>
  <c r="U722" i="16"/>
  <c r="K723" i="16"/>
  <c r="L723" i="16" s="1"/>
  <c r="W723" i="16" s="1"/>
  <c r="Y720" i="17" l="1"/>
  <c r="W720" i="17"/>
  <c r="L722" i="17"/>
  <c r="J723" i="17"/>
  <c r="Q722" i="17"/>
  <c r="T722" i="17" s="1"/>
  <c r="S721" i="17"/>
  <c r="W721" i="17" s="1"/>
  <c r="U726" i="17"/>
  <c r="R727" i="17"/>
  <c r="U727" i="17" s="1"/>
  <c r="O728" i="17"/>
  <c r="N728" i="17"/>
  <c r="P728" i="17"/>
  <c r="G728" i="17"/>
  <c r="I728" i="17"/>
  <c r="K728" i="17" s="1"/>
  <c r="H728" i="17"/>
  <c r="V728" i="17"/>
  <c r="F730" i="17"/>
  <c r="M731" i="17" s="1"/>
  <c r="Q725" i="16"/>
  <c r="S725" i="16" s="1"/>
  <c r="O726" i="16"/>
  <c r="P726" i="16"/>
  <c r="R726" i="16" s="1"/>
  <c r="N726" i="16"/>
  <c r="V726" i="16"/>
  <c r="F727" i="16"/>
  <c r="G726" i="16"/>
  <c r="H726" i="16"/>
  <c r="I726" i="16"/>
  <c r="M727" i="16"/>
  <c r="U723" i="16"/>
  <c r="K724" i="16"/>
  <c r="L724" i="16" s="1"/>
  <c r="T724" i="16"/>
  <c r="J725" i="16"/>
  <c r="Y723" i="16"/>
  <c r="X723" i="16"/>
  <c r="J724" i="17" l="1"/>
  <c r="L723" i="17"/>
  <c r="Y721" i="17"/>
  <c r="Q723" i="17"/>
  <c r="S722" i="17"/>
  <c r="Y722" i="17" s="1"/>
  <c r="X721" i="17"/>
  <c r="R728" i="17"/>
  <c r="U728" i="17" s="1"/>
  <c r="F731" i="17"/>
  <c r="M732" i="17" s="1"/>
  <c r="I729" i="17"/>
  <c r="K729" i="17" s="1"/>
  <c r="H729" i="17"/>
  <c r="V729" i="17"/>
  <c r="G729" i="17"/>
  <c r="O729" i="17"/>
  <c r="P729" i="17"/>
  <c r="R729" i="17" s="1"/>
  <c r="N729" i="17"/>
  <c r="Q726" i="16"/>
  <c r="S726" i="16" s="1"/>
  <c r="I727" i="16"/>
  <c r="V727" i="16"/>
  <c r="G727" i="16"/>
  <c r="H727" i="16"/>
  <c r="M728" i="16"/>
  <c r="F728" i="16"/>
  <c r="N727" i="16"/>
  <c r="O727" i="16"/>
  <c r="P727" i="16"/>
  <c r="R727" i="16" s="1"/>
  <c r="T725" i="16"/>
  <c r="J726" i="16"/>
  <c r="X724" i="16"/>
  <c r="Y724" i="16"/>
  <c r="W724" i="16"/>
  <c r="U724" i="16"/>
  <c r="K725" i="16"/>
  <c r="L725" i="16" s="1"/>
  <c r="W722" i="17" l="1"/>
  <c r="X722" i="17"/>
  <c r="S723" i="17"/>
  <c r="X723" i="17" s="1"/>
  <c r="Q724" i="17"/>
  <c r="T724" i="17" s="1"/>
  <c r="T723" i="17"/>
  <c r="L724" i="17"/>
  <c r="J725" i="17"/>
  <c r="Q727" i="16"/>
  <c r="S727" i="16" s="1"/>
  <c r="V730" i="17"/>
  <c r="H730" i="17"/>
  <c r="F732" i="17"/>
  <c r="M733" i="17" s="1"/>
  <c r="I730" i="17"/>
  <c r="K730" i="17" s="1"/>
  <c r="G730" i="17"/>
  <c r="O730" i="17"/>
  <c r="N730" i="17"/>
  <c r="P730" i="17"/>
  <c r="R730" i="17" s="1"/>
  <c r="U729" i="17"/>
  <c r="O728" i="16"/>
  <c r="P728" i="16"/>
  <c r="R728" i="16" s="1"/>
  <c r="N728" i="16"/>
  <c r="M729" i="16"/>
  <c r="F729" i="16"/>
  <c r="H728" i="16"/>
  <c r="I728" i="16"/>
  <c r="V728" i="16"/>
  <c r="G728" i="16"/>
  <c r="U725" i="16"/>
  <c r="K726" i="16"/>
  <c r="L726" i="16" s="1"/>
  <c r="T726" i="16"/>
  <c r="J727" i="16"/>
  <c r="W725" i="16"/>
  <c r="X725" i="16"/>
  <c r="Y725" i="16"/>
  <c r="W723" i="17" l="1"/>
  <c r="Y723" i="17"/>
  <c r="T727" i="16"/>
  <c r="S724" i="17"/>
  <c r="X724" i="17" s="1"/>
  <c r="Q725" i="17"/>
  <c r="T725" i="17" s="1"/>
  <c r="L725" i="17"/>
  <c r="J726" i="17"/>
  <c r="U730" i="17"/>
  <c r="H731" i="17"/>
  <c r="I731" i="17"/>
  <c r="V731" i="17"/>
  <c r="F733" i="17"/>
  <c r="M734" i="17" s="1"/>
  <c r="G731" i="17"/>
  <c r="P731" i="17"/>
  <c r="R731" i="17" s="1"/>
  <c r="O731" i="17"/>
  <c r="N731" i="17"/>
  <c r="Q728" i="16"/>
  <c r="S728" i="16" s="1"/>
  <c r="M730" i="16"/>
  <c r="F730" i="16"/>
  <c r="G729" i="16"/>
  <c r="H729" i="16"/>
  <c r="I729" i="16"/>
  <c r="V729" i="16"/>
  <c r="P729" i="16"/>
  <c r="R729" i="16" s="1"/>
  <c r="N729" i="16"/>
  <c r="O729" i="16"/>
  <c r="J728" i="16"/>
  <c r="U726" i="16"/>
  <c r="K727" i="16"/>
  <c r="L727" i="16" s="1"/>
  <c r="W726" i="16"/>
  <c r="X726" i="16"/>
  <c r="Y726" i="16"/>
  <c r="Y724" i="17" l="1"/>
  <c r="W724" i="17"/>
  <c r="L726" i="17"/>
  <c r="J727" i="17"/>
  <c r="S725" i="17"/>
  <c r="X725" i="17" s="1"/>
  <c r="Q726" i="17"/>
  <c r="F734" i="17"/>
  <c r="M735" i="17" s="1"/>
  <c r="I732" i="17"/>
  <c r="K732" i="17" s="1"/>
  <c r="H732" i="17"/>
  <c r="V732" i="17"/>
  <c r="G732" i="17"/>
  <c r="K731" i="17"/>
  <c r="U731" i="17" s="1"/>
  <c r="O732" i="17"/>
  <c r="N732" i="17"/>
  <c r="P732" i="17"/>
  <c r="Q729" i="16"/>
  <c r="S729" i="16" s="1"/>
  <c r="I730" i="16"/>
  <c r="H730" i="16"/>
  <c r="M731" i="16"/>
  <c r="V730" i="16"/>
  <c r="F731" i="16"/>
  <c r="G730" i="16"/>
  <c r="O730" i="16"/>
  <c r="P730" i="16"/>
  <c r="R730" i="16" s="1"/>
  <c r="N730" i="16"/>
  <c r="U727" i="16"/>
  <c r="K728" i="16"/>
  <c r="L728" i="16" s="1"/>
  <c r="T728" i="16"/>
  <c r="J729" i="16"/>
  <c r="W727" i="16"/>
  <c r="Y727" i="16"/>
  <c r="X727" i="16"/>
  <c r="Q727" i="17" l="1"/>
  <c r="T727" i="17" s="1"/>
  <c r="S726" i="17"/>
  <c r="W726" i="17" s="1"/>
  <c r="W725" i="17"/>
  <c r="Y725" i="17"/>
  <c r="J728" i="17"/>
  <c r="L727" i="17"/>
  <c r="T726" i="17"/>
  <c r="F735" i="17"/>
  <c r="M736" i="17" s="1"/>
  <c r="R732" i="17"/>
  <c r="U732" i="17" s="1"/>
  <c r="G733" i="17"/>
  <c r="H733" i="17"/>
  <c r="V733" i="17"/>
  <c r="I733" i="17"/>
  <c r="K733" i="17" s="1"/>
  <c r="O733" i="17"/>
  <c r="P733" i="17"/>
  <c r="N733" i="17"/>
  <c r="Q730" i="16"/>
  <c r="S730" i="16" s="1"/>
  <c r="V731" i="16"/>
  <c r="F732" i="16"/>
  <c r="M732" i="16"/>
  <c r="H731" i="16"/>
  <c r="G731" i="16"/>
  <c r="I731" i="16"/>
  <c r="O731" i="16"/>
  <c r="P731" i="16"/>
  <c r="R731" i="16" s="1"/>
  <c r="N731" i="16"/>
  <c r="W728" i="16"/>
  <c r="X728" i="16"/>
  <c r="Y728" i="16"/>
  <c r="T729" i="16"/>
  <c r="J730" i="16"/>
  <c r="U728" i="16"/>
  <c r="K729" i="16"/>
  <c r="L729" i="16" s="1"/>
  <c r="X726" i="17" l="1"/>
  <c r="Y726" i="17"/>
  <c r="L728" i="17"/>
  <c r="J729" i="17"/>
  <c r="S727" i="17"/>
  <c r="Y727" i="17" s="1"/>
  <c r="Q728" i="17"/>
  <c r="R733" i="17"/>
  <c r="N734" i="17"/>
  <c r="P734" i="17"/>
  <c r="O734" i="17"/>
  <c r="V734" i="17"/>
  <c r="H734" i="17"/>
  <c r="I734" i="17"/>
  <c r="K734" i="17" s="1"/>
  <c r="G734" i="17"/>
  <c r="F736" i="17"/>
  <c r="M737" i="17" s="1"/>
  <c r="U733" i="17"/>
  <c r="Q731" i="16"/>
  <c r="S731" i="16" s="1"/>
  <c r="O732" i="16"/>
  <c r="N732" i="16"/>
  <c r="P732" i="16"/>
  <c r="R732" i="16" s="1"/>
  <c r="F733" i="16"/>
  <c r="G732" i="16"/>
  <c r="I732" i="16"/>
  <c r="M733" i="16"/>
  <c r="V732" i="16"/>
  <c r="H732" i="16"/>
  <c r="T730" i="16"/>
  <c r="J731" i="16"/>
  <c r="W729" i="16"/>
  <c r="X729" i="16"/>
  <c r="Y729" i="16"/>
  <c r="U729" i="16"/>
  <c r="K730" i="16"/>
  <c r="L730" i="16" s="1"/>
  <c r="W727" i="17" l="1"/>
  <c r="X727" i="17"/>
  <c r="Q729" i="17"/>
  <c r="T729" i="17" s="1"/>
  <c r="S728" i="17"/>
  <c r="X728" i="17" s="1"/>
  <c r="T728" i="17"/>
  <c r="J730" i="17"/>
  <c r="L729" i="17"/>
  <c r="R734" i="17"/>
  <c r="U734" i="17" s="1"/>
  <c r="I735" i="17"/>
  <c r="H735" i="17"/>
  <c r="F737" i="17"/>
  <c r="M738" i="17" s="1"/>
  <c r="G735" i="17"/>
  <c r="V735" i="17"/>
  <c r="P735" i="17"/>
  <c r="O735" i="17"/>
  <c r="N735" i="17"/>
  <c r="Q732" i="16"/>
  <c r="S732" i="16" s="1"/>
  <c r="N733" i="16"/>
  <c r="O733" i="16"/>
  <c r="P733" i="16"/>
  <c r="R733" i="16" s="1"/>
  <c r="M734" i="16"/>
  <c r="G733" i="16"/>
  <c r="F734" i="16"/>
  <c r="I733" i="16"/>
  <c r="V733" i="16"/>
  <c r="H733" i="16"/>
  <c r="W730" i="16"/>
  <c r="X730" i="16"/>
  <c r="Y730" i="16"/>
  <c r="T731" i="16"/>
  <c r="J732" i="16"/>
  <c r="U730" i="16"/>
  <c r="K731" i="16"/>
  <c r="L731" i="16" s="1"/>
  <c r="L730" i="17" l="1"/>
  <c r="J731" i="17"/>
  <c r="S729" i="17"/>
  <c r="Y729" i="17" s="1"/>
  <c r="Q730" i="17"/>
  <c r="Y728" i="17"/>
  <c r="W728" i="17"/>
  <c r="K735" i="17"/>
  <c r="V736" i="17"/>
  <c r="I736" i="17"/>
  <c r="H736" i="17"/>
  <c r="G736" i="17"/>
  <c r="F738" i="17"/>
  <c r="M739" i="17" s="1"/>
  <c r="R735" i="17"/>
  <c r="N736" i="17"/>
  <c r="P736" i="17"/>
  <c r="O736" i="17"/>
  <c r="Q733" i="16"/>
  <c r="S733" i="16" s="1"/>
  <c r="V734" i="16"/>
  <c r="M735" i="16"/>
  <c r="F735" i="16"/>
  <c r="G734" i="16"/>
  <c r="H734" i="16"/>
  <c r="I734" i="16"/>
  <c r="O734" i="16"/>
  <c r="P734" i="16"/>
  <c r="R734" i="16" s="1"/>
  <c r="N734" i="16"/>
  <c r="U731" i="16"/>
  <c r="K732" i="16"/>
  <c r="L732" i="16" s="1"/>
  <c r="T732" i="16"/>
  <c r="J733" i="16"/>
  <c r="X731" i="16"/>
  <c r="W731" i="16"/>
  <c r="Y731" i="16"/>
  <c r="X729" i="17" l="1"/>
  <c r="W729" i="17"/>
  <c r="S730" i="17"/>
  <c r="Y730" i="17" s="1"/>
  <c r="Q731" i="17"/>
  <c r="T731" i="17" s="1"/>
  <c r="L731" i="17"/>
  <c r="J732" i="17"/>
  <c r="T730" i="17"/>
  <c r="Q734" i="16"/>
  <c r="S734" i="16" s="1"/>
  <c r="R736" i="17"/>
  <c r="K736" i="17"/>
  <c r="G737" i="17"/>
  <c r="V737" i="17"/>
  <c r="I737" i="17"/>
  <c r="F739" i="17"/>
  <c r="M740" i="17" s="1"/>
  <c r="H737" i="17"/>
  <c r="U735" i="17"/>
  <c r="O737" i="17"/>
  <c r="N737" i="17"/>
  <c r="P737" i="17"/>
  <c r="G735" i="16"/>
  <c r="I735" i="16"/>
  <c r="F736" i="16"/>
  <c r="M736" i="16"/>
  <c r="H735" i="16"/>
  <c r="V735" i="16"/>
  <c r="N735" i="16"/>
  <c r="O735" i="16"/>
  <c r="P735" i="16"/>
  <c r="R735" i="16" s="1"/>
  <c r="X732" i="16"/>
  <c r="Y732" i="16"/>
  <c r="W732" i="16"/>
  <c r="T733" i="16"/>
  <c r="J734" i="16"/>
  <c r="U732" i="16"/>
  <c r="K733" i="16"/>
  <c r="L733" i="16" s="1"/>
  <c r="W730" i="17" l="1"/>
  <c r="X730" i="17"/>
  <c r="L732" i="17"/>
  <c r="J733" i="17"/>
  <c r="S731" i="17"/>
  <c r="X731" i="17" s="1"/>
  <c r="Q732" i="17"/>
  <c r="U736" i="17"/>
  <c r="R737" i="17"/>
  <c r="K737" i="17"/>
  <c r="U737" i="17" s="1"/>
  <c r="F740" i="17"/>
  <c r="M741" i="17" s="1"/>
  <c r="I738" i="17"/>
  <c r="V738" i="17"/>
  <c r="H738" i="17"/>
  <c r="G738" i="17"/>
  <c r="N738" i="17"/>
  <c r="P738" i="17"/>
  <c r="R738" i="17" s="1"/>
  <c r="O738" i="17"/>
  <c r="Q735" i="16"/>
  <c r="S735" i="16" s="1"/>
  <c r="N736" i="16"/>
  <c r="O736" i="16"/>
  <c r="P736" i="16"/>
  <c r="R736" i="16" s="1"/>
  <c r="H736" i="16"/>
  <c r="I736" i="16"/>
  <c r="M737" i="16"/>
  <c r="G736" i="16"/>
  <c r="V736" i="16"/>
  <c r="F737" i="16"/>
  <c r="U733" i="16"/>
  <c r="K734" i="16"/>
  <c r="L734" i="16" s="1"/>
  <c r="Y733" i="16"/>
  <c r="X733" i="16"/>
  <c r="W733" i="16"/>
  <c r="T734" i="16"/>
  <c r="J735" i="16"/>
  <c r="S732" i="17" l="1"/>
  <c r="W732" i="17" s="1"/>
  <c r="Q733" i="17"/>
  <c r="T733" i="17" s="1"/>
  <c r="Y731" i="17"/>
  <c r="W731" i="17"/>
  <c r="J734" i="17"/>
  <c r="L733" i="17"/>
  <c r="T732" i="17"/>
  <c r="Q736" i="16"/>
  <c r="S736" i="16" s="1"/>
  <c r="K738" i="17"/>
  <c r="U738" i="17" s="1"/>
  <c r="G739" i="17"/>
  <c r="H739" i="17"/>
  <c r="V739" i="17"/>
  <c r="I739" i="17"/>
  <c r="F741" i="17"/>
  <c r="M742" i="17" s="1"/>
  <c r="O739" i="17"/>
  <c r="N739" i="17"/>
  <c r="P739" i="17"/>
  <c r="R739" i="17" s="1"/>
  <c r="N737" i="16"/>
  <c r="O737" i="16"/>
  <c r="P737" i="16"/>
  <c r="R737" i="16" s="1"/>
  <c r="G737" i="16"/>
  <c r="M738" i="16"/>
  <c r="H737" i="16"/>
  <c r="F738" i="16"/>
  <c r="V737" i="16"/>
  <c r="I737" i="16"/>
  <c r="U734" i="16"/>
  <c r="K735" i="16"/>
  <c r="L735" i="16" s="1"/>
  <c r="T735" i="16"/>
  <c r="J736" i="16"/>
  <c r="X734" i="16"/>
  <c r="Y734" i="16"/>
  <c r="W734" i="16"/>
  <c r="X732" i="17" l="1"/>
  <c r="J735" i="17"/>
  <c r="L734" i="17"/>
  <c r="Y732" i="17"/>
  <c r="S733" i="17"/>
  <c r="W733" i="17" s="1"/>
  <c r="Q734" i="17"/>
  <c r="T734" i="17" s="1"/>
  <c r="K739" i="17"/>
  <c r="U739" i="17" s="1"/>
  <c r="H740" i="17"/>
  <c r="G740" i="17"/>
  <c r="F742" i="17"/>
  <c r="M743" i="17" s="1"/>
  <c r="I740" i="17"/>
  <c r="K740" i="17" s="1"/>
  <c r="V740" i="17"/>
  <c r="P740" i="17"/>
  <c r="R740" i="17" s="1"/>
  <c r="O740" i="17"/>
  <c r="N740" i="17"/>
  <c r="Q737" i="16"/>
  <c r="S737" i="16" s="1"/>
  <c r="G738" i="16"/>
  <c r="I738" i="16"/>
  <c r="F739" i="16"/>
  <c r="H738" i="16"/>
  <c r="M739" i="16"/>
  <c r="V738" i="16"/>
  <c r="O738" i="16"/>
  <c r="P738" i="16"/>
  <c r="R738" i="16" s="1"/>
  <c r="N738" i="16"/>
  <c r="T736" i="16"/>
  <c r="J737" i="16"/>
  <c r="X735" i="16"/>
  <c r="Y735" i="16"/>
  <c r="W735" i="16"/>
  <c r="U735" i="16"/>
  <c r="K736" i="16"/>
  <c r="L736" i="16" s="1"/>
  <c r="X733" i="17" l="1"/>
  <c r="J736" i="17"/>
  <c r="L735" i="17"/>
  <c r="Q735" i="17"/>
  <c r="S734" i="17"/>
  <c r="W734" i="17" s="1"/>
  <c r="Y733" i="17"/>
  <c r="P741" i="17"/>
  <c r="R741" i="17" s="1"/>
  <c r="N741" i="17"/>
  <c r="O741" i="17"/>
  <c r="U740" i="17"/>
  <c r="F743" i="17"/>
  <c r="M744" i="17" s="1"/>
  <c r="G741" i="17"/>
  <c r="H741" i="17"/>
  <c r="I741" i="17"/>
  <c r="K741" i="17" s="1"/>
  <c r="V741" i="17"/>
  <c r="Q738" i="16"/>
  <c r="S738" i="16" s="1"/>
  <c r="P739" i="16"/>
  <c r="R739" i="16" s="1"/>
  <c r="N739" i="16"/>
  <c r="O739" i="16"/>
  <c r="F740" i="16"/>
  <c r="I739" i="16"/>
  <c r="H739" i="16"/>
  <c r="V739" i="16"/>
  <c r="M740" i="16"/>
  <c r="G739" i="16"/>
  <c r="U736" i="16"/>
  <c r="K737" i="16"/>
  <c r="L737" i="16" s="1"/>
  <c r="T737" i="16"/>
  <c r="J738" i="16"/>
  <c r="W736" i="16"/>
  <c r="Y736" i="16"/>
  <c r="X736" i="16"/>
  <c r="Q736" i="17" l="1"/>
  <c r="T736" i="17" s="1"/>
  <c r="S735" i="17"/>
  <c r="X735" i="17" s="1"/>
  <c r="Y734" i="17"/>
  <c r="T735" i="17"/>
  <c r="J737" i="17"/>
  <c r="L736" i="17"/>
  <c r="X734" i="17"/>
  <c r="V742" i="17"/>
  <c r="H742" i="17"/>
  <c r="I742" i="17"/>
  <c r="K742" i="17" s="1"/>
  <c r="F744" i="17"/>
  <c r="M745" i="17" s="1"/>
  <c r="G742" i="17"/>
  <c r="U741" i="17"/>
  <c r="N742" i="17"/>
  <c r="P742" i="17"/>
  <c r="R742" i="17" s="1"/>
  <c r="O742" i="17"/>
  <c r="Q739" i="16"/>
  <c r="S739" i="16" s="1"/>
  <c r="M741" i="16"/>
  <c r="F741" i="16"/>
  <c r="G740" i="16"/>
  <c r="H740" i="16"/>
  <c r="I740" i="16"/>
  <c r="V740" i="16"/>
  <c r="P740" i="16"/>
  <c r="R740" i="16" s="1"/>
  <c r="N740" i="16"/>
  <c r="O740" i="16"/>
  <c r="J739" i="16"/>
  <c r="T738" i="16"/>
  <c r="X737" i="16"/>
  <c r="Y737" i="16"/>
  <c r="W737" i="16"/>
  <c r="K738" i="16"/>
  <c r="L738" i="16" s="1"/>
  <c r="U737" i="16"/>
  <c r="W735" i="17" l="1"/>
  <c r="Y735" i="17"/>
  <c r="L737" i="17"/>
  <c r="J738" i="17"/>
  <c r="S736" i="17"/>
  <c r="W736" i="17" s="1"/>
  <c r="Q737" i="17"/>
  <c r="U742" i="17"/>
  <c r="I743" i="17"/>
  <c r="K743" i="17" s="1"/>
  <c r="H743" i="17"/>
  <c r="F745" i="17"/>
  <c r="M746" i="17" s="1"/>
  <c r="V743" i="17"/>
  <c r="G743" i="17"/>
  <c r="P743" i="17"/>
  <c r="R743" i="17" s="1"/>
  <c r="N743" i="17"/>
  <c r="O743" i="17"/>
  <c r="Q740" i="16"/>
  <c r="S740" i="16" s="1"/>
  <c r="F742" i="16"/>
  <c r="V741" i="16"/>
  <c r="M742" i="16"/>
  <c r="I741" i="16"/>
  <c r="G741" i="16"/>
  <c r="H741" i="16"/>
  <c r="N741" i="16"/>
  <c r="O741" i="16"/>
  <c r="P741" i="16"/>
  <c r="R741" i="16" s="1"/>
  <c r="T739" i="16"/>
  <c r="J740" i="16"/>
  <c r="U738" i="16"/>
  <c r="K739" i="16"/>
  <c r="L739" i="16" s="1"/>
  <c r="X738" i="16"/>
  <c r="Y738" i="16"/>
  <c r="W738" i="16"/>
  <c r="S737" i="17" l="1"/>
  <c r="X737" i="17" s="1"/>
  <c r="Q738" i="17"/>
  <c r="T738" i="17" s="1"/>
  <c r="Y736" i="17"/>
  <c r="X736" i="17"/>
  <c r="T737" i="17"/>
  <c r="L738" i="17"/>
  <c r="J739" i="17"/>
  <c r="U743" i="17"/>
  <c r="N744" i="17"/>
  <c r="P744" i="17"/>
  <c r="R744" i="17" s="1"/>
  <c r="O744" i="17"/>
  <c r="V744" i="17"/>
  <c r="G744" i="17"/>
  <c r="H744" i="17"/>
  <c r="I744" i="17"/>
  <c r="K744" i="17" s="1"/>
  <c r="F746" i="17"/>
  <c r="M747" i="17" s="1"/>
  <c r="Q741" i="16"/>
  <c r="S741" i="16" s="1"/>
  <c r="O742" i="16"/>
  <c r="P742" i="16"/>
  <c r="R742" i="16" s="1"/>
  <c r="N742" i="16"/>
  <c r="I742" i="16"/>
  <c r="G742" i="16"/>
  <c r="H742" i="16"/>
  <c r="M743" i="16"/>
  <c r="F743" i="16"/>
  <c r="V742" i="16"/>
  <c r="U739" i="16"/>
  <c r="K740" i="16"/>
  <c r="L740" i="16" s="1"/>
  <c r="W740" i="16" s="1"/>
  <c r="W739" i="16"/>
  <c r="Y739" i="16"/>
  <c r="X739" i="16"/>
  <c r="T740" i="16"/>
  <c r="J741" i="16"/>
  <c r="W737" i="17" l="1"/>
  <c r="Y737" i="17"/>
  <c r="L739" i="17"/>
  <c r="J740" i="17"/>
  <c r="S738" i="17"/>
  <c r="W738" i="17" s="1"/>
  <c r="Q739" i="17"/>
  <c r="Q742" i="16"/>
  <c r="S742" i="16" s="1"/>
  <c r="U744" i="17"/>
  <c r="G745" i="17"/>
  <c r="V745" i="17"/>
  <c r="I745" i="17"/>
  <c r="K745" i="17" s="1"/>
  <c r="F747" i="17"/>
  <c r="M748" i="17" s="1"/>
  <c r="H745" i="17"/>
  <c r="O745" i="17"/>
  <c r="N745" i="17"/>
  <c r="P745" i="17"/>
  <c r="R745" i="17" s="1"/>
  <c r="N743" i="16"/>
  <c r="O743" i="16"/>
  <c r="P743" i="16"/>
  <c r="R743" i="16" s="1"/>
  <c r="I743" i="16"/>
  <c r="V743" i="16"/>
  <c r="G743" i="16"/>
  <c r="H743" i="16"/>
  <c r="M744" i="16"/>
  <c r="F744" i="16"/>
  <c r="T741" i="16"/>
  <c r="J742" i="16"/>
  <c r="Y740" i="16"/>
  <c r="X740" i="16"/>
  <c r="K741" i="16"/>
  <c r="L741" i="16" s="1"/>
  <c r="U740" i="16"/>
  <c r="S739" i="17" l="1"/>
  <c r="Y739" i="17" s="1"/>
  <c r="Q740" i="17"/>
  <c r="T740" i="17" s="1"/>
  <c r="Q743" i="16"/>
  <c r="S743" i="16" s="1"/>
  <c r="Y738" i="17"/>
  <c r="X738" i="17"/>
  <c r="T739" i="17"/>
  <c r="L740" i="17"/>
  <c r="J741" i="17"/>
  <c r="F748" i="17"/>
  <c r="M749" i="17" s="1"/>
  <c r="I746" i="17"/>
  <c r="K746" i="17" s="1"/>
  <c r="H746" i="17"/>
  <c r="G746" i="17"/>
  <c r="V746" i="17"/>
  <c r="U745" i="17"/>
  <c r="O746" i="17"/>
  <c r="P746" i="17"/>
  <c r="R746" i="17" s="1"/>
  <c r="N746" i="17"/>
  <c r="O744" i="16"/>
  <c r="P744" i="16"/>
  <c r="R744" i="16" s="1"/>
  <c r="N744" i="16"/>
  <c r="F745" i="16"/>
  <c r="V744" i="16"/>
  <c r="G744" i="16"/>
  <c r="H744" i="16"/>
  <c r="I744" i="16"/>
  <c r="M745" i="16"/>
  <c r="T742" i="16"/>
  <c r="J743" i="16"/>
  <c r="W741" i="16"/>
  <c r="X741" i="16"/>
  <c r="Y741" i="16"/>
  <c r="U741" i="16"/>
  <c r="K742" i="16"/>
  <c r="L742" i="16" s="1"/>
  <c r="T743" i="16" l="1"/>
  <c r="W739" i="17"/>
  <c r="X739" i="17"/>
  <c r="S740" i="17"/>
  <c r="X740" i="17" s="1"/>
  <c r="Q741" i="17"/>
  <c r="T741" i="17" s="1"/>
  <c r="L741" i="17"/>
  <c r="J742" i="17"/>
  <c r="Q744" i="16"/>
  <c r="S744" i="16" s="1"/>
  <c r="U746" i="17"/>
  <c r="O747" i="17"/>
  <c r="P747" i="17"/>
  <c r="R747" i="17"/>
  <c r="N747" i="17"/>
  <c r="G747" i="17"/>
  <c r="I747" i="17"/>
  <c r="K747" i="17" s="1"/>
  <c r="V747" i="17"/>
  <c r="F749" i="17"/>
  <c r="M750" i="17" s="1"/>
  <c r="H747" i="17"/>
  <c r="M746" i="16"/>
  <c r="G745" i="16"/>
  <c r="F746" i="16"/>
  <c r="V745" i="16"/>
  <c r="H745" i="16"/>
  <c r="I745" i="16"/>
  <c r="P745" i="16"/>
  <c r="R745" i="16" s="1"/>
  <c r="N745" i="16"/>
  <c r="O745" i="16"/>
  <c r="J744" i="16"/>
  <c r="U742" i="16"/>
  <c r="K743" i="16"/>
  <c r="L743" i="16" s="1"/>
  <c r="W743" i="16" s="1"/>
  <c r="X742" i="16"/>
  <c r="Y742" i="16"/>
  <c r="W742" i="16"/>
  <c r="W740" i="17" l="1"/>
  <c r="Y740" i="17"/>
  <c r="Q742" i="17"/>
  <c r="T742" i="17" s="1"/>
  <c r="S741" i="17"/>
  <c r="X741" i="17" s="1"/>
  <c r="L742" i="17"/>
  <c r="J743" i="17"/>
  <c r="U747" i="17"/>
  <c r="P748" i="17"/>
  <c r="R748" i="17" s="1"/>
  <c r="O748" i="17"/>
  <c r="N748" i="17"/>
  <c r="H748" i="17"/>
  <c r="G748" i="17"/>
  <c r="F750" i="17"/>
  <c r="M751" i="17" s="1"/>
  <c r="V748" i="17"/>
  <c r="I748" i="17"/>
  <c r="K748" i="17" s="1"/>
  <c r="Q745" i="16"/>
  <c r="S745" i="16" s="1"/>
  <c r="I746" i="16"/>
  <c r="M747" i="16"/>
  <c r="V746" i="16"/>
  <c r="F747" i="16"/>
  <c r="G746" i="16"/>
  <c r="H746" i="16"/>
  <c r="O746" i="16"/>
  <c r="P746" i="16"/>
  <c r="R746" i="16" s="1"/>
  <c r="N746" i="16"/>
  <c r="U743" i="16"/>
  <c r="K744" i="16"/>
  <c r="L744" i="16" s="1"/>
  <c r="T744" i="16"/>
  <c r="J745" i="16"/>
  <c r="Y743" i="16"/>
  <c r="X743" i="16"/>
  <c r="W741" i="17" l="1"/>
  <c r="S742" i="17"/>
  <c r="X742" i="17" s="1"/>
  <c r="Q743" i="17"/>
  <c r="T743" i="17" s="1"/>
  <c r="L743" i="17"/>
  <c r="J744" i="17"/>
  <c r="Y741" i="17"/>
  <c r="U748" i="17"/>
  <c r="N749" i="17"/>
  <c r="P749" i="17"/>
  <c r="R749" i="17" s="1"/>
  <c r="O749" i="17"/>
  <c r="F751" i="17"/>
  <c r="M752" i="17" s="1"/>
  <c r="I749" i="17"/>
  <c r="K749" i="17" s="1"/>
  <c r="V749" i="17"/>
  <c r="H749" i="17"/>
  <c r="G749" i="17"/>
  <c r="Q746" i="16"/>
  <c r="S746" i="16" s="1"/>
  <c r="M748" i="16"/>
  <c r="G747" i="16"/>
  <c r="I747" i="16"/>
  <c r="F748" i="16"/>
  <c r="V747" i="16"/>
  <c r="H747" i="16"/>
  <c r="O747" i="16"/>
  <c r="P747" i="16"/>
  <c r="R747" i="16" s="1"/>
  <c r="N747" i="16"/>
  <c r="T745" i="16"/>
  <c r="J746" i="16"/>
  <c r="W744" i="16"/>
  <c r="X744" i="16"/>
  <c r="Y744" i="16"/>
  <c r="U744" i="16"/>
  <c r="K745" i="16"/>
  <c r="L745" i="16" s="1"/>
  <c r="W742" i="17" l="1"/>
  <c r="J745" i="17"/>
  <c r="L744" i="17"/>
  <c r="S743" i="17"/>
  <c r="Y743" i="17" s="1"/>
  <c r="Q744" i="17"/>
  <c r="Y742" i="17"/>
  <c r="V750" i="17"/>
  <c r="H750" i="17"/>
  <c r="I750" i="17"/>
  <c r="G750" i="17"/>
  <c r="F752" i="17"/>
  <c r="M753" i="17" s="1"/>
  <c r="N750" i="17"/>
  <c r="P750" i="17"/>
  <c r="R750" i="17" s="1"/>
  <c r="O750" i="17"/>
  <c r="U749" i="17"/>
  <c r="Q747" i="16"/>
  <c r="S747" i="16" s="1"/>
  <c r="I748" i="16"/>
  <c r="M749" i="16"/>
  <c r="G748" i="16"/>
  <c r="V748" i="16"/>
  <c r="F749" i="16"/>
  <c r="H748" i="16"/>
  <c r="N748" i="16"/>
  <c r="O748" i="16"/>
  <c r="P748" i="16"/>
  <c r="R748" i="16"/>
  <c r="U745" i="16"/>
  <c r="K746" i="16"/>
  <c r="L746" i="16" s="1"/>
  <c r="T746" i="16"/>
  <c r="J747" i="16"/>
  <c r="W745" i="16"/>
  <c r="X745" i="16"/>
  <c r="Y745" i="16"/>
  <c r="X743" i="17" l="1"/>
  <c r="W743" i="17"/>
  <c r="S744" i="17"/>
  <c r="Y744" i="17" s="1"/>
  <c r="Q745" i="17"/>
  <c r="L745" i="17"/>
  <c r="J746" i="17"/>
  <c r="T744" i="17"/>
  <c r="K750" i="17"/>
  <c r="U750" i="17" s="1"/>
  <c r="I751" i="17"/>
  <c r="H751" i="17"/>
  <c r="F753" i="17"/>
  <c r="M754" i="17" s="1"/>
  <c r="G751" i="17"/>
  <c r="V751" i="17"/>
  <c r="P751" i="17"/>
  <c r="R751" i="17" s="1"/>
  <c r="O751" i="17"/>
  <c r="N751" i="17"/>
  <c r="Q748" i="16"/>
  <c r="S748" i="16" s="1"/>
  <c r="G749" i="16"/>
  <c r="I749" i="16"/>
  <c r="M750" i="16"/>
  <c r="V749" i="16"/>
  <c r="H749" i="16"/>
  <c r="F750" i="16"/>
  <c r="N749" i="16"/>
  <c r="P749" i="16"/>
  <c r="R749" i="16" s="1"/>
  <c r="O749" i="16"/>
  <c r="T747" i="16"/>
  <c r="J748" i="16"/>
  <c r="W746" i="16"/>
  <c r="X746" i="16"/>
  <c r="Y746" i="16"/>
  <c r="U746" i="16"/>
  <c r="K747" i="16"/>
  <c r="L747" i="16" s="1"/>
  <c r="S745" i="17" l="1"/>
  <c r="X745" i="17" s="1"/>
  <c r="Q746" i="17"/>
  <c r="X744" i="17"/>
  <c r="W744" i="17"/>
  <c r="T745" i="17"/>
  <c r="L746" i="17"/>
  <c r="J747" i="17"/>
  <c r="K751" i="17"/>
  <c r="U751" i="17"/>
  <c r="N752" i="17"/>
  <c r="P752" i="17"/>
  <c r="R752" i="17" s="1"/>
  <c r="O752" i="17"/>
  <c r="V752" i="17"/>
  <c r="F754" i="17"/>
  <c r="M755" i="17" s="1"/>
  <c r="I752" i="17"/>
  <c r="H752" i="17"/>
  <c r="G752" i="17"/>
  <c r="Q749" i="16"/>
  <c r="S749" i="16" s="1"/>
  <c r="V750" i="16"/>
  <c r="G750" i="16"/>
  <c r="H750" i="16"/>
  <c r="F751" i="16"/>
  <c r="I750" i="16"/>
  <c r="M751" i="16"/>
  <c r="O750" i="16"/>
  <c r="P750" i="16"/>
  <c r="R750" i="16" s="1"/>
  <c r="N750" i="16"/>
  <c r="U747" i="16"/>
  <c r="K748" i="16"/>
  <c r="L748" i="16" s="1"/>
  <c r="T748" i="16"/>
  <c r="J749" i="16"/>
  <c r="W747" i="16"/>
  <c r="X747" i="16"/>
  <c r="Y747" i="16"/>
  <c r="Y745" i="17" l="1"/>
  <c r="S746" i="17"/>
  <c r="W746" i="17" s="1"/>
  <c r="Q747" i="17"/>
  <c r="T747" i="17" s="1"/>
  <c r="L747" i="17"/>
  <c r="J748" i="17"/>
  <c r="W745" i="17"/>
  <c r="T746" i="17"/>
  <c r="K752" i="17"/>
  <c r="O753" i="17"/>
  <c r="N753" i="17"/>
  <c r="P753" i="17"/>
  <c r="R753" i="17" s="1"/>
  <c r="U752" i="17"/>
  <c r="G753" i="17"/>
  <c r="V753" i="17"/>
  <c r="I753" i="17"/>
  <c r="F755" i="17"/>
  <c r="M756" i="17" s="1"/>
  <c r="K753" i="17"/>
  <c r="H753" i="17"/>
  <c r="Q750" i="16"/>
  <c r="S750" i="16" s="1"/>
  <c r="G751" i="16"/>
  <c r="H751" i="16"/>
  <c r="I751" i="16"/>
  <c r="F752" i="16"/>
  <c r="M752" i="16"/>
  <c r="V751" i="16"/>
  <c r="N751" i="16"/>
  <c r="O751" i="16"/>
  <c r="P751" i="16"/>
  <c r="R751" i="16" s="1"/>
  <c r="U748" i="16"/>
  <c r="K749" i="16"/>
  <c r="L749" i="16" s="1"/>
  <c r="J750" i="16"/>
  <c r="T749" i="16"/>
  <c r="X748" i="16"/>
  <c r="Y748" i="16"/>
  <c r="W748" i="16"/>
  <c r="X746" i="17" l="1"/>
  <c r="S747" i="17"/>
  <c r="X747" i="17" s="1"/>
  <c r="Q748" i="17"/>
  <c r="T748" i="17" s="1"/>
  <c r="Y746" i="17"/>
  <c r="J749" i="17"/>
  <c r="L748" i="17"/>
  <c r="F756" i="17"/>
  <c r="M757" i="17" s="1"/>
  <c r="I754" i="17"/>
  <c r="K754" i="17" s="1"/>
  <c r="V754" i="17"/>
  <c r="H754" i="17"/>
  <c r="G754" i="17"/>
  <c r="U753" i="17"/>
  <c r="P754" i="17"/>
  <c r="R754" i="17" s="1"/>
  <c r="N754" i="17"/>
  <c r="O754" i="17"/>
  <c r="Q751" i="16"/>
  <c r="S751" i="16" s="1"/>
  <c r="O752" i="16"/>
  <c r="P752" i="16"/>
  <c r="R752" i="16" s="1"/>
  <c r="N752" i="16"/>
  <c r="H752" i="16"/>
  <c r="I752" i="16"/>
  <c r="F753" i="16"/>
  <c r="V752" i="16"/>
  <c r="G752" i="16"/>
  <c r="M753" i="16"/>
  <c r="T750" i="16"/>
  <c r="J751" i="16"/>
  <c r="Y749" i="16"/>
  <c r="X749" i="16"/>
  <c r="W749" i="16"/>
  <c r="U749" i="16"/>
  <c r="K750" i="16"/>
  <c r="L750" i="16" s="1"/>
  <c r="W750" i="16" s="1"/>
  <c r="Y747" i="17" l="1"/>
  <c r="W747" i="17"/>
  <c r="J750" i="17"/>
  <c r="L749" i="17"/>
  <c r="S748" i="17"/>
  <c r="X748" i="17" s="1"/>
  <c r="Q749" i="17"/>
  <c r="T749" i="17" s="1"/>
  <c r="U754" i="17"/>
  <c r="G755" i="17"/>
  <c r="F757" i="17"/>
  <c r="M758" i="17" s="1"/>
  <c r="V755" i="17"/>
  <c r="I755" i="17"/>
  <c r="K755" i="17" s="1"/>
  <c r="H755" i="17"/>
  <c r="O755" i="17"/>
  <c r="N755" i="17"/>
  <c r="P755" i="17"/>
  <c r="R755" i="17" s="1"/>
  <c r="Q752" i="16"/>
  <c r="S752" i="16" s="1"/>
  <c r="G753" i="16"/>
  <c r="M754" i="16"/>
  <c r="I753" i="16"/>
  <c r="F754" i="16"/>
  <c r="H753" i="16"/>
  <c r="V753" i="16"/>
  <c r="P753" i="16"/>
  <c r="R753" i="16" s="1"/>
  <c r="N753" i="16"/>
  <c r="O753" i="16"/>
  <c r="T751" i="16"/>
  <c r="J752" i="16"/>
  <c r="U750" i="16"/>
  <c r="K751" i="16"/>
  <c r="L751" i="16" s="1"/>
  <c r="Y750" i="16"/>
  <c r="X750" i="16"/>
  <c r="Y748" i="17" l="1"/>
  <c r="S749" i="17"/>
  <c r="X749" i="17" s="1"/>
  <c r="Q750" i="17"/>
  <c r="T750" i="17" s="1"/>
  <c r="W748" i="17"/>
  <c r="J751" i="17"/>
  <c r="L750" i="17"/>
  <c r="U755" i="17"/>
  <c r="P756" i="17"/>
  <c r="R756" i="17" s="1"/>
  <c r="O756" i="17"/>
  <c r="N756" i="17"/>
  <c r="H756" i="17"/>
  <c r="G756" i="17"/>
  <c r="F758" i="17"/>
  <c r="M759" i="17" s="1"/>
  <c r="I756" i="17"/>
  <c r="K756" i="17" s="1"/>
  <c r="V756" i="17"/>
  <c r="Q753" i="16"/>
  <c r="S753" i="16" s="1"/>
  <c r="H754" i="16"/>
  <c r="I754" i="16"/>
  <c r="M755" i="16"/>
  <c r="G754" i="16"/>
  <c r="F755" i="16"/>
  <c r="V754" i="16"/>
  <c r="O754" i="16"/>
  <c r="P754" i="16"/>
  <c r="R754" i="16" s="1"/>
  <c r="N754" i="16"/>
  <c r="T752" i="16"/>
  <c r="J753" i="16"/>
  <c r="Y751" i="16"/>
  <c r="W751" i="16"/>
  <c r="X751" i="16"/>
  <c r="U751" i="16"/>
  <c r="K752" i="16"/>
  <c r="L752" i="16" s="1"/>
  <c r="Y749" i="17" l="1"/>
  <c r="W749" i="17"/>
  <c r="L751" i="17"/>
  <c r="J752" i="17"/>
  <c r="S750" i="17"/>
  <c r="X750" i="17" s="1"/>
  <c r="Q751" i="17"/>
  <c r="U756" i="17"/>
  <c r="P757" i="17"/>
  <c r="O757" i="17"/>
  <c r="N757" i="17"/>
  <c r="F759" i="17"/>
  <c r="M760" i="17" s="1"/>
  <c r="G757" i="17"/>
  <c r="H757" i="17"/>
  <c r="V757" i="17"/>
  <c r="I757" i="17"/>
  <c r="K757" i="17" s="1"/>
  <c r="Q754" i="16"/>
  <c r="S754" i="16" s="1"/>
  <c r="M756" i="16"/>
  <c r="I755" i="16"/>
  <c r="F756" i="16"/>
  <c r="H755" i="16"/>
  <c r="V755" i="16"/>
  <c r="G755" i="16"/>
  <c r="O755" i="16"/>
  <c r="N755" i="16"/>
  <c r="P755" i="16"/>
  <c r="R755" i="16" s="1"/>
  <c r="U752" i="16"/>
  <c r="K753" i="16"/>
  <c r="L753" i="16" s="1"/>
  <c r="T753" i="16"/>
  <c r="J754" i="16"/>
  <c r="Y752" i="16"/>
  <c r="W752" i="16"/>
  <c r="X752" i="16"/>
  <c r="W750" i="17" l="1"/>
  <c r="S751" i="17"/>
  <c r="W751" i="17" s="1"/>
  <c r="Q752" i="17"/>
  <c r="T751" i="17"/>
  <c r="Y750" i="17"/>
  <c r="L752" i="17"/>
  <c r="J753" i="17"/>
  <c r="R757" i="17"/>
  <c r="U757" i="17" s="1"/>
  <c r="V758" i="17"/>
  <c r="H758" i="17"/>
  <c r="G758" i="17"/>
  <c r="F760" i="17"/>
  <c r="M761" i="17" s="1"/>
  <c r="I758" i="17"/>
  <c r="K758" i="17" s="1"/>
  <c r="N758" i="17"/>
  <c r="P758" i="17"/>
  <c r="O758" i="17"/>
  <c r="Q755" i="16"/>
  <c r="S755" i="16" s="1"/>
  <c r="M757" i="16"/>
  <c r="F757" i="16"/>
  <c r="G756" i="16"/>
  <c r="I756" i="16"/>
  <c r="V756" i="16"/>
  <c r="H756" i="16"/>
  <c r="O756" i="16"/>
  <c r="P756" i="16"/>
  <c r="R756" i="16" s="1"/>
  <c r="N756" i="16"/>
  <c r="U753" i="16"/>
  <c r="K754" i="16"/>
  <c r="L754" i="16" s="1"/>
  <c r="X754" i="16" s="1"/>
  <c r="J755" i="16"/>
  <c r="T754" i="16"/>
  <c r="X753" i="16"/>
  <c r="Y753" i="16"/>
  <c r="W753" i="16"/>
  <c r="X751" i="17" l="1"/>
  <c r="Y751" i="17"/>
  <c r="J754" i="17"/>
  <c r="L753" i="17"/>
  <c r="S752" i="17"/>
  <c r="X752" i="17" s="1"/>
  <c r="Q753" i="17"/>
  <c r="T753" i="17" s="1"/>
  <c r="T752" i="17"/>
  <c r="R758" i="17"/>
  <c r="P759" i="17"/>
  <c r="N759" i="17"/>
  <c r="O759" i="17"/>
  <c r="Q756" i="16"/>
  <c r="S756" i="16" s="1"/>
  <c r="U758" i="17"/>
  <c r="I759" i="17"/>
  <c r="K759" i="17" s="1"/>
  <c r="H759" i="17"/>
  <c r="V759" i="17"/>
  <c r="F761" i="17"/>
  <c r="M762" i="17" s="1"/>
  <c r="G759" i="17"/>
  <c r="F758" i="16"/>
  <c r="V757" i="16"/>
  <c r="M758" i="16"/>
  <c r="I757" i="16"/>
  <c r="G757" i="16"/>
  <c r="H757" i="16"/>
  <c r="P757" i="16"/>
  <c r="R757" i="16" s="1"/>
  <c r="N757" i="16"/>
  <c r="O757" i="16"/>
  <c r="T755" i="16"/>
  <c r="J756" i="16"/>
  <c r="W754" i="16"/>
  <c r="Y754" i="16"/>
  <c r="U754" i="16"/>
  <c r="K755" i="16"/>
  <c r="L755" i="16" s="1"/>
  <c r="W752" i="17" l="1"/>
  <c r="Y752" i="17"/>
  <c r="J755" i="17"/>
  <c r="L754" i="17"/>
  <c r="S753" i="17"/>
  <c r="W753" i="17" s="1"/>
  <c r="Q754" i="17"/>
  <c r="T754" i="17" s="1"/>
  <c r="R759" i="17"/>
  <c r="U759" i="17" s="1"/>
  <c r="N760" i="17"/>
  <c r="P760" i="17"/>
  <c r="R760" i="17" s="1"/>
  <c r="O760" i="17"/>
  <c r="V760" i="17"/>
  <c r="G760" i="17"/>
  <c r="I760" i="17"/>
  <c r="K760" i="17" s="1"/>
  <c r="H760" i="17"/>
  <c r="F762" i="17"/>
  <c r="M763" i="17" s="1"/>
  <c r="Q757" i="16"/>
  <c r="S757" i="16" s="1"/>
  <c r="N758" i="16"/>
  <c r="O758" i="16"/>
  <c r="P758" i="16"/>
  <c r="R758" i="16" s="1"/>
  <c r="M759" i="16"/>
  <c r="F759" i="16"/>
  <c r="V758" i="16"/>
  <c r="G758" i="16"/>
  <c r="H758" i="16"/>
  <c r="I758" i="16"/>
  <c r="U755" i="16"/>
  <c r="K756" i="16"/>
  <c r="L756" i="16" s="1"/>
  <c r="T756" i="16"/>
  <c r="J757" i="16"/>
  <c r="X755" i="16"/>
  <c r="Y755" i="16"/>
  <c r="W755" i="16"/>
  <c r="Y753" i="17" l="1"/>
  <c r="X753" i="17"/>
  <c r="J756" i="17"/>
  <c r="L755" i="17"/>
  <c r="S754" i="17"/>
  <c r="W754" i="17" s="1"/>
  <c r="Q755" i="17"/>
  <c r="T755" i="17" s="1"/>
  <c r="U760" i="17"/>
  <c r="O761" i="17"/>
  <c r="N761" i="17"/>
  <c r="P761" i="17"/>
  <c r="R761" i="17" s="1"/>
  <c r="G761" i="17"/>
  <c r="V761" i="17"/>
  <c r="I761" i="17"/>
  <c r="K761" i="17" s="1"/>
  <c r="F763" i="17"/>
  <c r="M764" i="17" s="1"/>
  <c r="H761" i="17"/>
  <c r="Q758" i="16"/>
  <c r="S758" i="16" s="1"/>
  <c r="V759" i="16"/>
  <c r="M760" i="16"/>
  <c r="H759" i="16"/>
  <c r="I759" i="16"/>
  <c r="F760" i="16"/>
  <c r="G759" i="16"/>
  <c r="N759" i="16"/>
  <c r="O759" i="16"/>
  <c r="P759" i="16"/>
  <c r="R759" i="16" s="1"/>
  <c r="T757" i="16"/>
  <c r="J758" i="16"/>
  <c r="X756" i="16"/>
  <c r="Y756" i="16"/>
  <c r="W756" i="16"/>
  <c r="U756" i="16"/>
  <c r="K757" i="16"/>
  <c r="L757" i="16" s="1"/>
  <c r="X754" i="17" l="1"/>
  <c r="Y754" i="17"/>
  <c r="S755" i="17"/>
  <c r="W755" i="17" s="1"/>
  <c r="Q756" i="17"/>
  <c r="T756" i="17" s="1"/>
  <c r="L756" i="17"/>
  <c r="J757" i="17"/>
  <c r="U761" i="17"/>
  <c r="O762" i="17"/>
  <c r="P762" i="17"/>
  <c r="R762" i="17" s="1"/>
  <c r="N762" i="17"/>
  <c r="F764" i="17"/>
  <c r="M765" i="17" s="1"/>
  <c r="I762" i="17"/>
  <c r="K762" i="17" s="1"/>
  <c r="H762" i="17"/>
  <c r="G762" i="17"/>
  <c r="V762" i="17"/>
  <c r="Q759" i="16"/>
  <c r="S759" i="16" s="1"/>
  <c r="M761" i="16"/>
  <c r="V760" i="16"/>
  <c r="H760" i="16"/>
  <c r="I760" i="16"/>
  <c r="F761" i="16"/>
  <c r="G760" i="16"/>
  <c r="P760" i="16"/>
  <c r="R760" i="16" s="1"/>
  <c r="O760" i="16"/>
  <c r="N760" i="16"/>
  <c r="W757" i="16"/>
  <c r="Y757" i="16"/>
  <c r="X757" i="16"/>
  <c r="U757" i="16"/>
  <c r="K758" i="16"/>
  <c r="L758" i="16" s="1"/>
  <c r="T758" i="16"/>
  <c r="J759" i="16"/>
  <c r="X755" i="17" l="1"/>
  <c r="Y755" i="17"/>
  <c r="L757" i="17"/>
  <c r="J758" i="17"/>
  <c r="S756" i="17"/>
  <c r="W756" i="17" s="1"/>
  <c r="Q757" i="17"/>
  <c r="U762" i="17"/>
  <c r="O763" i="17"/>
  <c r="P763" i="17"/>
  <c r="R763" i="17" s="1"/>
  <c r="N763" i="17"/>
  <c r="G763" i="17"/>
  <c r="F765" i="17"/>
  <c r="M766" i="17" s="1"/>
  <c r="I763" i="17"/>
  <c r="K763" i="17" s="1"/>
  <c r="V763" i="17"/>
  <c r="H763" i="17"/>
  <c r="Q760" i="16"/>
  <c r="S760" i="16" s="1"/>
  <c r="G761" i="16"/>
  <c r="V761" i="16"/>
  <c r="I761" i="16"/>
  <c r="F762" i="16"/>
  <c r="M762" i="16"/>
  <c r="H761" i="16"/>
  <c r="P761" i="16"/>
  <c r="R761" i="16" s="1"/>
  <c r="O761" i="16"/>
  <c r="N761" i="16"/>
  <c r="W758" i="16"/>
  <c r="Y758" i="16"/>
  <c r="X758" i="16"/>
  <c r="U758" i="16"/>
  <c r="K759" i="16"/>
  <c r="L759" i="16" s="1"/>
  <c r="T759" i="16"/>
  <c r="J760" i="16"/>
  <c r="Y756" i="17" l="1"/>
  <c r="X756" i="17"/>
  <c r="L758" i="17"/>
  <c r="J759" i="17"/>
  <c r="T757" i="17"/>
  <c r="Q758" i="17"/>
  <c r="S757" i="17"/>
  <c r="Y757" i="17" s="1"/>
  <c r="P764" i="17"/>
  <c r="R764" i="17" s="1"/>
  <c r="O764" i="17"/>
  <c r="N764" i="17"/>
  <c r="H764" i="17"/>
  <c r="G764" i="17"/>
  <c r="F766" i="17"/>
  <c r="M767" i="17" s="1"/>
  <c r="V764" i="17"/>
  <c r="I764" i="17"/>
  <c r="U763" i="17"/>
  <c r="Q761" i="16"/>
  <c r="S761" i="16" s="1"/>
  <c r="O762" i="16"/>
  <c r="P762" i="16"/>
  <c r="R762" i="16" s="1"/>
  <c r="N762" i="16"/>
  <c r="M763" i="16"/>
  <c r="V762" i="16"/>
  <c r="G762" i="16"/>
  <c r="H762" i="16"/>
  <c r="I762" i="16"/>
  <c r="F763" i="16"/>
  <c r="U759" i="16"/>
  <c r="K760" i="16"/>
  <c r="L760" i="16" s="1"/>
  <c r="T760" i="16"/>
  <c r="J761" i="16"/>
  <c r="X759" i="16"/>
  <c r="W759" i="16"/>
  <c r="Y759" i="16"/>
  <c r="X757" i="17" l="1"/>
  <c r="W757" i="17"/>
  <c r="S758" i="17"/>
  <c r="Y758" i="17" s="1"/>
  <c r="Q759" i="17"/>
  <c r="T759" i="17" s="1"/>
  <c r="T758" i="17"/>
  <c r="J760" i="17"/>
  <c r="L759" i="17"/>
  <c r="F767" i="17"/>
  <c r="M768" i="17" s="1"/>
  <c r="I765" i="17"/>
  <c r="V765" i="17"/>
  <c r="H765" i="17"/>
  <c r="G765" i="17"/>
  <c r="K764" i="17"/>
  <c r="U764" i="17" s="1"/>
  <c r="N765" i="17"/>
  <c r="P765" i="17"/>
  <c r="R765" i="17" s="1"/>
  <c r="O765" i="17"/>
  <c r="P763" i="16"/>
  <c r="R763" i="16" s="1"/>
  <c r="O763" i="16"/>
  <c r="N763" i="16"/>
  <c r="Q762" i="16"/>
  <c r="S762" i="16" s="1"/>
  <c r="G763" i="16"/>
  <c r="M764" i="16"/>
  <c r="V763" i="16"/>
  <c r="F764" i="16"/>
  <c r="I763" i="16"/>
  <c r="H763" i="16"/>
  <c r="W760" i="16"/>
  <c r="X760" i="16"/>
  <c r="Y760" i="16"/>
  <c r="T761" i="16"/>
  <c r="J762" i="16"/>
  <c r="U760" i="16"/>
  <c r="K761" i="16"/>
  <c r="L761" i="16" s="1"/>
  <c r="X758" i="17" l="1"/>
  <c r="W758" i="17"/>
  <c r="L760" i="17"/>
  <c r="J761" i="17"/>
  <c r="S759" i="17"/>
  <c r="X759" i="17" s="1"/>
  <c r="Q760" i="17"/>
  <c r="T760" i="17" s="1"/>
  <c r="K765" i="17"/>
  <c r="U765" i="17" s="1"/>
  <c r="V766" i="17"/>
  <c r="H766" i="17"/>
  <c r="I766" i="17"/>
  <c r="G766" i="17"/>
  <c r="F768" i="17"/>
  <c r="M769" i="17" s="1"/>
  <c r="N766" i="17"/>
  <c r="P766" i="17"/>
  <c r="R766" i="17" s="1"/>
  <c r="O766" i="17"/>
  <c r="Q763" i="16"/>
  <c r="S763" i="16" s="1"/>
  <c r="V764" i="16"/>
  <c r="F765" i="16"/>
  <c r="G764" i="16"/>
  <c r="H764" i="16"/>
  <c r="I764" i="16"/>
  <c r="M765" i="16"/>
  <c r="O764" i="16"/>
  <c r="P764" i="16"/>
  <c r="R764" i="16" s="1"/>
  <c r="N764" i="16"/>
  <c r="T762" i="16"/>
  <c r="J763" i="16"/>
  <c r="W761" i="16"/>
  <c r="Y761" i="16"/>
  <c r="X761" i="16"/>
  <c r="U761" i="16"/>
  <c r="K762" i="16"/>
  <c r="L762" i="16" s="1"/>
  <c r="Y759" i="17" l="1"/>
  <c r="W759" i="17"/>
  <c r="Q764" i="16"/>
  <c r="S764" i="16" s="1"/>
  <c r="L761" i="17"/>
  <c r="J762" i="17"/>
  <c r="S760" i="17"/>
  <c r="W760" i="17" s="1"/>
  <c r="Q761" i="17"/>
  <c r="K766" i="17"/>
  <c r="U766" i="17" s="1"/>
  <c r="I767" i="17"/>
  <c r="H767" i="17"/>
  <c r="F769" i="17"/>
  <c r="M770" i="17" s="1"/>
  <c r="G767" i="17"/>
  <c r="V767" i="17"/>
  <c r="P767" i="17"/>
  <c r="R767" i="17" s="1"/>
  <c r="O767" i="17"/>
  <c r="N767" i="17"/>
  <c r="N765" i="16"/>
  <c r="O765" i="16"/>
  <c r="P765" i="16"/>
  <c r="R765" i="16"/>
  <c r="M766" i="16"/>
  <c r="G765" i="16"/>
  <c r="H765" i="16"/>
  <c r="I765" i="16"/>
  <c r="V765" i="16"/>
  <c r="F766" i="16"/>
  <c r="T763" i="16"/>
  <c r="J764" i="16"/>
  <c r="X762" i="16"/>
  <c r="Y762" i="16"/>
  <c r="W762" i="16"/>
  <c r="U762" i="16"/>
  <c r="K763" i="16"/>
  <c r="L763" i="16" s="1"/>
  <c r="X760" i="17" l="1"/>
  <c r="Y760" i="17"/>
  <c r="S761" i="17"/>
  <c r="X761" i="17" s="1"/>
  <c r="Q762" i="17"/>
  <c r="L762" i="17"/>
  <c r="J763" i="17"/>
  <c r="T761" i="17"/>
  <c r="K767" i="17"/>
  <c r="U767" i="17"/>
  <c r="N768" i="17"/>
  <c r="O768" i="17"/>
  <c r="P768" i="17"/>
  <c r="R768" i="17" s="1"/>
  <c r="V768" i="17"/>
  <c r="F770" i="17"/>
  <c r="M771" i="17" s="1"/>
  <c r="I768" i="17"/>
  <c r="K768" i="17" s="1"/>
  <c r="H768" i="17"/>
  <c r="G768" i="17"/>
  <c r="Q765" i="16"/>
  <c r="S765" i="16" s="1"/>
  <c r="P766" i="16"/>
  <c r="R766" i="16" s="1"/>
  <c r="O766" i="16"/>
  <c r="N766" i="16"/>
  <c r="F767" i="16"/>
  <c r="G766" i="16"/>
  <c r="H766" i="16"/>
  <c r="M767" i="16"/>
  <c r="V766" i="16"/>
  <c r="I766" i="16"/>
  <c r="U763" i="16"/>
  <c r="K764" i="16"/>
  <c r="L764" i="16" s="1"/>
  <c r="W763" i="16"/>
  <c r="Y763" i="16"/>
  <c r="X763" i="16"/>
  <c r="T764" i="16"/>
  <c r="J765" i="16"/>
  <c r="L763" i="17" l="1"/>
  <c r="J764" i="17"/>
  <c r="W761" i="17"/>
  <c r="Y761" i="17"/>
  <c r="T762" i="17"/>
  <c r="Q763" i="17"/>
  <c r="T763" i="17" s="1"/>
  <c r="S762" i="17"/>
  <c r="Y762" i="17" s="1"/>
  <c r="U768" i="17"/>
  <c r="G769" i="17"/>
  <c r="V769" i="17"/>
  <c r="I769" i="17"/>
  <c r="K769" i="17" s="1"/>
  <c r="F771" i="17"/>
  <c r="M772" i="17" s="1"/>
  <c r="H769" i="17"/>
  <c r="Q766" i="16"/>
  <c r="S766" i="16" s="1"/>
  <c r="O769" i="17"/>
  <c r="N769" i="17"/>
  <c r="P769" i="17"/>
  <c r="R769" i="17" s="1"/>
  <c r="M768" i="16"/>
  <c r="H767" i="16"/>
  <c r="F768" i="16"/>
  <c r="I767" i="16"/>
  <c r="V767" i="16"/>
  <c r="G767" i="16"/>
  <c r="N767" i="16"/>
  <c r="O767" i="16"/>
  <c r="P767" i="16"/>
  <c r="R767" i="16" s="1"/>
  <c r="J766" i="16"/>
  <c r="T765" i="16"/>
  <c r="W764" i="16"/>
  <c r="Y764" i="16"/>
  <c r="X764" i="16"/>
  <c r="U764" i="16"/>
  <c r="K765" i="16"/>
  <c r="L765" i="16" s="1"/>
  <c r="S763" i="17" l="1"/>
  <c r="W763" i="17" s="1"/>
  <c r="Q764" i="17"/>
  <c r="T764" i="17" s="1"/>
  <c r="X762" i="17"/>
  <c r="W762" i="17"/>
  <c r="L764" i="17"/>
  <c r="J765" i="17"/>
  <c r="U769" i="17"/>
  <c r="P770" i="17"/>
  <c r="R770" i="17" s="1"/>
  <c r="N770" i="17"/>
  <c r="O770" i="17"/>
  <c r="F772" i="17"/>
  <c r="M773" i="17" s="1"/>
  <c r="I770" i="17"/>
  <c r="K770" i="17" s="1"/>
  <c r="V770" i="17"/>
  <c r="H770" i="17"/>
  <c r="G770" i="17"/>
  <c r="Q767" i="16"/>
  <c r="S767" i="16" s="1"/>
  <c r="V768" i="16"/>
  <c r="G768" i="16"/>
  <c r="H768" i="16"/>
  <c r="I768" i="16"/>
  <c r="M769" i="16"/>
  <c r="F769" i="16"/>
  <c r="O768" i="16"/>
  <c r="N768" i="16"/>
  <c r="P768" i="16"/>
  <c r="R768" i="16" s="1"/>
  <c r="T766" i="16"/>
  <c r="J767" i="16"/>
  <c r="W765" i="16"/>
  <c r="Y765" i="16"/>
  <c r="U765" i="16"/>
  <c r="K766" i="16"/>
  <c r="L766" i="16" s="1"/>
  <c r="X765" i="16"/>
  <c r="Y763" i="17" l="1"/>
  <c r="X763" i="17"/>
  <c r="L765" i="17"/>
  <c r="J766" i="17"/>
  <c r="S764" i="17"/>
  <c r="X764" i="17" s="1"/>
  <c r="Q765" i="17"/>
  <c r="T765" i="17" s="1"/>
  <c r="U770" i="17"/>
  <c r="Q768" i="16"/>
  <c r="S768" i="16" s="1"/>
  <c r="G771" i="17"/>
  <c r="F773" i="17"/>
  <c r="M774" i="17" s="1"/>
  <c r="V771" i="17"/>
  <c r="I771" i="17"/>
  <c r="K771" i="17" s="1"/>
  <c r="H771" i="17"/>
  <c r="O771" i="17"/>
  <c r="N771" i="17"/>
  <c r="P771" i="17"/>
  <c r="R771" i="17" s="1"/>
  <c r="M770" i="16"/>
  <c r="G769" i="16"/>
  <c r="I769" i="16"/>
  <c r="V769" i="16"/>
  <c r="F770" i="16"/>
  <c r="H769" i="16"/>
  <c r="N769" i="16"/>
  <c r="P769" i="16"/>
  <c r="R769" i="16" s="1"/>
  <c r="O769" i="16"/>
  <c r="Y766" i="16"/>
  <c r="W766" i="16"/>
  <c r="X766" i="16"/>
  <c r="U766" i="16"/>
  <c r="K767" i="16"/>
  <c r="L767" i="16" s="1"/>
  <c r="T767" i="16"/>
  <c r="J768" i="16"/>
  <c r="Y764" i="17" l="1"/>
  <c r="W764" i="17"/>
  <c r="L766" i="17"/>
  <c r="J767" i="17"/>
  <c r="S765" i="17"/>
  <c r="X765" i="17" s="1"/>
  <c r="Q766" i="17"/>
  <c r="U771" i="17"/>
  <c r="P772" i="17"/>
  <c r="R772" i="17" s="1"/>
  <c r="O772" i="17"/>
  <c r="N772" i="17"/>
  <c r="H772" i="17"/>
  <c r="G772" i="17"/>
  <c r="F774" i="17"/>
  <c r="M775" i="17" s="1"/>
  <c r="I772" i="17"/>
  <c r="K772" i="17" s="1"/>
  <c r="V772" i="17"/>
  <c r="Q769" i="16"/>
  <c r="S769" i="16" s="1"/>
  <c r="I770" i="16"/>
  <c r="V770" i="16"/>
  <c r="H770" i="16"/>
  <c r="G770" i="16"/>
  <c r="F771" i="16"/>
  <c r="M771" i="16"/>
  <c r="P770" i="16"/>
  <c r="R770" i="16" s="1"/>
  <c r="N770" i="16"/>
  <c r="O770" i="16"/>
  <c r="W767" i="16"/>
  <c r="Y767" i="16"/>
  <c r="U767" i="16"/>
  <c r="K768" i="16"/>
  <c r="L768" i="16" s="1"/>
  <c r="X767" i="16"/>
  <c r="T768" i="16"/>
  <c r="J769" i="16"/>
  <c r="S766" i="17" l="1"/>
  <c r="W766" i="17" s="1"/>
  <c r="Q767" i="17"/>
  <c r="W765" i="17"/>
  <c r="Y765" i="17"/>
  <c r="L767" i="17"/>
  <c r="J768" i="17"/>
  <c r="T766" i="17"/>
  <c r="U772" i="17"/>
  <c r="K773" i="17"/>
  <c r="F775" i="17"/>
  <c r="M776" i="17" s="1"/>
  <c r="G773" i="17"/>
  <c r="H773" i="17"/>
  <c r="V773" i="17"/>
  <c r="I773" i="17"/>
  <c r="P773" i="17"/>
  <c r="R773" i="17" s="1"/>
  <c r="O773" i="17"/>
  <c r="N773" i="17"/>
  <c r="Q770" i="16"/>
  <c r="S770" i="16" s="1"/>
  <c r="M772" i="16"/>
  <c r="V771" i="16"/>
  <c r="G771" i="16"/>
  <c r="H771" i="16"/>
  <c r="F772" i="16"/>
  <c r="I771" i="16"/>
  <c r="O771" i="16"/>
  <c r="P771" i="16"/>
  <c r="R771" i="16" s="1"/>
  <c r="N771" i="16"/>
  <c r="W768" i="16"/>
  <c r="X768" i="16"/>
  <c r="Y768" i="16"/>
  <c r="U768" i="16"/>
  <c r="K769" i="16"/>
  <c r="L769" i="16" s="1"/>
  <c r="J770" i="16"/>
  <c r="T769" i="16"/>
  <c r="Y766" i="17" l="1"/>
  <c r="X766" i="17"/>
  <c r="S767" i="17"/>
  <c r="Y767" i="17" s="1"/>
  <c r="Q768" i="17"/>
  <c r="T768" i="17" s="1"/>
  <c r="L768" i="17"/>
  <c r="J769" i="17"/>
  <c r="T767" i="17"/>
  <c r="U773" i="17"/>
  <c r="N774" i="17"/>
  <c r="P774" i="17"/>
  <c r="O774" i="17"/>
  <c r="V774" i="17"/>
  <c r="H774" i="17"/>
  <c r="G774" i="17"/>
  <c r="I774" i="17"/>
  <c r="K774" i="17" s="1"/>
  <c r="F776" i="17"/>
  <c r="M777" i="17" s="1"/>
  <c r="Q771" i="16"/>
  <c r="S771" i="16" s="1"/>
  <c r="M773" i="16"/>
  <c r="F773" i="16"/>
  <c r="V772" i="16"/>
  <c r="I772" i="16"/>
  <c r="G772" i="16"/>
  <c r="H772" i="16"/>
  <c r="O772" i="16"/>
  <c r="P772" i="16"/>
  <c r="R772" i="16" s="1"/>
  <c r="N772" i="16"/>
  <c r="U769" i="16"/>
  <c r="K770" i="16"/>
  <c r="L770" i="16" s="1"/>
  <c r="T770" i="16"/>
  <c r="J771" i="16"/>
  <c r="X769" i="16"/>
  <c r="W769" i="16"/>
  <c r="Y769" i="16"/>
  <c r="X767" i="17" l="1"/>
  <c r="W767" i="17"/>
  <c r="L769" i="17"/>
  <c r="J770" i="17"/>
  <c r="S768" i="17"/>
  <c r="Y768" i="17" s="1"/>
  <c r="Q769" i="17"/>
  <c r="P775" i="17"/>
  <c r="N775" i="17"/>
  <c r="O775" i="17"/>
  <c r="I775" i="17"/>
  <c r="K775" i="17" s="1"/>
  <c r="F777" i="17"/>
  <c r="M778" i="17" s="1"/>
  <c r="H775" i="17"/>
  <c r="G775" i="17"/>
  <c r="V775" i="17"/>
  <c r="R774" i="17"/>
  <c r="U774" i="17"/>
  <c r="Q772" i="16"/>
  <c r="S772" i="16" s="1"/>
  <c r="F774" i="16"/>
  <c r="H773" i="16"/>
  <c r="V773" i="16"/>
  <c r="M774" i="16"/>
  <c r="G773" i="16"/>
  <c r="I773" i="16"/>
  <c r="O773" i="16"/>
  <c r="P773" i="16"/>
  <c r="R773" i="16" s="1"/>
  <c r="N773" i="16"/>
  <c r="T771" i="16"/>
  <c r="J772" i="16"/>
  <c r="X770" i="16"/>
  <c r="Y770" i="16"/>
  <c r="W770" i="16"/>
  <c r="U770" i="16"/>
  <c r="K771" i="16"/>
  <c r="L771" i="16" s="1"/>
  <c r="X768" i="17" l="1"/>
  <c r="W768" i="17"/>
  <c r="S769" i="17"/>
  <c r="X769" i="17" s="1"/>
  <c r="Q770" i="17"/>
  <c r="T770" i="17" s="1"/>
  <c r="L770" i="17"/>
  <c r="J771" i="17"/>
  <c r="T769" i="17"/>
  <c r="R775" i="17"/>
  <c r="U775" i="17" s="1"/>
  <c r="G776" i="17"/>
  <c r="V776" i="17"/>
  <c r="H776" i="17"/>
  <c r="F778" i="17"/>
  <c r="M779" i="17" s="1"/>
  <c r="I776" i="17"/>
  <c r="K776" i="17" s="1"/>
  <c r="O776" i="17"/>
  <c r="N776" i="17"/>
  <c r="P776" i="17"/>
  <c r="Q773" i="16"/>
  <c r="S773" i="16" s="1"/>
  <c r="P774" i="16"/>
  <c r="N774" i="16"/>
  <c r="O774" i="16"/>
  <c r="R774" i="16"/>
  <c r="F775" i="16"/>
  <c r="M775" i="16"/>
  <c r="H774" i="16"/>
  <c r="I774" i="16"/>
  <c r="G774" i="16"/>
  <c r="V774" i="16"/>
  <c r="U771" i="16"/>
  <c r="K772" i="16"/>
  <c r="L772" i="16" s="1"/>
  <c r="T772" i="16"/>
  <c r="J773" i="16"/>
  <c r="X771" i="16"/>
  <c r="Y771" i="16"/>
  <c r="W771" i="16"/>
  <c r="Y769" i="17" l="1"/>
  <c r="W769" i="17"/>
  <c r="J772" i="17"/>
  <c r="L771" i="17"/>
  <c r="S770" i="17"/>
  <c r="X770" i="17" s="1"/>
  <c r="Q771" i="17"/>
  <c r="Q774" i="16"/>
  <c r="S774" i="16" s="1"/>
  <c r="R776" i="17"/>
  <c r="U776" i="17" s="1"/>
  <c r="N777" i="17"/>
  <c r="P777" i="17"/>
  <c r="O777" i="17"/>
  <c r="F779" i="17"/>
  <c r="M780" i="17" s="1"/>
  <c r="H777" i="17"/>
  <c r="V777" i="17"/>
  <c r="G777" i="17"/>
  <c r="I777" i="17"/>
  <c r="K777" i="17" s="1"/>
  <c r="F776" i="16"/>
  <c r="I775" i="16"/>
  <c r="G775" i="16"/>
  <c r="M776" i="16"/>
  <c r="V775" i="16"/>
  <c r="H775" i="16"/>
  <c r="P775" i="16"/>
  <c r="R775" i="16" s="1"/>
  <c r="O775" i="16"/>
  <c r="N775" i="16"/>
  <c r="T773" i="16"/>
  <c r="J774" i="16"/>
  <c r="W772" i="16"/>
  <c r="Y772" i="16"/>
  <c r="X772" i="16"/>
  <c r="U772" i="16"/>
  <c r="K773" i="16"/>
  <c r="L773" i="16" s="1"/>
  <c r="S771" i="17" l="1"/>
  <c r="Y771" i="17" s="1"/>
  <c r="Q772" i="17"/>
  <c r="T772" i="17" s="1"/>
  <c r="T771" i="17"/>
  <c r="Y770" i="17"/>
  <c r="L772" i="17"/>
  <c r="J773" i="17"/>
  <c r="W770" i="17"/>
  <c r="H778" i="17"/>
  <c r="F780" i="17"/>
  <c r="M781" i="17" s="1"/>
  <c r="G778" i="17"/>
  <c r="I778" i="17"/>
  <c r="K778" i="17" s="1"/>
  <c r="V778" i="17"/>
  <c r="P778" i="17"/>
  <c r="O778" i="17"/>
  <c r="N778" i="17"/>
  <c r="R777" i="17"/>
  <c r="U777" i="17" s="1"/>
  <c r="Q775" i="16"/>
  <c r="S775" i="16" s="1"/>
  <c r="N776" i="16"/>
  <c r="P776" i="16"/>
  <c r="R776" i="16" s="1"/>
  <c r="O776" i="16"/>
  <c r="V776" i="16"/>
  <c r="H776" i="16"/>
  <c r="F777" i="16"/>
  <c r="I776" i="16"/>
  <c r="M777" i="16"/>
  <c r="G776" i="16"/>
  <c r="U773" i="16"/>
  <c r="K774" i="16"/>
  <c r="L774" i="16" s="1"/>
  <c r="W773" i="16"/>
  <c r="X773" i="16"/>
  <c r="Y773" i="16"/>
  <c r="T774" i="16"/>
  <c r="J775" i="16"/>
  <c r="W771" i="17" l="1"/>
  <c r="X771" i="17"/>
  <c r="J774" i="17"/>
  <c r="L773" i="17"/>
  <c r="S772" i="17"/>
  <c r="X772" i="17" s="1"/>
  <c r="Q773" i="17"/>
  <c r="Q776" i="16"/>
  <c r="S776" i="16" s="1"/>
  <c r="R778" i="17"/>
  <c r="U778" i="17" s="1"/>
  <c r="P779" i="17"/>
  <c r="N779" i="17"/>
  <c r="O779" i="17"/>
  <c r="H779" i="17"/>
  <c r="V779" i="17"/>
  <c r="G779" i="17"/>
  <c r="I779" i="17"/>
  <c r="K779" i="17" s="1"/>
  <c r="F781" i="17"/>
  <c r="M782" i="17" s="1"/>
  <c r="V777" i="16"/>
  <c r="F778" i="16"/>
  <c r="H777" i="16"/>
  <c r="I777" i="16"/>
  <c r="M778" i="16"/>
  <c r="G777" i="16"/>
  <c r="O777" i="16"/>
  <c r="P777" i="16"/>
  <c r="R777" i="16" s="1"/>
  <c r="N777" i="16"/>
  <c r="X774" i="16"/>
  <c r="W774" i="16"/>
  <c r="Y774" i="16"/>
  <c r="U774" i="16"/>
  <c r="K775" i="16"/>
  <c r="L775" i="16" s="1"/>
  <c r="T775" i="16"/>
  <c r="J776" i="16"/>
  <c r="Y772" i="17" l="1"/>
  <c r="W772" i="17"/>
  <c r="J775" i="17"/>
  <c r="L774" i="17"/>
  <c r="S773" i="17"/>
  <c r="X773" i="17" s="1"/>
  <c r="Q774" i="17"/>
  <c r="T774" i="17" s="1"/>
  <c r="T773" i="17"/>
  <c r="R779" i="17"/>
  <c r="G780" i="17"/>
  <c r="V780" i="17"/>
  <c r="I780" i="17"/>
  <c r="K780" i="17" s="1"/>
  <c r="F782" i="17"/>
  <c r="M783" i="17" s="1"/>
  <c r="H780" i="17"/>
  <c r="N780" i="17"/>
  <c r="O780" i="17"/>
  <c r="P780" i="17"/>
  <c r="Q777" i="16"/>
  <c r="S777" i="16" s="1"/>
  <c r="N778" i="16"/>
  <c r="O778" i="16"/>
  <c r="P778" i="16"/>
  <c r="R778" i="16"/>
  <c r="G778" i="16"/>
  <c r="I778" i="16"/>
  <c r="H778" i="16"/>
  <c r="M779" i="16"/>
  <c r="F779" i="16"/>
  <c r="V778" i="16"/>
  <c r="W775" i="16"/>
  <c r="Y775" i="16"/>
  <c r="X775" i="16"/>
  <c r="J777" i="16"/>
  <c r="U775" i="16"/>
  <c r="K776" i="16"/>
  <c r="L776" i="16" s="1"/>
  <c r="T776" i="16"/>
  <c r="Y773" i="17" l="1"/>
  <c r="W773" i="17"/>
  <c r="L775" i="17"/>
  <c r="J776" i="17"/>
  <c r="S774" i="17"/>
  <c r="X774" i="17" s="1"/>
  <c r="Q775" i="17"/>
  <c r="R780" i="17"/>
  <c r="U779" i="17"/>
  <c r="U780" i="17"/>
  <c r="V781" i="17"/>
  <c r="I781" i="17"/>
  <c r="K781" i="17" s="1"/>
  <c r="H781" i="17"/>
  <c r="G781" i="17"/>
  <c r="F783" i="17"/>
  <c r="M784" i="17" s="1"/>
  <c r="N781" i="17"/>
  <c r="P781" i="17"/>
  <c r="R781" i="17" s="1"/>
  <c r="O781" i="17"/>
  <c r="Q778" i="16"/>
  <c r="S778" i="16" s="1"/>
  <c r="P779" i="16"/>
  <c r="R779" i="16" s="1"/>
  <c r="N779" i="16"/>
  <c r="O779" i="16"/>
  <c r="I779" i="16"/>
  <c r="F780" i="16"/>
  <c r="V779" i="16"/>
  <c r="G779" i="16"/>
  <c r="M780" i="16"/>
  <c r="H779" i="16"/>
  <c r="T777" i="16"/>
  <c r="J778" i="16"/>
  <c r="W776" i="16"/>
  <c r="Y776" i="16"/>
  <c r="X776" i="16"/>
  <c r="U776" i="16"/>
  <c r="K777" i="16"/>
  <c r="L777" i="16" s="1"/>
  <c r="Q776" i="17" l="1"/>
  <c r="T776" i="17" s="1"/>
  <c r="S775" i="17"/>
  <c r="W775" i="17" s="1"/>
  <c r="L776" i="17"/>
  <c r="J777" i="17"/>
  <c r="Y774" i="17"/>
  <c r="T775" i="17"/>
  <c r="W774" i="17"/>
  <c r="P782" i="17"/>
  <c r="O782" i="17"/>
  <c r="N782" i="17"/>
  <c r="U781" i="17"/>
  <c r="G782" i="17"/>
  <c r="I782" i="17"/>
  <c r="K782" i="17" s="1"/>
  <c r="H782" i="17"/>
  <c r="F784" i="17"/>
  <c r="M785" i="17" s="1"/>
  <c r="V782" i="17"/>
  <c r="Q779" i="16"/>
  <c r="S779" i="16" s="1"/>
  <c r="V780" i="16"/>
  <c r="H780" i="16"/>
  <c r="I780" i="16"/>
  <c r="M781" i="16"/>
  <c r="G780" i="16"/>
  <c r="F781" i="16"/>
  <c r="P780" i="16"/>
  <c r="R780" i="16" s="1"/>
  <c r="O780" i="16"/>
  <c r="N780" i="16"/>
  <c r="T778" i="16"/>
  <c r="J779" i="16"/>
  <c r="X777" i="16"/>
  <c r="Y777" i="16"/>
  <c r="W777" i="16"/>
  <c r="U777" i="16"/>
  <c r="K778" i="16"/>
  <c r="L778" i="16" s="1"/>
  <c r="X775" i="17" l="1"/>
  <c r="Y775" i="17"/>
  <c r="L777" i="17"/>
  <c r="J778" i="17"/>
  <c r="S776" i="17"/>
  <c r="Y776" i="17" s="1"/>
  <c r="Q777" i="17"/>
  <c r="T777" i="17" s="1"/>
  <c r="G783" i="17"/>
  <c r="H783" i="17"/>
  <c r="I783" i="17"/>
  <c r="K783" i="17" s="1"/>
  <c r="F785" i="17"/>
  <c r="M786" i="17" s="1"/>
  <c r="V783" i="17"/>
  <c r="R782" i="17"/>
  <c r="O783" i="17"/>
  <c r="P783" i="17"/>
  <c r="N783" i="17"/>
  <c r="Q780" i="16"/>
  <c r="S780" i="16" s="1"/>
  <c r="M782" i="16"/>
  <c r="V781" i="16"/>
  <c r="G781" i="16"/>
  <c r="H781" i="16"/>
  <c r="F782" i="16"/>
  <c r="I781" i="16"/>
  <c r="O781" i="16"/>
  <c r="P781" i="16"/>
  <c r="R781" i="16" s="1"/>
  <c r="N781" i="16"/>
  <c r="U778" i="16"/>
  <c r="K779" i="16"/>
  <c r="L779" i="16" s="1"/>
  <c r="T779" i="16"/>
  <c r="J780" i="16"/>
  <c r="X778" i="16"/>
  <c r="W778" i="16"/>
  <c r="Y778" i="16"/>
  <c r="X776" i="17" l="1"/>
  <c r="W776" i="17"/>
  <c r="L778" i="17"/>
  <c r="J779" i="17"/>
  <c r="S777" i="17"/>
  <c r="X777" i="17" s="1"/>
  <c r="Q778" i="17"/>
  <c r="R783" i="17"/>
  <c r="U782" i="17"/>
  <c r="F786" i="17"/>
  <c r="M787" i="17" s="1"/>
  <c r="H784" i="17"/>
  <c r="I784" i="17"/>
  <c r="K784" i="17"/>
  <c r="G784" i="17"/>
  <c r="V784" i="17"/>
  <c r="N784" i="17"/>
  <c r="P784" i="17"/>
  <c r="R784" i="17" s="1"/>
  <c r="O784" i="17"/>
  <c r="Q781" i="16"/>
  <c r="S781" i="16" s="1"/>
  <c r="V782" i="16"/>
  <c r="G782" i="16"/>
  <c r="F783" i="16"/>
  <c r="H782" i="16"/>
  <c r="M783" i="16"/>
  <c r="I782" i="16"/>
  <c r="P782" i="16"/>
  <c r="R782" i="16" s="1"/>
  <c r="N782" i="16"/>
  <c r="O782" i="16"/>
  <c r="T780" i="16"/>
  <c r="J781" i="16"/>
  <c r="X779" i="16"/>
  <c r="Y779" i="16"/>
  <c r="W779" i="16"/>
  <c r="U779" i="16"/>
  <c r="K780" i="16"/>
  <c r="L780" i="16" s="1"/>
  <c r="Q779" i="17" l="1"/>
  <c r="T779" i="17" s="1"/>
  <c r="S778" i="17"/>
  <c r="X778" i="17" s="1"/>
  <c r="L779" i="17"/>
  <c r="J780" i="17"/>
  <c r="W777" i="17"/>
  <c r="Y777" i="17"/>
  <c r="T778" i="17"/>
  <c r="U783" i="17"/>
  <c r="U784" i="17"/>
  <c r="F787" i="17"/>
  <c r="M788" i="17" s="1"/>
  <c r="G785" i="17"/>
  <c r="I785" i="17"/>
  <c r="K785" i="17" s="1"/>
  <c r="H785" i="17"/>
  <c r="V785" i="17"/>
  <c r="O785" i="17"/>
  <c r="N785" i="17"/>
  <c r="P785" i="17"/>
  <c r="R785" i="17" s="1"/>
  <c r="Q782" i="16"/>
  <c r="S782" i="16" s="1"/>
  <c r="N783" i="16"/>
  <c r="P783" i="16"/>
  <c r="R783" i="16"/>
  <c r="O783" i="16"/>
  <c r="H783" i="16"/>
  <c r="G783" i="16"/>
  <c r="V783" i="16"/>
  <c r="M784" i="16"/>
  <c r="I783" i="16"/>
  <c r="F784" i="16"/>
  <c r="Y780" i="16"/>
  <c r="W780" i="16"/>
  <c r="X780" i="16"/>
  <c r="U780" i="16"/>
  <c r="K781" i="16"/>
  <c r="L781" i="16" s="1"/>
  <c r="T781" i="16"/>
  <c r="J782" i="16"/>
  <c r="Y778" i="17" l="1"/>
  <c r="W778" i="17"/>
  <c r="S779" i="17"/>
  <c r="X779" i="17" s="1"/>
  <c r="Q780" i="17"/>
  <c r="T780" i="17" s="1"/>
  <c r="L780" i="17"/>
  <c r="J781" i="17"/>
  <c r="U785" i="17"/>
  <c r="Q783" i="16"/>
  <c r="S783" i="16" s="1"/>
  <c r="H786" i="17"/>
  <c r="G786" i="17"/>
  <c r="F788" i="17"/>
  <c r="M789" i="17" s="1"/>
  <c r="V786" i="17"/>
  <c r="I786" i="17"/>
  <c r="P786" i="17"/>
  <c r="R786" i="17" s="1"/>
  <c r="N786" i="17"/>
  <c r="O786" i="17"/>
  <c r="V784" i="16"/>
  <c r="I784" i="16"/>
  <c r="M785" i="16"/>
  <c r="H784" i="16"/>
  <c r="G784" i="16"/>
  <c r="F785" i="16"/>
  <c r="N784" i="16"/>
  <c r="O784" i="16"/>
  <c r="P784" i="16"/>
  <c r="R784" i="16" s="1"/>
  <c r="T782" i="16"/>
  <c r="J783" i="16"/>
  <c r="U781" i="16"/>
  <c r="K782" i="16"/>
  <c r="L782" i="16" s="1"/>
  <c r="Y781" i="16"/>
  <c r="W781" i="16"/>
  <c r="X781" i="16"/>
  <c r="W779" i="17" l="1"/>
  <c r="L781" i="17"/>
  <c r="J782" i="17"/>
  <c r="Y779" i="17"/>
  <c r="S780" i="17"/>
  <c r="X780" i="17" s="1"/>
  <c r="Q781" i="17"/>
  <c r="T781" i="17" s="1"/>
  <c r="K786" i="17"/>
  <c r="U786" i="17" s="1"/>
  <c r="N787" i="17"/>
  <c r="P787" i="17"/>
  <c r="R787" i="17" s="1"/>
  <c r="O787" i="17"/>
  <c r="F789" i="17"/>
  <c r="M790" i="17" s="1"/>
  <c r="V787" i="17"/>
  <c r="H787" i="17"/>
  <c r="I787" i="17"/>
  <c r="G787" i="17"/>
  <c r="Q784" i="16"/>
  <c r="S784" i="16" s="1"/>
  <c r="G785" i="16"/>
  <c r="V785" i="16"/>
  <c r="F786" i="16"/>
  <c r="H785" i="16"/>
  <c r="M786" i="16"/>
  <c r="I785" i="16"/>
  <c r="N785" i="16"/>
  <c r="O785" i="16"/>
  <c r="P785" i="16"/>
  <c r="R785" i="16" s="1"/>
  <c r="T783" i="16"/>
  <c r="J784" i="16"/>
  <c r="U782" i="16"/>
  <c r="K783" i="16"/>
  <c r="L783" i="16" s="1"/>
  <c r="Y782" i="16"/>
  <c r="W782" i="16"/>
  <c r="X782" i="16"/>
  <c r="Y780" i="17" l="1"/>
  <c r="W780" i="17"/>
  <c r="L782" i="17"/>
  <c r="J783" i="17"/>
  <c r="S781" i="17"/>
  <c r="Y781" i="17" s="1"/>
  <c r="Q782" i="17"/>
  <c r="Q785" i="16"/>
  <c r="S785" i="16" s="1"/>
  <c r="K787" i="17"/>
  <c r="U787" i="17"/>
  <c r="N788" i="17"/>
  <c r="P788" i="17"/>
  <c r="R788" i="17" s="1"/>
  <c r="O788" i="17"/>
  <c r="V788" i="17"/>
  <c r="F790" i="17"/>
  <c r="M791" i="17" s="1"/>
  <c r="I788" i="17"/>
  <c r="G788" i="17"/>
  <c r="H788" i="17"/>
  <c r="N786" i="16"/>
  <c r="P786" i="16"/>
  <c r="R786" i="16" s="1"/>
  <c r="O786" i="16"/>
  <c r="F787" i="16"/>
  <c r="H786" i="16"/>
  <c r="V786" i="16"/>
  <c r="G786" i="16"/>
  <c r="M787" i="16"/>
  <c r="I786" i="16"/>
  <c r="U783" i="16"/>
  <c r="K784" i="16"/>
  <c r="L784" i="16" s="1"/>
  <c r="T784" i="16"/>
  <c r="J785" i="16"/>
  <c r="X783" i="16"/>
  <c r="Y783" i="16"/>
  <c r="W783" i="16"/>
  <c r="Q783" i="17" l="1"/>
  <c r="T783" i="17" s="1"/>
  <c r="S782" i="17"/>
  <c r="W782" i="17" s="1"/>
  <c r="L783" i="17"/>
  <c r="J784" i="17"/>
  <c r="X781" i="17"/>
  <c r="W781" i="17"/>
  <c r="T782" i="17"/>
  <c r="I789" i="17"/>
  <c r="H789" i="17"/>
  <c r="F791" i="17"/>
  <c r="M792" i="17" s="1"/>
  <c r="V789" i="17"/>
  <c r="G789" i="17"/>
  <c r="O789" i="17"/>
  <c r="P789" i="17"/>
  <c r="N789" i="17"/>
  <c r="K788" i="17"/>
  <c r="U788" i="17" s="1"/>
  <c r="Q786" i="16"/>
  <c r="S786" i="16" s="1"/>
  <c r="H787" i="16"/>
  <c r="M788" i="16"/>
  <c r="I787" i="16"/>
  <c r="F788" i="16"/>
  <c r="G787" i="16"/>
  <c r="V787" i="16"/>
  <c r="O787" i="16"/>
  <c r="P787" i="16"/>
  <c r="R787" i="16" s="1"/>
  <c r="N787" i="16"/>
  <c r="T785" i="16"/>
  <c r="J786" i="16"/>
  <c r="X784" i="16"/>
  <c r="Y784" i="16"/>
  <c r="W784" i="16"/>
  <c r="K785" i="16"/>
  <c r="L785" i="16" s="1"/>
  <c r="U784" i="16"/>
  <c r="Y782" i="17" l="1"/>
  <c r="L784" i="17"/>
  <c r="J785" i="17"/>
  <c r="X782" i="17"/>
  <c r="S783" i="17"/>
  <c r="X783" i="17" s="1"/>
  <c r="Q784" i="17"/>
  <c r="T784" i="17" s="1"/>
  <c r="O790" i="17"/>
  <c r="P790" i="17"/>
  <c r="N790" i="17"/>
  <c r="R789" i="17"/>
  <c r="F792" i="17"/>
  <c r="M793" i="17" s="1"/>
  <c r="V790" i="17"/>
  <c r="G790" i="17"/>
  <c r="H790" i="17"/>
  <c r="I790" i="17"/>
  <c r="K789" i="17"/>
  <c r="Q787" i="16"/>
  <c r="S787" i="16" s="1"/>
  <c r="H788" i="16"/>
  <c r="M789" i="16"/>
  <c r="V788" i="16"/>
  <c r="G788" i="16"/>
  <c r="F789" i="16"/>
  <c r="I788" i="16"/>
  <c r="N788" i="16"/>
  <c r="O788" i="16"/>
  <c r="P788" i="16"/>
  <c r="R788" i="16" s="1"/>
  <c r="U785" i="16"/>
  <c r="K786" i="16"/>
  <c r="L786" i="16" s="1"/>
  <c r="Y785" i="16"/>
  <c r="W785" i="16"/>
  <c r="X785" i="16"/>
  <c r="T786" i="16"/>
  <c r="J787" i="16"/>
  <c r="Y783" i="17" l="1"/>
  <c r="S784" i="17"/>
  <c r="Y784" i="17" s="1"/>
  <c r="Q785" i="17"/>
  <c r="T785" i="17" s="1"/>
  <c r="W783" i="17"/>
  <c r="L785" i="17"/>
  <c r="J786" i="17"/>
  <c r="Q788" i="16"/>
  <c r="S788" i="16" s="1"/>
  <c r="K790" i="17"/>
  <c r="U789" i="17"/>
  <c r="R790" i="17"/>
  <c r="U790" i="17" s="1"/>
  <c r="G791" i="17"/>
  <c r="F793" i="17"/>
  <c r="M794" i="17" s="1"/>
  <c r="V791" i="17"/>
  <c r="I791" i="17"/>
  <c r="H791" i="17"/>
  <c r="O791" i="17"/>
  <c r="P791" i="17"/>
  <c r="N791" i="17"/>
  <c r="M790" i="16"/>
  <c r="F790" i="16"/>
  <c r="I789" i="16"/>
  <c r="H789" i="16"/>
  <c r="V789" i="16"/>
  <c r="G789" i="16"/>
  <c r="P789" i="16"/>
  <c r="R789" i="16" s="1"/>
  <c r="N789" i="16"/>
  <c r="O789" i="16"/>
  <c r="X786" i="16"/>
  <c r="Y786" i="16"/>
  <c r="W786" i="16"/>
  <c r="T787" i="16"/>
  <c r="J788" i="16"/>
  <c r="U786" i="16"/>
  <c r="K787" i="16"/>
  <c r="L787" i="16" s="1"/>
  <c r="X784" i="17" l="1"/>
  <c r="W784" i="17"/>
  <c r="S785" i="17"/>
  <c r="X785" i="17" s="1"/>
  <c r="Q786" i="17"/>
  <c r="T786" i="17" s="1"/>
  <c r="J787" i="17"/>
  <c r="L786" i="17"/>
  <c r="K791" i="17"/>
  <c r="R791" i="17"/>
  <c r="U791" i="17" s="1"/>
  <c r="O792" i="17"/>
  <c r="P792" i="17"/>
  <c r="N792" i="17"/>
  <c r="Q789" i="16"/>
  <c r="S789" i="16" s="1"/>
  <c r="F794" i="17"/>
  <c r="M795" i="17" s="1"/>
  <c r="I792" i="17"/>
  <c r="K792" i="17" s="1"/>
  <c r="V792" i="17"/>
  <c r="H792" i="17"/>
  <c r="G792" i="17"/>
  <c r="M791" i="16"/>
  <c r="V790" i="16"/>
  <c r="G790" i="16"/>
  <c r="H790" i="16"/>
  <c r="I790" i="16"/>
  <c r="F791" i="16"/>
  <c r="N790" i="16"/>
  <c r="O790" i="16"/>
  <c r="P790" i="16"/>
  <c r="R790" i="16" s="1"/>
  <c r="T788" i="16"/>
  <c r="J789" i="16"/>
  <c r="W787" i="16"/>
  <c r="Y787" i="16"/>
  <c r="X787" i="16"/>
  <c r="U787" i="16"/>
  <c r="K788" i="16"/>
  <c r="L788" i="16" s="1"/>
  <c r="W785" i="17" l="1"/>
  <c r="Y785" i="17"/>
  <c r="L787" i="17"/>
  <c r="J788" i="17"/>
  <c r="S786" i="17"/>
  <c r="Y786" i="17" s="1"/>
  <c r="Q787" i="17"/>
  <c r="T787" i="17" s="1"/>
  <c r="R792" i="17"/>
  <c r="U792" i="17" s="1"/>
  <c r="F795" i="17"/>
  <c r="M796" i="17" s="1"/>
  <c r="V793" i="17"/>
  <c r="H793" i="17"/>
  <c r="G793" i="17"/>
  <c r="I793" i="17"/>
  <c r="K793" i="17" s="1"/>
  <c r="O793" i="17"/>
  <c r="N793" i="17"/>
  <c r="P793" i="17"/>
  <c r="Q790" i="16"/>
  <c r="S790" i="16" s="1"/>
  <c r="I791" i="16"/>
  <c r="M792" i="16"/>
  <c r="F792" i="16"/>
  <c r="H791" i="16"/>
  <c r="V791" i="16"/>
  <c r="G791" i="16"/>
  <c r="P791" i="16"/>
  <c r="R791" i="16" s="1"/>
  <c r="N791" i="16"/>
  <c r="O791" i="16"/>
  <c r="X788" i="16"/>
  <c r="Y788" i="16"/>
  <c r="W788" i="16"/>
  <c r="L789" i="16"/>
  <c r="T789" i="16"/>
  <c r="J790" i="16"/>
  <c r="K789" i="16"/>
  <c r="U788" i="16"/>
  <c r="X786" i="17" l="1"/>
  <c r="W786" i="17"/>
  <c r="S787" i="17"/>
  <c r="Y787" i="17" s="1"/>
  <c r="Q788" i="17"/>
  <c r="T788" i="17" s="1"/>
  <c r="L788" i="17"/>
  <c r="J789" i="17"/>
  <c r="R793" i="17"/>
  <c r="U793" i="17" s="1"/>
  <c r="F796" i="17"/>
  <c r="M797" i="17" s="1"/>
  <c r="H794" i="17"/>
  <c r="V794" i="17"/>
  <c r="I794" i="17"/>
  <c r="K794" i="17" s="1"/>
  <c r="G794" i="17"/>
  <c r="P794" i="17"/>
  <c r="N794" i="17"/>
  <c r="O794" i="17"/>
  <c r="Q791" i="16"/>
  <c r="S791" i="16" s="1"/>
  <c r="I792" i="16"/>
  <c r="F793" i="16"/>
  <c r="V792" i="16"/>
  <c r="G792" i="16"/>
  <c r="H792" i="16"/>
  <c r="M793" i="16"/>
  <c r="O792" i="16"/>
  <c r="P792" i="16"/>
  <c r="R792" i="16" s="1"/>
  <c r="N792" i="16"/>
  <c r="U789" i="16"/>
  <c r="K790" i="16"/>
  <c r="L790" i="16" s="1"/>
  <c r="T790" i="16"/>
  <c r="J791" i="16"/>
  <c r="X789" i="16"/>
  <c r="Y789" i="16"/>
  <c r="W789" i="16"/>
  <c r="X787" i="17" l="1"/>
  <c r="L789" i="17"/>
  <c r="J790" i="17"/>
  <c r="W787" i="17"/>
  <c r="S788" i="17"/>
  <c r="W788" i="17" s="1"/>
  <c r="Q789" i="17"/>
  <c r="R794" i="17"/>
  <c r="U794" i="17"/>
  <c r="N795" i="17"/>
  <c r="O795" i="17"/>
  <c r="P795" i="17"/>
  <c r="R795" i="17" s="1"/>
  <c r="V795" i="17"/>
  <c r="F797" i="17"/>
  <c r="M798" i="17" s="1"/>
  <c r="G795" i="17"/>
  <c r="I795" i="17"/>
  <c r="K795" i="17" s="1"/>
  <c r="H795" i="17"/>
  <c r="Q792" i="16"/>
  <c r="S792" i="16" s="1"/>
  <c r="O793" i="16"/>
  <c r="P793" i="16"/>
  <c r="R793" i="16" s="1"/>
  <c r="N793" i="16"/>
  <c r="I793" i="16"/>
  <c r="F794" i="16"/>
  <c r="G793" i="16"/>
  <c r="M794" i="16"/>
  <c r="H793" i="16"/>
  <c r="V793" i="16"/>
  <c r="T791" i="16"/>
  <c r="J792" i="16"/>
  <c r="U790" i="16"/>
  <c r="K791" i="16"/>
  <c r="L791" i="16" s="1"/>
  <c r="Y790" i="16"/>
  <c r="X790" i="16"/>
  <c r="W790" i="16"/>
  <c r="T792" i="16" l="1"/>
  <c r="X788" i="17"/>
  <c r="Y788" i="17"/>
  <c r="J791" i="17"/>
  <c r="L790" i="17"/>
  <c r="Q790" i="17"/>
  <c r="T790" i="17" s="1"/>
  <c r="S789" i="17"/>
  <c r="Y789" i="17" s="1"/>
  <c r="T789" i="17"/>
  <c r="U795" i="17"/>
  <c r="I796" i="17"/>
  <c r="K796" i="17" s="1"/>
  <c r="V796" i="17"/>
  <c r="H796" i="17"/>
  <c r="G796" i="17"/>
  <c r="F798" i="17"/>
  <c r="M799" i="17" s="1"/>
  <c r="N796" i="17"/>
  <c r="P796" i="17"/>
  <c r="R796" i="17" s="1"/>
  <c r="O796" i="17"/>
  <c r="I794" i="16"/>
  <c r="H794" i="16"/>
  <c r="F795" i="16"/>
  <c r="M795" i="16"/>
  <c r="V794" i="16"/>
  <c r="G794" i="16"/>
  <c r="N794" i="16"/>
  <c r="O794" i="16"/>
  <c r="P794" i="16"/>
  <c r="R794" i="16" s="1"/>
  <c r="Q793" i="16"/>
  <c r="S793" i="16" s="1"/>
  <c r="U791" i="16"/>
  <c r="K792" i="16"/>
  <c r="L792" i="16" s="1"/>
  <c r="W792" i="16" s="1"/>
  <c r="J793" i="16"/>
  <c r="W791" i="16"/>
  <c r="X791" i="16"/>
  <c r="Y791" i="16"/>
  <c r="L791" i="17" l="1"/>
  <c r="J792" i="17"/>
  <c r="X789" i="17"/>
  <c r="W789" i="17"/>
  <c r="S790" i="17"/>
  <c r="X790" i="17" s="1"/>
  <c r="Q791" i="17"/>
  <c r="T791" i="17" s="1"/>
  <c r="H797" i="17"/>
  <c r="V797" i="17"/>
  <c r="I797" i="17"/>
  <c r="K797" i="17" s="1"/>
  <c r="G797" i="17"/>
  <c r="F799" i="17"/>
  <c r="M800" i="17" s="1"/>
  <c r="U796" i="17"/>
  <c r="N797" i="17"/>
  <c r="O797" i="17"/>
  <c r="P797" i="17"/>
  <c r="R797" i="17" s="1"/>
  <c r="Q794" i="16"/>
  <c r="S794" i="16" s="1"/>
  <c r="N795" i="16"/>
  <c r="O795" i="16"/>
  <c r="P795" i="16"/>
  <c r="R795" i="16" s="1"/>
  <c r="G795" i="16"/>
  <c r="H795" i="16"/>
  <c r="V795" i="16"/>
  <c r="I795" i="16"/>
  <c r="M796" i="16"/>
  <c r="F796" i="16"/>
  <c r="T793" i="16"/>
  <c r="J794" i="16"/>
  <c r="X792" i="16"/>
  <c r="Y792" i="16"/>
  <c r="U792" i="16"/>
  <c r="K793" i="16"/>
  <c r="L793" i="16" s="1"/>
  <c r="Q795" i="16" l="1"/>
  <c r="S795" i="16" s="1"/>
  <c r="Y790" i="17"/>
  <c r="W790" i="17"/>
  <c r="Q792" i="17"/>
  <c r="S791" i="17"/>
  <c r="Y791" i="17" s="1"/>
  <c r="L792" i="17"/>
  <c r="J793" i="17"/>
  <c r="U797" i="17"/>
  <c r="O798" i="17"/>
  <c r="N798" i="17"/>
  <c r="P798" i="17"/>
  <c r="R798" i="17" s="1"/>
  <c r="F800" i="17"/>
  <c r="M801" i="17" s="1"/>
  <c r="G798" i="17"/>
  <c r="I798" i="17"/>
  <c r="K798" i="17" s="1"/>
  <c r="H798" i="17"/>
  <c r="V798" i="17"/>
  <c r="N796" i="16"/>
  <c r="O796" i="16"/>
  <c r="P796" i="16"/>
  <c r="R796" i="16" s="1"/>
  <c r="I796" i="16"/>
  <c r="M797" i="16"/>
  <c r="F797" i="16"/>
  <c r="V796" i="16"/>
  <c r="G796" i="16"/>
  <c r="H796" i="16"/>
  <c r="U793" i="16"/>
  <c r="K794" i="16"/>
  <c r="L794" i="16" s="1"/>
  <c r="T794" i="16"/>
  <c r="J795" i="16"/>
  <c r="X793" i="16"/>
  <c r="Y793" i="16"/>
  <c r="W793" i="16"/>
  <c r="X791" i="17" l="1"/>
  <c r="W791" i="17"/>
  <c r="T792" i="17"/>
  <c r="S792" i="17"/>
  <c r="W792" i="17" s="1"/>
  <c r="Q793" i="17"/>
  <c r="T793" i="17" s="1"/>
  <c r="L793" i="17"/>
  <c r="J794" i="17"/>
  <c r="U798" i="17"/>
  <c r="F801" i="17"/>
  <c r="M802" i="17" s="1"/>
  <c r="H799" i="17"/>
  <c r="I799" i="17"/>
  <c r="K799" i="17" s="1"/>
  <c r="G799" i="17"/>
  <c r="V799" i="17"/>
  <c r="N799" i="17"/>
  <c r="O799" i="17"/>
  <c r="P799" i="17"/>
  <c r="R799" i="17" s="1"/>
  <c r="Q796" i="16"/>
  <c r="S796" i="16" s="1"/>
  <c r="I797" i="16"/>
  <c r="G797" i="16"/>
  <c r="M798" i="16"/>
  <c r="V797" i="16"/>
  <c r="F798" i="16"/>
  <c r="H797" i="16"/>
  <c r="P797" i="16"/>
  <c r="R797" i="16" s="1"/>
  <c r="O797" i="16"/>
  <c r="N797" i="16"/>
  <c r="T795" i="16"/>
  <c r="J796" i="16"/>
  <c r="Y794" i="16"/>
  <c r="W794" i="16"/>
  <c r="X794" i="16"/>
  <c r="U794" i="16"/>
  <c r="K795" i="16"/>
  <c r="L795" i="16" s="1"/>
  <c r="X792" i="17" l="1"/>
  <c r="Y792" i="17"/>
  <c r="S793" i="17"/>
  <c r="Y793" i="17" s="1"/>
  <c r="Q794" i="17"/>
  <c r="T794" i="17" s="1"/>
  <c r="L794" i="17"/>
  <c r="J795" i="17"/>
  <c r="U799" i="17"/>
  <c r="H800" i="17"/>
  <c r="F802" i="17"/>
  <c r="M803" i="17" s="1"/>
  <c r="I800" i="17"/>
  <c r="K800" i="17" s="1"/>
  <c r="G800" i="17"/>
  <c r="V800" i="17"/>
  <c r="P800" i="17"/>
  <c r="R800" i="17" s="1"/>
  <c r="N800" i="17"/>
  <c r="O800" i="17"/>
  <c r="Q797" i="16"/>
  <c r="S797" i="16" s="1"/>
  <c r="F799" i="16"/>
  <c r="H798" i="16"/>
  <c r="M799" i="16"/>
  <c r="I798" i="16"/>
  <c r="V798" i="16"/>
  <c r="G798" i="16"/>
  <c r="N798" i="16"/>
  <c r="O798" i="16"/>
  <c r="P798" i="16"/>
  <c r="R798" i="16" s="1"/>
  <c r="W795" i="16"/>
  <c r="X795" i="16"/>
  <c r="Y795" i="16"/>
  <c r="J797" i="16"/>
  <c r="T796" i="16"/>
  <c r="U795" i="16"/>
  <c r="K796" i="16"/>
  <c r="L796" i="16" s="1"/>
  <c r="W793" i="17" l="1"/>
  <c r="X793" i="17"/>
  <c r="L795" i="17"/>
  <c r="J796" i="17"/>
  <c r="S794" i="17"/>
  <c r="W794" i="17" s="1"/>
  <c r="Q795" i="17"/>
  <c r="T795" i="17" s="1"/>
  <c r="U800" i="17"/>
  <c r="P801" i="17"/>
  <c r="R801" i="17" s="1"/>
  <c r="O801" i="17"/>
  <c r="N801" i="17"/>
  <c r="H801" i="17"/>
  <c r="F803" i="17"/>
  <c r="M804" i="17" s="1"/>
  <c r="G801" i="17"/>
  <c r="V801" i="17"/>
  <c r="I801" i="17"/>
  <c r="K801" i="17" s="1"/>
  <c r="Q798" i="16"/>
  <c r="S798" i="16" s="1"/>
  <c r="O799" i="16"/>
  <c r="P799" i="16"/>
  <c r="R799" i="16" s="1"/>
  <c r="N799" i="16"/>
  <c r="G799" i="16"/>
  <c r="H799" i="16"/>
  <c r="M800" i="16"/>
  <c r="F800" i="16"/>
  <c r="V799" i="16"/>
  <c r="I799" i="16"/>
  <c r="T797" i="16"/>
  <c r="J798" i="16"/>
  <c r="W796" i="16"/>
  <c r="X796" i="16"/>
  <c r="Y796" i="16"/>
  <c r="K797" i="16"/>
  <c r="L797" i="16" s="1"/>
  <c r="U796" i="16"/>
  <c r="X794" i="17" l="1"/>
  <c r="Y794" i="17"/>
  <c r="L796" i="17"/>
  <c r="J797" i="17"/>
  <c r="S795" i="17"/>
  <c r="W795" i="17" s="1"/>
  <c r="Q796" i="17"/>
  <c r="Q799" i="16"/>
  <c r="S799" i="16" s="1"/>
  <c r="N802" i="17"/>
  <c r="P802" i="17"/>
  <c r="R802" i="17" s="1"/>
  <c r="O802" i="17"/>
  <c r="U801" i="17"/>
  <c r="V802" i="17"/>
  <c r="H802" i="17"/>
  <c r="F804" i="17"/>
  <c r="M805" i="17" s="1"/>
  <c r="I802" i="17"/>
  <c r="K802" i="17" s="1"/>
  <c r="G802" i="17"/>
  <c r="N800" i="16"/>
  <c r="O800" i="16"/>
  <c r="P800" i="16"/>
  <c r="R800" i="16"/>
  <c r="F801" i="16"/>
  <c r="M801" i="16"/>
  <c r="H800" i="16"/>
  <c r="I800" i="16"/>
  <c r="V800" i="16"/>
  <c r="G800" i="16"/>
  <c r="K798" i="16"/>
  <c r="L798" i="16" s="1"/>
  <c r="U797" i="16"/>
  <c r="J799" i="16"/>
  <c r="T798" i="16"/>
  <c r="X797" i="16"/>
  <c r="Y797" i="16"/>
  <c r="W797" i="16"/>
  <c r="S796" i="17" l="1"/>
  <c r="X796" i="17" s="1"/>
  <c r="Q797" i="17"/>
  <c r="T797" i="17" s="1"/>
  <c r="Y795" i="17"/>
  <c r="X795" i="17"/>
  <c r="L797" i="17"/>
  <c r="J798" i="17"/>
  <c r="T796" i="17"/>
  <c r="Q800" i="16"/>
  <c r="S800" i="16" s="1"/>
  <c r="U802" i="17"/>
  <c r="I803" i="17"/>
  <c r="K803" i="17" s="1"/>
  <c r="H803" i="17"/>
  <c r="V803" i="17"/>
  <c r="F805" i="17"/>
  <c r="M806" i="17" s="1"/>
  <c r="G803" i="17"/>
  <c r="P803" i="17"/>
  <c r="R803" i="17" s="1"/>
  <c r="N803" i="17"/>
  <c r="O803" i="17"/>
  <c r="N801" i="16"/>
  <c r="O801" i="16"/>
  <c r="P801" i="16"/>
  <c r="R801" i="16" s="1"/>
  <c r="V801" i="16"/>
  <c r="I801" i="16"/>
  <c r="M802" i="16"/>
  <c r="H801" i="16"/>
  <c r="F802" i="16"/>
  <c r="G801" i="16"/>
  <c r="U798" i="16"/>
  <c r="K799" i="16"/>
  <c r="L799" i="16" s="1"/>
  <c r="Y798" i="16"/>
  <c r="W798" i="16"/>
  <c r="X798" i="16"/>
  <c r="T799" i="16"/>
  <c r="J800" i="16"/>
  <c r="Y796" i="17" l="1"/>
  <c r="W796" i="17"/>
  <c r="T800" i="16"/>
  <c r="L798" i="17"/>
  <c r="J799" i="17"/>
  <c r="S797" i="17"/>
  <c r="X797" i="17" s="1"/>
  <c r="Q798" i="17"/>
  <c r="T798" i="17" s="1"/>
  <c r="N804" i="17"/>
  <c r="P804" i="17"/>
  <c r="R804" i="17" s="1"/>
  <c r="O804" i="17"/>
  <c r="I804" i="17"/>
  <c r="K804" i="17" s="1"/>
  <c r="G804" i="17"/>
  <c r="V804" i="17"/>
  <c r="H804" i="17"/>
  <c r="F806" i="17"/>
  <c r="M807" i="17" s="1"/>
  <c r="U803" i="17"/>
  <c r="Q801" i="16"/>
  <c r="S801" i="16" s="1"/>
  <c r="G802" i="16"/>
  <c r="H802" i="16"/>
  <c r="M803" i="16"/>
  <c r="I802" i="16"/>
  <c r="F803" i="16"/>
  <c r="V802" i="16"/>
  <c r="N802" i="16"/>
  <c r="O802" i="16"/>
  <c r="P802" i="16"/>
  <c r="R802" i="16" s="1"/>
  <c r="J801" i="16"/>
  <c r="Y799" i="16"/>
  <c r="W799" i="16"/>
  <c r="X799" i="16"/>
  <c r="U799" i="16"/>
  <c r="K800" i="16"/>
  <c r="L800" i="16" s="1"/>
  <c r="Y797" i="17" l="1"/>
  <c r="W797" i="17"/>
  <c r="S798" i="17"/>
  <c r="X798" i="17" s="1"/>
  <c r="Q799" i="17"/>
  <c r="L799" i="17"/>
  <c r="J800" i="17"/>
  <c r="U804" i="17"/>
  <c r="G805" i="17"/>
  <c r="V805" i="17"/>
  <c r="F807" i="17"/>
  <c r="M808" i="17" s="1"/>
  <c r="I805" i="17"/>
  <c r="K805" i="17" s="1"/>
  <c r="H805" i="17"/>
  <c r="O805" i="17"/>
  <c r="N805" i="17"/>
  <c r="P805" i="17"/>
  <c r="R805" i="17" s="1"/>
  <c r="Q802" i="16"/>
  <c r="S802" i="16" s="1"/>
  <c r="M804" i="16"/>
  <c r="F804" i="16"/>
  <c r="I803" i="16"/>
  <c r="G803" i="16"/>
  <c r="H803" i="16"/>
  <c r="V803" i="16"/>
  <c r="O803" i="16"/>
  <c r="N803" i="16"/>
  <c r="P803" i="16"/>
  <c r="R803" i="16" s="1"/>
  <c r="X800" i="16"/>
  <c r="Y800" i="16"/>
  <c r="W800" i="16"/>
  <c r="U800" i="16"/>
  <c r="K801" i="16"/>
  <c r="L801" i="16" s="1"/>
  <c r="T801" i="16"/>
  <c r="J802" i="16"/>
  <c r="Y798" i="17" l="1"/>
  <c r="S799" i="17"/>
  <c r="X799" i="17" s="1"/>
  <c r="Q800" i="17"/>
  <c r="L800" i="17"/>
  <c r="J801" i="17"/>
  <c r="T799" i="17"/>
  <c r="W798" i="17"/>
  <c r="T802" i="16"/>
  <c r="U805" i="17"/>
  <c r="F808" i="17"/>
  <c r="M809" i="17" s="1"/>
  <c r="I806" i="17"/>
  <c r="K806" i="17" s="1"/>
  <c r="G806" i="17"/>
  <c r="H806" i="17"/>
  <c r="V806" i="17"/>
  <c r="P806" i="17"/>
  <c r="R806" i="17" s="1"/>
  <c r="O806" i="17"/>
  <c r="N806" i="17"/>
  <c r="Q803" i="16"/>
  <c r="S803" i="16" s="1"/>
  <c r="M805" i="16"/>
  <c r="I804" i="16"/>
  <c r="V804" i="16"/>
  <c r="H804" i="16"/>
  <c r="F805" i="16"/>
  <c r="G804" i="16"/>
  <c r="N804" i="16"/>
  <c r="P804" i="16"/>
  <c r="R804" i="16" s="1"/>
  <c r="O804" i="16"/>
  <c r="U801" i="16"/>
  <c r="K802" i="16"/>
  <c r="L802" i="16" s="1"/>
  <c r="J803" i="16"/>
  <c r="X801" i="16"/>
  <c r="Y801" i="16"/>
  <c r="W801" i="16"/>
  <c r="W799" i="17" l="1"/>
  <c r="Y799" i="17"/>
  <c r="L801" i="17"/>
  <c r="J802" i="17"/>
  <c r="T800" i="17"/>
  <c r="S800" i="17"/>
  <c r="W800" i="17" s="1"/>
  <c r="Q801" i="17"/>
  <c r="N807" i="17"/>
  <c r="O807" i="17"/>
  <c r="P807" i="17"/>
  <c r="R807" i="17" s="1"/>
  <c r="U806" i="17"/>
  <c r="F809" i="17"/>
  <c r="M810" i="17" s="1"/>
  <c r="V807" i="17"/>
  <c r="H807" i="17"/>
  <c r="I807" i="17"/>
  <c r="K807" i="17" s="1"/>
  <c r="G807" i="17"/>
  <c r="Q804" i="16"/>
  <c r="S804" i="16" s="1"/>
  <c r="H805" i="16"/>
  <c r="V805" i="16"/>
  <c r="F806" i="16"/>
  <c r="I805" i="16"/>
  <c r="G805" i="16"/>
  <c r="M806" i="16"/>
  <c r="N805" i="16"/>
  <c r="O805" i="16"/>
  <c r="P805" i="16"/>
  <c r="R805" i="16" s="1"/>
  <c r="T803" i="16"/>
  <c r="J804" i="16"/>
  <c r="Y802" i="16"/>
  <c r="X802" i="16"/>
  <c r="W802" i="16"/>
  <c r="U802" i="16"/>
  <c r="K803" i="16"/>
  <c r="L803" i="16" s="1"/>
  <c r="Y800" i="17" l="1"/>
  <c r="T801" i="17"/>
  <c r="S801" i="17"/>
  <c r="Y801" i="17" s="1"/>
  <c r="Q802" i="17"/>
  <c r="T802" i="17" s="1"/>
  <c r="L802" i="17"/>
  <c r="J803" i="17"/>
  <c r="X800" i="17"/>
  <c r="U807" i="17"/>
  <c r="G808" i="17"/>
  <c r="V808" i="17"/>
  <c r="I808" i="17"/>
  <c r="K808" i="17" s="1"/>
  <c r="F810" i="17"/>
  <c r="M811" i="17" s="1"/>
  <c r="H808" i="17"/>
  <c r="O808" i="17"/>
  <c r="N808" i="17"/>
  <c r="P808" i="17"/>
  <c r="R808" i="17" s="1"/>
  <c r="Q805" i="16"/>
  <c r="S805" i="16" s="1"/>
  <c r="F807" i="16"/>
  <c r="M807" i="16"/>
  <c r="G806" i="16"/>
  <c r="H806" i="16"/>
  <c r="I806" i="16"/>
  <c r="V806" i="16"/>
  <c r="N806" i="16"/>
  <c r="O806" i="16"/>
  <c r="P806" i="16"/>
  <c r="R806" i="16" s="1"/>
  <c r="U803" i="16"/>
  <c r="K804" i="16"/>
  <c r="L804" i="16" s="1"/>
  <c r="T804" i="16"/>
  <c r="J805" i="16"/>
  <c r="Y803" i="16"/>
  <c r="X803" i="16"/>
  <c r="W803" i="16"/>
  <c r="X801" i="17" l="1"/>
  <c r="W801" i="17"/>
  <c r="L803" i="17"/>
  <c r="J804" i="17"/>
  <c r="S802" i="17"/>
  <c r="X802" i="17" s="1"/>
  <c r="Q803" i="17"/>
  <c r="U808" i="17"/>
  <c r="F811" i="17"/>
  <c r="M812" i="17" s="1"/>
  <c r="I809" i="17"/>
  <c r="K809" i="17" s="1"/>
  <c r="H809" i="17"/>
  <c r="G809" i="17"/>
  <c r="V809" i="17"/>
  <c r="P809" i="17"/>
  <c r="R809" i="17" s="1"/>
  <c r="O809" i="17"/>
  <c r="N809" i="17"/>
  <c r="T805" i="16"/>
  <c r="Q806" i="16"/>
  <c r="S806" i="16" s="1"/>
  <c r="N807" i="16"/>
  <c r="O807" i="16"/>
  <c r="P807" i="16"/>
  <c r="R807" i="16" s="1"/>
  <c r="M808" i="16"/>
  <c r="G807" i="16"/>
  <c r="I807" i="16"/>
  <c r="V807" i="16"/>
  <c r="F808" i="16"/>
  <c r="H807" i="16"/>
  <c r="J806" i="16"/>
  <c r="W804" i="16"/>
  <c r="X804" i="16"/>
  <c r="Y804" i="16"/>
  <c r="U804" i="16"/>
  <c r="K805" i="16"/>
  <c r="L805" i="16" s="1"/>
  <c r="W805" i="16" s="1"/>
  <c r="Y802" i="17" l="1"/>
  <c r="W802" i="17"/>
  <c r="S803" i="17"/>
  <c r="Y803" i="17" s="1"/>
  <c r="Q804" i="17"/>
  <c r="T804" i="17" s="1"/>
  <c r="T803" i="17"/>
  <c r="L804" i="17"/>
  <c r="J805" i="17"/>
  <c r="U809" i="17"/>
  <c r="F812" i="17"/>
  <c r="M813" i="17" s="1"/>
  <c r="I810" i="17"/>
  <c r="K810" i="17" s="1"/>
  <c r="G810" i="17"/>
  <c r="H810" i="17"/>
  <c r="V810" i="17"/>
  <c r="O810" i="17"/>
  <c r="N810" i="17"/>
  <c r="P810" i="17"/>
  <c r="R810" i="17" s="1"/>
  <c r="Q807" i="16"/>
  <c r="S807" i="16" s="1"/>
  <c r="N808" i="16"/>
  <c r="O808" i="16"/>
  <c r="P808" i="16"/>
  <c r="R808" i="16" s="1"/>
  <c r="F809" i="16"/>
  <c r="G808" i="16"/>
  <c r="H808" i="16"/>
  <c r="V808" i="16"/>
  <c r="M809" i="16"/>
  <c r="I808" i="16"/>
  <c r="X805" i="16"/>
  <c r="Y805" i="16"/>
  <c r="T806" i="16"/>
  <c r="J807" i="16"/>
  <c r="U805" i="16"/>
  <c r="K806" i="16"/>
  <c r="L806" i="16" s="1"/>
  <c r="W803" i="17" l="1"/>
  <c r="X803" i="17"/>
  <c r="S804" i="17"/>
  <c r="X804" i="17" s="1"/>
  <c r="Q805" i="17"/>
  <c r="T805" i="17" s="1"/>
  <c r="L805" i="17"/>
  <c r="J806" i="17"/>
  <c r="U810" i="17"/>
  <c r="P811" i="17"/>
  <c r="R811" i="17" s="1"/>
  <c r="O811" i="17"/>
  <c r="N811" i="17"/>
  <c r="H811" i="17"/>
  <c r="G811" i="17"/>
  <c r="V811" i="17"/>
  <c r="I811" i="17"/>
  <c r="K811" i="17" s="1"/>
  <c r="F813" i="17"/>
  <c r="M814" i="17" s="1"/>
  <c r="Q808" i="16"/>
  <c r="S808" i="16" s="1"/>
  <c r="G809" i="16"/>
  <c r="H809" i="16"/>
  <c r="V809" i="16"/>
  <c r="M810" i="16"/>
  <c r="I809" i="16"/>
  <c r="F810" i="16"/>
  <c r="P809" i="16"/>
  <c r="R809" i="16" s="1"/>
  <c r="N809" i="16"/>
  <c r="O809" i="16"/>
  <c r="U806" i="16"/>
  <c r="K807" i="16"/>
  <c r="L807" i="16" s="1"/>
  <c r="T807" i="16"/>
  <c r="J808" i="16"/>
  <c r="X806" i="16"/>
  <c r="Y806" i="16"/>
  <c r="W806" i="16"/>
  <c r="L806" i="17" l="1"/>
  <c r="J807" i="17"/>
  <c r="Y804" i="17"/>
  <c r="W804" i="17"/>
  <c r="S805" i="17"/>
  <c r="Y805" i="17" s="1"/>
  <c r="Q806" i="17"/>
  <c r="T806" i="17" s="1"/>
  <c r="U811" i="17"/>
  <c r="O812" i="17"/>
  <c r="P812" i="17"/>
  <c r="R812" i="17" s="1"/>
  <c r="N812" i="17"/>
  <c r="F814" i="17"/>
  <c r="M815" i="17" s="1"/>
  <c r="I812" i="17"/>
  <c r="G812" i="17"/>
  <c r="H812" i="17"/>
  <c r="V812" i="17"/>
  <c r="Q809" i="16"/>
  <c r="S809" i="16" s="1"/>
  <c r="V810" i="16"/>
  <c r="F811" i="16"/>
  <c r="M811" i="16"/>
  <c r="G810" i="16"/>
  <c r="H810" i="16"/>
  <c r="I810" i="16"/>
  <c r="N810" i="16"/>
  <c r="O810" i="16"/>
  <c r="P810" i="16"/>
  <c r="R810" i="16" s="1"/>
  <c r="U807" i="16"/>
  <c r="K808" i="16"/>
  <c r="L808" i="16" s="1"/>
  <c r="T808" i="16"/>
  <c r="J809" i="16"/>
  <c r="W807" i="16"/>
  <c r="X807" i="16"/>
  <c r="Y807" i="16"/>
  <c r="W805" i="17" l="1"/>
  <c r="S806" i="17"/>
  <c r="W806" i="17" s="1"/>
  <c r="Q807" i="17"/>
  <c r="T807" i="17" s="1"/>
  <c r="X805" i="17"/>
  <c r="L807" i="17"/>
  <c r="J808" i="17"/>
  <c r="V813" i="17"/>
  <c r="F815" i="17"/>
  <c r="M816" i="17" s="1"/>
  <c r="I813" i="17"/>
  <c r="G813" i="17"/>
  <c r="H813" i="17"/>
  <c r="N813" i="17"/>
  <c r="P813" i="17"/>
  <c r="R813" i="17" s="1"/>
  <c r="O813" i="17"/>
  <c r="K812" i="17"/>
  <c r="U812" i="17" s="1"/>
  <c r="Q810" i="16"/>
  <c r="S810" i="16" s="1"/>
  <c r="N811" i="16"/>
  <c r="P811" i="16"/>
  <c r="R811" i="16" s="1"/>
  <c r="O811" i="16"/>
  <c r="M812" i="16"/>
  <c r="G811" i="16"/>
  <c r="I811" i="16"/>
  <c r="V811" i="16"/>
  <c r="F812" i="16"/>
  <c r="H811" i="16"/>
  <c r="T809" i="16"/>
  <c r="J810" i="16"/>
  <c r="W808" i="16"/>
  <c r="X808" i="16"/>
  <c r="Y808" i="16"/>
  <c r="U808" i="16"/>
  <c r="K809" i="16"/>
  <c r="L809" i="16" s="1"/>
  <c r="Y806" i="17" l="1"/>
  <c r="X806" i="17"/>
  <c r="L808" i="17"/>
  <c r="J809" i="17"/>
  <c r="S807" i="17"/>
  <c r="W807" i="17" s="1"/>
  <c r="Q808" i="17"/>
  <c r="T808" i="17" s="1"/>
  <c r="K813" i="17"/>
  <c r="U813" i="17"/>
  <c r="P814" i="17"/>
  <c r="R814" i="17" s="1"/>
  <c r="O814" i="17"/>
  <c r="N814" i="17"/>
  <c r="Q811" i="16"/>
  <c r="S811" i="16" s="1"/>
  <c r="I814" i="17"/>
  <c r="K814" i="17" s="1"/>
  <c r="H814" i="17"/>
  <c r="G814" i="17"/>
  <c r="V814" i="17"/>
  <c r="F816" i="17"/>
  <c r="M817" i="17" s="1"/>
  <c r="F813" i="16"/>
  <c r="I812" i="16"/>
  <c r="V812" i="16"/>
  <c r="G812" i="16"/>
  <c r="H812" i="16"/>
  <c r="M813" i="16"/>
  <c r="P812" i="16"/>
  <c r="R812" i="16" s="1"/>
  <c r="N812" i="16"/>
  <c r="O812" i="16"/>
  <c r="T810" i="16"/>
  <c r="J811" i="16"/>
  <c r="U809" i="16"/>
  <c r="K810" i="16"/>
  <c r="L810" i="16" s="1"/>
  <c r="W809" i="16"/>
  <c r="X809" i="16"/>
  <c r="Y809" i="16"/>
  <c r="X807" i="17" l="1"/>
  <c r="Y807" i="17"/>
  <c r="L809" i="17"/>
  <c r="J810" i="17"/>
  <c r="S808" i="17"/>
  <c r="Y808" i="17" s="1"/>
  <c r="Q809" i="17"/>
  <c r="T809" i="17" s="1"/>
  <c r="U814" i="17"/>
  <c r="F817" i="17"/>
  <c r="M818" i="17" s="1"/>
  <c r="G815" i="17"/>
  <c r="I815" i="17"/>
  <c r="K815" i="17" s="1"/>
  <c r="H815" i="17"/>
  <c r="V815" i="17"/>
  <c r="O815" i="17"/>
  <c r="N815" i="17"/>
  <c r="P815" i="17"/>
  <c r="Q812" i="16"/>
  <c r="S812" i="16" s="1"/>
  <c r="P813" i="16"/>
  <c r="R813" i="16" s="1"/>
  <c r="N813" i="16"/>
  <c r="O813" i="16"/>
  <c r="M814" i="16"/>
  <c r="V813" i="16"/>
  <c r="F814" i="16"/>
  <c r="I813" i="16"/>
  <c r="G813" i="16"/>
  <c r="H813" i="16"/>
  <c r="U810" i="16"/>
  <c r="K811" i="16"/>
  <c r="L811" i="16" s="1"/>
  <c r="T811" i="16"/>
  <c r="J812" i="16"/>
  <c r="X810" i="16"/>
  <c r="W810" i="16"/>
  <c r="Y810" i="16"/>
  <c r="W808" i="17" l="1"/>
  <c r="X808" i="17"/>
  <c r="S809" i="17"/>
  <c r="Y809" i="17" s="1"/>
  <c r="Q810" i="17"/>
  <c r="T810" i="17" s="1"/>
  <c r="J811" i="17"/>
  <c r="L810" i="17"/>
  <c r="O816" i="17"/>
  <c r="N816" i="17"/>
  <c r="P816" i="17"/>
  <c r="R815" i="17"/>
  <c r="U815" i="17" s="1"/>
  <c r="G816" i="17"/>
  <c r="V816" i="17"/>
  <c r="F818" i="17"/>
  <c r="M819" i="17" s="1"/>
  <c r="I816" i="17"/>
  <c r="K816" i="17" s="1"/>
  <c r="H816" i="17"/>
  <c r="Q813" i="16"/>
  <c r="S813" i="16" s="1"/>
  <c r="V814" i="16"/>
  <c r="M815" i="16"/>
  <c r="F815" i="16"/>
  <c r="G814" i="16"/>
  <c r="H814" i="16"/>
  <c r="I814" i="16"/>
  <c r="O814" i="16"/>
  <c r="P814" i="16"/>
  <c r="R814" i="16" s="1"/>
  <c r="N814" i="16"/>
  <c r="T812" i="16"/>
  <c r="J813" i="16"/>
  <c r="X811" i="16"/>
  <c r="Y811" i="16"/>
  <c r="W811" i="16"/>
  <c r="U811" i="16"/>
  <c r="K812" i="16"/>
  <c r="L812" i="16" s="1"/>
  <c r="J812" i="17" l="1"/>
  <c r="L811" i="17"/>
  <c r="X809" i="17"/>
  <c r="W809" i="17"/>
  <c r="S810" i="17"/>
  <c r="X810" i="17" s="1"/>
  <c r="Q811" i="17"/>
  <c r="T811" i="17" s="1"/>
  <c r="P817" i="17"/>
  <c r="N817" i="17"/>
  <c r="O817" i="17"/>
  <c r="R816" i="17"/>
  <c r="U816" i="17" s="1"/>
  <c r="F819" i="17"/>
  <c r="M820" i="17" s="1"/>
  <c r="I817" i="17"/>
  <c r="K817" i="17" s="1"/>
  <c r="H817" i="17"/>
  <c r="V817" i="17"/>
  <c r="G817" i="17"/>
  <c r="Q814" i="16"/>
  <c r="S814" i="16" s="1"/>
  <c r="H815" i="16"/>
  <c r="V815" i="16"/>
  <c r="M816" i="16"/>
  <c r="F816" i="16"/>
  <c r="G815" i="16"/>
  <c r="I815" i="16"/>
  <c r="N815" i="16"/>
  <c r="O815" i="16"/>
  <c r="P815" i="16"/>
  <c r="R815" i="16" s="1"/>
  <c r="T813" i="16"/>
  <c r="J814" i="16"/>
  <c r="U812" i="16"/>
  <c r="K813" i="16"/>
  <c r="L813" i="16" s="1"/>
  <c r="W812" i="16"/>
  <c r="Y812" i="16"/>
  <c r="X812" i="16"/>
  <c r="W810" i="17" l="1"/>
  <c r="Y810" i="17"/>
  <c r="S811" i="17"/>
  <c r="X811" i="17" s="1"/>
  <c r="Q812" i="17"/>
  <c r="T812" i="17" s="1"/>
  <c r="J813" i="17"/>
  <c r="L812" i="17"/>
  <c r="R817" i="17"/>
  <c r="P818" i="17"/>
  <c r="N818" i="17"/>
  <c r="O818" i="17"/>
  <c r="F820" i="17"/>
  <c r="M821" i="17" s="1"/>
  <c r="V818" i="17"/>
  <c r="G818" i="17"/>
  <c r="I818" i="17"/>
  <c r="K818" i="17" s="1"/>
  <c r="H818" i="17"/>
  <c r="Q815" i="16"/>
  <c r="S815" i="16" s="1"/>
  <c r="N816" i="16"/>
  <c r="O816" i="16"/>
  <c r="P816" i="16"/>
  <c r="R816" i="16" s="1"/>
  <c r="V816" i="16"/>
  <c r="G816" i="16"/>
  <c r="H816" i="16"/>
  <c r="I816" i="16"/>
  <c r="M817" i="16"/>
  <c r="F817" i="16"/>
  <c r="U813" i="16"/>
  <c r="K814" i="16"/>
  <c r="L814" i="16" s="1"/>
  <c r="J815" i="16"/>
  <c r="T814" i="16"/>
  <c r="X813" i="16"/>
  <c r="Y813" i="16"/>
  <c r="W813" i="16"/>
  <c r="Y811" i="17" l="1"/>
  <c r="W811" i="17"/>
  <c r="L813" i="17"/>
  <c r="J814" i="17"/>
  <c r="S812" i="17"/>
  <c r="W812" i="17" s="1"/>
  <c r="Q813" i="17"/>
  <c r="T813" i="17" s="1"/>
  <c r="R818" i="17"/>
  <c r="U817" i="17"/>
  <c r="U818" i="17"/>
  <c r="H819" i="17"/>
  <c r="G819" i="17"/>
  <c r="V819" i="17"/>
  <c r="F821" i="17"/>
  <c r="M822" i="17" s="1"/>
  <c r="I819" i="17"/>
  <c r="K819" i="17" s="1"/>
  <c r="P819" i="17"/>
  <c r="R819" i="17" s="1"/>
  <c r="O819" i="17"/>
  <c r="N819" i="17"/>
  <c r="Q816" i="16"/>
  <c r="S816" i="16" s="1"/>
  <c r="N817" i="16"/>
  <c r="O817" i="16"/>
  <c r="P817" i="16"/>
  <c r="R817" i="16" s="1"/>
  <c r="H817" i="16"/>
  <c r="I817" i="16"/>
  <c r="G817" i="16"/>
  <c r="M818" i="16"/>
  <c r="V817" i="16"/>
  <c r="F818" i="16"/>
  <c r="X814" i="16"/>
  <c r="Y814" i="16"/>
  <c r="W814" i="16"/>
  <c r="T815" i="16"/>
  <c r="J816" i="16"/>
  <c r="U814" i="16"/>
  <c r="K815" i="16"/>
  <c r="L815" i="16" s="1"/>
  <c r="X812" i="17" l="1"/>
  <c r="Y812" i="17"/>
  <c r="S813" i="17"/>
  <c r="Y813" i="17" s="1"/>
  <c r="Q814" i="17"/>
  <c r="T814" i="17" s="1"/>
  <c r="L814" i="17"/>
  <c r="J815" i="17"/>
  <c r="U819" i="17"/>
  <c r="R820" i="17"/>
  <c r="N820" i="17"/>
  <c r="O820" i="17"/>
  <c r="P820" i="17"/>
  <c r="F822" i="17"/>
  <c r="M823" i="17" s="1"/>
  <c r="I820" i="17"/>
  <c r="K820" i="17" s="1"/>
  <c r="V820" i="17"/>
  <c r="H820" i="17"/>
  <c r="G820" i="17"/>
  <c r="Q817" i="16"/>
  <c r="S817" i="16" s="1"/>
  <c r="N818" i="16"/>
  <c r="O818" i="16"/>
  <c r="P818" i="16"/>
  <c r="R818" i="16" s="1"/>
  <c r="H818" i="16"/>
  <c r="M819" i="16"/>
  <c r="V818" i="16"/>
  <c r="I818" i="16"/>
  <c r="F819" i="16"/>
  <c r="G818" i="16"/>
  <c r="T816" i="16"/>
  <c r="J817" i="16"/>
  <c r="X815" i="16"/>
  <c r="Y815" i="16"/>
  <c r="W815" i="16"/>
  <c r="U815" i="16"/>
  <c r="K816" i="16"/>
  <c r="L816" i="16" s="1"/>
  <c r="W813" i="17" l="1"/>
  <c r="L815" i="17"/>
  <c r="J816" i="17"/>
  <c r="S814" i="17"/>
  <c r="Y814" i="17" s="1"/>
  <c r="Q815" i="17"/>
  <c r="T815" i="17" s="1"/>
  <c r="X813" i="17"/>
  <c r="U820" i="17"/>
  <c r="N821" i="17"/>
  <c r="P821" i="17"/>
  <c r="R821" i="17" s="1"/>
  <c r="O821" i="17"/>
  <c r="V821" i="17"/>
  <c r="I821" i="17"/>
  <c r="K821" i="17" s="1"/>
  <c r="H821" i="17"/>
  <c r="F823" i="17"/>
  <c r="M824" i="17" s="1"/>
  <c r="G821" i="17"/>
  <c r="Q818" i="16"/>
  <c r="S818" i="16" s="1"/>
  <c r="O819" i="16"/>
  <c r="N819" i="16"/>
  <c r="P819" i="16"/>
  <c r="R819" i="16" s="1"/>
  <c r="V819" i="16"/>
  <c r="H819" i="16"/>
  <c r="M820" i="16"/>
  <c r="G819" i="16"/>
  <c r="I819" i="16"/>
  <c r="F820" i="16"/>
  <c r="W816" i="16"/>
  <c r="X816" i="16"/>
  <c r="Y816" i="16"/>
  <c r="T817" i="16"/>
  <c r="J818" i="16"/>
  <c r="U816" i="16"/>
  <c r="K817" i="16"/>
  <c r="L817" i="16" s="1"/>
  <c r="Y817" i="16" s="1"/>
  <c r="X814" i="17" l="1"/>
  <c r="Q819" i="16"/>
  <c r="S819" i="16" s="1"/>
  <c r="W814" i="17"/>
  <c r="L816" i="17"/>
  <c r="J817" i="17"/>
  <c r="Q816" i="17"/>
  <c r="T816" i="17" s="1"/>
  <c r="S815" i="17"/>
  <c r="Y815" i="17" s="1"/>
  <c r="U821" i="17"/>
  <c r="I822" i="17"/>
  <c r="K822" i="17" s="1"/>
  <c r="H822" i="17"/>
  <c r="G822" i="17"/>
  <c r="F824" i="17"/>
  <c r="M825" i="17" s="1"/>
  <c r="V822" i="17"/>
  <c r="P822" i="17"/>
  <c r="R822" i="17" s="1"/>
  <c r="O822" i="17"/>
  <c r="N822" i="17"/>
  <c r="N820" i="16"/>
  <c r="O820" i="16"/>
  <c r="P820" i="16"/>
  <c r="R820" i="16" s="1"/>
  <c r="H820" i="16"/>
  <c r="F821" i="16"/>
  <c r="V820" i="16"/>
  <c r="G820" i="16"/>
  <c r="M821" i="16"/>
  <c r="I820" i="16"/>
  <c r="T818" i="16"/>
  <c r="J819" i="16"/>
  <c r="K818" i="16"/>
  <c r="L818" i="16" s="1"/>
  <c r="U817" i="16"/>
  <c r="W817" i="16"/>
  <c r="X817" i="16"/>
  <c r="W815" i="17" l="1"/>
  <c r="X815" i="17"/>
  <c r="S816" i="17"/>
  <c r="X816" i="17" s="1"/>
  <c r="Q817" i="17"/>
  <c r="T817" i="17" s="1"/>
  <c r="L817" i="17"/>
  <c r="J818" i="17"/>
  <c r="Q820" i="16"/>
  <c r="S820" i="16" s="1"/>
  <c r="N823" i="17"/>
  <c r="O823" i="17"/>
  <c r="P823" i="17"/>
  <c r="R823" i="17" s="1"/>
  <c r="F825" i="17"/>
  <c r="M826" i="17" s="1"/>
  <c r="V823" i="17"/>
  <c r="H823" i="17"/>
  <c r="G823" i="17"/>
  <c r="I823" i="17"/>
  <c r="K823" i="17" s="1"/>
  <c r="U822" i="17"/>
  <c r="P821" i="16"/>
  <c r="R821" i="16" s="1"/>
  <c r="N821" i="16"/>
  <c r="O821" i="16"/>
  <c r="M822" i="16"/>
  <c r="G821" i="16"/>
  <c r="F822" i="16"/>
  <c r="I821" i="16"/>
  <c r="V821" i="16"/>
  <c r="H821" i="16"/>
  <c r="T819" i="16"/>
  <c r="J820" i="16"/>
  <c r="U818" i="16"/>
  <c r="K819" i="16"/>
  <c r="L819" i="16" s="1"/>
  <c r="X818" i="16"/>
  <c r="W818" i="16"/>
  <c r="Y818" i="16"/>
  <c r="Y816" i="17" l="1"/>
  <c r="W816" i="17"/>
  <c r="J819" i="17"/>
  <c r="L818" i="17"/>
  <c r="S817" i="17"/>
  <c r="Y817" i="17" s="1"/>
  <c r="Q818" i="17"/>
  <c r="T818" i="17" s="1"/>
  <c r="U823" i="17"/>
  <c r="O824" i="17"/>
  <c r="N824" i="17"/>
  <c r="P824" i="17"/>
  <c r="R824" i="17" s="1"/>
  <c r="G824" i="17"/>
  <c r="V824" i="17"/>
  <c r="H824" i="17"/>
  <c r="F826" i="17"/>
  <c r="M827" i="17" s="1"/>
  <c r="I824" i="17"/>
  <c r="K824" i="17" s="1"/>
  <c r="Q821" i="16"/>
  <c r="S821" i="16" s="1"/>
  <c r="I822" i="16"/>
  <c r="M823" i="16"/>
  <c r="V822" i="16"/>
  <c r="G822" i="16"/>
  <c r="H822" i="16"/>
  <c r="F823" i="16"/>
  <c r="O822" i="16"/>
  <c r="N822" i="16"/>
  <c r="P822" i="16"/>
  <c r="R822" i="16" s="1"/>
  <c r="J821" i="16"/>
  <c r="W819" i="16"/>
  <c r="Y819" i="16"/>
  <c r="X819" i="16"/>
  <c r="T820" i="16"/>
  <c r="U819" i="16"/>
  <c r="K820" i="16"/>
  <c r="L820" i="16" s="1"/>
  <c r="X820" i="16" s="1"/>
  <c r="W817" i="17" l="1"/>
  <c r="L819" i="17"/>
  <c r="J820" i="17"/>
  <c r="X817" i="17"/>
  <c r="S818" i="17"/>
  <c r="X818" i="17" s="1"/>
  <c r="Q819" i="17"/>
  <c r="T819" i="17" s="1"/>
  <c r="U824" i="17"/>
  <c r="F827" i="17"/>
  <c r="M828" i="17" s="1"/>
  <c r="I825" i="17"/>
  <c r="H825" i="17"/>
  <c r="G825" i="17"/>
  <c r="V825" i="17"/>
  <c r="P825" i="17"/>
  <c r="R825" i="17" s="1"/>
  <c r="O825" i="17"/>
  <c r="N825" i="17"/>
  <c r="Q822" i="16"/>
  <c r="S822" i="16" s="1"/>
  <c r="I823" i="16"/>
  <c r="H823" i="16"/>
  <c r="V823" i="16"/>
  <c r="F824" i="16"/>
  <c r="M824" i="16"/>
  <c r="G823" i="16"/>
  <c r="N823" i="16"/>
  <c r="O823" i="16"/>
  <c r="P823" i="16"/>
  <c r="W820" i="16"/>
  <c r="Y820" i="16"/>
  <c r="U820" i="16"/>
  <c r="K821" i="16"/>
  <c r="L821" i="16" s="1"/>
  <c r="T821" i="16"/>
  <c r="J822" i="16"/>
  <c r="Y818" i="17" l="1"/>
  <c r="W818" i="17"/>
  <c r="L820" i="17"/>
  <c r="J821" i="17"/>
  <c r="S819" i="17"/>
  <c r="W819" i="17" s="1"/>
  <c r="Q820" i="17"/>
  <c r="T820" i="17" s="1"/>
  <c r="Q823" i="16"/>
  <c r="S823" i="16" s="1"/>
  <c r="K825" i="17"/>
  <c r="U825" i="17" s="1"/>
  <c r="O826" i="17"/>
  <c r="P826" i="17"/>
  <c r="R826" i="17" s="1"/>
  <c r="N826" i="17"/>
  <c r="F828" i="17"/>
  <c r="M829" i="17" s="1"/>
  <c r="I826" i="17"/>
  <c r="G826" i="17"/>
  <c r="V826" i="17"/>
  <c r="H826" i="17"/>
  <c r="R823" i="16"/>
  <c r="N824" i="16"/>
  <c r="O824" i="16"/>
  <c r="P824" i="16"/>
  <c r="R824" i="16" s="1"/>
  <c r="H824" i="16"/>
  <c r="F825" i="16"/>
  <c r="I824" i="16"/>
  <c r="G824" i="16"/>
  <c r="M825" i="16"/>
  <c r="V824" i="16"/>
  <c r="X821" i="16"/>
  <c r="Y821" i="16"/>
  <c r="W821" i="16"/>
  <c r="T822" i="16"/>
  <c r="J823" i="16"/>
  <c r="U821" i="16"/>
  <c r="K822" i="16"/>
  <c r="L822" i="16" s="1"/>
  <c r="Y819" i="17" l="1"/>
  <c r="X819" i="17"/>
  <c r="L821" i="17"/>
  <c r="J822" i="17"/>
  <c r="S820" i="17"/>
  <c r="X820" i="17" s="1"/>
  <c r="Q821" i="17"/>
  <c r="T821" i="17" s="1"/>
  <c r="Q824" i="16"/>
  <c r="S824" i="16" s="1"/>
  <c r="K826" i="17"/>
  <c r="U826" i="17" s="1"/>
  <c r="P827" i="17"/>
  <c r="R827" i="17" s="1"/>
  <c r="O827" i="17"/>
  <c r="N827" i="17"/>
  <c r="H827" i="17"/>
  <c r="G827" i="17"/>
  <c r="V827" i="17"/>
  <c r="I827" i="17"/>
  <c r="F829" i="17"/>
  <c r="M830" i="17" s="1"/>
  <c r="F826" i="16"/>
  <c r="V825" i="16"/>
  <c r="I825" i="16"/>
  <c r="G825" i="16"/>
  <c r="H825" i="16"/>
  <c r="M826" i="16"/>
  <c r="N825" i="16"/>
  <c r="O825" i="16"/>
  <c r="P825" i="16"/>
  <c r="R825" i="16" s="1"/>
  <c r="X822" i="16"/>
  <c r="Y822" i="16"/>
  <c r="W822" i="16"/>
  <c r="L823" i="16"/>
  <c r="T823" i="16"/>
  <c r="J824" i="16"/>
  <c r="U822" i="16"/>
  <c r="K823" i="16"/>
  <c r="Y820" i="17" l="1"/>
  <c r="W820" i="17"/>
  <c r="S821" i="17"/>
  <c r="Y821" i="17" s="1"/>
  <c r="Q822" i="17"/>
  <c r="T822" i="17" s="1"/>
  <c r="L822" i="17"/>
  <c r="J823" i="17"/>
  <c r="Q825" i="16"/>
  <c r="S825" i="16" s="1"/>
  <c r="K827" i="17"/>
  <c r="U827" i="17" s="1"/>
  <c r="F830" i="17"/>
  <c r="M831" i="17" s="1"/>
  <c r="I828" i="17"/>
  <c r="K828" i="17" s="1"/>
  <c r="G828" i="17"/>
  <c r="V828" i="17"/>
  <c r="H828" i="17"/>
  <c r="O828" i="17"/>
  <c r="P828" i="17"/>
  <c r="R828" i="17" s="1"/>
  <c r="N828" i="17"/>
  <c r="O826" i="16"/>
  <c r="P826" i="16"/>
  <c r="R826" i="16" s="1"/>
  <c r="N826" i="16"/>
  <c r="H826" i="16"/>
  <c r="F827" i="16"/>
  <c r="M827" i="16"/>
  <c r="I826" i="16"/>
  <c r="V826" i="16"/>
  <c r="G826" i="16"/>
  <c r="T824" i="16"/>
  <c r="J825" i="16"/>
  <c r="W823" i="16"/>
  <c r="X823" i="16"/>
  <c r="Y823" i="16"/>
  <c r="U823" i="16"/>
  <c r="K824" i="16"/>
  <c r="L824" i="16" s="1"/>
  <c r="L823" i="17" l="1"/>
  <c r="J824" i="17"/>
  <c r="S822" i="17"/>
  <c r="W822" i="17" s="1"/>
  <c r="Q823" i="17"/>
  <c r="W821" i="17"/>
  <c r="X821" i="17"/>
  <c r="V829" i="17"/>
  <c r="F831" i="17"/>
  <c r="M832" i="17" s="1"/>
  <c r="I829" i="17"/>
  <c r="K829" i="17" s="1"/>
  <c r="G829" i="17"/>
  <c r="H829" i="17"/>
  <c r="Q826" i="16"/>
  <c r="S826" i="16" s="1"/>
  <c r="N829" i="17"/>
  <c r="P829" i="17"/>
  <c r="R829" i="17" s="1"/>
  <c r="O829" i="17"/>
  <c r="U828" i="17"/>
  <c r="P827" i="16"/>
  <c r="R827" i="16" s="1"/>
  <c r="N827" i="16"/>
  <c r="O827" i="16"/>
  <c r="H827" i="16"/>
  <c r="G827" i="16"/>
  <c r="I827" i="16"/>
  <c r="V827" i="16"/>
  <c r="M828" i="16"/>
  <c r="F828" i="16"/>
  <c r="K825" i="16"/>
  <c r="L825" i="16" s="1"/>
  <c r="U824" i="16"/>
  <c r="T825" i="16"/>
  <c r="J826" i="16"/>
  <c r="W824" i="16"/>
  <c r="X824" i="16"/>
  <c r="Y824" i="16"/>
  <c r="Y822" i="17" l="1"/>
  <c r="X822" i="17"/>
  <c r="L824" i="17"/>
  <c r="J825" i="17"/>
  <c r="S823" i="17"/>
  <c r="X823" i="17" s="1"/>
  <c r="Q824" i="17"/>
  <c r="T824" i="17" s="1"/>
  <c r="T823" i="17"/>
  <c r="U829" i="17"/>
  <c r="P830" i="17"/>
  <c r="R830" i="17" s="1"/>
  <c r="O830" i="17"/>
  <c r="N830" i="17"/>
  <c r="I830" i="17"/>
  <c r="K830" i="17" s="1"/>
  <c r="H830" i="17"/>
  <c r="G830" i="17"/>
  <c r="V830" i="17"/>
  <c r="F832" i="17"/>
  <c r="M833" i="17" s="1"/>
  <c r="Q827" i="16"/>
  <c r="S827" i="16" s="1"/>
  <c r="N828" i="16"/>
  <c r="P828" i="16"/>
  <c r="R828" i="16" s="1"/>
  <c r="O828" i="16"/>
  <c r="V828" i="16"/>
  <c r="G828" i="16"/>
  <c r="H828" i="16"/>
  <c r="F829" i="16"/>
  <c r="I828" i="16"/>
  <c r="M829" i="16"/>
  <c r="U825" i="16"/>
  <c r="K826" i="16"/>
  <c r="L826" i="16" s="1"/>
  <c r="T826" i="16"/>
  <c r="J827" i="16"/>
  <c r="W825" i="16"/>
  <c r="X825" i="16"/>
  <c r="Y825" i="16"/>
  <c r="Y823" i="17" l="1"/>
  <c r="S824" i="17"/>
  <c r="X824" i="17" s="1"/>
  <c r="Q825" i="17"/>
  <c r="T825" i="17" s="1"/>
  <c r="L825" i="17"/>
  <c r="J826" i="17"/>
  <c r="W823" i="17"/>
  <c r="F833" i="17"/>
  <c r="M834" i="17" s="1"/>
  <c r="G831" i="17"/>
  <c r="V831" i="17"/>
  <c r="I831" i="17"/>
  <c r="K831" i="17" s="1"/>
  <c r="H831" i="17"/>
  <c r="O831" i="17"/>
  <c r="P831" i="17"/>
  <c r="R831" i="17" s="1"/>
  <c r="N831" i="17"/>
  <c r="U830" i="17"/>
  <c r="Q828" i="16"/>
  <c r="S828" i="16" s="1"/>
  <c r="F830" i="16"/>
  <c r="H829" i="16"/>
  <c r="V829" i="16"/>
  <c r="M830" i="16"/>
  <c r="I829" i="16"/>
  <c r="G829" i="16"/>
  <c r="P829" i="16"/>
  <c r="R829" i="16" s="1"/>
  <c r="N829" i="16"/>
  <c r="O829" i="16"/>
  <c r="T827" i="16"/>
  <c r="J828" i="16"/>
  <c r="U826" i="16"/>
  <c r="K827" i="16"/>
  <c r="L827" i="16" s="1"/>
  <c r="W826" i="16"/>
  <c r="X826" i="16"/>
  <c r="Y826" i="16"/>
  <c r="Y824" i="17" l="1"/>
  <c r="W824" i="17"/>
  <c r="J827" i="17"/>
  <c r="L826" i="17"/>
  <c r="S825" i="17"/>
  <c r="Y825" i="17" s="1"/>
  <c r="Q826" i="17"/>
  <c r="T826" i="17" s="1"/>
  <c r="U831" i="17"/>
  <c r="O832" i="17"/>
  <c r="N832" i="17"/>
  <c r="P832" i="17"/>
  <c r="G832" i="17"/>
  <c r="V832" i="17"/>
  <c r="F834" i="17"/>
  <c r="M835" i="17" s="1"/>
  <c r="I832" i="17"/>
  <c r="K832" i="17" s="1"/>
  <c r="H832" i="17"/>
  <c r="Q829" i="16"/>
  <c r="S829" i="16" s="1"/>
  <c r="N830" i="16"/>
  <c r="P830" i="16"/>
  <c r="R830" i="16" s="1"/>
  <c r="O830" i="16"/>
  <c r="F831" i="16"/>
  <c r="V830" i="16"/>
  <c r="M831" i="16"/>
  <c r="G830" i="16"/>
  <c r="H830" i="16"/>
  <c r="I830" i="16"/>
  <c r="U827" i="16"/>
  <c r="K828" i="16"/>
  <c r="L828" i="16" s="1"/>
  <c r="T828" i="16"/>
  <c r="J829" i="16"/>
  <c r="Y827" i="16"/>
  <c r="X827" i="16"/>
  <c r="W827" i="16"/>
  <c r="X825" i="17" l="1"/>
  <c r="W825" i="17"/>
  <c r="S826" i="17"/>
  <c r="X826" i="17" s="1"/>
  <c r="Q827" i="17"/>
  <c r="T827" i="17" s="1"/>
  <c r="L827" i="17"/>
  <c r="J828" i="17"/>
  <c r="R832" i="17"/>
  <c r="P833" i="17"/>
  <c r="N833" i="17"/>
  <c r="O833" i="17"/>
  <c r="F835" i="17"/>
  <c r="M836" i="17" s="1"/>
  <c r="I833" i="17"/>
  <c r="K833" i="17" s="1"/>
  <c r="H833" i="17"/>
  <c r="V833" i="17"/>
  <c r="G833" i="17"/>
  <c r="Q830" i="16"/>
  <c r="S830" i="16" s="1"/>
  <c r="H831" i="16"/>
  <c r="M832" i="16"/>
  <c r="V831" i="16"/>
  <c r="I831" i="16"/>
  <c r="F832" i="16"/>
  <c r="G831" i="16"/>
  <c r="N831" i="16"/>
  <c r="O831" i="16"/>
  <c r="P831" i="16"/>
  <c r="R831" i="16" s="1"/>
  <c r="W828" i="16"/>
  <c r="X828" i="16"/>
  <c r="Y828" i="16"/>
  <c r="T829" i="16"/>
  <c r="J830" i="16"/>
  <c r="U828" i="16"/>
  <c r="K829" i="16"/>
  <c r="L829" i="16" s="1"/>
  <c r="W826" i="17" l="1"/>
  <c r="L828" i="17"/>
  <c r="J829" i="17"/>
  <c r="Y826" i="17"/>
  <c r="S827" i="17"/>
  <c r="X827" i="17" s="1"/>
  <c r="Q828" i="17"/>
  <c r="T828" i="17" s="1"/>
  <c r="R833" i="17"/>
  <c r="U833" i="17"/>
  <c r="I834" i="17"/>
  <c r="K834" i="17" s="1"/>
  <c r="H834" i="17"/>
  <c r="F836" i="17"/>
  <c r="M837" i="17" s="1"/>
  <c r="G834" i="17"/>
  <c r="V834" i="17"/>
  <c r="P834" i="17"/>
  <c r="R834" i="17" s="1"/>
  <c r="N834" i="17"/>
  <c r="O834" i="17"/>
  <c r="U832" i="17"/>
  <c r="Q831" i="16"/>
  <c r="S831" i="16" s="1"/>
  <c r="V832" i="16"/>
  <c r="M833" i="16"/>
  <c r="G832" i="16"/>
  <c r="H832" i="16"/>
  <c r="I832" i="16"/>
  <c r="F833" i="16"/>
  <c r="N832" i="16"/>
  <c r="O832" i="16"/>
  <c r="P832" i="16"/>
  <c r="R832" i="16" s="1"/>
  <c r="X829" i="16"/>
  <c r="W829" i="16"/>
  <c r="Y829" i="16"/>
  <c r="T830" i="16"/>
  <c r="J831" i="16"/>
  <c r="U829" i="16"/>
  <c r="K830" i="16"/>
  <c r="L830" i="16" s="1"/>
  <c r="W827" i="17" l="1"/>
  <c r="S828" i="17"/>
  <c r="Y828" i="17" s="1"/>
  <c r="Q829" i="17"/>
  <c r="T829" i="17" s="1"/>
  <c r="Y827" i="17"/>
  <c r="L829" i="17"/>
  <c r="J830" i="17"/>
  <c r="U834" i="17"/>
  <c r="H835" i="17"/>
  <c r="G835" i="17"/>
  <c r="V835" i="17"/>
  <c r="F837" i="17"/>
  <c r="M838" i="17" s="1"/>
  <c r="I835" i="17"/>
  <c r="K835" i="17" s="1"/>
  <c r="P835" i="17"/>
  <c r="R835" i="17" s="1"/>
  <c r="O835" i="17"/>
  <c r="N835" i="17"/>
  <c r="Q832" i="16"/>
  <c r="S832" i="16" s="1"/>
  <c r="H833" i="16"/>
  <c r="V833" i="16"/>
  <c r="G833" i="16"/>
  <c r="F834" i="16"/>
  <c r="M834" i="16"/>
  <c r="I833" i="16"/>
  <c r="N833" i="16"/>
  <c r="O833" i="16"/>
  <c r="P833" i="16"/>
  <c r="R833" i="16" s="1"/>
  <c r="W830" i="16"/>
  <c r="X830" i="16"/>
  <c r="Y830" i="16"/>
  <c r="U830" i="16"/>
  <c r="K831" i="16"/>
  <c r="L831" i="16" s="1"/>
  <c r="T831" i="16"/>
  <c r="J832" i="16"/>
  <c r="W828" i="17" l="1"/>
  <c r="X828" i="17"/>
  <c r="L830" i="17"/>
  <c r="J831" i="17"/>
  <c r="S829" i="17"/>
  <c r="X829" i="17" s="1"/>
  <c r="Q830" i="17"/>
  <c r="F838" i="17"/>
  <c r="M839" i="17" s="1"/>
  <c r="I836" i="17"/>
  <c r="K836" i="17" s="1"/>
  <c r="V836" i="17"/>
  <c r="H836" i="17"/>
  <c r="G836" i="17"/>
  <c r="N836" i="17"/>
  <c r="O836" i="17"/>
  <c r="P836" i="17"/>
  <c r="R836" i="17" s="1"/>
  <c r="U835" i="17"/>
  <c r="Q833" i="16"/>
  <c r="S833" i="16" s="1"/>
  <c r="N834" i="16"/>
  <c r="O834" i="16"/>
  <c r="P834" i="16"/>
  <c r="R834" i="16" s="1"/>
  <c r="M835" i="16"/>
  <c r="F835" i="16"/>
  <c r="I834" i="16"/>
  <c r="V834" i="16"/>
  <c r="H834" i="16"/>
  <c r="G834" i="16"/>
  <c r="W831" i="16"/>
  <c r="X831" i="16"/>
  <c r="Y831" i="16"/>
  <c r="L832" i="16"/>
  <c r="T832" i="16"/>
  <c r="J833" i="16"/>
  <c r="U831" i="16"/>
  <c r="K832" i="16"/>
  <c r="Y829" i="17" l="1"/>
  <c r="W829" i="17"/>
  <c r="S830" i="17"/>
  <c r="Y830" i="17" s="1"/>
  <c r="Q831" i="17"/>
  <c r="T831" i="17" s="1"/>
  <c r="J832" i="17"/>
  <c r="L831" i="17"/>
  <c r="T830" i="17"/>
  <c r="Q834" i="16"/>
  <c r="S834" i="16" s="1"/>
  <c r="U836" i="17"/>
  <c r="V837" i="17"/>
  <c r="G837" i="17"/>
  <c r="I837" i="17"/>
  <c r="K837" i="17" s="1"/>
  <c r="F839" i="17"/>
  <c r="H837" i="17"/>
  <c r="N837" i="17"/>
  <c r="P837" i="17"/>
  <c r="R837" i="17" s="1"/>
  <c r="O837" i="17"/>
  <c r="N835" i="16"/>
  <c r="P835" i="16"/>
  <c r="R835" i="16" s="1"/>
  <c r="O835" i="16"/>
  <c r="V835" i="16"/>
  <c r="G835" i="16"/>
  <c r="F836" i="16"/>
  <c r="M836" i="16"/>
  <c r="H835" i="16"/>
  <c r="I835" i="16"/>
  <c r="U832" i="16"/>
  <c r="K833" i="16"/>
  <c r="T833" i="16"/>
  <c r="L833" i="16"/>
  <c r="J834" i="16"/>
  <c r="W832" i="16"/>
  <c r="Y832" i="16"/>
  <c r="X832" i="16"/>
  <c r="L832" i="17" l="1"/>
  <c r="J833" i="17"/>
  <c r="X830" i="17"/>
  <c r="W830" i="17"/>
  <c r="S831" i="17"/>
  <c r="Y831" i="17" s="1"/>
  <c r="Q832" i="17"/>
  <c r="U837" i="17"/>
  <c r="P838" i="17"/>
  <c r="R838" i="17" s="1"/>
  <c r="O838" i="17"/>
  <c r="N838" i="17"/>
  <c r="I838" i="17"/>
  <c r="K838" i="17" s="1"/>
  <c r="H838" i="17"/>
  <c r="G838" i="17"/>
  <c r="V838" i="17"/>
  <c r="N836" i="16"/>
  <c r="P836" i="16"/>
  <c r="R836" i="16" s="1"/>
  <c r="O836" i="16"/>
  <c r="H836" i="16"/>
  <c r="M837" i="16"/>
  <c r="V836" i="16"/>
  <c r="F837" i="16"/>
  <c r="I836" i="16"/>
  <c r="G836" i="16"/>
  <c r="Q835" i="16"/>
  <c r="S835" i="16" s="1"/>
  <c r="T834" i="16"/>
  <c r="J835" i="16"/>
  <c r="W833" i="16"/>
  <c r="Y833" i="16"/>
  <c r="X833" i="16"/>
  <c r="K834" i="16"/>
  <c r="L834" i="16" s="1"/>
  <c r="U833" i="16"/>
  <c r="W831" i="17" l="1"/>
  <c r="X831" i="17"/>
  <c r="Q833" i="17"/>
  <c r="S832" i="17"/>
  <c r="X832" i="17" s="1"/>
  <c r="T832" i="17"/>
  <c r="L833" i="17"/>
  <c r="J834" i="17"/>
  <c r="U838" i="17"/>
  <c r="N839" i="17"/>
  <c r="P839" i="17"/>
  <c r="R839" i="17" s="1"/>
  <c r="O839" i="17"/>
  <c r="Q836" i="16"/>
  <c r="S836" i="16" s="1"/>
  <c r="V839" i="17"/>
  <c r="H839" i="17"/>
  <c r="G839" i="17"/>
  <c r="I839" i="17"/>
  <c r="K839" i="17" s="1"/>
  <c r="O837" i="16"/>
  <c r="N837" i="16"/>
  <c r="P837" i="16"/>
  <c r="R837" i="16" s="1"/>
  <c r="I837" i="16"/>
  <c r="H837" i="16"/>
  <c r="F838" i="16"/>
  <c r="V837" i="16"/>
  <c r="G837" i="16"/>
  <c r="M838" i="16"/>
  <c r="U834" i="16"/>
  <c r="K835" i="16"/>
  <c r="L835" i="16" s="1"/>
  <c r="T835" i="16"/>
  <c r="J836" i="16"/>
  <c r="W834" i="16"/>
  <c r="X834" i="16"/>
  <c r="Y834" i="16"/>
  <c r="W832" i="17" l="1"/>
  <c r="Y832" i="17"/>
  <c r="S833" i="17"/>
  <c r="Y833" i="17" s="1"/>
  <c r="Q834" i="17"/>
  <c r="T834" i="17" s="1"/>
  <c r="T833" i="17"/>
  <c r="L834" i="17"/>
  <c r="J835" i="17"/>
  <c r="Q837" i="16"/>
  <c r="S837" i="16" s="1"/>
  <c r="U839" i="17"/>
  <c r="F839" i="16"/>
  <c r="M839" i="16"/>
  <c r="V838" i="16"/>
  <c r="H838" i="16"/>
  <c r="I838" i="16"/>
  <c r="G838" i="16"/>
  <c r="N838" i="16"/>
  <c r="O838" i="16"/>
  <c r="P838" i="16"/>
  <c r="R838" i="16" s="1"/>
  <c r="J837" i="16"/>
  <c r="T836" i="16"/>
  <c r="Y835" i="16"/>
  <c r="W835" i="16"/>
  <c r="X835" i="16"/>
  <c r="U835" i="16"/>
  <c r="K836" i="16"/>
  <c r="L836" i="16" s="1"/>
  <c r="X833" i="17" l="1"/>
  <c r="W833" i="17"/>
  <c r="L835" i="17"/>
  <c r="J836" i="17"/>
  <c r="S834" i="17"/>
  <c r="Y834" i="17" s="1"/>
  <c r="Q835" i="17"/>
  <c r="T835" i="17" s="1"/>
  <c r="Q838" i="16"/>
  <c r="S838" i="16" s="1"/>
  <c r="N839" i="16"/>
  <c r="P839" i="16"/>
  <c r="R839" i="16" s="1"/>
  <c r="O839" i="16"/>
  <c r="H839" i="16"/>
  <c r="V839" i="16"/>
  <c r="I839" i="16"/>
  <c r="G839" i="16"/>
  <c r="Y836" i="16"/>
  <c r="X836" i="16"/>
  <c r="W836" i="16"/>
  <c r="U836" i="16"/>
  <c r="K837" i="16"/>
  <c r="L837" i="16" s="1"/>
  <c r="T837" i="16"/>
  <c r="J838" i="16"/>
  <c r="S835" i="17" l="1"/>
  <c r="X835" i="17" s="1"/>
  <c r="Q836" i="17"/>
  <c r="T836" i="17" s="1"/>
  <c r="W834" i="17"/>
  <c r="X834" i="17"/>
  <c r="J837" i="17"/>
  <c r="L836" i="17"/>
  <c r="Q839" i="16"/>
  <c r="S839" i="16" s="1"/>
  <c r="K838" i="16"/>
  <c r="L838" i="16" s="1"/>
  <c r="U837" i="16"/>
  <c r="Y837" i="16"/>
  <c r="W837" i="16"/>
  <c r="X837" i="16"/>
  <c r="T838" i="16"/>
  <c r="J839" i="16"/>
  <c r="W835" i="17" l="1"/>
  <c r="L837" i="17"/>
  <c r="J838" i="17"/>
  <c r="Y835" i="17"/>
  <c r="S836" i="17"/>
  <c r="Y836" i="17" s="1"/>
  <c r="Q837" i="17"/>
  <c r="U838" i="16"/>
  <c r="K839" i="16"/>
  <c r="U839" i="16" s="1"/>
  <c r="T839" i="16"/>
  <c r="W838" i="16"/>
  <c r="Y838" i="16"/>
  <c r="X838" i="16"/>
  <c r="X836" i="17" l="1"/>
  <c r="S837" i="17"/>
  <c r="Y837" i="17" s="1"/>
  <c r="Q838" i="17"/>
  <c r="L838" i="17"/>
  <c r="J839" i="17"/>
  <c r="W836" i="17"/>
  <c r="T837" i="17"/>
  <c r="L839" i="16"/>
  <c r="W837" i="17" l="1"/>
  <c r="S838" i="17"/>
  <c r="W838" i="17" s="1"/>
  <c r="Q839" i="17"/>
  <c r="S839" i="17" s="1"/>
  <c r="X837" i="17"/>
  <c r="L839" i="17"/>
  <c r="T838" i="17"/>
  <c r="W839" i="16"/>
  <c r="W841" i="16" s="1"/>
  <c r="D14" i="3" s="1"/>
  <c r="X839" i="16"/>
  <c r="X841" i="16" s="1"/>
  <c r="Y839" i="16"/>
  <c r="Y841" i="16" s="1"/>
  <c r="E14" i="3" s="1"/>
  <c r="Y839" i="17" l="1"/>
  <c r="X839" i="17"/>
  <c r="W839" i="17"/>
  <c r="W841" i="17" s="1"/>
  <c r="D15" i="3" s="1"/>
  <c r="D16" i="3" s="1"/>
  <c r="Y838" i="17"/>
  <c r="X838" i="17"/>
  <c r="T839" i="17"/>
  <c r="X841" i="17" l="1"/>
  <c r="Y841" i="17"/>
  <c r="E15" i="3" s="1"/>
  <c r="E16" i="3" s="1"/>
  <c r="D23" i="3" s="1"/>
  <c r="D19" i="3" l="1"/>
</calcChain>
</file>

<file path=xl/comments1.xml><?xml version="1.0" encoding="utf-8"?>
<comments xmlns="http://schemas.openxmlformats.org/spreadsheetml/2006/main">
  <authors>
    <author>Andrew Briggs</author>
  </authors>
  <commentList>
    <comment ref="B3" authorId="0" shapeId="0">
      <text>
        <r>
          <rPr>
            <sz val="8"/>
            <color indexed="81"/>
            <rFont val="Tahoma"/>
            <family val="2"/>
          </rPr>
          <t xml:space="preserve">Note that this is the cell that is linked to the 'form' on the &lt;Analysis&gt; sheet where male (returns value 1) or female (returns value 2) is chosen
</t>
        </r>
      </text>
    </comment>
    <comment ref="B37" authorId="0" shapeId="0">
      <text>
        <r>
          <rPr>
            <sz val="8"/>
            <color indexed="81"/>
            <rFont val="Tahoma"/>
            <family val="2"/>
          </rPr>
          <t>Note that the cost of the primary procedure is excluded: since both arms have this procedure it is assumed to net out of the incremental analysis.  However, if the model was to be used to estimate lifetime costs of THR it would be important to include.</t>
        </r>
      </text>
    </comment>
    <comment ref="B39" authorId="0" shapeId="0">
      <text>
        <r>
          <rPr>
            <sz val="8"/>
            <color indexed="81"/>
            <rFont val="Tahoma"/>
            <family val="2"/>
          </rPr>
          <t>There are assumed to be no ongoing monitoring costs for successful THR.  However, this parameter is included in case users want to change this assumption.</t>
        </r>
      </text>
    </comment>
  </commentList>
</comments>
</file>

<file path=xl/comments2.xml><?xml version="1.0" encoding="utf-8"?>
<comments xmlns="http://schemas.openxmlformats.org/spreadsheetml/2006/main">
  <authors>
    <author>Andrew Briggs</author>
  </authors>
  <commentList>
    <comment ref="G1" authorId="0" shapeId="0">
      <text>
        <r>
          <rPr>
            <sz val="8"/>
            <color indexed="81"/>
            <rFont val="Tahoma"/>
            <family val="2"/>
          </rPr>
          <t>Taken from "Health Statistics Quarterly 09", published Spring 1999 by the Office of National Statistics (www.statistics.gov.uk)</t>
        </r>
      </text>
    </comment>
  </commentList>
</comments>
</file>

<file path=xl/sharedStrings.xml><?xml version="1.0" encoding="utf-8"?>
<sst xmlns="http://schemas.openxmlformats.org/spreadsheetml/2006/main" count="266" uniqueCount="177">
  <si>
    <t>States of the model in the represented by the ovals, transitions between states represented by the arrows</t>
  </si>
  <si>
    <r>
      <t xml:space="preserve">State utility variables shown in </t>
    </r>
    <r>
      <rPr>
        <b/>
        <sz val="10"/>
        <color indexed="17"/>
        <rFont val="Arial"/>
        <family val="2"/>
      </rPr>
      <t>green</t>
    </r>
  </si>
  <si>
    <r>
      <t xml:space="preserve">See </t>
    </r>
    <r>
      <rPr>
        <b/>
        <i/>
        <sz val="10"/>
        <rFont val="Arial"/>
        <family val="2"/>
      </rPr>
      <t>&lt;Parameters&gt;</t>
    </r>
    <r>
      <rPr>
        <sz val="10"/>
        <rFont val="Arial"/>
        <family val="2"/>
      </rPr>
      <t xml:space="preserve"> page for definitions</t>
    </r>
  </si>
  <si>
    <r>
      <t xml:space="preserve">All transisition probability variables shown in </t>
    </r>
    <r>
      <rPr>
        <b/>
        <sz val="10"/>
        <color indexed="56"/>
        <rFont val="Arial"/>
        <family val="2"/>
      </rPr>
      <t xml:space="preserve">blue </t>
    </r>
    <r>
      <rPr>
        <b/>
        <sz val="10"/>
        <rFont val="Arial"/>
        <family val="2"/>
      </rPr>
      <t>and</t>
    </r>
    <r>
      <rPr>
        <b/>
        <sz val="10"/>
        <color indexed="56"/>
        <rFont val="Arial"/>
        <family val="2"/>
      </rPr>
      <t xml:space="preserve"> </t>
    </r>
    <r>
      <rPr>
        <b/>
        <sz val="10"/>
        <color rgb="FFFF0000"/>
        <rFont val="Arial"/>
        <family val="2"/>
      </rPr>
      <t>red</t>
    </r>
  </si>
  <si>
    <r>
      <t xml:space="preserve">State cost variables shown in </t>
    </r>
    <r>
      <rPr>
        <sz val="11"/>
        <color theme="5"/>
        <rFont val="Calibri"/>
        <family val="2"/>
        <scheme val="minor"/>
      </rPr>
      <t>orange</t>
    </r>
  </si>
  <si>
    <t>per QALY</t>
  </si>
  <si>
    <t>WTP</t>
  </si>
  <si>
    <t>INMB:</t>
  </si>
  <si>
    <t>ICERs:</t>
  </si>
  <si>
    <t>difference</t>
  </si>
  <si>
    <t>QALYs</t>
  </si>
  <si>
    <t>Cost</t>
  </si>
  <si>
    <t>Prosthesis</t>
  </si>
  <si>
    <t>Results</t>
  </si>
  <si>
    <t>(enter value between 40 and 90 years)</t>
  </si>
  <si>
    <t>Patient age</t>
  </si>
  <si>
    <t>Step 2: Enter age of patient</t>
  </si>
  <si>
    <t>Step 1: Choose male or female</t>
  </si>
  <si>
    <t>Cost-effectiveness of Total Hip Replacement</t>
  </si>
  <si>
    <t>Life-years</t>
  </si>
  <si>
    <t>Check</t>
  </si>
  <si>
    <t>Death risk</t>
  </si>
  <si>
    <t>Cycle</t>
  </si>
  <si>
    <t>Model for Usual Care</t>
  </si>
  <si>
    <t>age</t>
  </si>
  <si>
    <t>male</t>
  </si>
  <si>
    <t>Parameters</t>
  </si>
  <si>
    <t>Name</t>
  </si>
  <si>
    <t>Value</t>
  </si>
  <si>
    <t>Description</t>
  </si>
  <si>
    <t>Average age of all patients at receipt of primary implant</t>
  </si>
  <si>
    <t>Sex indicator (0 for female, 1 for male)</t>
  </si>
  <si>
    <t>cDR</t>
  </si>
  <si>
    <t>Cost discount rate</t>
  </si>
  <si>
    <t>oDR</t>
  </si>
  <si>
    <t>Outcome discount rate</t>
  </si>
  <si>
    <t>Resource cost parameters</t>
  </si>
  <si>
    <t>Utility of Markov states per cycle</t>
  </si>
  <si>
    <t>UC</t>
  </si>
  <si>
    <t>PH+UC</t>
  </si>
  <si>
    <t>PH+UCvUC</t>
  </si>
  <si>
    <t>Female</t>
  </si>
  <si>
    <t>Death Probability from Social Security</t>
  </si>
  <si>
    <t>AGE</t>
  </si>
  <si>
    <t>MALE</t>
  </si>
  <si>
    <t>Death Prob</t>
  </si>
  <si>
    <t># of lives</t>
  </si>
  <si>
    <t>Life Exp</t>
  </si>
  <si>
    <t>Death prob</t>
  </si>
  <si>
    <t>Life exp</t>
  </si>
  <si>
    <t>Source</t>
  </si>
  <si>
    <t>https://www.ssa.gov/oact/STATS/table4c6.html</t>
  </si>
  <si>
    <t>OC Burst</t>
  </si>
  <si>
    <t>OC Death</t>
  </si>
  <si>
    <t>Asthma Death</t>
  </si>
  <si>
    <t>amrHOEX</t>
  </si>
  <si>
    <t>Outcome</t>
  </si>
  <si>
    <t>ER ex</t>
  </si>
  <si>
    <t>HO ex</t>
  </si>
  <si>
    <t>prob 1 yr</t>
  </si>
  <si>
    <t>Rate p-wk</t>
  </si>
  <si>
    <t>2wk prob</t>
  </si>
  <si>
    <t>year</t>
  </si>
  <si>
    <t>wks</t>
  </si>
  <si>
    <t>Probability of OC Burst per 2 week</t>
  </si>
  <si>
    <t>Probability of Emergency Room Visit per 2 week</t>
  </si>
  <si>
    <t>Probability of Asthma Hospitalization per 2 week</t>
  </si>
  <si>
    <t>Modelling the Probabilities for Asthma Exacerbation Events</t>
  </si>
  <si>
    <t>30 day prob</t>
  </si>
  <si>
    <t>Transition time</t>
  </si>
  <si>
    <t>Weeks</t>
  </si>
  <si>
    <t>amr</t>
  </si>
  <si>
    <t>Rate per person-year</t>
  </si>
  <si>
    <t>Asthma Related Mortality Rate per 100 person year</t>
  </si>
  <si>
    <t>Reference</t>
  </si>
  <si>
    <t>de Vries et al. 2010</t>
  </si>
  <si>
    <t>amrrate</t>
  </si>
  <si>
    <t>Additional risk of death given asthma hospitalization</t>
  </si>
  <si>
    <t>Additional risk of death given emergency department visit</t>
  </si>
  <si>
    <t>Additional risk of death given OC burst</t>
  </si>
  <si>
    <t>Mortality</t>
  </si>
  <si>
    <t>Exacerbations</t>
  </si>
  <si>
    <r>
      <t>Transition probability variables</t>
    </r>
    <r>
      <rPr>
        <sz val="11"/>
        <color indexed="18"/>
        <rFont val="Arial"/>
        <family val="2"/>
      </rPr>
      <t xml:space="preserve"> (see diagram on page </t>
    </r>
    <r>
      <rPr>
        <b/>
        <i/>
        <sz val="11"/>
        <color indexed="18"/>
        <rFont val="Arial"/>
        <family val="2"/>
      </rPr>
      <t>&lt;Model Figure&gt;</t>
    </r>
    <r>
      <rPr>
        <sz val="11"/>
        <color indexed="18"/>
        <rFont val="Arial"/>
        <family val="2"/>
      </rPr>
      <t xml:space="preserve"> for details)</t>
    </r>
  </si>
  <si>
    <t>cNES</t>
  </si>
  <si>
    <t>uNES</t>
  </si>
  <si>
    <t xml:space="preserve">Utility score for Non Exacerbation State (Chronic Asthma) </t>
  </si>
  <si>
    <t>Humbert et al.</t>
  </si>
  <si>
    <t>uOCEX</t>
  </si>
  <si>
    <t>uEREX</t>
  </si>
  <si>
    <t>Utility score for OC Burst</t>
  </si>
  <si>
    <t>Utility score for ER visit</t>
  </si>
  <si>
    <t>uHOEX</t>
  </si>
  <si>
    <t>Utility score for Hospitalization</t>
  </si>
  <si>
    <t>SE</t>
  </si>
  <si>
    <t>Cost of Non Exacerbation State (usual pharmacotherapy cost)</t>
  </si>
  <si>
    <t>cOSEX</t>
  </si>
  <si>
    <t>cEREX</t>
  </si>
  <si>
    <t>cHOEX</t>
  </si>
  <si>
    <t>Mild exacerbation unit cost</t>
  </si>
  <si>
    <t>Emergency room unit cost</t>
  </si>
  <si>
    <t>Hospitalization stay unit cost</t>
  </si>
  <si>
    <t>One time cost of PH system registration</t>
  </si>
  <si>
    <t>cPH1</t>
  </si>
  <si>
    <t>cPHr</t>
  </si>
  <si>
    <t>Cost of PH system per 2 weeks (recurrent)</t>
  </si>
  <si>
    <t>Price et al.</t>
  </si>
  <si>
    <t>UC Denver Source</t>
  </si>
  <si>
    <t>Ayres et al.</t>
  </si>
  <si>
    <t>MarketScan</t>
  </si>
  <si>
    <t>UCcost</t>
  </si>
  <si>
    <t>UClys</t>
  </si>
  <si>
    <t>UCqalys</t>
  </si>
  <si>
    <t>Uncontrolled Asthma Probability</t>
  </si>
  <si>
    <t>Controlled Asthma Probability</t>
  </si>
  <si>
    <t>rrOSEXuc</t>
  </si>
  <si>
    <t>rrEREXuc</t>
  </si>
  <si>
    <t>rrHOEXuc</t>
  </si>
  <si>
    <t>rrOSEXc</t>
  </si>
  <si>
    <t>rrEREXc</t>
  </si>
  <si>
    <t>rrHOEXc</t>
  </si>
  <si>
    <t>Unadj Mean per 4 month</t>
  </si>
  <si>
    <t>month</t>
  </si>
  <si>
    <t>Decision Tree Portion</t>
  </si>
  <si>
    <t>Unadj Mean/Rate per 4 month</t>
  </si>
  <si>
    <t>PH + UC</t>
  </si>
  <si>
    <t>Uncontrolled Dr. Campbell Source 2009</t>
  </si>
  <si>
    <t>Uncontrolled 2014 source</t>
  </si>
  <si>
    <t>Controlled 2014 source Kaiser</t>
  </si>
  <si>
    <t>Probability of OC Burst per 2 week for controlled asthma</t>
  </si>
  <si>
    <t xml:space="preserve">Probability of Emergency Room Visit per 2 week for controlled asthma </t>
  </si>
  <si>
    <t>Probability of Asthma Hospitalization per 2 week for controlled asthma</t>
  </si>
  <si>
    <t>Sullivan et al 2014</t>
  </si>
  <si>
    <t>Decision Tree Probabilities</t>
  </si>
  <si>
    <t>pCAPH</t>
  </si>
  <si>
    <t>pCAUC</t>
  </si>
  <si>
    <t>Initially Uncontrolled</t>
  </si>
  <si>
    <t>Controlled</t>
  </si>
  <si>
    <t>Uncontrolled</t>
  </si>
  <si>
    <t>Model for Level 2 Markov Chain</t>
  </si>
  <si>
    <t>Diagrammatic representation of the 2 Level Markov Model</t>
  </si>
  <si>
    <t>pUAPH</t>
  </si>
  <si>
    <t>pUAUC</t>
  </si>
  <si>
    <t>Merchant et al.</t>
  </si>
  <si>
    <t>Usual Care Control and Uncontrolled Level 2 Markov Chain</t>
  </si>
  <si>
    <t>PH System Control and Uncontrolled Level 2 Markov Chain</t>
  </si>
  <si>
    <t>in cont UC</t>
  </si>
  <si>
    <t>in cont PH</t>
  </si>
  <si>
    <t>Usual Care</t>
  </si>
  <si>
    <t>Rate per py</t>
  </si>
  <si>
    <t>pEXUC</t>
  </si>
  <si>
    <t>UC OC</t>
  </si>
  <si>
    <t>UC ER</t>
  </si>
  <si>
    <t>UC HO</t>
  </si>
  <si>
    <t>C OC</t>
  </si>
  <si>
    <t>C ER</t>
  </si>
  <si>
    <t xml:space="preserve"> C HO</t>
  </si>
  <si>
    <t>UC NE</t>
  </si>
  <si>
    <t>amrc</t>
  </si>
  <si>
    <t>Probability of Asthma-related Mortality for 2 weeks for Controlled Patients</t>
  </si>
  <si>
    <t>Probability of Asthma-related Mortality for 2 weeks for Uncontrolled Patients</t>
  </si>
  <si>
    <t>Probability of Controlled Asthma using PH system at 2 wks</t>
  </si>
  <si>
    <t>Probability of Controlled Asthma under Usual Care at 2 wks</t>
  </si>
  <si>
    <t>Probability of Uncontrolled Asthma using PH system at  2 wks as initially controlled</t>
  </si>
  <si>
    <t>Probability of Uncontrolled Asthma under Usual Care at 2 wks as initially controlled</t>
  </si>
  <si>
    <t>Male</t>
  </si>
  <si>
    <t>Death rate 1 yr</t>
  </si>
  <si>
    <t>DR 1 wk</t>
  </si>
  <si>
    <t>DP 2 wks</t>
  </si>
  <si>
    <t>UC OC Death</t>
  </si>
  <si>
    <t>UC A death</t>
  </si>
  <si>
    <t>C NE</t>
  </si>
  <si>
    <t>C A death</t>
  </si>
  <si>
    <t>C OC Death</t>
  </si>
  <si>
    <t>yrs</t>
  </si>
  <si>
    <t>Propeller Health</t>
  </si>
  <si>
    <t>Level 2</t>
  </si>
  <si>
    <t>Level 1</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</si>
</sst>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3" formatCode="_(* #,##0.00_);_(* \(#,##0.00\);_(* &quot;-&quot;??_);_(@_)"/>
    <numFmt numFmtId="164" formatCode="_-&quot;£&quot;* #,##0.00_-;\-&quot;£&quot;* #,##0.00_-;_-&quot;£&quot;* &quot;-&quot;??_-;_-@_-"/>
    <numFmt numFmtId="165" formatCode="_-* #,##0.00_-;\-* #,##0.00_-;_-* &quot;-&quot;??_-;_-@_-"/>
    <numFmt numFmtId="166" formatCode="0.000"/>
    <numFmt numFmtId="167" formatCode="0.00000"/>
    <numFmt numFmtId="168" formatCode="0.0000"/>
    <numFmt numFmtId="169" formatCode="_-* #,##0_-;\-* #,##0_-;_-* &quot;-&quot;??_-;_-@_-"/>
    <numFmt numFmtId="170" formatCode="_-&quot;£&quot;* #,##0_-;\-&quot;£&quot;* #,##0_-;_-&quot;£&quot;* &quot;-&quot;??_-;_-@_-"/>
    <numFmt numFmtId="171" formatCode="0.0%"/>
    <numFmt numFmtId="172" formatCode="&quot;£&quot;#,##0"/>
    <numFmt numFmtId="173" formatCode="&quot;$&quot;#,##0"/>
    <numFmt numFmtId="174" formatCode="&quot;$&quot;#,##0.00"/>
    <numFmt numFmtId="175" formatCode="0.0000%"/>
    <numFmt numFmtId="176" formatCode="#,##0.00000"/>
  </numFmts>
  <fonts count="32" x14ac:knownFonts="1">
    <font>
      <sz val="11"/>
      <color theme="1"/>
      <name val="Calibri"/>
      <family val="2"/>
      <scheme val="minor"/>
    </font>
    <font>
      <sz val="10"/>
      <name val="Arial"/>
      <family val="2"/>
    </font>
    <font>
      <b/>
      <i/>
      <sz val="10"/>
      <name val="Arial"/>
      <family val="2"/>
    </font>
    <font>
      <b/>
      <sz val="12"/>
      <color indexed="18"/>
      <name val="Arial"/>
      <family val="2"/>
    </font>
    <font>
      <i/>
      <sz val="10"/>
      <color indexed="18"/>
      <name val="Arial"/>
      <family val="2"/>
    </font>
    <font>
      <b/>
      <sz val="10"/>
      <color indexed="17"/>
      <name val="Arial"/>
      <family val="2"/>
    </font>
    <font>
      <b/>
      <sz val="12"/>
      <color indexed="32"/>
      <name val="Arial"/>
      <family val="2"/>
    </font>
    <font>
      <b/>
      <sz val="10"/>
      <color indexed="56"/>
      <name val="Arial"/>
      <family val="2"/>
    </font>
    <font>
      <b/>
      <sz val="10"/>
      <name val="Arial"/>
      <family val="2"/>
    </font>
    <font>
      <b/>
      <sz val="12"/>
      <name val="Arial"/>
      <family val="2"/>
    </font>
    <font>
      <b/>
      <sz val="10"/>
      <color indexed="9"/>
      <name val="Arial"/>
      <family val="2"/>
    </font>
    <font>
      <sz val="10"/>
      <name val="Arial"/>
      <family val="2"/>
    </font>
    <font>
      <sz val="8"/>
      <name val="Arial"/>
      <family val="2"/>
    </font>
    <font>
      <i/>
      <sz val="8"/>
      <name val="Arial"/>
      <family val="2"/>
    </font>
    <font>
      <sz val="8"/>
      <color indexed="81"/>
      <name val="Tahoma"/>
      <family val="2"/>
    </font>
    <font>
      <b/>
      <sz val="10"/>
      <color rgb="FFFF0000"/>
      <name val="Arial"/>
      <family val="2"/>
    </font>
    <font>
      <sz val="11"/>
      <color theme="5"/>
      <name val="Calibri"/>
      <family val="2"/>
      <scheme val="minor"/>
    </font>
    <font>
      <sz val="10"/>
      <color indexed="9"/>
      <name val="Arial"/>
      <family val="2"/>
    </font>
    <font>
      <sz val="8"/>
      <color rgb="FF000000"/>
      <name val="Tahoma"/>
      <family val="2"/>
    </font>
    <font>
      <b/>
      <sz val="10"/>
      <color indexed="32"/>
      <name val="Arial"/>
      <family val="2"/>
    </font>
    <font>
      <sz val="10"/>
      <color indexed="8"/>
      <name val="Arial"/>
      <family val="2"/>
    </font>
    <font>
      <b/>
      <sz val="10"/>
      <color indexed="18"/>
      <name val="Arial"/>
      <family val="2"/>
    </font>
    <font>
      <sz val="10"/>
      <color indexed="19"/>
      <name val="Arial"/>
      <family val="2"/>
    </font>
    <font>
      <sz val="10"/>
      <color indexed="16"/>
      <name val="Arial"/>
      <family val="2"/>
    </font>
    <font>
      <sz val="10"/>
      <color indexed="10"/>
      <name val="Arial"/>
      <family val="2"/>
    </font>
    <font>
      <sz val="14"/>
      <color rgb="FF212121"/>
      <name val="Segoe UI"/>
      <family val="2"/>
    </font>
    <font>
      <sz val="10"/>
      <color rgb="FF0070C0"/>
      <name val="Arial"/>
      <family val="2"/>
    </font>
    <font>
      <sz val="10"/>
      <color rgb="FF00B050"/>
      <name val="Arial"/>
      <family val="2"/>
    </font>
    <font>
      <b/>
      <sz val="11"/>
      <color indexed="18"/>
      <name val="Arial"/>
      <family val="2"/>
    </font>
    <font>
      <sz val="11"/>
      <color indexed="18"/>
      <name val="Arial"/>
      <family val="2"/>
    </font>
    <font>
      <b/>
      <i/>
      <sz val="11"/>
      <color indexed="18"/>
      <name val="Arial"/>
      <family val="2"/>
    </font>
    <font>
      <b/>
      <sz val="11"/>
      <color theme="1"/>
      <name val="Calibri"/>
      <family val="2"/>
      <scheme val="minor"/>
    </font>
  </fonts>
  <fills count="12">
    <fill>
      <patternFill patternType="none"/>
    </fill>
    <fill>
      <patternFill patternType="gray125"/>
    </fill>
    <fill>
      <patternFill patternType="solid">
        <fgColor indexed="45"/>
        <bgColor indexed="64"/>
      </patternFill>
    </fill>
    <fill>
      <patternFill patternType="solid">
        <fgColor indexed="17"/>
        <bgColor indexed="64"/>
      </patternFill>
    </fill>
    <fill>
      <patternFill patternType="solid">
        <fgColor indexed="42"/>
        <bgColor indexed="64"/>
      </patternFill>
    </fill>
    <fill>
      <patternFill patternType="solid">
        <fgColor indexed="9"/>
        <bgColor indexed="64"/>
      </patternFill>
    </fill>
    <fill>
      <patternFill patternType="solid">
        <fgColor indexed="16"/>
        <bgColor indexed="64"/>
      </patternFill>
    </fill>
    <fill>
      <patternFill patternType="solid">
        <fgColor indexed="18"/>
        <bgColor indexed="64"/>
      </patternFill>
    </fill>
    <fill>
      <patternFill patternType="solid">
        <fgColor indexed="44"/>
        <bgColor indexed="64"/>
      </patternFill>
    </fill>
    <fill>
      <patternFill patternType="solid">
        <fgColor indexed="43"/>
        <bgColor indexed="64"/>
      </patternFill>
    </fill>
    <fill>
      <patternFill patternType="solid">
        <fgColor rgb="FFFFFFFF"/>
        <bgColor indexed="64"/>
      </patternFill>
    </fill>
    <fill>
      <patternFill patternType="solid">
        <fgColor rgb="FFEEEFEF"/>
        <bgColor indexed="64"/>
      </patternFill>
    </fill>
  </fills>
  <borders count="4">
    <border>
      <left/>
      <right/>
      <top/>
      <bottom/>
      <diagonal/>
    </border>
    <border>
      <left/>
      <right/>
      <top/>
      <bottom style="thin">
        <color indexed="64"/>
      </bottom>
      <diagonal/>
    </border>
    <border>
      <left style="thin">
        <color indexed="17"/>
      </left>
      <right style="thin">
        <color indexed="17"/>
      </right>
      <top style="thin">
        <color indexed="17"/>
      </top>
      <bottom style="thin">
        <color indexed="17"/>
      </bottom>
      <diagonal/>
    </border>
    <border>
      <left style="thin">
        <color indexed="22"/>
      </left>
      <right style="thin">
        <color indexed="22"/>
      </right>
      <top style="thin">
        <color indexed="22"/>
      </top>
      <bottom style="thin">
        <color indexed="22"/>
      </bottom>
      <diagonal/>
    </border>
  </borders>
  <cellStyleXfs count="11">
    <xf numFmtId="0" fontId="0" fillId="0" borderId="0"/>
    <xf numFmtId="0" fontId="1" fillId="0" borderId="0"/>
    <xf numFmtId="165" fontId="1" fillId="0" borderId="0" applyFont="0" applyFill="0" applyBorder="0" applyAlignment="0" applyProtection="0"/>
    <xf numFmtId="164" fontId="1" fillId="0" borderId="0" applyFont="0" applyFill="0" applyBorder="0" applyAlignment="0" applyProtection="0"/>
    <xf numFmtId="2" fontId="1" fillId="0" borderId="0" applyFont="0" applyFill="0" applyBorder="0" applyAlignment="0" applyProtection="0"/>
    <xf numFmtId="9" fontId="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165" fontId="11" fillId="0" borderId="0" applyFont="0" applyFill="0" applyBorder="0" applyAlignment="0" applyProtection="0"/>
    <xf numFmtId="43" fontId="1" fillId="0" borderId="0" applyFont="0" applyFill="0" applyBorder="0" applyAlignment="0" applyProtection="0"/>
  </cellStyleXfs>
  <cellXfs count="115">
    <xf numFmtId="0" fontId="0" fillId="0" borderId="0" xfId="0"/>
    <xf numFmtId="0" fontId="3" fillId="0" borderId="0" xfId="1" applyFont="1"/>
    <xf numFmtId="0" fontId="4" fillId="0" borderId="0" xfId="1" applyFont="1"/>
    <xf numFmtId="0" fontId="1" fillId="0" borderId="0" xfId="0" applyFont="1"/>
    <xf numFmtId="0" fontId="11" fillId="0" borderId="0" xfId="6"/>
    <xf numFmtId="0" fontId="11" fillId="8" borderId="0" xfId="6" applyFill="1" applyBorder="1"/>
    <xf numFmtId="170" fontId="0" fillId="8" borderId="0" xfId="7" applyNumberFormat="1" applyFont="1" applyFill="1" applyBorder="1"/>
    <xf numFmtId="0" fontId="11" fillId="8" borderId="0" xfId="6" applyFill="1" applyBorder="1" applyAlignment="1">
      <alignment horizontal="right"/>
    </xf>
    <xf numFmtId="2" fontId="11" fillId="8" borderId="0" xfId="6" applyNumberFormat="1" applyFill="1" applyBorder="1" applyAlignment="1">
      <alignment horizontal="right"/>
    </xf>
    <xf numFmtId="170" fontId="0" fillId="8" borderId="0" xfId="7" applyNumberFormat="1" applyFont="1" applyFill="1" applyBorder="1" applyAlignment="1">
      <alignment horizontal="right"/>
    </xf>
    <xf numFmtId="2" fontId="11" fillId="8" borderId="0" xfId="6" applyNumberFormat="1" applyFill="1" applyBorder="1"/>
    <xf numFmtId="2" fontId="11" fillId="9" borderId="3" xfId="6" applyNumberFormat="1" applyFill="1" applyBorder="1" applyAlignment="1">
      <alignment horizontal="right"/>
    </xf>
    <xf numFmtId="0" fontId="11" fillId="7" borderId="0" xfId="6" applyFill="1" applyBorder="1"/>
    <xf numFmtId="0" fontId="10" fillId="7" borderId="0" xfId="6" applyFont="1" applyFill="1" applyBorder="1"/>
    <xf numFmtId="0" fontId="11" fillId="4" borderId="0" xfId="6" applyFill="1" applyBorder="1"/>
    <xf numFmtId="0" fontId="11" fillId="2" borderId="0" xfId="6" applyFill="1" applyBorder="1"/>
    <xf numFmtId="0" fontId="13" fillId="4" borderId="0" xfId="6" applyFont="1" applyFill="1" applyBorder="1"/>
    <xf numFmtId="0" fontId="12" fillId="4" borderId="0" xfId="6" applyFont="1" applyFill="1" applyBorder="1"/>
    <xf numFmtId="0" fontId="11" fillId="5" borderId="2" xfId="6" applyFill="1" applyBorder="1"/>
    <xf numFmtId="0" fontId="11" fillId="3" borderId="0" xfId="6" applyFill="1" applyBorder="1"/>
    <xf numFmtId="0" fontId="10" fillId="3" borderId="0" xfId="6" applyFont="1" applyFill="1" applyBorder="1"/>
    <xf numFmtId="0" fontId="10" fillId="6" borderId="0" xfId="6" applyFont="1" applyFill="1" applyBorder="1"/>
    <xf numFmtId="0" fontId="9" fillId="0" borderId="0" xfId="6" applyFont="1"/>
    <xf numFmtId="0" fontId="8" fillId="0" borderId="0" xfId="6" applyFont="1"/>
    <xf numFmtId="167" fontId="11" fillId="0" borderId="0" xfId="6" applyNumberFormat="1"/>
    <xf numFmtId="0" fontId="8" fillId="0" borderId="0" xfId="6" applyFont="1" applyAlignment="1">
      <alignment horizontal="left"/>
    </xf>
    <xf numFmtId="0" fontId="17" fillId="0" borderId="0" xfId="6" applyFont="1" applyFill="1" applyBorder="1"/>
    <xf numFmtId="0" fontId="8" fillId="0" borderId="0" xfId="6" applyFont="1" applyAlignment="1">
      <alignment horizontal="right"/>
    </xf>
    <xf numFmtId="0" fontId="8" fillId="0" borderId="0" xfId="6" applyFont="1" applyAlignment="1">
      <alignment horizontal="center"/>
    </xf>
    <xf numFmtId="10" fontId="0" fillId="0" borderId="0" xfId="8" applyNumberFormat="1" applyFont="1"/>
    <xf numFmtId="169" fontId="11" fillId="0" borderId="0" xfId="6" applyNumberFormat="1"/>
    <xf numFmtId="165" fontId="11" fillId="9" borderId="3" xfId="6" applyNumberFormat="1" applyFill="1" applyBorder="1" applyAlignment="1">
      <alignment horizontal="right"/>
    </xf>
    <xf numFmtId="1" fontId="11" fillId="9" borderId="3" xfId="6" applyNumberFormat="1" applyFill="1" applyBorder="1"/>
    <xf numFmtId="169" fontId="0" fillId="9" borderId="3" xfId="9" applyNumberFormat="1" applyFont="1" applyFill="1" applyBorder="1"/>
    <xf numFmtId="169" fontId="0" fillId="0" borderId="0" xfId="9" applyNumberFormat="1" applyFont="1"/>
    <xf numFmtId="1" fontId="11" fillId="0" borderId="0" xfId="6" applyNumberFormat="1"/>
    <xf numFmtId="10" fontId="11" fillId="0" borderId="0" xfId="6" applyNumberFormat="1"/>
    <xf numFmtId="10" fontId="8" fillId="0" borderId="0" xfId="8" applyNumberFormat="1" applyFont="1"/>
    <xf numFmtId="0" fontId="11" fillId="0" borderId="1" xfId="6" applyBorder="1" applyAlignment="1">
      <alignment horizontal="centerContinuous"/>
    </xf>
    <xf numFmtId="0" fontId="8" fillId="0" borderId="1" xfId="6" applyFont="1" applyBorder="1" applyAlignment="1">
      <alignment horizontal="centerContinuous"/>
    </xf>
    <xf numFmtId="10" fontId="0" fillId="0" borderId="0" xfId="8" applyNumberFormat="1" applyFont="1" applyBorder="1"/>
    <xf numFmtId="0" fontId="6" fillId="0" borderId="0" xfId="6" applyFont="1"/>
    <xf numFmtId="0" fontId="9" fillId="0" borderId="0" xfId="1" applyFont="1"/>
    <xf numFmtId="168" fontId="9" fillId="0" borderId="0" xfId="1" applyNumberFormat="1" applyFont="1"/>
    <xf numFmtId="0" fontId="1" fillId="0" borderId="0" xfId="1" applyFont="1"/>
    <xf numFmtId="0" fontId="8" fillId="0" borderId="0" xfId="1" applyFont="1"/>
    <xf numFmtId="168" fontId="8" fillId="0" borderId="0" xfId="1" applyNumberFormat="1" applyFont="1"/>
    <xf numFmtId="0" fontId="1" fillId="0" borderId="0" xfId="1"/>
    <xf numFmtId="168" fontId="1" fillId="0" borderId="0" xfId="1" applyNumberFormat="1"/>
    <xf numFmtId="0" fontId="6" fillId="0" borderId="0" xfId="1" applyFont="1"/>
    <xf numFmtId="0" fontId="19" fillId="0" borderId="0" xfId="1" applyFont="1"/>
    <xf numFmtId="1" fontId="20" fillId="0" borderId="0" xfId="2" applyNumberFormat="1" applyFont="1"/>
    <xf numFmtId="0" fontId="19" fillId="0" borderId="0" xfId="1" applyFont="1" applyAlignment="1">
      <alignment horizontal="center"/>
    </xf>
    <xf numFmtId="0" fontId="21" fillId="0" borderId="0" xfId="1" applyFont="1"/>
    <xf numFmtId="0" fontId="17" fillId="0" borderId="0" xfId="1" applyFont="1" applyFill="1" applyBorder="1"/>
    <xf numFmtId="0" fontId="1" fillId="0" borderId="0" xfId="1" applyFill="1"/>
    <xf numFmtId="0" fontId="20" fillId="0" borderId="0" xfId="1" applyFont="1"/>
    <xf numFmtId="0" fontId="17" fillId="0" borderId="0" xfId="1" applyFont="1" applyFill="1" applyBorder="1" applyAlignment="1">
      <alignment horizontal="center"/>
    </xf>
    <xf numFmtId="171" fontId="0" fillId="0" borderId="0" xfId="5" applyNumberFormat="1" applyFont="1"/>
    <xf numFmtId="0" fontId="22" fillId="0" borderId="0" xfId="1" applyFont="1"/>
    <xf numFmtId="0" fontId="23" fillId="0" borderId="0" xfId="1" applyFont="1" applyFill="1" applyBorder="1"/>
    <xf numFmtId="0" fontId="23" fillId="0" borderId="0" xfId="1" applyFont="1" applyFill="1"/>
    <xf numFmtId="0" fontId="23" fillId="0" borderId="0" xfId="1" applyFont="1"/>
    <xf numFmtId="10" fontId="1" fillId="0" borderId="0" xfId="5" applyNumberFormat="1" applyFont="1"/>
    <xf numFmtId="2" fontId="1" fillId="9" borderId="3" xfId="1" applyNumberFormat="1" applyFont="1" applyFill="1" applyBorder="1" applyAlignment="1">
      <alignment horizontal="right"/>
    </xf>
    <xf numFmtId="0" fontId="1" fillId="0" borderId="0" xfId="1" applyFont="1" applyFill="1" applyBorder="1"/>
    <xf numFmtId="0" fontId="1" fillId="0" borderId="0" xfId="1" applyFont="1" applyFill="1" applyBorder="1" applyAlignment="1">
      <alignment horizontal="center"/>
    </xf>
    <xf numFmtId="0" fontId="1" fillId="0" borderId="0" xfId="1" applyFont="1" applyBorder="1" applyAlignment="1">
      <alignment horizontal="centerContinuous"/>
    </xf>
    <xf numFmtId="0" fontId="1" fillId="0" borderId="0" xfId="1" applyFont="1" applyFill="1" applyBorder="1" applyAlignment="1">
      <alignment horizontal="centerContinuous"/>
    </xf>
    <xf numFmtId="0" fontId="1" fillId="0" borderId="0" xfId="1" applyFill="1" applyBorder="1"/>
    <xf numFmtId="0" fontId="1" fillId="0" borderId="0" xfId="1" applyBorder="1"/>
    <xf numFmtId="170" fontId="0" fillId="0" borderId="0" xfId="3" applyNumberFormat="1" applyFont="1"/>
    <xf numFmtId="172" fontId="1" fillId="0" borderId="0" xfId="1" applyNumberFormat="1"/>
    <xf numFmtId="170" fontId="24" fillId="0" borderId="0" xfId="1" applyNumberFormat="1" applyFont="1" applyFill="1" applyBorder="1"/>
    <xf numFmtId="0" fontId="23" fillId="0" borderId="0" xfId="1" applyFont="1" applyBorder="1" applyAlignment="1">
      <alignment horizontal="centerContinuous"/>
    </xf>
    <xf numFmtId="0" fontId="23" fillId="0" borderId="0" xfId="1" applyFont="1" applyFill="1" applyBorder="1" applyAlignment="1">
      <alignment horizontal="centerContinuous"/>
    </xf>
    <xf numFmtId="170" fontId="1" fillId="0" borderId="0" xfId="3" applyNumberFormat="1" applyFont="1"/>
    <xf numFmtId="0" fontId="22" fillId="0" borderId="0" xfId="1" applyFont="1" applyBorder="1" applyAlignment="1">
      <alignment horizontal="centerContinuous"/>
    </xf>
    <xf numFmtId="0" fontId="1" fillId="0" borderId="0" xfId="1" applyFill="1" applyBorder="1" applyAlignment="1">
      <alignment horizontal="centerContinuous"/>
    </xf>
    <xf numFmtId="0" fontId="1" fillId="0" borderId="0" xfId="1" applyBorder="1" applyAlignment="1">
      <alignment horizontal="centerContinuous"/>
    </xf>
    <xf numFmtId="0" fontId="1" fillId="8" borderId="0" xfId="6" applyFont="1" applyFill="1" applyBorder="1"/>
    <xf numFmtId="0" fontId="1" fillId="0" borderId="0" xfId="6" applyFont="1"/>
    <xf numFmtId="0" fontId="25" fillId="11" borderId="0" xfId="0" applyFont="1" applyFill="1" applyAlignment="1">
      <alignment horizontal="center" vertical="center" wrapText="1"/>
    </xf>
    <xf numFmtId="0" fontId="25" fillId="11" borderId="0" xfId="0" applyFont="1" applyFill="1" applyAlignment="1">
      <alignment horizontal="right" vertical="center" wrapText="1"/>
    </xf>
    <xf numFmtId="3" fontId="25" fillId="11" borderId="0" xfId="0" applyNumberFormat="1" applyFont="1" applyFill="1" applyAlignment="1">
      <alignment horizontal="right" vertical="center" wrapText="1"/>
    </xf>
    <xf numFmtId="0" fontId="25" fillId="10" borderId="0" xfId="0" applyFont="1" applyFill="1" applyAlignment="1">
      <alignment horizontal="center" vertical="center" wrapText="1"/>
    </xf>
    <xf numFmtId="0" fontId="25" fillId="10" borderId="0" xfId="0" applyFont="1" applyFill="1" applyAlignment="1">
      <alignment horizontal="right" vertical="center" wrapText="1"/>
    </xf>
    <xf numFmtId="3" fontId="25" fillId="10" borderId="0" xfId="0" applyNumberFormat="1" applyFont="1" applyFill="1" applyAlignment="1">
      <alignment horizontal="right" vertical="center" wrapText="1"/>
    </xf>
    <xf numFmtId="166" fontId="26" fillId="0" borderId="0" xfId="1" applyNumberFormat="1" applyFont="1"/>
    <xf numFmtId="0" fontId="27" fillId="0" borderId="0" xfId="1" applyFont="1"/>
    <xf numFmtId="168" fontId="1" fillId="9" borderId="3" xfId="1" applyNumberFormat="1" applyFont="1" applyFill="1" applyBorder="1" applyAlignment="1">
      <alignment horizontal="right"/>
    </xf>
    <xf numFmtId="168" fontId="1" fillId="9" borderId="0" xfId="1" applyNumberFormat="1" applyFont="1" applyFill="1" applyBorder="1" applyAlignment="1">
      <alignment horizontal="right"/>
    </xf>
    <xf numFmtId="0" fontId="28" fillId="0" borderId="0" xfId="1" applyFont="1"/>
    <xf numFmtId="2" fontId="1" fillId="9" borderId="0" xfId="1" applyNumberFormat="1" applyFont="1" applyFill="1" applyBorder="1" applyAlignment="1">
      <alignment horizontal="right"/>
    </xf>
    <xf numFmtId="173" fontId="1" fillId="0" borderId="0" xfId="5" applyNumberFormat="1" applyFont="1"/>
    <xf numFmtId="173" fontId="1" fillId="9" borderId="3" xfId="1" applyNumberFormat="1" applyFont="1" applyFill="1" applyBorder="1" applyAlignment="1">
      <alignment horizontal="right"/>
    </xf>
    <xf numFmtId="173" fontId="1" fillId="0" borderId="0" xfId="3" applyNumberFormat="1" applyFont="1"/>
    <xf numFmtId="0" fontId="1" fillId="0" borderId="0" xfId="1" applyFont="1" applyBorder="1" applyAlignment="1">
      <alignment horizontal="left"/>
    </xf>
    <xf numFmtId="0" fontId="1" fillId="0" borderId="0" xfId="1" applyFont="1" applyBorder="1" applyAlignment="1"/>
    <xf numFmtId="0" fontId="1" fillId="0" borderId="0" xfId="1" applyBorder="1" applyAlignment="1">
      <alignment horizontal="left"/>
    </xf>
    <xf numFmtId="43" fontId="0" fillId="0" borderId="0" xfId="9" applyNumberFormat="1" applyFont="1"/>
    <xf numFmtId="43" fontId="0" fillId="9" borderId="3" xfId="9" applyNumberFormat="1" applyFont="1" applyFill="1" applyBorder="1"/>
    <xf numFmtId="0" fontId="1" fillId="0" borderId="0" xfId="6" applyNumberFormat="1" applyFont="1"/>
    <xf numFmtId="0" fontId="1" fillId="0" borderId="0" xfId="6" applyFont="1" applyAlignment="1">
      <alignment horizontal="right"/>
    </xf>
    <xf numFmtId="2" fontId="1" fillId="0" borderId="0" xfId="1" applyNumberFormat="1"/>
    <xf numFmtId="174" fontId="0" fillId="9" borderId="3" xfId="7" applyNumberFormat="1" applyFont="1" applyFill="1" applyBorder="1"/>
    <xf numFmtId="174" fontId="1" fillId="0" borderId="0" xfId="6" applyNumberFormat="1" applyFont="1" applyAlignment="1">
      <alignment horizontal="right"/>
    </xf>
    <xf numFmtId="174" fontId="11" fillId="9" borderId="3" xfId="6" applyNumberFormat="1" applyFill="1" applyBorder="1" applyAlignment="1">
      <alignment horizontal="right"/>
    </xf>
    <xf numFmtId="43" fontId="11" fillId="0" borderId="0" xfId="6" applyNumberFormat="1"/>
    <xf numFmtId="2" fontId="1" fillId="0" borderId="0" xfId="6" applyNumberFormat="1" applyFont="1"/>
    <xf numFmtId="175" fontId="0" fillId="9" borderId="3" xfId="8" applyNumberFormat="1" applyFont="1" applyFill="1" applyBorder="1"/>
    <xf numFmtId="43" fontId="1" fillId="0" borderId="0" xfId="6" applyNumberFormat="1" applyFont="1"/>
    <xf numFmtId="176" fontId="11" fillId="9" borderId="3" xfId="6" applyNumberFormat="1" applyFill="1" applyBorder="1"/>
    <xf numFmtId="16" fontId="31" fillId="0" borderId="0" xfId="0" applyNumberFormat="1" applyFont="1"/>
    <xf numFmtId="173" fontId="0" fillId="9" borderId="3" xfId="7" applyNumberFormat="1" applyFont="1" applyFill="1" applyBorder="1" applyAlignment="1">
      <alignment horizontal="right"/>
    </xf>
  </cellXfs>
  <cellStyles count="11">
    <cellStyle name="Comma 2" xfId="2"/>
    <cellStyle name="Comma 3" xfId="9"/>
    <cellStyle name="Comma 4" xfId="10"/>
    <cellStyle name="Currency 2" xfId="3"/>
    <cellStyle name="Currency 3" xfId="7"/>
    <cellStyle name="Fixed" xfId="4"/>
    <cellStyle name="Normal" xfId="0" builtinId="0"/>
    <cellStyle name="Normal 2" xfId="1"/>
    <cellStyle name="Normal 3" xfId="6"/>
    <cellStyle name="Percent 2" xfId="5"/>
    <cellStyle name="Percent 3"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trlProps/ctrlProp1.xml><?xml version="1.0" encoding="utf-8"?>
<formControlPr xmlns="http://schemas.microsoft.com/office/spreadsheetml/2009/9/main" objectType="GBox" noThreeD="1"/>
</file>

<file path=xl/ctrlProps/ctrlProp2.xml><?xml version="1.0" encoding="utf-8"?>
<formControlPr xmlns="http://schemas.microsoft.com/office/spreadsheetml/2009/9/main" objectType="Radio" firstButton="1" fmlaLink="[2]Parameters!$B$3" lockText="1" noThreeD="1"/>
</file>

<file path=xl/ctrlProps/ctrlProp3.xml><?xml version="1.0" encoding="utf-8"?>
<formControlPr xmlns="http://schemas.microsoft.com/office/spreadsheetml/2009/9/main" objectType="Radio" lockText="1" noThreeD="1"/>
</file>

<file path=xl/drawings/drawing1.xml><?xml version="1.0" encoding="utf-8"?>
<xdr:wsDr xmlns:xdr="http://schemas.openxmlformats.org/drawingml/2006/spreadsheetDrawing" xmlns:a="http://schemas.openxmlformats.org/drawingml/2006/main">
  <xdr:twoCellAnchor>
    <xdr:from>
      <xdr:col>0</xdr:col>
      <xdr:colOff>0</xdr:colOff>
      <xdr:row>4</xdr:row>
      <xdr:rowOff>133349</xdr:rowOff>
    </xdr:from>
    <xdr:to>
      <xdr:col>14</xdr:col>
      <xdr:colOff>62231</xdr:colOff>
      <xdr:row>14</xdr:row>
      <xdr:rowOff>22804</xdr:rowOff>
    </xdr:to>
    <xdr:grpSp>
      <xdr:nvGrpSpPr>
        <xdr:cNvPr id="120" name="Group 119"/>
        <xdr:cNvGrpSpPr/>
      </xdr:nvGrpSpPr>
      <xdr:grpSpPr>
        <a:xfrm>
          <a:off x="0" y="904874"/>
          <a:ext cx="8596631" cy="1794455"/>
          <a:chOff x="233051" y="1873171"/>
          <a:chExt cx="11958949" cy="2635909"/>
        </a:xfrm>
      </xdr:grpSpPr>
      <xdr:grpSp>
        <xdr:nvGrpSpPr>
          <xdr:cNvPr id="121" name="Group 120"/>
          <xdr:cNvGrpSpPr/>
        </xdr:nvGrpSpPr>
        <xdr:grpSpPr>
          <a:xfrm rot="10800000">
            <a:off x="4444545" y="3116360"/>
            <a:ext cx="637819" cy="414438"/>
            <a:chOff x="5468432" y="5743907"/>
            <a:chExt cx="800794" cy="738966"/>
          </a:xfrm>
        </xdr:grpSpPr>
        <xdr:sp macro="" textlink="">
          <xdr:nvSpPr>
            <xdr:cNvPr id="168" name="Oval 167"/>
            <xdr:cNvSpPr/>
          </xdr:nvSpPr>
          <xdr:spPr>
            <a:xfrm>
              <a:off x="5468432" y="5743907"/>
              <a:ext cx="800794" cy="738966"/>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200"/>
            </a:p>
          </xdr:txBody>
        </xdr:sp>
        <xdr:cxnSp macro="">
          <xdr:nvCxnSpPr>
            <xdr:cNvPr id="169" name="Straight Arrow Connector 168"/>
            <xdr:cNvCxnSpPr/>
          </xdr:nvCxnSpPr>
          <xdr:spPr>
            <a:xfrm rot="10800000" flipH="1">
              <a:off x="5577689" y="5764169"/>
              <a:ext cx="74645" cy="102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0" name="Rectangle 169"/>
            <xdr:cNvSpPr/>
          </xdr:nvSpPr>
          <xdr:spPr>
            <a:xfrm>
              <a:off x="5652334" y="5743907"/>
              <a:ext cx="468548" cy="199693"/>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200"/>
            </a:p>
          </xdr:txBody>
        </xdr:sp>
      </xdr:grpSp>
      <xdr:grpSp>
        <xdr:nvGrpSpPr>
          <xdr:cNvPr id="122" name="Group 121"/>
          <xdr:cNvGrpSpPr/>
        </xdr:nvGrpSpPr>
        <xdr:grpSpPr>
          <a:xfrm rot="10800000">
            <a:off x="949043" y="3127725"/>
            <a:ext cx="637819" cy="414438"/>
            <a:chOff x="5468432" y="5743907"/>
            <a:chExt cx="800794" cy="738966"/>
          </a:xfrm>
        </xdr:grpSpPr>
        <xdr:sp macro="" textlink="">
          <xdr:nvSpPr>
            <xdr:cNvPr id="165" name="Oval 164"/>
            <xdr:cNvSpPr/>
          </xdr:nvSpPr>
          <xdr:spPr>
            <a:xfrm>
              <a:off x="5468432" y="5743907"/>
              <a:ext cx="800794" cy="738966"/>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200"/>
            </a:p>
          </xdr:txBody>
        </xdr:sp>
        <xdr:cxnSp macro="">
          <xdr:nvCxnSpPr>
            <xdr:cNvPr id="166" name="Straight Arrow Connector 165"/>
            <xdr:cNvCxnSpPr/>
          </xdr:nvCxnSpPr>
          <xdr:spPr>
            <a:xfrm rot="10800000" flipH="1">
              <a:off x="5577689" y="5764169"/>
              <a:ext cx="74645" cy="102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67" name="Rectangle 166"/>
            <xdr:cNvSpPr/>
          </xdr:nvSpPr>
          <xdr:spPr>
            <a:xfrm>
              <a:off x="5652334" y="5743907"/>
              <a:ext cx="468548" cy="199693"/>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200"/>
            </a:p>
          </xdr:txBody>
        </xdr:sp>
      </xdr:grpSp>
      <xdr:sp macro="" textlink="">
        <xdr:nvSpPr>
          <xdr:cNvPr id="123" name="Oval 122"/>
          <xdr:cNvSpPr/>
        </xdr:nvSpPr>
        <xdr:spPr>
          <a:xfrm>
            <a:off x="3757271" y="3512213"/>
            <a:ext cx="2012366" cy="996867"/>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200">
                <a:solidFill>
                  <a:schemeClr val="tx1"/>
                </a:solidFill>
              </a:rPr>
              <a:t>Controlled</a:t>
            </a:r>
          </a:p>
        </xdr:txBody>
      </xdr:sp>
      <xdr:sp macro="" textlink="">
        <xdr:nvSpPr>
          <xdr:cNvPr id="124" name="Oval 123"/>
          <xdr:cNvSpPr/>
        </xdr:nvSpPr>
        <xdr:spPr>
          <a:xfrm>
            <a:off x="262471" y="3530798"/>
            <a:ext cx="1982515" cy="959698"/>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200">
                <a:solidFill>
                  <a:schemeClr val="tx1"/>
                </a:solidFill>
              </a:rPr>
              <a:t>Uncontrolled</a:t>
            </a:r>
          </a:p>
        </xdr:txBody>
      </xdr:sp>
      <xdr:sp macro="" textlink="">
        <xdr:nvSpPr>
          <xdr:cNvPr id="125" name="Rectangle 124"/>
          <xdr:cNvSpPr/>
        </xdr:nvSpPr>
        <xdr:spPr>
          <a:xfrm>
            <a:off x="2469345" y="1873171"/>
            <a:ext cx="1128584" cy="9631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200">
                <a:solidFill>
                  <a:schemeClr val="tx1"/>
                </a:solidFill>
              </a:rPr>
              <a:t>PH + UC</a:t>
            </a:r>
          </a:p>
        </xdr:txBody>
      </xdr:sp>
      <xdr:cxnSp macro="">
        <xdr:nvCxnSpPr>
          <xdr:cNvPr id="126" name="Straight Arrow Connector 125"/>
          <xdr:cNvCxnSpPr>
            <a:stCxn id="125" idx="2"/>
          </xdr:cNvCxnSpPr>
        </xdr:nvCxnSpPr>
        <xdr:spPr>
          <a:xfrm flipH="1">
            <a:off x="1253729" y="2836296"/>
            <a:ext cx="1779909" cy="69450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7" name="Straight Arrow Connector 126"/>
          <xdr:cNvCxnSpPr>
            <a:stCxn id="125" idx="2"/>
            <a:endCxn id="123" idx="0"/>
          </xdr:cNvCxnSpPr>
        </xdr:nvCxnSpPr>
        <xdr:spPr>
          <a:xfrm>
            <a:off x="3033638" y="2836296"/>
            <a:ext cx="1729817" cy="6759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8" name="Straight Arrow Connector 127"/>
          <xdr:cNvCxnSpPr>
            <a:stCxn id="123" idx="2"/>
          </xdr:cNvCxnSpPr>
        </xdr:nvCxnSpPr>
        <xdr:spPr>
          <a:xfrm flipH="1">
            <a:off x="2244987" y="4010646"/>
            <a:ext cx="1512284"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grpSp>
        <xdr:nvGrpSpPr>
          <xdr:cNvPr id="129" name="Group 128"/>
          <xdr:cNvGrpSpPr/>
        </xdr:nvGrpSpPr>
        <xdr:grpSpPr>
          <a:xfrm rot="10800000">
            <a:off x="10675345" y="3116360"/>
            <a:ext cx="637819" cy="414438"/>
            <a:chOff x="5468432" y="5743907"/>
            <a:chExt cx="800794" cy="738966"/>
          </a:xfrm>
        </xdr:grpSpPr>
        <xdr:sp macro="" textlink="">
          <xdr:nvSpPr>
            <xdr:cNvPr id="162" name="Oval 161"/>
            <xdr:cNvSpPr/>
          </xdr:nvSpPr>
          <xdr:spPr>
            <a:xfrm>
              <a:off x="5468432" y="5743907"/>
              <a:ext cx="800794" cy="738966"/>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200"/>
            </a:p>
          </xdr:txBody>
        </xdr:sp>
        <xdr:cxnSp macro="">
          <xdr:nvCxnSpPr>
            <xdr:cNvPr id="163" name="Straight Arrow Connector 162"/>
            <xdr:cNvCxnSpPr/>
          </xdr:nvCxnSpPr>
          <xdr:spPr>
            <a:xfrm rot="10800000" flipH="1">
              <a:off x="5577689" y="5764169"/>
              <a:ext cx="74645" cy="102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64" name="Rectangle 163"/>
            <xdr:cNvSpPr/>
          </xdr:nvSpPr>
          <xdr:spPr>
            <a:xfrm>
              <a:off x="5652334" y="5743907"/>
              <a:ext cx="468548" cy="199693"/>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200"/>
            </a:p>
          </xdr:txBody>
        </xdr:sp>
      </xdr:grpSp>
      <xdr:grpSp>
        <xdr:nvGrpSpPr>
          <xdr:cNvPr id="132" name="Group 131"/>
          <xdr:cNvGrpSpPr/>
        </xdr:nvGrpSpPr>
        <xdr:grpSpPr>
          <a:xfrm rot="10800000">
            <a:off x="7179843" y="3127725"/>
            <a:ext cx="637819" cy="414438"/>
            <a:chOff x="5468432" y="5743907"/>
            <a:chExt cx="800794" cy="738966"/>
          </a:xfrm>
        </xdr:grpSpPr>
        <xdr:sp macro="" textlink="">
          <xdr:nvSpPr>
            <xdr:cNvPr id="159" name="Oval 158"/>
            <xdr:cNvSpPr/>
          </xdr:nvSpPr>
          <xdr:spPr>
            <a:xfrm>
              <a:off x="5468432" y="5743907"/>
              <a:ext cx="800794" cy="738966"/>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200"/>
            </a:p>
          </xdr:txBody>
        </xdr:sp>
        <xdr:cxnSp macro="">
          <xdr:nvCxnSpPr>
            <xdr:cNvPr id="160" name="Straight Arrow Connector 159"/>
            <xdr:cNvCxnSpPr/>
          </xdr:nvCxnSpPr>
          <xdr:spPr>
            <a:xfrm rot="10800000" flipH="1">
              <a:off x="5577689" y="5764169"/>
              <a:ext cx="74645" cy="102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61" name="Rectangle 160"/>
            <xdr:cNvSpPr/>
          </xdr:nvSpPr>
          <xdr:spPr>
            <a:xfrm>
              <a:off x="5652334" y="5743907"/>
              <a:ext cx="468548" cy="199693"/>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200"/>
            </a:p>
          </xdr:txBody>
        </xdr:sp>
      </xdr:grpSp>
      <xdr:sp macro="" textlink="">
        <xdr:nvSpPr>
          <xdr:cNvPr id="133" name="Oval 132"/>
          <xdr:cNvSpPr/>
        </xdr:nvSpPr>
        <xdr:spPr>
          <a:xfrm>
            <a:off x="9988071" y="3512213"/>
            <a:ext cx="2012366" cy="996867"/>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200">
                <a:solidFill>
                  <a:schemeClr val="tx1"/>
                </a:solidFill>
              </a:rPr>
              <a:t>Controlled</a:t>
            </a:r>
          </a:p>
        </xdr:txBody>
      </xdr:sp>
      <xdr:sp macro="" textlink="">
        <xdr:nvSpPr>
          <xdr:cNvPr id="134" name="Oval 133"/>
          <xdr:cNvSpPr/>
        </xdr:nvSpPr>
        <xdr:spPr>
          <a:xfrm>
            <a:off x="6493271" y="3530798"/>
            <a:ext cx="1982515" cy="959698"/>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200">
                <a:solidFill>
                  <a:schemeClr val="tx1"/>
                </a:solidFill>
              </a:rPr>
              <a:t>Uncontrolled</a:t>
            </a:r>
          </a:p>
        </xdr:txBody>
      </xdr:sp>
      <xdr:sp macro="" textlink="">
        <xdr:nvSpPr>
          <xdr:cNvPr id="135" name="Rectangle 134"/>
          <xdr:cNvSpPr/>
        </xdr:nvSpPr>
        <xdr:spPr>
          <a:xfrm>
            <a:off x="8700145" y="1873171"/>
            <a:ext cx="1128584" cy="9631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200">
                <a:solidFill>
                  <a:schemeClr val="tx1"/>
                </a:solidFill>
              </a:rPr>
              <a:t>UC</a:t>
            </a:r>
          </a:p>
        </xdr:txBody>
      </xdr:sp>
      <xdr:cxnSp macro="">
        <xdr:nvCxnSpPr>
          <xdr:cNvPr id="136" name="Straight Arrow Connector 135"/>
          <xdr:cNvCxnSpPr>
            <a:stCxn id="135" idx="2"/>
            <a:endCxn id="134" idx="0"/>
          </xdr:cNvCxnSpPr>
        </xdr:nvCxnSpPr>
        <xdr:spPr>
          <a:xfrm flipH="1">
            <a:off x="7484529" y="2836296"/>
            <a:ext cx="1779908" cy="69450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37" name="Straight Arrow Connector 136"/>
          <xdr:cNvCxnSpPr>
            <a:stCxn id="135" idx="2"/>
            <a:endCxn id="133" idx="0"/>
          </xdr:cNvCxnSpPr>
        </xdr:nvCxnSpPr>
        <xdr:spPr>
          <a:xfrm>
            <a:off x="9264437" y="2836296"/>
            <a:ext cx="1729818" cy="6759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38" name="Straight Arrow Connector 137"/>
          <xdr:cNvCxnSpPr>
            <a:stCxn id="133" idx="2"/>
            <a:endCxn id="134" idx="6"/>
          </xdr:cNvCxnSpPr>
        </xdr:nvCxnSpPr>
        <xdr:spPr>
          <a:xfrm flipH="1">
            <a:off x="8475786" y="4010646"/>
            <a:ext cx="1512286"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39" name="Text 42"/>
          <xdr:cNvSpPr txBox="1">
            <a:spLocks noChangeArrowheads="1"/>
          </xdr:cNvSpPr>
        </xdr:nvSpPr>
        <xdr:spPr bwMode="auto">
          <a:xfrm>
            <a:off x="3757271" y="2930031"/>
            <a:ext cx="522879" cy="162816"/>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27432"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n-US" sz="500" b="0" i="0" u="none" strike="noStrike" baseline="0">
                <a:solidFill>
                  <a:srgbClr val="3333CC"/>
                </a:solidFill>
                <a:latin typeface="Arial"/>
                <a:cs typeface="Arial"/>
              </a:rPr>
              <a:t>pCAPH</a:t>
            </a:r>
          </a:p>
        </xdr:txBody>
      </xdr:sp>
      <xdr:sp macro="" textlink="">
        <xdr:nvSpPr>
          <xdr:cNvPr id="140" name="Text 42"/>
          <xdr:cNvSpPr txBox="1">
            <a:spLocks noChangeArrowheads="1"/>
          </xdr:cNvSpPr>
        </xdr:nvSpPr>
        <xdr:spPr bwMode="auto">
          <a:xfrm>
            <a:off x="9988071" y="2930031"/>
            <a:ext cx="522879" cy="162816"/>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27432"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n-US" sz="500" b="0" i="0" u="none" strike="noStrike" baseline="0">
                <a:solidFill>
                  <a:srgbClr val="3333CC"/>
                </a:solidFill>
                <a:latin typeface="Arial"/>
                <a:cs typeface="Arial"/>
              </a:rPr>
              <a:t>pCAUC</a:t>
            </a:r>
          </a:p>
        </xdr:txBody>
      </xdr:sp>
      <xdr:sp macro="" textlink="">
        <xdr:nvSpPr>
          <xdr:cNvPr id="141" name="Text 42"/>
          <xdr:cNvSpPr txBox="1">
            <a:spLocks noChangeArrowheads="1"/>
          </xdr:cNvSpPr>
        </xdr:nvSpPr>
        <xdr:spPr bwMode="auto">
          <a:xfrm>
            <a:off x="1721298" y="2930031"/>
            <a:ext cx="522879" cy="162816"/>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27432"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n-US" sz="500" b="0" i="0" u="none" strike="noStrike" baseline="0">
                <a:solidFill>
                  <a:srgbClr val="3333CC"/>
                </a:solidFill>
                <a:latin typeface="Arial"/>
                <a:cs typeface="Arial"/>
              </a:rPr>
              <a:t>1-pCAPH</a:t>
            </a:r>
          </a:p>
        </xdr:txBody>
      </xdr:sp>
      <xdr:sp macro="" textlink="">
        <xdr:nvSpPr>
          <xdr:cNvPr id="142" name="Text 42"/>
          <xdr:cNvSpPr txBox="1">
            <a:spLocks noChangeArrowheads="1"/>
          </xdr:cNvSpPr>
        </xdr:nvSpPr>
        <xdr:spPr bwMode="auto">
          <a:xfrm>
            <a:off x="8113044" y="2930031"/>
            <a:ext cx="522879" cy="162816"/>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27432"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n-US" sz="500" b="0" i="0" u="none" strike="noStrike" baseline="0">
                <a:solidFill>
                  <a:srgbClr val="3333CC"/>
                </a:solidFill>
                <a:latin typeface="Arial"/>
                <a:cs typeface="Arial"/>
              </a:rPr>
              <a:t>1-pCAUC</a:t>
            </a:r>
          </a:p>
        </xdr:txBody>
      </xdr:sp>
      <xdr:sp macro="" textlink="">
        <xdr:nvSpPr>
          <xdr:cNvPr id="143" name="Text 42"/>
          <xdr:cNvSpPr txBox="1">
            <a:spLocks noChangeArrowheads="1"/>
          </xdr:cNvSpPr>
        </xdr:nvSpPr>
        <xdr:spPr bwMode="auto">
          <a:xfrm>
            <a:off x="8438705" y="4143892"/>
            <a:ext cx="522879" cy="162816"/>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27432"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n-US" sz="500" b="0" i="0" u="none" strike="noStrike" baseline="0">
                <a:solidFill>
                  <a:srgbClr val="3333CC"/>
                </a:solidFill>
                <a:latin typeface="Arial"/>
                <a:cs typeface="Arial"/>
              </a:rPr>
              <a:t>pCAUC</a:t>
            </a:r>
          </a:p>
        </xdr:txBody>
      </xdr:sp>
      <xdr:sp macro="" textlink="">
        <xdr:nvSpPr>
          <xdr:cNvPr id="144" name="Text 42"/>
          <xdr:cNvSpPr txBox="1">
            <a:spLocks noChangeArrowheads="1"/>
          </xdr:cNvSpPr>
        </xdr:nvSpPr>
        <xdr:spPr bwMode="auto">
          <a:xfrm>
            <a:off x="2205771" y="4174753"/>
            <a:ext cx="522879" cy="162816"/>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27432"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n-US" sz="500" b="0" i="0" u="none" strike="noStrike" baseline="0">
                <a:solidFill>
                  <a:srgbClr val="3333CC"/>
                </a:solidFill>
                <a:latin typeface="Arial"/>
                <a:cs typeface="Arial"/>
              </a:rPr>
              <a:t>pCAPH</a:t>
            </a:r>
          </a:p>
        </xdr:txBody>
      </xdr:sp>
      <xdr:sp macro="" textlink="">
        <xdr:nvSpPr>
          <xdr:cNvPr id="145" name="Text 42"/>
          <xdr:cNvSpPr txBox="1">
            <a:spLocks noChangeArrowheads="1"/>
          </xdr:cNvSpPr>
        </xdr:nvSpPr>
        <xdr:spPr bwMode="auto">
          <a:xfrm>
            <a:off x="842651" y="2917704"/>
            <a:ext cx="657189" cy="178492"/>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27432"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n-US" sz="500" b="0" i="0" u="none" strike="noStrike" baseline="0">
                <a:solidFill>
                  <a:srgbClr val="3333CC"/>
                </a:solidFill>
                <a:latin typeface="Arial"/>
                <a:cs typeface="Arial"/>
              </a:rPr>
              <a:t>1-pCAPH</a:t>
            </a:r>
          </a:p>
        </xdr:txBody>
      </xdr:sp>
      <xdr:sp macro="" textlink="">
        <xdr:nvSpPr>
          <xdr:cNvPr id="146" name="Text 42"/>
          <xdr:cNvSpPr txBox="1">
            <a:spLocks noChangeArrowheads="1"/>
          </xdr:cNvSpPr>
        </xdr:nvSpPr>
        <xdr:spPr bwMode="auto">
          <a:xfrm>
            <a:off x="7121388" y="2896650"/>
            <a:ext cx="766457" cy="196197"/>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27432"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n-US" sz="500" b="0" i="0" u="none" strike="noStrike" baseline="0">
                <a:solidFill>
                  <a:srgbClr val="3333CC"/>
                </a:solidFill>
                <a:latin typeface="Arial"/>
                <a:cs typeface="Arial"/>
              </a:rPr>
              <a:t>1-pCAUC</a:t>
            </a:r>
          </a:p>
        </xdr:txBody>
      </xdr:sp>
      <xdr:sp macro="" textlink="">
        <xdr:nvSpPr>
          <xdr:cNvPr id="147" name="Text 42"/>
          <xdr:cNvSpPr txBox="1">
            <a:spLocks noChangeArrowheads="1"/>
          </xdr:cNvSpPr>
        </xdr:nvSpPr>
        <xdr:spPr bwMode="auto">
          <a:xfrm>
            <a:off x="9465192" y="3832595"/>
            <a:ext cx="522879" cy="162816"/>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27432"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n-US" sz="500" b="0" i="0" u="none" strike="noStrike" baseline="0">
                <a:solidFill>
                  <a:srgbClr val="3333CC"/>
                </a:solidFill>
                <a:latin typeface="Arial"/>
                <a:cs typeface="Arial"/>
              </a:rPr>
              <a:t>pUAUC</a:t>
            </a:r>
          </a:p>
        </xdr:txBody>
      </xdr:sp>
      <xdr:sp macro="" textlink="">
        <xdr:nvSpPr>
          <xdr:cNvPr id="148" name="Text 42"/>
          <xdr:cNvSpPr txBox="1">
            <a:spLocks noChangeArrowheads="1"/>
          </xdr:cNvSpPr>
        </xdr:nvSpPr>
        <xdr:spPr bwMode="auto">
          <a:xfrm>
            <a:off x="10457243" y="2817711"/>
            <a:ext cx="1734757" cy="16538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27432"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n-US" sz="500" b="0" i="0" u="none" strike="noStrike" baseline="0">
                <a:solidFill>
                  <a:srgbClr val="3333CC"/>
                </a:solidFill>
                <a:latin typeface="Arial"/>
                <a:cs typeface="Arial"/>
              </a:rPr>
              <a:t>1-pUAUC</a:t>
            </a:r>
          </a:p>
        </xdr:txBody>
      </xdr:sp>
      <xdr:sp macro="" textlink="">
        <xdr:nvSpPr>
          <xdr:cNvPr id="149" name="Text 42"/>
          <xdr:cNvSpPr txBox="1">
            <a:spLocks noChangeArrowheads="1"/>
          </xdr:cNvSpPr>
        </xdr:nvSpPr>
        <xdr:spPr bwMode="auto">
          <a:xfrm>
            <a:off x="4401565" y="2925541"/>
            <a:ext cx="695458" cy="16486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27432"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n-US" sz="500" b="0" i="0" u="none" strike="noStrike" baseline="0">
                <a:solidFill>
                  <a:srgbClr val="3333CC"/>
                </a:solidFill>
                <a:latin typeface="Arial"/>
                <a:cs typeface="Arial"/>
              </a:rPr>
              <a:t>1-pUAPH</a:t>
            </a:r>
          </a:p>
        </xdr:txBody>
      </xdr:sp>
      <xdr:sp macro="" textlink="">
        <xdr:nvSpPr>
          <xdr:cNvPr id="150" name="Text 42"/>
          <xdr:cNvSpPr txBox="1">
            <a:spLocks noChangeArrowheads="1"/>
          </xdr:cNvSpPr>
        </xdr:nvSpPr>
        <xdr:spPr bwMode="auto">
          <a:xfrm>
            <a:off x="3061813" y="3832595"/>
            <a:ext cx="695458" cy="16486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27432"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n-US" sz="500" b="0" i="0" u="none" strike="noStrike" baseline="0">
                <a:solidFill>
                  <a:srgbClr val="3333CC"/>
                </a:solidFill>
                <a:latin typeface="Arial"/>
                <a:cs typeface="Arial"/>
              </a:rPr>
              <a:t>1-pUAPH</a:t>
            </a:r>
          </a:p>
        </xdr:txBody>
      </xdr:sp>
      <xdr:sp macro="" textlink="">
        <xdr:nvSpPr>
          <xdr:cNvPr id="151" name="Text 51"/>
          <xdr:cNvSpPr txBox="1">
            <a:spLocks noChangeArrowheads="1"/>
          </xdr:cNvSpPr>
        </xdr:nvSpPr>
        <xdr:spPr bwMode="auto">
          <a:xfrm>
            <a:off x="5406078" y="3178520"/>
            <a:ext cx="6096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0"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en-US" sz="500" b="0" i="0" u="none" strike="noStrike" baseline="0">
                <a:solidFill>
                  <a:schemeClr val="accent2"/>
                </a:solidFill>
                <a:latin typeface="Arial"/>
                <a:cs typeface="Arial"/>
              </a:rPr>
              <a:t>cCA</a:t>
            </a:r>
          </a:p>
        </xdr:txBody>
      </xdr:sp>
      <xdr:sp macro="" textlink="">
        <xdr:nvSpPr>
          <xdr:cNvPr id="152" name="Text 51"/>
          <xdr:cNvSpPr txBox="1">
            <a:spLocks noChangeArrowheads="1"/>
          </xdr:cNvSpPr>
        </xdr:nvSpPr>
        <xdr:spPr bwMode="auto">
          <a:xfrm>
            <a:off x="5406078" y="3338364"/>
            <a:ext cx="6096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0"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en-US" sz="500">
                <a:solidFill>
                  <a:schemeClr val="accent6"/>
                </a:solidFill>
                <a:latin typeface="Arial"/>
                <a:cs typeface="Arial"/>
              </a:rPr>
              <a:t>uCA</a:t>
            </a:r>
            <a:endParaRPr lang="en-US" sz="500" b="0" i="0" u="none" strike="noStrike" baseline="0">
              <a:solidFill>
                <a:schemeClr val="accent6"/>
              </a:solidFill>
              <a:latin typeface="Arial"/>
              <a:cs typeface="Arial"/>
            </a:endParaRPr>
          </a:p>
        </xdr:txBody>
      </xdr:sp>
      <xdr:sp macro="" textlink="">
        <xdr:nvSpPr>
          <xdr:cNvPr id="153" name="Text 51"/>
          <xdr:cNvSpPr txBox="1">
            <a:spLocks noChangeArrowheads="1"/>
          </xdr:cNvSpPr>
        </xdr:nvSpPr>
        <xdr:spPr bwMode="auto">
          <a:xfrm>
            <a:off x="233051" y="3219122"/>
            <a:ext cx="6096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0"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en-US" sz="500" b="0" i="0" u="none" strike="noStrike" baseline="0">
                <a:solidFill>
                  <a:schemeClr val="accent2"/>
                </a:solidFill>
                <a:latin typeface="Arial"/>
                <a:cs typeface="Arial"/>
              </a:rPr>
              <a:t>cUCA</a:t>
            </a:r>
          </a:p>
        </xdr:txBody>
      </xdr:sp>
      <xdr:sp macro="" textlink="">
        <xdr:nvSpPr>
          <xdr:cNvPr id="154" name="Text 51"/>
          <xdr:cNvSpPr txBox="1">
            <a:spLocks noChangeArrowheads="1"/>
          </xdr:cNvSpPr>
        </xdr:nvSpPr>
        <xdr:spPr bwMode="auto">
          <a:xfrm>
            <a:off x="233051" y="3378966"/>
            <a:ext cx="6096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0"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en-US" sz="500">
                <a:solidFill>
                  <a:schemeClr val="accent6"/>
                </a:solidFill>
                <a:latin typeface="Arial"/>
                <a:cs typeface="Arial"/>
              </a:rPr>
              <a:t>uUCA</a:t>
            </a:r>
            <a:endParaRPr lang="en-US" sz="500" b="0" i="0" u="none" strike="noStrike" baseline="0">
              <a:solidFill>
                <a:schemeClr val="accent6"/>
              </a:solidFill>
              <a:latin typeface="Arial"/>
              <a:cs typeface="Arial"/>
            </a:endParaRPr>
          </a:p>
        </xdr:txBody>
      </xdr:sp>
      <xdr:sp macro="" textlink="">
        <xdr:nvSpPr>
          <xdr:cNvPr id="155" name="Text 51"/>
          <xdr:cNvSpPr txBox="1">
            <a:spLocks noChangeArrowheads="1"/>
          </xdr:cNvSpPr>
        </xdr:nvSpPr>
        <xdr:spPr bwMode="auto">
          <a:xfrm>
            <a:off x="11437065" y="3171835"/>
            <a:ext cx="6096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0"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en-US" sz="500" b="0" i="0" u="none" strike="noStrike" baseline="0">
                <a:solidFill>
                  <a:schemeClr val="accent2"/>
                </a:solidFill>
                <a:latin typeface="Arial"/>
                <a:cs typeface="Arial"/>
              </a:rPr>
              <a:t>cCA</a:t>
            </a:r>
          </a:p>
        </xdr:txBody>
      </xdr:sp>
      <xdr:sp macro="" textlink="">
        <xdr:nvSpPr>
          <xdr:cNvPr id="156" name="Text 51"/>
          <xdr:cNvSpPr txBox="1">
            <a:spLocks noChangeArrowheads="1"/>
          </xdr:cNvSpPr>
        </xdr:nvSpPr>
        <xdr:spPr bwMode="auto">
          <a:xfrm>
            <a:off x="11437065" y="3331679"/>
            <a:ext cx="6096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0"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en-US" sz="500">
                <a:solidFill>
                  <a:schemeClr val="accent6"/>
                </a:solidFill>
                <a:latin typeface="Arial"/>
                <a:cs typeface="Arial"/>
              </a:rPr>
              <a:t>uCA</a:t>
            </a:r>
            <a:endParaRPr lang="en-US" sz="500" b="0" i="0" u="none" strike="noStrike" baseline="0">
              <a:solidFill>
                <a:schemeClr val="accent6"/>
              </a:solidFill>
              <a:latin typeface="Arial"/>
              <a:cs typeface="Arial"/>
            </a:endParaRPr>
          </a:p>
        </xdr:txBody>
      </xdr:sp>
      <xdr:sp macro="" textlink="">
        <xdr:nvSpPr>
          <xdr:cNvPr id="157" name="Text 51"/>
          <xdr:cNvSpPr txBox="1">
            <a:spLocks noChangeArrowheads="1"/>
          </xdr:cNvSpPr>
        </xdr:nvSpPr>
        <xdr:spPr bwMode="auto">
          <a:xfrm>
            <a:off x="6492456" y="3164391"/>
            <a:ext cx="6096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0"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en-US" sz="500" b="0" i="0" u="none" strike="noStrike" baseline="0">
                <a:solidFill>
                  <a:schemeClr val="accent2"/>
                </a:solidFill>
                <a:latin typeface="Arial"/>
                <a:cs typeface="Arial"/>
              </a:rPr>
              <a:t>cUCA</a:t>
            </a:r>
          </a:p>
        </xdr:txBody>
      </xdr:sp>
      <xdr:sp macro="" textlink="">
        <xdr:nvSpPr>
          <xdr:cNvPr id="158" name="Text 51"/>
          <xdr:cNvSpPr txBox="1">
            <a:spLocks noChangeArrowheads="1"/>
          </xdr:cNvSpPr>
        </xdr:nvSpPr>
        <xdr:spPr bwMode="auto">
          <a:xfrm>
            <a:off x="6492456" y="3324235"/>
            <a:ext cx="6096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0"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en-US" sz="500">
                <a:solidFill>
                  <a:schemeClr val="accent6"/>
                </a:solidFill>
                <a:latin typeface="Arial"/>
                <a:cs typeface="Arial"/>
              </a:rPr>
              <a:t>uUCA</a:t>
            </a:r>
            <a:endParaRPr lang="en-US" sz="500" b="0" i="0" u="none" strike="noStrike" baseline="0">
              <a:solidFill>
                <a:schemeClr val="accent6"/>
              </a:solidFill>
              <a:latin typeface="Arial"/>
              <a:cs typeface="Arial"/>
            </a:endParaRPr>
          </a:p>
        </xdr:txBody>
      </xdr:sp>
    </xdr:grpSp>
    <xdr:clientData/>
  </xdr:twoCellAnchor>
  <xdr:twoCellAnchor>
    <xdr:from>
      <xdr:col>0</xdr:col>
      <xdr:colOff>0</xdr:colOff>
      <xdr:row>15</xdr:row>
      <xdr:rowOff>161925</xdr:rowOff>
    </xdr:from>
    <xdr:to>
      <xdr:col>11</xdr:col>
      <xdr:colOff>582777</xdr:colOff>
      <xdr:row>35</xdr:row>
      <xdr:rowOff>140539</xdr:rowOff>
    </xdr:to>
    <xdr:grpSp>
      <xdr:nvGrpSpPr>
        <xdr:cNvPr id="171" name="Group 170"/>
        <xdr:cNvGrpSpPr/>
      </xdr:nvGrpSpPr>
      <xdr:grpSpPr>
        <a:xfrm>
          <a:off x="0" y="3028950"/>
          <a:ext cx="7288377" cy="3788614"/>
          <a:chOff x="845975" y="386145"/>
          <a:chExt cx="10447402" cy="5564642"/>
        </a:xfrm>
      </xdr:grpSpPr>
      <xdr:sp macro="" textlink="">
        <xdr:nvSpPr>
          <xdr:cNvPr id="172" name="Oval 171"/>
          <xdr:cNvSpPr/>
        </xdr:nvSpPr>
        <xdr:spPr>
          <a:xfrm>
            <a:off x="7237702" y="4715112"/>
            <a:ext cx="2051222" cy="123567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200">
                <a:solidFill>
                  <a:schemeClr val="tx1"/>
                </a:solidFill>
              </a:rPr>
              <a:t>Asthma-Related mortality </a:t>
            </a:r>
          </a:p>
        </xdr:txBody>
      </xdr:sp>
      <xdr:sp macro="" textlink="">
        <xdr:nvSpPr>
          <xdr:cNvPr id="173" name="Oval 172"/>
          <xdr:cNvSpPr/>
        </xdr:nvSpPr>
        <xdr:spPr>
          <a:xfrm>
            <a:off x="4470052" y="4715112"/>
            <a:ext cx="2051222" cy="123567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200">
                <a:solidFill>
                  <a:schemeClr val="tx1"/>
                </a:solidFill>
              </a:rPr>
              <a:t>Other-Cause mortality </a:t>
            </a:r>
          </a:p>
        </xdr:txBody>
      </xdr:sp>
      <xdr:sp macro="" textlink="">
        <xdr:nvSpPr>
          <xdr:cNvPr id="174" name="Oval 173"/>
          <xdr:cNvSpPr/>
        </xdr:nvSpPr>
        <xdr:spPr>
          <a:xfrm>
            <a:off x="845975" y="3290620"/>
            <a:ext cx="2051222" cy="123567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200">
                <a:solidFill>
                  <a:schemeClr val="tx1"/>
                </a:solidFill>
              </a:rPr>
              <a:t>Control or</a:t>
            </a:r>
          </a:p>
          <a:p>
            <a:pPr algn="ctr"/>
            <a:r>
              <a:rPr lang="en-US" sz="1200">
                <a:solidFill>
                  <a:schemeClr val="tx1"/>
                </a:solidFill>
              </a:rPr>
              <a:t>Uncontrolled</a:t>
            </a:r>
          </a:p>
        </xdr:txBody>
      </xdr:sp>
      <xdr:cxnSp macro="">
        <xdr:nvCxnSpPr>
          <xdr:cNvPr id="175" name="Straight Arrow Connector 174"/>
          <xdr:cNvCxnSpPr>
            <a:stCxn id="174" idx="7"/>
            <a:endCxn id="230" idx="3"/>
          </xdr:cNvCxnSpPr>
        </xdr:nvCxnSpPr>
        <xdr:spPr>
          <a:xfrm flipV="1">
            <a:off x="2596802" y="1680133"/>
            <a:ext cx="785602" cy="17914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23" name="Straight Arrow Connector 222"/>
          <xdr:cNvCxnSpPr>
            <a:stCxn id="174" idx="7"/>
            <a:endCxn id="231" idx="3"/>
          </xdr:cNvCxnSpPr>
        </xdr:nvCxnSpPr>
        <xdr:spPr>
          <a:xfrm flipV="1">
            <a:off x="2596802" y="1680133"/>
            <a:ext cx="3835457" cy="17914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24" name="Straight Arrow Connector 223"/>
          <xdr:cNvCxnSpPr>
            <a:stCxn id="174" idx="7"/>
            <a:endCxn id="232" idx="3"/>
          </xdr:cNvCxnSpPr>
        </xdr:nvCxnSpPr>
        <xdr:spPr>
          <a:xfrm flipV="1">
            <a:off x="2596802" y="1687395"/>
            <a:ext cx="6985668" cy="1784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25" name="Straight Arrow Connector 224"/>
          <xdr:cNvCxnSpPr>
            <a:stCxn id="230" idx="4"/>
            <a:endCxn id="173" idx="0"/>
          </xdr:cNvCxnSpPr>
        </xdr:nvCxnSpPr>
        <xdr:spPr>
          <a:xfrm>
            <a:off x="4046231" y="1840320"/>
            <a:ext cx="1449433" cy="287479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26" name="Straight Arrow Connector 225"/>
          <xdr:cNvCxnSpPr>
            <a:stCxn id="231" idx="4"/>
            <a:endCxn id="173" idx="0"/>
          </xdr:cNvCxnSpPr>
        </xdr:nvCxnSpPr>
        <xdr:spPr>
          <a:xfrm flipH="1">
            <a:off x="5495664" y="1840320"/>
            <a:ext cx="1617902" cy="287479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27" name="Straight Arrow Connector 226"/>
          <xdr:cNvCxnSpPr>
            <a:stCxn id="232" idx="4"/>
            <a:endCxn id="173" idx="0"/>
          </xdr:cNvCxnSpPr>
        </xdr:nvCxnSpPr>
        <xdr:spPr>
          <a:xfrm flipH="1">
            <a:off x="5495664" y="1841855"/>
            <a:ext cx="4795486" cy="28732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28" name="Straight Arrow Connector 227"/>
          <xdr:cNvCxnSpPr>
            <a:stCxn id="232" idx="4"/>
            <a:endCxn id="172" idx="0"/>
          </xdr:cNvCxnSpPr>
        </xdr:nvCxnSpPr>
        <xdr:spPr>
          <a:xfrm flipH="1">
            <a:off x="8263314" y="1841855"/>
            <a:ext cx="2027836" cy="28732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29" name="Straight Arrow Connector 228"/>
          <xdr:cNvCxnSpPr>
            <a:stCxn id="174" idx="5"/>
            <a:endCxn id="173" idx="0"/>
          </xdr:cNvCxnSpPr>
        </xdr:nvCxnSpPr>
        <xdr:spPr>
          <a:xfrm>
            <a:off x="2596802" y="4345334"/>
            <a:ext cx="2898862" cy="3697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30" name="Oval 229"/>
          <xdr:cNvSpPr/>
        </xdr:nvSpPr>
        <xdr:spPr>
          <a:xfrm>
            <a:off x="3107437" y="746497"/>
            <a:ext cx="1877589" cy="1093823"/>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a:solidFill>
                  <a:schemeClr val="tx1"/>
                </a:solidFill>
              </a:rPr>
              <a:t>Oral Steroid Burst Exacerbation</a:t>
            </a:r>
          </a:p>
        </xdr:txBody>
      </xdr:sp>
      <xdr:sp macro="" textlink="">
        <xdr:nvSpPr>
          <xdr:cNvPr id="231" name="Oval 230"/>
          <xdr:cNvSpPr/>
        </xdr:nvSpPr>
        <xdr:spPr>
          <a:xfrm>
            <a:off x="6150054" y="746497"/>
            <a:ext cx="1927025" cy="1093823"/>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a:solidFill>
                  <a:schemeClr val="tx1"/>
                </a:solidFill>
              </a:rPr>
              <a:t>Emergency Room Exacerbation</a:t>
            </a:r>
          </a:p>
        </xdr:txBody>
      </xdr:sp>
      <xdr:sp macro="" textlink="">
        <xdr:nvSpPr>
          <xdr:cNvPr id="232" name="Oval 231"/>
          <xdr:cNvSpPr/>
        </xdr:nvSpPr>
        <xdr:spPr>
          <a:xfrm>
            <a:off x="9288924" y="787140"/>
            <a:ext cx="2004453" cy="105471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a:solidFill>
                  <a:schemeClr val="tx1"/>
                </a:solidFill>
              </a:rPr>
              <a:t>Hospitalization Exacerbation</a:t>
            </a:r>
          </a:p>
        </xdr:txBody>
      </xdr:sp>
      <xdr:cxnSp macro="">
        <xdr:nvCxnSpPr>
          <xdr:cNvPr id="233" name="Straight Arrow Connector 232"/>
          <xdr:cNvCxnSpPr>
            <a:stCxn id="230" idx="3"/>
            <a:endCxn id="174" idx="7"/>
          </xdr:cNvCxnSpPr>
        </xdr:nvCxnSpPr>
        <xdr:spPr>
          <a:xfrm flipH="1">
            <a:off x="2596802" y="1680133"/>
            <a:ext cx="785602" cy="1791448"/>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34" name="Straight Arrow Connector 233"/>
          <xdr:cNvCxnSpPr>
            <a:stCxn id="231" idx="3"/>
            <a:endCxn id="174" idx="7"/>
          </xdr:cNvCxnSpPr>
        </xdr:nvCxnSpPr>
        <xdr:spPr>
          <a:xfrm flipH="1">
            <a:off x="2596802" y="1680133"/>
            <a:ext cx="3835457" cy="1791448"/>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35" name="Straight Arrow Connector 234"/>
          <xdr:cNvCxnSpPr>
            <a:stCxn id="232" idx="3"/>
            <a:endCxn id="174" idx="7"/>
          </xdr:cNvCxnSpPr>
        </xdr:nvCxnSpPr>
        <xdr:spPr>
          <a:xfrm flipH="1">
            <a:off x="2596802" y="1687395"/>
            <a:ext cx="6985668" cy="1784186"/>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36" name="Text 42"/>
          <xdr:cNvSpPr txBox="1">
            <a:spLocks noChangeArrowheads="1"/>
          </xdr:cNvSpPr>
        </xdr:nvSpPr>
        <xdr:spPr bwMode="auto">
          <a:xfrm>
            <a:off x="3614938" y="4584104"/>
            <a:ext cx="519685"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27432"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n-US" sz="500" b="0" i="0" u="none" strike="noStrike" baseline="0">
                <a:solidFill>
                  <a:srgbClr val="3333CC"/>
                </a:solidFill>
                <a:latin typeface="Arial"/>
                <a:cs typeface="Arial"/>
              </a:rPr>
              <a:t>mr[age]</a:t>
            </a:r>
          </a:p>
        </xdr:txBody>
      </xdr:sp>
      <xdr:sp macro="" textlink="">
        <xdr:nvSpPr>
          <xdr:cNvPr id="237" name="Text 42"/>
          <xdr:cNvSpPr txBox="1">
            <a:spLocks noChangeArrowheads="1"/>
          </xdr:cNvSpPr>
        </xdr:nvSpPr>
        <xdr:spPr bwMode="auto">
          <a:xfrm>
            <a:off x="9093366" y="3631915"/>
            <a:ext cx="1140294" cy="153018"/>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27432"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n-US" sz="500">
                <a:solidFill>
                  <a:srgbClr val="3333CC"/>
                </a:solidFill>
                <a:latin typeface="Arial"/>
                <a:cs typeface="Arial"/>
              </a:rPr>
              <a:t>amrHOEX</a:t>
            </a:r>
            <a:endParaRPr lang="en-US" sz="500" b="0" i="0" u="none" strike="noStrike" baseline="0">
              <a:solidFill>
                <a:srgbClr val="3333CC"/>
              </a:solidFill>
              <a:latin typeface="Arial"/>
              <a:cs typeface="Arial"/>
            </a:endParaRPr>
          </a:p>
        </xdr:txBody>
      </xdr:sp>
      <xdr:sp macro="" textlink="">
        <xdr:nvSpPr>
          <xdr:cNvPr id="238" name="Text 42"/>
          <xdr:cNvSpPr txBox="1">
            <a:spLocks noChangeArrowheads="1"/>
          </xdr:cNvSpPr>
        </xdr:nvSpPr>
        <xdr:spPr bwMode="auto">
          <a:xfrm>
            <a:off x="2670431" y="1820532"/>
            <a:ext cx="519685"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27432"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n-US" sz="500">
                <a:solidFill>
                  <a:srgbClr val="3333CC"/>
                </a:solidFill>
                <a:latin typeface="Arial"/>
                <a:cs typeface="Arial"/>
              </a:rPr>
              <a:t>rrOSEX</a:t>
            </a:r>
            <a:endParaRPr lang="en-US" sz="500" b="0" i="0" u="none" strike="noStrike" baseline="0">
              <a:solidFill>
                <a:srgbClr val="3333CC"/>
              </a:solidFill>
              <a:latin typeface="Arial"/>
              <a:cs typeface="Arial"/>
            </a:endParaRPr>
          </a:p>
        </xdr:txBody>
      </xdr:sp>
      <xdr:sp macro="" textlink="">
        <xdr:nvSpPr>
          <xdr:cNvPr id="239" name="Text 42"/>
          <xdr:cNvSpPr txBox="1">
            <a:spLocks noChangeArrowheads="1"/>
          </xdr:cNvSpPr>
        </xdr:nvSpPr>
        <xdr:spPr bwMode="auto">
          <a:xfrm>
            <a:off x="5666015" y="2084249"/>
            <a:ext cx="519685"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27432"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n-US" sz="500">
                <a:solidFill>
                  <a:srgbClr val="3333CC"/>
                </a:solidFill>
                <a:latin typeface="Arial"/>
                <a:cs typeface="Arial"/>
              </a:rPr>
              <a:t>rrEREX</a:t>
            </a:r>
            <a:endParaRPr lang="en-US" sz="500" b="0" i="0" u="none" strike="noStrike" baseline="0">
              <a:solidFill>
                <a:srgbClr val="3333CC"/>
              </a:solidFill>
              <a:latin typeface="Arial"/>
              <a:cs typeface="Arial"/>
            </a:endParaRPr>
          </a:p>
        </xdr:txBody>
      </xdr:sp>
      <xdr:sp macro="" textlink="">
        <xdr:nvSpPr>
          <xdr:cNvPr id="240" name="Text 42"/>
          <xdr:cNvSpPr txBox="1">
            <a:spLocks noChangeArrowheads="1"/>
          </xdr:cNvSpPr>
        </xdr:nvSpPr>
        <xdr:spPr bwMode="auto">
          <a:xfrm>
            <a:off x="8347774" y="1680133"/>
            <a:ext cx="519685"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27432"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n-US" sz="500">
                <a:solidFill>
                  <a:srgbClr val="3333CC"/>
                </a:solidFill>
                <a:latin typeface="Arial"/>
                <a:cs typeface="Arial"/>
              </a:rPr>
              <a:t>rrHOEX</a:t>
            </a:r>
            <a:endParaRPr lang="en-US" sz="500" b="0" i="0" u="none" strike="noStrike" baseline="0">
              <a:solidFill>
                <a:srgbClr val="3333CC"/>
              </a:solidFill>
              <a:latin typeface="Arial"/>
              <a:cs typeface="Arial"/>
            </a:endParaRPr>
          </a:p>
        </xdr:txBody>
      </xdr:sp>
      <xdr:sp macro="" textlink="">
        <xdr:nvSpPr>
          <xdr:cNvPr id="241" name="Text 42"/>
          <xdr:cNvSpPr txBox="1">
            <a:spLocks noChangeArrowheads="1"/>
          </xdr:cNvSpPr>
        </xdr:nvSpPr>
        <xdr:spPr bwMode="auto">
          <a:xfrm>
            <a:off x="3199002" y="2181925"/>
            <a:ext cx="564506" cy="218797"/>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27432"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n-US" sz="500">
                <a:solidFill>
                  <a:srgbClr val="FF0000"/>
                </a:solidFill>
                <a:latin typeface="Arial"/>
                <a:cs typeface="Arial"/>
              </a:rPr>
              <a:t>1-mr[age]</a:t>
            </a:r>
            <a:endParaRPr lang="en-US" sz="500" b="0" i="0" u="none" strike="noStrike" baseline="0">
              <a:solidFill>
                <a:srgbClr val="FF0000"/>
              </a:solidFill>
              <a:latin typeface="Arial"/>
              <a:cs typeface="Arial"/>
            </a:endParaRPr>
          </a:p>
        </xdr:txBody>
      </xdr:sp>
      <xdr:sp macro="" textlink="">
        <xdr:nvSpPr>
          <xdr:cNvPr id="242" name="Text 51"/>
          <xdr:cNvSpPr txBox="1">
            <a:spLocks noChangeArrowheads="1"/>
          </xdr:cNvSpPr>
        </xdr:nvSpPr>
        <xdr:spPr bwMode="auto">
          <a:xfrm>
            <a:off x="1573186" y="4609939"/>
            <a:ext cx="6096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0"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en-US" sz="500" b="0" i="0" u="none" strike="noStrike" baseline="0">
                <a:solidFill>
                  <a:schemeClr val="accent2"/>
                </a:solidFill>
                <a:latin typeface="Arial"/>
                <a:cs typeface="Arial"/>
              </a:rPr>
              <a:t>cNES</a:t>
            </a:r>
          </a:p>
        </xdr:txBody>
      </xdr:sp>
      <xdr:sp macro="" textlink="">
        <xdr:nvSpPr>
          <xdr:cNvPr id="243" name="Text 51"/>
          <xdr:cNvSpPr txBox="1">
            <a:spLocks noChangeArrowheads="1"/>
          </xdr:cNvSpPr>
        </xdr:nvSpPr>
        <xdr:spPr bwMode="auto">
          <a:xfrm>
            <a:off x="3829823" y="528445"/>
            <a:ext cx="6096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0"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en-US" sz="500" b="0" i="0" u="none" strike="noStrike" baseline="0">
                <a:solidFill>
                  <a:schemeClr val="accent2"/>
                </a:solidFill>
                <a:latin typeface="Arial"/>
                <a:cs typeface="Arial"/>
              </a:rPr>
              <a:t>cOSEX</a:t>
            </a:r>
          </a:p>
        </xdr:txBody>
      </xdr:sp>
      <xdr:sp macro="" textlink="">
        <xdr:nvSpPr>
          <xdr:cNvPr id="244" name="Text 51"/>
          <xdr:cNvSpPr txBox="1">
            <a:spLocks noChangeArrowheads="1"/>
          </xdr:cNvSpPr>
        </xdr:nvSpPr>
        <xdr:spPr bwMode="auto">
          <a:xfrm>
            <a:off x="6808766" y="528445"/>
            <a:ext cx="6096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0"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en-US" sz="500" b="0" i="0" u="none" strike="noStrike" baseline="0">
                <a:solidFill>
                  <a:schemeClr val="accent2"/>
                </a:solidFill>
                <a:latin typeface="Arial"/>
                <a:cs typeface="Arial"/>
              </a:rPr>
              <a:t>cEREX</a:t>
            </a:r>
          </a:p>
        </xdr:txBody>
      </xdr:sp>
      <xdr:sp macro="" textlink="">
        <xdr:nvSpPr>
          <xdr:cNvPr id="245" name="Text 51"/>
          <xdr:cNvSpPr txBox="1">
            <a:spLocks noChangeArrowheads="1"/>
          </xdr:cNvSpPr>
        </xdr:nvSpPr>
        <xdr:spPr bwMode="auto">
          <a:xfrm>
            <a:off x="9986350" y="528445"/>
            <a:ext cx="6096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0"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en-US" sz="500" b="0" i="0" u="none" strike="noStrike" baseline="0">
                <a:solidFill>
                  <a:schemeClr val="accent2"/>
                </a:solidFill>
                <a:latin typeface="Arial"/>
                <a:cs typeface="Arial"/>
              </a:rPr>
              <a:t>cHOEX</a:t>
            </a:r>
          </a:p>
        </xdr:txBody>
      </xdr:sp>
      <xdr:sp macro="" textlink="">
        <xdr:nvSpPr>
          <xdr:cNvPr id="246" name="Text 51"/>
          <xdr:cNvSpPr txBox="1">
            <a:spLocks noChangeArrowheads="1"/>
          </xdr:cNvSpPr>
        </xdr:nvSpPr>
        <xdr:spPr bwMode="auto">
          <a:xfrm>
            <a:off x="1573186" y="4769783"/>
            <a:ext cx="6096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0"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en-US" sz="500">
                <a:solidFill>
                  <a:schemeClr val="accent6"/>
                </a:solidFill>
                <a:latin typeface="Arial"/>
                <a:cs typeface="Arial"/>
              </a:rPr>
              <a:t>u</a:t>
            </a:r>
            <a:r>
              <a:rPr lang="en-US" sz="500" b="0" i="0" u="none" strike="noStrike" baseline="0">
                <a:solidFill>
                  <a:schemeClr val="accent6"/>
                </a:solidFill>
                <a:latin typeface="Arial"/>
                <a:cs typeface="Arial"/>
              </a:rPr>
              <a:t>NES</a:t>
            </a:r>
          </a:p>
        </xdr:txBody>
      </xdr:sp>
      <xdr:sp macro="" textlink="">
        <xdr:nvSpPr>
          <xdr:cNvPr id="247" name="Text 51"/>
          <xdr:cNvSpPr txBox="1">
            <a:spLocks noChangeArrowheads="1"/>
          </xdr:cNvSpPr>
        </xdr:nvSpPr>
        <xdr:spPr bwMode="auto">
          <a:xfrm>
            <a:off x="3829823" y="386145"/>
            <a:ext cx="6096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0"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en-US" sz="500">
                <a:solidFill>
                  <a:schemeClr val="accent6"/>
                </a:solidFill>
                <a:latin typeface="Arial"/>
                <a:cs typeface="Arial"/>
              </a:rPr>
              <a:t>uOS</a:t>
            </a:r>
            <a:r>
              <a:rPr lang="en-US" sz="500" b="0" i="0" u="none" strike="noStrike" baseline="0">
                <a:solidFill>
                  <a:schemeClr val="accent6"/>
                </a:solidFill>
                <a:latin typeface="Arial"/>
                <a:cs typeface="Arial"/>
              </a:rPr>
              <a:t>EX</a:t>
            </a:r>
          </a:p>
        </xdr:txBody>
      </xdr:sp>
      <xdr:sp macro="" textlink="">
        <xdr:nvSpPr>
          <xdr:cNvPr id="248" name="Text 51"/>
          <xdr:cNvSpPr txBox="1">
            <a:spLocks noChangeArrowheads="1"/>
          </xdr:cNvSpPr>
        </xdr:nvSpPr>
        <xdr:spPr bwMode="auto">
          <a:xfrm>
            <a:off x="6808766" y="386145"/>
            <a:ext cx="6096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0"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en-US" sz="500">
                <a:solidFill>
                  <a:schemeClr val="accent6"/>
                </a:solidFill>
                <a:latin typeface="Arial"/>
                <a:cs typeface="Arial"/>
              </a:rPr>
              <a:t>uER</a:t>
            </a:r>
            <a:r>
              <a:rPr lang="en-US" sz="500" b="0" i="0" u="none" strike="noStrike" baseline="0">
                <a:solidFill>
                  <a:schemeClr val="accent6"/>
                </a:solidFill>
                <a:latin typeface="Arial"/>
                <a:cs typeface="Arial"/>
              </a:rPr>
              <a:t>EX</a:t>
            </a:r>
          </a:p>
        </xdr:txBody>
      </xdr:sp>
      <xdr:sp macro="" textlink="">
        <xdr:nvSpPr>
          <xdr:cNvPr id="249" name="Text 51"/>
          <xdr:cNvSpPr txBox="1">
            <a:spLocks noChangeArrowheads="1"/>
          </xdr:cNvSpPr>
        </xdr:nvSpPr>
        <xdr:spPr bwMode="auto">
          <a:xfrm>
            <a:off x="9986350" y="386145"/>
            <a:ext cx="6096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0"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en-US" sz="500">
                <a:solidFill>
                  <a:schemeClr val="accent6"/>
                </a:solidFill>
                <a:latin typeface="Arial"/>
                <a:cs typeface="Arial"/>
              </a:rPr>
              <a:t>uHO</a:t>
            </a:r>
            <a:r>
              <a:rPr lang="en-US" sz="500" b="0" i="0" u="none" strike="noStrike" baseline="0">
                <a:solidFill>
                  <a:schemeClr val="accent6"/>
                </a:solidFill>
                <a:latin typeface="Arial"/>
                <a:cs typeface="Arial"/>
              </a:rPr>
              <a:t>EX</a:t>
            </a:r>
          </a:p>
        </xdr:txBody>
      </xdr:sp>
      <xdr:sp macro="" textlink="">
        <xdr:nvSpPr>
          <xdr:cNvPr id="250" name="Text 42"/>
          <xdr:cNvSpPr txBox="1">
            <a:spLocks noChangeArrowheads="1"/>
          </xdr:cNvSpPr>
        </xdr:nvSpPr>
        <xdr:spPr bwMode="auto">
          <a:xfrm>
            <a:off x="4353463" y="3632533"/>
            <a:ext cx="519685"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27432"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n-US" sz="500" b="0" i="0" u="none" strike="noStrike" baseline="0">
                <a:solidFill>
                  <a:srgbClr val="3333CC"/>
                </a:solidFill>
                <a:latin typeface="Arial"/>
                <a:cs typeface="Arial"/>
              </a:rPr>
              <a:t>mr[age]</a:t>
            </a:r>
          </a:p>
        </xdr:txBody>
      </xdr:sp>
      <xdr:sp macro="" textlink="">
        <xdr:nvSpPr>
          <xdr:cNvPr id="251" name="Text 42"/>
          <xdr:cNvSpPr txBox="1">
            <a:spLocks noChangeArrowheads="1"/>
          </xdr:cNvSpPr>
        </xdr:nvSpPr>
        <xdr:spPr bwMode="auto">
          <a:xfrm>
            <a:off x="5639806" y="3177548"/>
            <a:ext cx="519685"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27432"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n-US" sz="500" b="0" i="0" u="none" strike="noStrike" baseline="0">
                <a:solidFill>
                  <a:srgbClr val="3333CC"/>
                </a:solidFill>
                <a:latin typeface="Arial"/>
                <a:cs typeface="Arial"/>
              </a:rPr>
              <a:t>mr[age]</a:t>
            </a:r>
          </a:p>
        </xdr:txBody>
      </xdr:sp>
      <xdr:sp macro="" textlink="">
        <xdr:nvSpPr>
          <xdr:cNvPr id="252" name="Text 42"/>
          <xdr:cNvSpPr txBox="1">
            <a:spLocks noChangeArrowheads="1"/>
          </xdr:cNvSpPr>
        </xdr:nvSpPr>
        <xdr:spPr bwMode="auto">
          <a:xfrm>
            <a:off x="6970980" y="3329948"/>
            <a:ext cx="519685"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27432"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n-US" sz="500" b="0" i="0" u="none" strike="noStrike" baseline="0">
                <a:solidFill>
                  <a:srgbClr val="3333CC"/>
                </a:solidFill>
                <a:latin typeface="Arial"/>
                <a:cs typeface="Arial"/>
              </a:rPr>
              <a:t>mr[age]</a:t>
            </a:r>
          </a:p>
        </xdr:txBody>
      </xdr:sp>
      <xdr:sp macro="" textlink="">
        <xdr:nvSpPr>
          <xdr:cNvPr id="253" name="Text 42"/>
          <xdr:cNvSpPr txBox="1">
            <a:spLocks noChangeArrowheads="1"/>
          </xdr:cNvSpPr>
        </xdr:nvSpPr>
        <xdr:spPr bwMode="auto">
          <a:xfrm>
            <a:off x="5223777" y="1730921"/>
            <a:ext cx="564506" cy="218797"/>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27432"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n-US" sz="500">
                <a:solidFill>
                  <a:srgbClr val="FF0000"/>
                </a:solidFill>
                <a:latin typeface="Arial"/>
                <a:cs typeface="Arial"/>
              </a:rPr>
              <a:t>1-mr[age]</a:t>
            </a:r>
            <a:endParaRPr lang="en-US" sz="500" b="0" i="0" u="none" strike="noStrike" baseline="0">
              <a:solidFill>
                <a:srgbClr val="FF0000"/>
              </a:solidFill>
              <a:latin typeface="Arial"/>
              <a:cs typeface="Arial"/>
            </a:endParaRPr>
          </a:p>
        </xdr:txBody>
      </xdr:sp>
      <xdr:sp macro="" textlink="">
        <xdr:nvSpPr>
          <xdr:cNvPr id="254" name="Text 42"/>
          <xdr:cNvSpPr txBox="1">
            <a:spLocks noChangeArrowheads="1"/>
          </xdr:cNvSpPr>
        </xdr:nvSpPr>
        <xdr:spPr bwMode="auto">
          <a:xfrm>
            <a:off x="8183086" y="2050613"/>
            <a:ext cx="1105837" cy="4571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27432"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n-US" sz="500">
                <a:solidFill>
                  <a:srgbClr val="FF0000"/>
                </a:solidFill>
                <a:latin typeface="Arial"/>
                <a:cs typeface="Arial"/>
              </a:rPr>
              <a:t>1-mr[age]-(amr+amrHosp)</a:t>
            </a:r>
            <a:endParaRPr lang="en-US" sz="500" b="0" i="0" u="none" strike="noStrike" baseline="0">
              <a:solidFill>
                <a:srgbClr val="FF0000"/>
              </a:solidFill>
              <a:latin typeface="Arial"/>
              <a:cs typeface="Arial"/>
            </a:endParaRPr>
          </a:p>
        </xdr:txBody>
      </xdr:sp>
      <xdr:cxnSp macro="">
        <xdr:nvCxnSpPr>
          <xdr:cNvPr id="255" name="Straight Arrow Connector 254"/>
          <xdr:cNvCxnSpPr>
            <a:stCxn id="174" idx="5"/>
            <a:endCxn id="172" idx="1"/>
          </xdr:cNvCxnSpPr>
        </xdr:nvCxnSpPr>
        <xdr:spPr>
          <a:xfrm>
            <a:off x="2596802" y="4345334"/>
            <a:ext cx="4941295" cy="5507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56" name="Text 42"/>
          <xdr:cNvSpPr txBox="1">
            <a:spLocks noChangeArrowheads="1"/>
          </xdr:cNvSpPr>
        </xdr:nvSpPr>
        <xdr:spPr bwMode="auto">
          <a:xfrm>
            <a:off x="6489411" y="4526295"/>
            <a:ext cx="871427" cy="22671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27432"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n-US" sz="500">
                <a:solidFill>
                  <a:srgbClr val="3333CC"/>
                </a:solidFill>
                <a:latin typeface="Arial"/>
                <a:cs typeface="Arial"/>
              </a:rPr>
              <a:t>amr/amrc</a:t>
            </a:r>
          </a:p>
          <a:p>
            <a:pPr algn="ctr" rtl="0">
              <a:defRPr sz="1000"/>
            </a:pPr>
            <a:endParaRPr lang="en-US" sz="500" b="0" i="0" u="none" strike="noStrike" baseline="0">
              <a:solidFill>
                <a:srgbClr val="3333CC"/>
              </a:solidFill>
              <a:latin typeface="Arial"/>
              <a:cs typeface="Arial"/>
            </a:endParaRPr>
          </a:p>
        </xdr:txBody>
      </xdr:sp>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371475</xdr:colOff>
          <xdr:row>4</xdr:row>
          <xdr:rowOff>28575</xdr:rowOff>
        </xdr:from>
        <xdr:to>
          <xdr:col>4</xdr:col>
          <xdr:colOff>219075</xdr:colOff>
          <xdr:row>7</xdr:row>
          <xdr:rowOff>85725</xdr:rowOff>
        </xdr:to>
        <xdr:sp macro="" textlink="">
          <xdr:nvSpPr>
            <xdr:cNvPr id="2049" name="Group Box 1" hidden="1">
              <a:extLst>
                <a:ext uri="{63B3BB69-23CF-44E3-9099-C40C66FF867C}">
                  <a14:compatExt spid="_x0000_s2049"/>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495300</xdr:colOff>
          <xdr:row>4</xdr:row>
          <xdr:rowOff>66675</xdr:rowOff>
        </xdr:from>
        <xdr:to>
          <xdr:col>3</xdr:col>
          <xdr:colOff>295275</xdr:colOff>
          <xdr:row>5</xdr:row>
          <xdr:rowOff>114300</xdr:rowOff>
        </xdr:to>
        <xdr:sp macro="" textlink="">
          <xdr:nvSpPr>
            <xdr:cNvPr id="2050" name="Option Button 2" hidden="1">
              <a:extLst>
                <a:ext uri="{63B3BB69-23CF-44E3-9099-C40C66FF867C}">
                  <a14:compatExt spid="_x0000_s2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495300</xdr:colOff>
          <xdr:row>5</xdr:row>
          <xdr:rowOff>142875</xdr:rowOff>
        </xdr:from>
        <xdr:to>
          <xdr:col>3</xdr:col>
          <xdr:colOff>295275</xdr:colOff>
          <xdr:row>7</xdr:row>
          <xdr:rowOff>28575</xdr:rowOff>
        </xdr:to>
        <xdr:sp macro="" textlink="">
          <xdr:nvSpPr>
            <xdr:cNvPr id="2051" name="Option Button 3"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Female</a:t>
              </a:r>
            </a:p>
          </xdr:txBody>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ERD_briggs_studen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od2_Example_3.5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Parameters"/>
      <sheetName val="Results"/>
      <sheetName val="CE plane"/>
      <sheetName val="CEA curves"/>
      <sheetName val="MC Results"/>
      <sheetName val="A - PPI Heal &amp; Wait"/>
      <sheetName val="B - PPI Heal &amp; Maintain"/>
      <sheetName val="C - H2 Heal &amp; Maintain"/>
      <sheetName val="D - PA Heal &amp; Maintain PA"/>
      <sheetName val="E - PPI Heal &amp; Maintain H2"/>
      <sheetName val="F - PPI Heal &amp; Maintain LDPPI"/>
    </sheetNames>
    <sheetDataSet>
      <sheetData sheetId="0"/>
      <sheetData sheetId="1">
        <row r="3">
          <cell r="B3">
            <v>0</v>
          </cell>
        </row>
        <row r="18">
          <cell r="B18">
            <v>0.41737747957049187</v>
          </cell>
        </row>
        <row r="19">
          <cell r="B19">
            <v>0.41783866594397834</v>
          </cell>
        </row>
        <row r="20">
          <cell r="B20">
            <v>0.51569905341114508</v>
          </cell>
        </row>
        <row r="21">
          <cell r="B21">
            <v>0.8202464765668569</v>
          </cell>
        </row>
        <row r="22">
          <cell r="B22">
            <v>0.81143070731215539</v>
          </cell>
        </row>
        <row r="25">
          <cell r="B25">
            <v>0.66548042704626331</v>
          </cell>
        </row>
        <row r="26">
          <cell r="B26">
            <v>0.23076923076923078</v>
          </cell>
        </row>
        <row r="27">
          <cell r="B27">
            <v>0.38082191780821917</v>
          </cell>
        </row>
        <row r="28">
          <cell r="B28">
            <v>0.1245944192083063</v>
          </cell>
        </row>
        <row r="29">
          <cell r="B29">
            <v>0.25440528634361231</v>
          </cell>
        </row>
        <row r="30">
          <cell r="B30">
            <v>0.1245944192083063</v>
          </cell>
        </row>
        <row r="31">
          <cell r="B31">
            <v>0.23414634146341465</v>
          </cell>
        </row>
        <row r="32">
          <cell r="B32">
            <v>0.13397129186602871</v>
          </cell>
        </row>
        <row r="33">
          <cell r="B33">
            <v>0.17788461538461539</v>
          </cell>
        </row>
        <row r="34">
          <cell r="B34">
            <v>7.8008298755186722E-2</v>
          </cell>
        </row>
        <row r="35">
          <cell r="B35">
            <v>0.13050570962479607</v>
          </cell>
        </row>
        <row r="38">
          <cell r="B38">
            <v>2.2798800907753947</v>
          </cell>
        </row>
        <row r="41">
          <cell r="B41">
            <v>2.3855888533626253</v>
          </cell>
        </row>
        <row r="42">
          <cell r="B42">
            <v>2.3825237524627134</v>
          </cell>
        </row>
        <row r="43">
          <cell r="B43">
            <v>0.5</v>
          </cell>
        </row>
        <row r="44">
          <cell r="B44">
            <v>12</v>
          </cell>
        </row>
        <row r="45">
          <cell r="B45">
            <v>8</v>
          </cell>
        </row>
        <row r="46">
          <cell r="B46">
            <v>9.2713503359294922</v>
          </cell>
        </row>
        <row r="47">
          <cell r="B47">
            <v>6.1786727874549392</v>
          </cell>
        </row>
        <row r="48">
          <cell r="B48">
            <v>5.6900895076349727</v>
          </cell>
        </row>
        <row r="49">
          <cell r="B49">
            <v>3.8236170408277701</v>
          </cell>
        </row>
        <row r="50">
          <cell r="B50">
            <v>3.8910780939654703</v>
          </cell>
        </row>
        <row r="53">
          <cell r="B53">
            <v>4.1100000000000003</v>
          </cell>
        </row>
        <row r="54">
          <cell r="B54">
            <v>0.44</v>
          </cell>
        </row>
        <row r="55">
          <cell r="B55">
            <v>0.61</v>
          </cell>
        </row>
        <row r="56">
          <cell r="B56">
            <v>2.42</v>
          </cell>
        </row>
        <row r="57">
          <cell r="B57">
            <v>1.93</v>
          </cell>
        </row>
        <row r="58">
          <cell r="B58">
            <v>48.2</v>
          </cell>
        </row>
        <row r="59">
          <cell r="B59">
            <v>28.1</v>
          </cell>
        </row>
        <row r="60">
          <cell r="B60">
            <v>16.25</v>
          </cell>
        </row>
        <row r="61">
          <cell r="B61">
            <v>38.65</v>
          </cell>
        </row>
        <row r="62">
          <cell r="B62">
            <v>23.1</v>
          </cell>
        </row>
        <row r="63">
          <cell r="B63">
            <v>118.22</v>
          </cell>
        </row>
        <row r="64">
          <cell r="B64">
            <v>141.43</v>
          </cell>
        </row>
        <row r="65">
          <cell r="B65">
            <v>84.81</v>
          </cell>
        </row>
        <row r="66">
          <cell r="B66">
            <v>42.77</v>
          </cell>
        </row>
        <row r="67">
          <cell r="B67">
            <v>135.1</v>
          </cell>
        </row>
        <row r="68">
          <cell r="B68">
            <v>2462.6</v>
          </cell>
        </row>
        <row r="76">
          <cell r="B76">
            <v>3.5000000000000003E-2</v>
          </cell>
        </row>
        <row r="77">
          <cell r="B77">
            <v>0.1</v>
          </cell>
        </row>
        <row r="78">
          <cell r="B78">
            <v>7.0000000000000007E-2</v>
          </cell>
        </row>
        <row r="79">
          <cell r="B79">
            <v>2.5</v>
          </cell>
        </row>
        <row r="80">
          <cell r="B80">
            <v>1.5</v>
          </cell>
        </row>
        <row r="82">
          <cell r="B82">
            <v>0.01</v>
          </cell>
        </row>
        <row r="83">
          <cell r="B83">
            <v>0.01</v>
          </cell>
        </row>
        <row r="84">
          <cell r="B84">
            <v>0.6</v>
          </cell>
        </row>
        <row r="85">
          <cell r="B85">
            <v>0.08</v>
          </cell>
        </row>
        <row r="89">
          <cell r="B89">
            <v>0.85799999999999998</v>
          </cell>
        </row>
        <row r="92">
          <cell r="B92">
            <v>116.223</v>
          </cell>
        </row>
        <row r="93">
          <cell r="B93">
            <v>167.55799999999999</v>
          </cell>
        </row>
        <row r="96">
          <cell r="B96">
            <v>139.63</v>
          </cell>
        </row>
        <row r="97">
          <cell r="B97">
            <v>174.33199999999999</v>
          </cell>
        </row>
        <row r="98">
          <cell r="B98">
            <v>313.55100000000004</v>
          </cell>
        </row>
        <row r="99">
          <cell r="B99">
            <v>452.77</v>
          </cell>
        </row>
        <row r="100">
          <cell r="B100">
            <v>251.81099999999998</v>
          </cell>
        </row>
        <row r="101">
          <cell r="B101">
            <v>363.59</v>
          </cell>
        </row>
        <row r="102">
          <cell r="B102">
            <v>275.14999999999998</v>
          </cell>
        </row>
        <row r="103">
          <cell r="B103">
            <v>52.884</v>
          </cell>
        </row>
        <row r="105">
          <cell r="B105">
            <v>209.07000000000002</v>
          </cell>
        </row>
        <row r="106">
          <cell r="B106">
            <v>123.67</v>
          </cell>
        </row>
        <row r="107">
          <cell r="B107">
            <v>159.06299999999999</v>
          </cell>
        </row>
        <row r="108">
          <cell r="B108">
            <v>229.43799999999999</v>
          </cell>
        </row>
        <row r="109">
          <cell r="B109">
            <v>102.675</v>
          </cell>
        </row>
        <row r="110">
          <cell r="B110">
            <v>102.675</v>
          </cell>
        </row>
        <row r="111">
          <cell r="B111">
            <v>138.3194</v>
          </cell>
        </row>
        <row r="112">
          <cell r="B112">
            <v>186.19719999999998</v>
          </cell>
        </row>
      </sheetData>
      <sheetData sheetId="2"/>
      <sheetData sheetId="3" refreshError="1"/>
      <sheetData sheetId="4" refreshError="1"/>
      <sheetData sheetId="5">
        <row r="2">
          <cell r="U2">
            <v>5000</v>
          </cell>
        </row>
      </sheetData>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Figure"/>
      <sheetName val="Analysis"/>
      <sheetName val="Parameters"/>
      <sheetName val="Life tables"/>
      <sheetName val="Hazard function"/>
      <sheetName val="Standard"/>
      <sheetName val="NP1"/>
      <sheetName val="Macros"/>
    </sheetNames>
    <sheetDataSet>
      <sheetData sheetId="0"/>
      <sheetData sheetId="1">
        <row r="6">
          <cell r="I6">
            <v>60</v>
          </cell>
        </row>
      </sheetData>
      <sheetData sheetId="2">
        <row r="8">
          <cell r="B8">
            <v>60</v>
          </cell>
        </row>
        <row r="16">
          <cell r="B16">
            <v>0.02</v>
          </cell>
        </row>
        <row r="17">
          <cell r="B17">
            <v>0.02</v>
          </cell>
        </row>
        <row r="18">
          <cell r="B18">
            <v>0.04</v>
          </cell>
        </row>
        <row r="22">
          <cell r="B22">
            <v>-5.4909350000000003</v>
          </cell>
        </row>
        <row r="23">
          <cell r="B23">
            <v>-3.6702199999999997E-2</v>
          </cell>
        </row>
        <row r="24">
          <cell r="B24">
            <v>0.768536</v>
          </cell>
        </row>
      </sheetData>
      <sheetData sheetId="3"/>
      <sheetData sheetId="4"/>
      <sheetData sheetId="5">
        <row r="7">
          <cell r="C7">
            <v>4.5587359988585874E-4</v>
          </cell>
        </row>
        <row r="8">
          <cell r="C8">
            <v>7.9265538125916635E-4</v>
          </cell>
        </row>
        <row r="9">
          <cell r="C9">
            <v>1.0023202487118299E-3</v>
          </cell>
        </row>
        <row r="10">
          <cell r="C10">
            <v>1.1684809383689654E-3</v>
          </cell>
        </row>
        <row r="11">
          <cell r="C11">
            <v>1.309944799567142E-3</v>
          </cell>
        </row>
        <row r="12">
          <cell r="C12">
            <v>1.4349523261396602E-3</v>
          </cell>
        </row>
        <row r="13">
          <cell r="C13">
            <v>1.5479957647099862E-3</v>
          </cell>
        </row>
        <row r="14">
          <cell r="C14">
            <v>1.6518431162551028E-3</v>
          </cell>
        </row>
        <row r="15">
          <cell r="C15">
            <v>1.7483419148011103E-3</v>
          </cell>
        </row>
        <row r="16">
          <cell r="C16">
            <v>1.8387973086411158E-3</v>
          </cell>
        </row>
        <row r="17">
          <cell r="C17">
            <v>1.9241713306532571E-3</v>
          </cell>
        </row>
        <row r="18">
          <cell r="C18">
            <v>2.0051969719669938E-3</v>
          </cell>
        </row>
        <row r="19">
          <cell r="C19">
            <v>2.0824477370303685E-3</v>
          </cell>
        </row>
        <row r="20">
          <cell r="C20">
            <v>2.1563822245680431E-3</v>
          </cell>
        </row>
        <row r="21">
          <cell r="C21">
            <v>2.2273738841613877E-3</v>
          </cell>
        </row>
        <row r="22">
          <cell r="C22">
            <v>2.295731557633518E-3</v>
          </cell>
        </row>
        <row r="23">
          <cell r="C23">
            <v>2.361714067431353E-3</v>
          </cell>
        </row>
        <row r="24">
          <cell r="C24">
            <v>2.425540832006079E-3</v>
          </cell>
        </row>
        <row r="25">
          <cell r="C25">
            <v>2.4873997543983783E-3</v>
          </cell>
        </row>
        <row r="26">
          <cell r="C26">
            <v>2.5474531933036282E-3</v>
          </cell>
        </row>
        <row r="27">
          <cell r="C27">
            <v>2.6058425566612975E-3</v>
          </cell>
        </row>
        <row r="28">
          <cell r="C28">
            <v>2.6626918868932758E-3</v>
          </cell>
        </row>
        <row r="29">
          <cell r="C29">
            <v>2.7181106954937695E-3</v>
          </cell>
        </row>
        <row r="30">
          <cell r="C30">
            <v>2.7721962303374204E-3</v>
          </cell>
        </row>
        <row r="31">
          <cell r="C31">
            <v>2.8250353084126045E-3</v>
          </cell>
        </row>
        <row r="32">
          <cell r="C32">
            <v>2.8767058115199973E-3</v>
          </cell>
        </row>
        <row r="33">
          <cell r="C33">
            <v>2.9272779176283681E-3</v>
          </cell>
        </row>
        <row r="34">
          <cell r="C34">
            <v>2.9768151227684836E-3</v>
          </cell>
        </row>
        <row r="35">
          <cell r="C35">
            <v>3.0253750953738168E-3</v>
          </cell>
        </row>
        <row r="36">
          <cell r="C36">
            <v>3.0730103954259569E-3</v>
          </cell>
        </row>
        <row r="37">
          <cell r="C37">
            <v>3.1197690836320957E-3</v>
          </cell>
        </row>
        <row r="38">
          <cell r="C38">
            <v>3.1656952404857108E-3</v>
          </cell>
        </row>
        <row r="39">
          <cell r="C39">
            <v>3.2108294109639557E-3</v>
          </cell>
        </row>
        <row r="40">
          <cell r="C40">
            <v>3.2552089874650081E-3</v>
          </cell>
        </row>
        <row r="41">
          <cell r="C41">
            <v>3.2988685411393659E-3</v>
          </cell>
        </row>
        <row r="42">
          <cell r="C42">
            <v>3.3418401098594952E-3</v>
          </cell>
        </row>
        <row r="43">
          <cell r="C43">
            <v>3.3841534495534509E-3</v>
          </cell>
        </row>
        <row r="44">
          <cell r="C44">
            <v>3.4258362544402621E-3</v>
          </cell>
        </row>
        <row r="45">
          <cell r="C45">
            <v>3.4669143507320976E-3</v>
          </cell>
        </row>
        <row r="46">
          <cell r="C46">
            <v>3.5074118676067245E-3</v>
          </cell>
        </row>
        <row r="47">
          <cell r="C47">
            <v>3.5473513886211672E-3</v>
          </cell>
        </row>
        <row r="48">
          <cell r="C48">
            <v>3.5867540862291047E-3</v>
          </cell>
        </row>
        <row r="49">
          <cell r="C49">
            <v>3.6256398416483204E-3</v>
          </cell>
        </row>
        <row r="50">
          <cell r="C50">
            <v>3.6640273519783495E-3</v>
          </cell>
        </row>
        <row r="51">
          <cell r="C51">
            <v>3.701934226185033E-3</v>
          </cell>
        </row>
        <row r="52">
          <cell r="C52">
            <v>3.7393770713346486E-3</v>
          </cell>
        </row>
        <row r="53">
          <cell r="C53">
            <v>3.7763715702551215E-3</v>
          </cell>
        </row>
        <row r="54">
          <cell r="C54">
            <v>3.8129325516462753E-3</v>
          </cell>
        </row>
        <row r="55">
          <cell r="C55">
            <v>3.8490740535132018E-3</v>
          </cell>
        </row>
        <row r="56">
          <cell r="C56">
            <v>3.8848093806849171E-3</v>
          </cell>
        </row>
        <row r="57">
          <cell r="C57">
            <v>3.9201511570746694E-3</v>
          </cell>
        </row>
        <row r="58">
          <cell r="C58">
            <v>3.9551113732601006E-3</v>
          </cell>
        </row>
        <row r="59">
          <cell r="C59">
            <v>3.9897014298826416E-3</v>
          </cell>
        </row>
        <row r="60">
          <cell r="C60">
            <v>4.0239321773068992E-3</v>
          </cell>
        </row>
        <row r="61">
          <cell r="C61">
            <v>4.0578139519237277E-3</v>
          </cell>
        </row>
        <row r="62">
          <cell r="C62">
            <v>4.0913566094415987E-3</v>
          </cell>
        </row>
        <row r="63">
          <cell r="C63">
            <v>4.1245695554602557E-3</v>
          </cell>
        </row>
        <row r="64">
          <cell r="C64">
            <v>4.1574617735983255E-3</v>
          </cell>
        </row>
        <row r="65">
          <cell r="C65">
            <v>4.1900418514030369E-3</v>
          </cell>
        </row>
        <row r="66">
          <cell r="C66">
            <v>4.2223180042564312E-3</v>
          </cell>
        </row>
      </sheetData>
      <sheetData sheetId="6"/>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41"/>
  <sheetViews>
    <sheetView workbookViewId="0">
      <selection activeCell="N30" sqref="N30"/>
    </sheetView>
  </sheetViews>
  <sheetFormatPr defaultRowHeight="15" x14ac:dyDescent="0.25"/>
  <sheetData>
    <row r="1" spans="1:1" ht="15.75" x14ac:dyDescent="0.25">
      <c r="A1" s="1" t="s">
        <v>139</v>
      </c>
    </row>
    <row r="2" spans="1:1" x14ac:dyDescent="0.25">
      <c r="A2" s="2" t="s">
        <v>0</v>
      </c>
    </row>
    <row r="4" spans="1:1" x14ac:dyDescent="0.25">
      <c r="A4" s="2" t="s">
        <v>175</v>
      </c>
    </row>
    <row r="17" spans="1:1" x14ac:dyDescent="0.25">
      <c r="A17" s="2" t="s">
        <v>176</v>
      </c>
    </row>
    <row r="38" spans="1:1" x14ac:dyDescent="0.25">
      <c r="A38" t="s">
        <v>3</v>
      </c>
    </row>
    <row r="39" spans="1:1" x14ac:dyDescent="0.25">
      <c r="A39" t="s">
        <v>4</v>
      </c>
    </row>
    <row r="40" spans="1:1" x14ac:dyDescent="0.25">
      <c r="A40" t="s">
        <v>1</v>
      </c>
    </row>
    <row r="41" spans="1:1" x14ac:dyDescent="0.25">
      <c r="A41" s="3" t="s">
        <v>2</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L24"/>
  <sheetViews>
    <sheetView tabSelected="1" workbookViewId="0">
      <selection activeCell="D37" sqref="D37"/>
    </sheetView>
  </sheetViews>
  <sheetFormatPr defaultRowHeight="12.75" x14ac:dyDescent="0.2"/>
  <cols>
    <col min="1" max="1" width="5.85546875" style="4" customWidth="1"/>
    <col min="2" max="2" width="4.7109375" style="4" customWidth="1"/>
    <col min="3" max="3" width="10.5703125" style="4" bestFit="1" customWidth="1"/>
    <col min="4" max="4" width="9.7109375" style="4" bestFit="1" customWidth="1"/>
    <col min="5" max="5" width="9.140625" style="4"/>
    <col min="6" max="6" width="4" style="4" customWidth="1"/>
    <col min="7" max="7" width="5" style="4" customWidth="1"/>
    <col min="8" max="8" width="5.28515625" style="4" customWidth="1"/>
    <col min="9" max="11" width="9.140625" style="4"/>
    <col min="12" max="12" width="5.140625" style="4" customWidth="1"/>
    <col min="13" max="16384" width="9.140625" style="4"/>
  </cols>
  <sheetData>
    <row r="1" spans="1:12" ht="15.75" x14ac:dyDescent="0.25">
      <c r="A1" s="22" t="s">
        <v>18</v>
      </c>
    </row>
    <row r="4" spans="1:12" x14ac:dyDescent="0.2">
      <c r="B4" s="21" t="s">
        <v>17</v>
      </c>
      <c r="C4" s="21"/>
      <c r="D4" s="21"/>
      <c r="E4" s="21"/>
      <c r="F4" s="21"/>
      <c r="H4" s="20" t="s">
        <v>16</v>
      </c>
      <c r="I4" s="19"/>
      <c r="J4" s="19"/>
      <c r="K4" s="19"/>
      <c r="L4" s="19"/>
    </row>
    <row r="5" spans="1:12" x14ac:dyDescent="0.2">
      <c r="B5" s="15"/>
      <c r="C5" s="15"/>
      <c r="D5" s="15"/>
      <c r="E5" s="15"/>
      <c r="F5" s="15"/>
      <c r="H5" s="14"/>
      <c r="I5" s="14"/>
      <c r="J5" s="14"/>
      <c r="K5" s="14"/>
      <c r="L5" s="14"/>
    </row>
    <row r="6" spans="1:12" x14ac:dyDescent="0.2">
      <c r="B6" s="15"/>
      <c r="C6" s="15"/>
      <c r="D6" s="15"/>
      <c r="E6" s="15"/>
      <c r="F6" s="15"/>
      <c r="H6" s="14"/>
      <c r="I6" s="18">
        <v>70</v>
      </c>
      <c r="J6" s="17" t="s">
        <v>15</v>
      </c>
      <c r="K6" s="17"/>
      <c r="L6" s="14"/>
    </row>
    <row r="7" spans="1:12" x14ac:dyDescent="0.2">
      <c r="B7" s="15"/>
      <c r="C7" s="15"/>
      <c r="D7" s="15"/>
      <c r="E7" s="15"/>
      <c r="F7" s="15"/>
      <c r="H7" s="14"/>
      <c r="I7" s="16" t="s">
        <v>14</v>
      </c>
      <c r="J7" s="14"/>
      <c r="K7" s="14"/>
      <c r="L7" s="14"/>
    </row>
    <row r="8" spans="1:12" x14ac:dyDescent="0.2">
      <c r="B8" s="15"/>
      <c r="C8" s="15"/>
      <c r="D8" s="15"/>
      <c r="E8" s="15"/>
      <c r="F8" s="15"/>
      <c r="H8" s="14"/>
      <c r="I8" s="14"/>
      <c r="J8" s="14"/>
      <c r="K8" s="14"/>
      <c r="L8" s="14"/>
    </row>
    <row r="10" spans="1:12" x14ac:dyDescent="0.2">
      <c r="B10" s="13" t="s">
        <v>13</v>
      </c>
      <c r="C10" s="12"/>
      <c r="D10" s="12"/>
      <c r="E10" s="12"/>
      <c r="F10" s="12"/>
    </row>
    <row r="11" spans="1:12" x14ac:dyDescent="0.2">
      <c r="B11" s="5"/>
      <c r="C11" s="5"/>
      <c r="D11" s="5"/>
      <c r="E11" s="5"/>
      <c r="F11" s="5"/>
    </row>
    <row r="12" spans="1:12" x14ac:dyDescent="0.2">
      <c r="B12" s="5"/>
      <c r="C12" s="7" t="s">
        <v>12</v>
      </c>
      <c r="D12" s="7" t="s">
        <v>11</v>
      </c>
      <c r="E12" s="7" t="s">
        <v>10</v>
      </c>
      <c r="F12" s="5"/>
    </row>
    <row r="13" spans="1:12" x14ac:dyDescent="0.2">
      <c r="B13" s="5"/>
      <c r="C13" s="5"/>
      <c r="D13" s="5"/>
      <c r="E13" s="5"/>
      <c r="F13" s="5"/>
    </row>
    <row r="14" spans="1:12" ht="15" x14ac:dyDescent="0.25">
      <c r="B14" s="5"/>
      <c r="C14" s="80" t="s">
        <v>38</v>
      </c>
      <c r="D14" s="114">
        <f>'UC '!W841</f>
        <v>9778.5391029409857</v>
      </c>
      <c r="E14" s="11">
        <f>'UC '!Y841</f>
        <v>7.5749226959392386</v>
      </c>
      <c r="F14" s="10"/>
    </row>
    <row r="15" spans="1:12" ht="15" x14ac:dyDescent="0.25">
      <c r="B15" s="5"/>
      <c r="C15" s="80" t="s">
        <v>39</v>
      </c>
      <c r="D15" s="114">
        <f>'PH + UC'!W841</f>
        <v>9948.9789480915679</v>
      </c>
      <c r="E15" s="11">
        <f>'PH + UC'!Y841</f>
        <v>7.6665789096014496</v>
      </c>
      <c r="F15" s="10"/>
    </row>
    <row r="16" spans="1:12" ht="15" x14ac:dyDescent="0.25">
      <c r="B16" s="5"/>
      <c r="C16" s="5" t="s">
        <v>9</v>
      </c>
      <c r="D16" s="114">
        <f>D15-D14</f>
        <v>170.43984515058219</v>
      </c>
      <c r="E16" s="11">
        <f>E15-E14</f>
        <v>9.1656213662210995E-2</v>
      </c>
      <c r="F16" s="10"/>
    </row>
    <row r="17" spans="2:6" ht="15" x14ac:dyDescent="0.25">
      <c r="B17" s="5"/>
      <c r="C17" s="5"/>
      <c r="D17" s="9"/>
      <c r="E17" s="8"/>
      <c r="F17" s="10"/>
    </row>
    <row r="18" spans="2:6" ht="15" x14ac:dyDescent="0.25">
      <c r="B18" s="5"/>
      <c r="C18" s="5" t="s">
        <v>8</v>
      </c>
      <c r="D18" s="9"/>
      <c r="E18" s="8"/>
      <c r="F18" s="10"/>
    </row>
    <row r="19" spans="2:6" ht="15" x14ac:dyDescent="0.25">
      <c r="B19" s="5"/>
      <c r="C19" s="80" t="s">
        <v>40</v>
      </c>
      <c r="D19" s="114">
        <f>D16/E16</f>
        <v>1859.5558155906342</v>
      </c>
      <c r="E19" s="7" t="s">
        <v>5</v>
      </c>
      <c r="F19" s="5"/>
    </row>
    <row r="20" spans="2:6" ht="15" x14ac:dyDescent="0.25">
      <c r="B20" s="5"/>
      <c r="C20" s="5"/>
      <c r="D20" s="6"/>
      <c r="E20" s="5"/>
      <c r="F20" s="5"/>
    </row>
    <row r="21" spans="2:6" ht="15" x14ac:dyDescent="0.25">
      <c r="B21" s="5"/>
      <c r="C21" s="5" t="s">
        <v>7</v>
      </c>
      <c r="D21" s="9"/>
      <c r="E21" s="8"/>
      <c r="F21" s="5"/>
    </row>
    <row r="22" spans="2:6" ht="15" x14ac:dyDescent="0.25">
      <c r="B22" s="5"/>
      <c r="C22" s="5" t="s">
        <v>6</v>
      </c>
      <c r="D22" s="114">
        <v>50000</v>
      </c>
      <c r="E22" s="7" t="s">
        <v>5</v>
      </c>
      <c r="F22" s="5"/>
    </row>
    <row r="23" spans="2:6" ht="15" x14ac:dyDescent="0.25">
      <c r="B23" s="5"/>
      <c r="C23" s="80" t="s">
        <v>40</v>
      </c>
      <c r="D23" s="114">
        <f>D22*E16-D16</f>
        <v>4412.3708379599675</v>
      </c>
      <c r="E23" s="7" t="s">
        <v>5</v>
      </c>
      <c r="F23" s="5"/>
    </row>
    <row r="24" spans="2:6" ht="15" x14ac:dyDescent="0.25">
      <c r="B24" s="5"/>
      <c r="C24" s="5"/>
      <c r="D24" s="6"/>
      <c r="E24" s="5"/>
      <c r="F24" s="5"/>
    </row>
  </sheetData>
  <conditionalFormatting sqref="I6">
    <cfRule type="cellIs" priority="1" stopIfTrue="1" operator="between">
      <formula>40</formula>
      <formula>90</formula>
    </cfRule>
  </conditionalFormatting>
  <dataValidations count="1">
    <dataValidation type="whole" allowBlank="1" showInputMessage="1" showErrorMessage="1" sqref="I6 JE6 TA6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I65542 JE65542 TA65542 ACW65542 AMS65542 AWO65542 BGK65542 BQG65542 CAC65542 CJY65542 CTU65542 DDQ65542 DNM65542 DXI65542 EHE65542 ERA65542 FAW65542 FKS65542 FUO65542 GEK65542 GOG65542 GYC65542 HHY65542 HRU65542 IBQ65542 ILM65542 IVI65542 JFE65542 JPA65542 JYW65542 KIS65542 KSO65542 LCK65542 LMG65542 LWC65542 MFY65542 MPU65542 MZQ65542 NJM65542 NTI65542 ODE65542 ONA65542 OWW65542 PGS65542 PQO65542 QAK65542 QKG65542 QUC65542 RDY65542 RNU65542 RXQ65542 SHM65542 SRI65542 TBE65542 TLA65542 TUW65542 UES65542 UOO65542 UYK65542 VIG65542 VSC65542 WBY65542 WLU65542 WVQ65542 I131078 JE131078 TA131078 ACW131078 AMS131078 AWO131078 BGK131078 BQG131078 CAC131078 CJY131078 CTU131078 DDQ131078 DNM131078 DXI131078 EHE131078 ERA131078 FAW131078 FKS131078 FUO131078 GEK131078 GOG131078 GYC131078 HHY131078 HRU131078 IBQ131078 ILM131078 IVI131078 JFE131078 JPA131078 JYW131078 KIS131078 KSO131078 LCK131078 LMG131078 LWC131078 MFY131078 MPU131078 MZQ131078 NJM131078 NTI131078 ODE131078 ONA131078 OWW131078 PGS131078 PQO131078 QAK131078 QKG131078 QUC131078 RDY131078 RNU131078 RXQ131078 SHM131078 SRI131078 TBE131078 TLA131078 TUW131078 UES131078 UOO131078 UYK131078 VIG131078 VSC131078 WBY131078 WLU131078 WVQ131078 I196614 JE196614 TA196614 ACW196614 AMS196614 AWO196614 BGK196614 BQG196614 CAC196614 CJY196614 CTU196614 DDQ196614 DNM196614 DXI196614 EHE196614 ERA196614 FAW196614 FKS196614 FUO196614 GEK196614 GOG196614 GYC196614 HHY196614 HRU196614 IBQ196614 ILM196614 IVI196614 JFE196614 JPA196614 JYW196614 KIS196614 KSO196614 LCK196614 LMG196614 LWC196614 MFY196614 MPU196614 MZQ196614 NJM196614 NTI196614 ODE196614 ONA196614 OWW196614 PGS196614 PQO196614 QAK196614 QKG196614 QUC196614 RDY196614 RNU196614 RXQ196614 SHM196614 SRI196614 TBE196614 TLA196614 TUW196614 UES196614 UOO196614 UYK196614 VIG196614 VSC196614 WBY196614 WLU196614 WVQ196614 I262150 JE262150 TA262150 ACW262150 AMS262150 AWO262150 BGK262150 BQG262150 CAC262150 CJY262150 CTU262150 DDQ262150 DNM262150 DXI262150 EHE262150 ERA262150 FAW262150 FKS262150 FUO262150 GEK262150 GOG262150 GYC262150 HHY262150 HRU262150 IBQ262150 ILM262150 IVI262150 JFE262150 JPA262150 JYW262150 KIS262150 KSO262150 LCK262150 LMG262150 LWC262150 MFY262150 MPU262150 MZQ262150 NJM262150 NTI262150 ODE262150 ONA262150 OWW262150 PGS262150 PQO262150 QAK262150 QKG262150 QUC262150 RDY262150 RNU262150 RXQ262150 SHM262150 SRI262150 TBE262150 TLA262150 TUW262150 UES262150 UOO262150 UYK262150 VIG262150 VSC262150 WBY262150 WLU262150 WVQ262150 I327686 JE327686 TA327686 ACW327686 AMS327686 AWO327686 BGK327686 BQG327686 CAC327686 CJY327686 CTU327686 DDQ327686 DNM327686 DXI327686 EHE327686 ERA327686 FAW327686 FKS327686 FUO327686 GEK327686 GOG327686 GYC327686 HHY327686 HRU327686 IBQ327686 ILM327686 IVI327686 JFE327686 JPA327686 JYW327686 KIS327686 KSO327686 LCK327686 LMG327686 LWC327686 MFY327686 MPU327686 MZQ327686 NJM327686 NTI327686 ODE327686 ONA327686 OWW327686 PGS327686 PQO327686 QAK327686 QKG327686 QUC327686 RDY327686 RNU327686 RXQ327686 SHM327686 SRI327686 TBE327686 TLA327686 TUW327686 UES327686 UOO327686 UYK327686 VIG327686 VSC327686 WBY327686 WLU327686 WVQ327686 I393222 JE393222 TA393222 ACW393222 AMS393222 AWO393222 BGK393222 BQG393222 CAC393222 CJY393222 CTU393222 DDQ393222 DNM393222 DXI393222 EHE393222 ERA393222 FAW393222 FKS393222 FUO393222 GEK393222 GOG393222 GYC393222 HHY393222 HRU393222 IBQ393222 ILM393222 IVI393222 JFE393222 JPA393222 JYW393222 KIS393222 KSO393222 LCK393222 LMG393222 LWC393222 MFY393222 MPU393222 MZQ393222 NJM393222 NTI393222 ODE393222 ONA393222 OWW393222 PGS393222 PQO393222 QAK393222 QKG393222 QUC393222 RDY393222 RNU393222 RXQ393222 SHM393222 SRI393222 TBE393222 TLA393222 TUW393222 UES393222 UOO393222 UYK393222 VIG393222 VSC393222 WBY393222 WLU393222 WVQ393222 I458758 JE458758 TA458758 ACW458758 AMS458758 AWO458758 BGK458758 BQG458758 CAC458758 CJY458758 CTU458758 DDQ458758 DNM458758 DXI458758 EHE458758 ERA458758 FAW458758 FKS458758 FUO458758 GEK458758 GOG458758 GYC458758 HHY458758 HRU458758 IBQ458758 ILM458758 IVI458758 JFE458758 JPA458758 JYW458758 KIS458758 KSO458758 LCK458758 LMG458758 LWC458758 MFY458758 MPU458758 MZQ458758 NJM458758 NTI458758 ODE458758 ONA458758 OWW458758 PGS458758 PQO458758 QAK458758 QKG458758 QUC458758 RDY458758 RNU458758 RXQ458758 SHM458758 SRI458758 TBE458758 TLA458758 TUW458758 UES458758 UOO458758 UYK458758 VIG458758 VSC458758 WBY458758 WLU458758 WVQ458758 I524294 JE524294 TA524294 ACW524294 AMS524294 AWO524294 BGK524294 BQG524294 CAC524294 CJY524294 CTU524294 DDQ524294 DNM524294 DXI524294 EHE524294 ERA524294 FAW524294 FKS524294 FUO524294 GEK524294 GOG524294 GYC524294 HHY524294 HRU524294 IBQ524294 ILM524294 IVI524294 JFE524294 JPA524294 JYW524294 KIS524294 KSO524294 LCK524294 LMG524294 LWC524294 MFY524294 MPU524294 MZQ524294 NJM524294 NTI524294 ODE524294 ONA524294 OWW524294 PGS524294 PQO524294 QAK524294 QKG524294 QUC524294 RDY524294 RNU524294 RXQ524294 SHM524294 SRI524294 TBE524294 TLA524294 TUW524294 UES524294 UOO524294 UYK524294 VIG524294 VSC524294 WBY524294 WLU524294 WVQ524294 I589830 JE589830 TA589830 ACW589830 AMS589830 AWO589830 BGK589830 BQG589830 CAC589830 CJY589830 CTU589830 DDQ589830 DNM589830 DXI589830 EHE589830 ERA589830 FAW589830 FKS589830 FUO589830 GEK589830 GOG589830 GYC589830 HHY589830 HRU589830 IBQ589830 ILM589830 IVI589830 JFE589830 JPA589830 JYW589830 KIS589830 KSO589830 LCK589830 LMG589830 LWC589830 MFY589830 MPU589830 MZQ589830 NJM589830 NTI589830 ODE589830 ONA589830 OWW589830 PGS589830 PQO589830 QAK589830 QKG589830 QUC589830 RDY589830 RNU589830 RXQ589830 SHM589830 SRI589830 TBE589830 TLA589830 TUW589830 UES589830 UOO589830 UYK589830 VIG589830 VSC589830 WBY589830 WLU589830 WVQ589830 I655366 JE655366 TA655366 ACW655366 AMS655366 AWO655366 BGK655366 BQG655366 CAC655366 CJY655366 CTU655366 DDQ655366 DNM655366 DXI655366 EHE655366 ERA655366 FAW655366 FKS655366 FUO655366 GEK655366 GOG655366 GYC655366 HHY655366 HRU655366 IBQ655366 ILM655366 IVI655366 JFE655366 JPA655366 JYW655366 KIS655366 KSO655366 LCK655366 LMG655366 LWC655366 MFY655366 MPU655366 MZQ655366 NJM655366 NTI655366 ODE655366 ONA655366 OWW655366 PGS655366 PQO655366 QAK655366 QKG655366 QUC655366 RDY655366 RNU655366 RXQ655366 SHM655366 SRI655366 TBE655366 TLA655366 TUW655366 UES655366 UOO655366 UYK655366 VIG655366 VSC655366 WBY655366 WLU655366 WVQ655366 I720902 JE720902 TA720902 ACW720902 AMS720902 AWO720902 BGK720902 BQG720902 CAC720902 CJY720902 CTU720902 DDQ720902 DNM720902 DXI720902 EHE720902 ERA720902 FAW720902 FKS720902 FUO720902 GEK720902 GOG720902 GYC720902 HHY720902 HRU720902 IBQ720902 ILM720902 IVI720902 JFE720902 JPA720902 JYW720902 KIS720902 KSO720902 LCK720902 LMG720902 LWC720902 MFY720902 MPU720902 MZQ720902 NJM720902 NTI720902 ODE720902 ONA720902 OWW720902 PGS720902 PQO720902 QAK720902 QKG720902 QUC720902 RDY720902 RNU720902 RXQ720902 SHM720902 SRI720902 TBE720902 TLA720902 TUW720902 UES720902 UOO720902 UYK720902 VIG720902 VSC720902 WBY720902 WLU720902 WVQ720902 I786438 JE786438 TA786438 ACW786438 AMS786438 AWO786438 BGK786438 BQG786438 CAC786438 CJY786438 CTU786438 DDQ786438 DNM786438 DXI786438 EHE786438 ERA786438 FAW786438 FKS786438 FUO786438 GEK786438 GOG786438 GYC786438 HHY786438 HRU786438 IBQ786438 ILM786438 IVI786438 JFE786438 JPA786438 JYW786438 KIS786438 KSO786438 LCK786438 LMG786438 LWC786438 MFY786438 MPU786438 MZQ786438 NJM786438 NTI786438 ODE786438 ONA786438 OWW786438 PGS786438 PQO786438 QAK786438 QKG786438 QUC786438 RDY786438 RNU786438 RXQ786438 SHM786438 SRI786438 TBE786438 TLA786438 TUW786438 UES786438 UOO786438 UYK786438 VIG786438 VSC786438 WBY786438 WLU786438 WVQ786438 I851974 JE851974 TA851974 ACW851974 AMS851974 AWO851974 BGK851974 BQG851974 CAC851974 CJY851974 CTU851974 DDQ851974 DNM851974 DXI851974 EHE851974 ERA851974 FAW851974 FKS851974 FUO851974 GEK851974 GOG851974 GYC851974 HHY851974 HRU851974 IBQ851974 ILM851974 IVI851974 JFE851974 JPA851974 JYW851974 KIS851974 KSO851974 LCK851974 LMG851974 LWC851974 MFY851974 MPU851974 MZQ851974 NJM851974 NTI851974 ODE851974 ONA851974 OWW851974 PGS851974 PQO851974 QAK851974 QKG851974 QUC851974 RDY851974 RNU851974 RXQ851974 SHM851974 SRI851974 TBE851974 TLA851974 TUW851974 UES851974 UOO851974 UYK851974 VIG851974 VSC851974 WBY851974 WLU851974 WVQ851974 I917510 JE917510 TA917510 ACW917510 AMS917510 AWO917510 BGK917510 BQG917510 CAC917510 CJY917510 CTU917510 DDQ917510 DNM917510 DXI917510 EHE917510 ERA917510 FAW917510 FKS917510 FUO917510 GEK917510 GOG917510 GYC917510 HHY917510 HRU917510 IBQ917510 ILM917510 IVI917510 JFE917510 JPA917510 JYW917510 KIS917510 KSO917510 LCK917510 LMG917510 LWC917510 MFY917510 MPU917510 MZQ917510 NJM917510 NTI917510 ODE917510 ONA917510 OWW917510 PGS917510 PQO917510 QAK917510 QKG917510 QUC917510 RDY917510 RNU917510 RXQ917510 SHM917510 SRI917510 TBE917510 TLA917510 TUW917510 UES917510 UOO917510 UYK917510 VIG917510 VSC917510 WBY917510 WLU917510 WVQ917510 I983046 JE983046 TA983046 ACW983046 AMS983046 AWO983046 BGK983046 BQG983046 CAC983046 CJY983046 CTU983046 DDQ983046 DNM983046 DXI983046 EHE983046 ERA983046 FAW983046 FKS983046 FUO983046 GEK983046 GOG983046 GYC983046 HHY983046 HRU983046 IBQ983046 ILM983046 IVI983046 JFE983046 JPA983046 JYW983046 KIS983046 KSO983046 LCK983046 LMG983046 LWC983046 MFY983046 MPU983046 MZQ983046 NJM983046 NTI983046 ODE983046 ONA983046 OWW983046 PGS983046 PQO983046 QAK983046 QKG983046 QUC983046 RDY983046 RNU983046 RXQ983046 SHM983046 SRI983046 TBE983046 TLA983046 TUW983046 UES983046 UOO983046 UYK983046 VIG983046 VSC983046 WBY983046 WLU983046 WVQ983046">
      <formula1>40</formula1>
      <formula2>90</formula2>
    </dataValidation>
  </dataValidations>
  <pageMargins left="0.75" right="0.75" top="1" bottom="1" header="0.5" footer="0.5"/>
  <pageSetup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049" r:id="rId4" name="Group Box 1">
              <controlPr defaultSize="0" autoFill="0" autoPict="0">
                <anchor moveWithCells="1">
                  <from>
                    <xdr:col>1</xdr:col>
                    <xdr:colOff>371475</xdr:colOff>
                    <xdr:row>4</xdr:row>
                    <xdr:rowOff>28575</xdr:rowOff>
                  </from>
                  <to>
                    <xdr:col>4</xdr:col>
                    <xdr:colOff>219075</xdr:colOff>
                    <xdr:row>7</xdr:row>
                    <xdr:rowOff>85725</xdr:rowOff>
                  </to>
                </anchor>
              </controlPr>
            </control>
          </mc:Choice>
        </mc:AlternateContent>
        <mc:AlternateContent xmlns:mc="http://schemas.openxmlformats.org/markup-compatibility/2006">
          <mc:Choice Requires="x14">
            <control shapeId="2050" r:id="rId5" name="Option Button 2">
              <controlPr defaultSize="0" autoFill="0" autoLine="0" autoPict="0" macro="[0]!OptionButton2_Click">
                <anchor moveWithCells="1">
                  <from>
                    <xdr:col>1</xdr:col>
                    <xdr:colOff>495300</xdr:colOff>
                    <xdr:row>4</xdr:row>
                    <xdr:rowOff>66675</xdr:rowOff>
                  </from>
                  <to>
                    <xdr:col>3</xdr:col>
                    <xdr:colOff>295275</xdr:colOff>
                    <xdr:row>5</xdr:row>
                    <xdr:rowOff>114300</xdr:rowOff>
                  </to>
                </anchor>
              </controlPr>
            </control>
          </mc:Choice>
        </mc:AlternateContent>
        <mc:AlternateContent xmlns:mc="http://schemas.openxmlformats.org/markup-compatibility/2006">
          <mc:Choice Requires="x14">
            <control shapeId="2051" r:id="rId6" name="Option Button 3">
              <controlPr defaultSize="0" autoFill="0" autoLine="0" autoPict="0" macro="[0]!OptionButton3_Click">
                <anchor moveWithCells="1">
                  <from>
                    <xdr:col>1</xdr:col>
                    <xdr:colOff>495300</xdr:colOff>
                    <xdr:row>5</xdr:row>
                    <xdr:rowOff>142875</xdr:rowOff>
                  </from>
                  <to>
                    <xdr:col>3</xdr:col>
                    <xdr:colOff>295275</xdr:colOff>
                    <xdr:row>7</xdr:row>
                    <xdr:rowOff>28575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M57"/>
  <sheetViews>
    <sheetView workbookViewId="0">
      <pane ySplit="6" topLeftCell="A7" activePane="bottomLeft" state="frozen"/>
      <selection pane="bottomLeft" activeCell="C44" sqref="C44"/>
    </sheetView>
  </sheetViews>
  <sheetFormatPr defaultRowHeight="12.75" x14ac:dyDescent="0.2"/>
  <cols>
    <col min="1" max="1" width="14.140625" style="47" customWidth="1"/>
    <col min="2" max="2" width="11" style="47" customWidth="1"/>
    <col min="3" max="3" width="9.5703125" style="47" customWidth="1"/>
    <col min="4" max="4" width="9.140625" style="47"/>
    <col min="5" max="5" width="10.85546875" style="47" customWidth="1"/>
    <col min="6" max="6" width="9.140625" style="47"/>
    <col min="7" max="7" width="9.28515625" style="47" customWidth="1"/>
    <col min="8" max="8" width="11.42578125" style="47" bestFit="1" customWidth="1"/>
    <col min="9" max="9" width="9.140625" style="47"/>
    <col min="10" max="10" width="2.28515625" style="47" customWidth="1"/>
    <col min="11" max="11" width="13.85546875" style="47" customWidth="1"/>
    <col min="12" max="12" width="9.7109375" style="47" customWidth="1"/>
    <col min="13" max="13" width="10.42578125" style="47" bestFit="1" customWidth="1"/>
    <col min="14" max="256" width="9.140625" style="47"/>
    <col min="257" max="257" width="14.140625" style="47" customWidth="1"/>
    <col min="258" max="258" width="11" style="47" customWidth="1"/>
    <col min="259" max="259" width="9.5703125" style="47" customWidth="1"/>
    <col min="260" max="260" width="9.140625" style="47"/>
    <col min="261" max="261" width="10.85546875" style="47" customWidth="1"/>
    <col min="262" max="262" width="9.140625" style="47"/>
    <col min="263" max="263" width="9.28515625" style="47" customWidth="1"/>
    <col min="264" max="264" width="11.42578125" style="47" bestFit="1" customWidth="1"/>
    <col min="265" max="265" width="9.140625" style="47"/>
    <col min="266" max="266" width="2.28515625" style="47" customWidth="1"/>
    <col min="267" max="267" width="9.140625" style="47"/>
    <col min="268" max="268" width="9.7109375" style="47" customWidth="1"/>
    <col min="269" max="269" width="10.42578125" style="47" bestFit="1" customWidth="1"/>
    <col min="270" max="512" width="9.140625" style="47"/>
    <col min="513" max="513" width="14.140625" style="47" customWidth="1"/>
    <col min="514" max="514" width="11" style="47" customWidth="1"/>
    <col min="515" max="515" width="9.5703125" style="47" customWidth="1"/>
    <col min="516" max="516" width="9.140625" style="47"/>
    <col min="517" max="517" width="10.85546875" style="47" customWidth="1"/>
    <col min="518" max="518" width="9.140625" style="47"/>
    <col min="519" max="519" width="9.28515625" style="47" customWidth="1"/>
    <col min="520" max="520" width="11.42578125" style="47" bestFit="1" customWidth="1"/>
    <col min="521" max="521" width="9.140625" style="47"/>
    <col min="522" max="522" width="2.28515625" style="47" customWidth="1"/>
    <col min="523" max="523" width="9.140625" style="47"/>
    <col min="524" max="524" width="9.7109375" style="47" customWidth="1"/>
    <col min="525" max="525" width="10.42578125" style="47" bestFit="1" customWidth="1"/>
    <col min="526" max="768" width="9.140625" style="47"/>
    <col min="769" max="769" width="14.140625" style="47" customWidth="1"/>
    <col min="770" max="770" width="11" style="47" customWidth="1"/>
    <col min="771" max="771" width="9.5703125" style="47" customWidth="1"/>
    <col min="772" max="772" width="9.140625" style="47"/>
    <col min="773" max="773" width="10.85546875" style="47" customWidth="1"/>
    <col min="774" max="774" width="9.140625" style="47"/>
    <col min="775" max="775" width="9.28515625" style="47" customWidth="1"/>
    <col min="776" max="776" width="11.42578125" style="47" bestFit="1" customWidth="1"/>
    <col min="777" max="777" width="9.140625" style="47"/>
    <col min="778" max="778" width="2.28515625" style="47" customWidth="1"/>
    <col min="779" max="779" width="9.140625" style="47"/>
    <col min="780" max="780" width="9.7109375" style="47" customWidth="1"/>
    <col min="781" max="781" width="10.42578125" style="47" bestFit="1" customWidth="1"/>
    <col min="782" max="1024" width="9.140625" style="47"/>
    <col min="1025" max="1025" width="14.140625" style="47" customWidth="1"/>
    <col min="1026" max="1026" width="11" style="47" customWidth="1"/>
    <col min="1027" max="1027" width="9.5703125" style="47" customWidth="1"/>
    <col min="1028" max="1028" width="9.140625" style="47"/>
    <col min="1029" max="1029" width="10.85546875" style="47" customWidth="1"/>
    <col min="1030" max="1030" width="9.140625" style="47"/>
    <col min="1031" max="1031" width="9.28515625" style="47" customWidth="1"/>
    <col min="1032" max="1032" width="11.42578125" style="47" bestFit="1" customWidth="1"/>
    <col min="1033" max="1033" width="9.140625" style="47"/>
    <col min="1034" max="1034" width="2.28515625" style="47" customWidth="1"/>
    <col min="1035" max="1035" width="9.140625" style="47"/>
    <col min="1036" max="1036" width="9.7109375" style="47" customWidth="1"/>
    <col min="1037" max="1037" width="10.42578125" style="47" bestFit="1" customWidth="1"/>
    <col min="1038" max="1280" width="9.140625" style="47"/>
    <col min="1281" max="1281" width="14.140625" style="47" customWidth="1"/>
    <col min="1282" max="1282" width="11" style="47" customWidth="1"/>
    <col min="1283" max="1283" width="9.5703125" style="47" customWidth="1"/>
    <col min="1284" max="1284" width="9.140625" style="47"/>
    <col min="1285" max="1285" width="10.85546875" style="47" customWidth="1"/>
    <col min="1286" max="1286" width="9.140625" style="47"/>
    <col min="1287" max="1287" width="9.28515625" style="47" customWidth="1"/>
    <col min="1288" max="1288" width="11.42578125" style="47" bestFit="1" customWidth="1"/>
    <col min="1289" max="1289" width="9.140625" style="47"/>
    <col min="1290" max="1290" width="2.28515625" style="47" customWidth="1"/>
    <col min="1291" max="1291" width="9.140625" style="47"/>
    <col min="1292" max="1292" width="9.7109375" style="47" customWidth="1"/>
    <col min="1293" max="1293" width="10.42578125" style="47" bestFit="1" customWidth="1"/>
    <col min="1294" max="1536" width="9.140625" style="47"/>
    <col min="1537" max="1537" width="14.140625" style="47" customWidth="1"/>
    <col min="1538" max="1538" width="11" style="47" customWidth="1"/>
    <col min="1539" max="1539" width="9.5703125" style="47" customWidth="1"/>
    <col min="1540" max="1540" width="9.140625" style="47"/>
    <col min="1541" max="1541" width="10.85546875" style="47" customWidth="1"/>
    <col min="1542" max="1542" width="9.140625" style="47"/>
    <col min="1543" max="1543" width="9.28515625" style="47" customWidth="1"/>
    <col min="1544" max="1544" width="11.42578125" style="47" bestFit="1" customWidth="1"/>
    <col min="1545" max="1545" width="9.140625" style="47"/>
    <col min="1546" max="1546" width="2.28515625" style="47" customWidth="1"/>
    <col min="1547" max="1547" width="9.140625" style="47"/>
    <col min="1548" max="1548" width="9.7109375" style="47" customWidth="1"/>
    <col min="1549" max="1549" width="10.42578125" style="47" bestFit="1" customWidth="1"/>
    <col min="1550" max="1792" width="9.140625" style="47"/>
    <col min="1793" max="1793" width="14.140625" style="47" customWidth="1"/>
    <col min="1794" max="1794" width="11" style="47" customWidth="1"/>
    <col min="1795" max="1795" width="9.5703125" style="47" customWidth="1"/>
    <col min="1796" max="1796" width="9.140625" style="47"/>
    <col min="1797" max="1797" width="10.85546875" style="47" customWidth="1"/>
    <col min="1798" max="1798" width="9.140625" style="47"/>
    <col min="1799" max="1799" width="9.28515625" style="47" customWidth="1"/>
    <col min="1800" max="1800" width="11.42578125" style="47" bestFit="1" customWidth="1"/>
    <col min="1801" max="1801" width="9.140625" style="47"/>
    <col min="1802" max="1802" width="2.28515625" style="47" customWidth="1"/>
    <col min="1803" max="1803" width="9.140625" style="47"/>
    <col min="1804" max="1804" width="9.7109375" style="47" customWidth="1"/>
    <col min="1805" max="1805" width="10.42578125" style="47" bestFit="1" customWidth="1"/>
    <col min="1806" max="2048" width="9.140625" style="47"/>
    <col min="2049" max="2049" width="14.140625" style="47" customWidth="1"/>
    <col min="2050" max="2050" width="11" style="47" customWidth="1"/>
    <col min="2051" max="2051" width="9.5703125" style="47" customWidth="1"/>
    <col min="2052" max="2052" width="9.140625" style="47"/>
    <col min="2053" max="2053" width="10.85546875" style="47" customWidth="1"/>
    <col min="2054" max="2054" width="9.140625" style="47"/>
    <col min="2055" max="2055" width="9.28515625" style="47" customWidth="1"/>
    <col min="2056" max="2056" width="11.42578125" style="47" bestFit="1" customWidth="1"/>
    <col min="2057" max="2057" width="9.140625" style="47"/>
    <col min="2058" max="2058" width="2.28515625" style="47" customWidth="1"/>
    <col min="2059" max="2059" width="9.140625" style="47"/>
    <col min="2060" max="2060" width="9.7109375" style="47" customWidth="1"/>
    <col min="2061" max="2061" width="10.42578125" style="47" bestFit="1" customWidth="1"/>
    <col min="2062" max="2304" width="9.140625" style="47"/>
    <col min="2305" max="2305" width="14.140625" style="47" customWidth="1"/>
    <col min="2306" max="2306" width="11" style="47" customWidth="1"/>
    <col min="2307" max="2307" width="9.5703125" style="47" customWidth="1"/>
    <col min="2308" max="2308" width="9.140625" style="47"/>
    <col min="2309" max="2309" width="10.85546875" style="47" customWidth="1"/>
    <col min="2310" max="2310" width="9.140625" style="47"/>
    <col min="2311" max="2311" width="9.28515625" style="47" customWidth="1"/>
    <col min="2312" max="2312" width="11.42578125" style="47" bestFit="1" customWidth="1"/>
    <col min="2313" max="2313" width="9.140625" style="47"/>
    <col min="2314" max="2314" width="2.28515625" style="47" customWidth="1"/>
    <col min="2315" max="2315" width="9.140625" style="47"/>
    <col min="2316" max="2316" width="9.7109375" style="47" customWidth="1"/>
    <col min="2317" max="2317" width="10.42578125" style="47" bestFit="1" customWidth="1"/>
    <col min="2318" max="2560" width="9.140625" style="47"/>
    <col min="2561" max="2561" width="14.140625" style="47" customWidth="1"/>
    <col min="2562" max="2562" width="11" style="47" customWidth="1"/>
    <col min="2563" max="2563" width="9.5703125" style="47" customWidth="1"/>
    <col min="2564" max="2564" width="9.140625" style="47"/>
    <col min="2565" max="2565" width="10.85546875" style="47" customWidth="1"/>
    <col min="2566" max="2566" width="9.140625" style="47"/>
    <col min="2567" max="2567" width="9.28515625" style="47" customWidth="1"/>
    <col min="2568" max="2568" width="11.42578125" style="47" bestFit="1" customWidth="1"/>
    <col min="2569" max="2569" width="9.140625" style="47"/>
    <col min="2570" max="2570" width="2.28515625" style="47" customWidth="1"/>
    <col min="2571" max="2571" width="9.140625" style="47"/>
    <col min="2572" max="2572" width="9.7109375" style="47" customWidth="1"/>
    <col min="2573" max="2573" width="10.42578125" style="47" bestFit="1" customWidth="1"/>
    <col min="2574" max="2816" width="9.140625" style="47"/>
    <col min="2817" max="2817" width="14.140625" style="47" customWidth="1"/>
    <col min="2818" max="2818" width="11" style="47" customWidth="1"/>
    <col min="2819" max="2819" width="9.5703125" style="47" customWidth="1"/>
    <col min="2820" max="2820" width="9.140625" style="47"/>
    <col min="2821" max="2821" width="10.85546875" style="47" customWidth="1"/>
    <col min="2822" max="2822" width="9.140625" style="47"/>
    <col min="2823" max="2823" width="9.28515625" style="47" customWidth="1"/>
    <col min="2824" max="2824" width="11.42578125" style="47" bestFit="1" customWidth="1"/>
    <col min="2825" max="2825" width="9.140625" style="47"/>
    <col min="2826" max="2826" width="2.28515625" style="47" customWidth="1"/>
    <col min="2827" max="2827" width="9.140625" style="47"/>
    <col min="2828" max="2828" width="9.7109375" style="47" customWidth="1"/>
    <col min="2829" max="2829" width="10.42578125" style="47" bestFit="1" customWidth="1"/>
    <col min="2830" max="3072" width="9.140625" style="47"/>
    <col min="3073" max="3073" width="14.140625" style="47" customWidth="1"/>
    <col min="3074" max="3074" width="11" style="47" customWidth="1"/>
    <col min="3075" max="3075" width="9.5703125" style="47" customWidth="1"/>
    <col min="3076" max="3076" width="9.140625" style="47"/>
    <col min="3077" max="3077" width="10.85546875" style="47" customWidth="1"/>
    <col min="3078" max="3078" width="9.140625" style="47"/>
    <col min="3079" max="3079" width="9.28515625" style="47" customWidth="1"/>
    <col min="3080" max="3080" width="11.42578125" style="47" bestFit="1" customWidth="1"/>
    <col min="3081" max="3081" width="9.140625" style="47"/>
    <col min="3082" max="3082" width="2.28515625" style="47" customWidth="1"/>
    <col min="3083" max="3083" width="9.140625" style="47"/>
    <col min="3084" max="3084" width="9.7109375" style="47" customWidth="1"/>
    <col min="3085" max="3085" width="10.42578125" style="47" bestFit="1" customWidth="1"/>
    <col min="3086" max="3328" width="9.140625" style="47"/>
    <col min="3329" max="3329" width="14.140625" style="47" customWidth="1"/>
    <col min="3330" max="3330" width="11" style="47" customWidth="1"/>
    <col min="3331" max="3331" width="9.5703125" style="47" customWidth="1"/>
    <col min="3332" max="3332" width="9.140625" style="47"/>
    <col min="3333" max="3333" width="10.85546875" style="47" customWidth="1"/>
    <col min="3334" max="3334" width="9.140625" style="47"/>
    <col min="3335" max="3335" width="9.28515625" style="47" customWidth="1"/>
    <col min="3336" max="3336" width="11.42578125" style="47" bestFit="1" customWidth="1"/>
    <col min="3337" max="3337" width="9.140625" style="47"/>
    <col min="3338" max="3338" width="2.28515625" style="47" customWidth="1"/>
    <col min="3339" max="3339" width="9.140625" style="47"/>
    <col min="3340" max="3340" width="9.7109375" style="47" customWidth="1"/>
    <col min="3341" max="3341" width="10.42578125" style="47" bestFit="1" customWidth="1"/>
    <col min="3342" max="3584" width="9.140625" style="47"/>
    <col min="3585" max="3585" width="14.140625" style="47" customWidth="1"/>
    <col min="3586" max="3586" width="11" style="47" customWidth="1"/>
    <col min="3587" max="3587" width="9.5703125" style="47" customWidth="1"/>
    <col min="3588" max="3588" width="9.140625" style="47"/>
    <col min="3589" max="3589" width="10.85546875" style="47" customWidth="1"/>
    <col min="3590" max="3590" width="9.140625" style="47"/>
    <col min="3591" max="3591" width="9.28515625" style="47" customWidth="1"/>
    <col min="3592" max="3592" width="11.42578125" style="47" bestFit="1" customWidth="1"/>
    <col min="3593" max="3593" width="9.140625" style="47"/>
    <col min="3594" max="3594" width="2.28515625" style="47" customWidth="1"/>
    <col min="3595" max="3595" width="9.140625" style="47"/>
    <col min="3596" max="3596" width="9.7109375" style="47" customWidth="1"/>
    <col min="3597" max="3597" width="10.42578125" style="47" bestFit="1" customWidth="1"/>
    <col min="3598" max="3840" width="9.140625" style="47"/>
    <col min="3841" max="3841" width="14.140625" style="47" customWidth="1"/>
    <col min="3842" max="3842" width="11" style="47" customWidth="1"/>
    <col min="3843" max="3843" width="9.5703125" style="47" customWidth="1"/>
    <col min="3844" max="3844" width="9.140625" style="47"/>
    <col min="3845" max="3845" width="10.85546875" style="47" customWidth="1"/>
    <col min="3846" max="3846" width="9.140625" style="47"/>
    <col min="3847" max="3847" width="9.28515625" style="47" customWidth="1"/>
    <col min="3848" max="3848" width="11.42578125" style="47" bestFit="1" customWidth="1"/>
    <col min="3849" max="3849" width="9.140625" style="47"/>
    <col min="3850" max="3850" width="2.28515625" style="47" customWidth="1"/>
    <col min="3851" max="3851" width="9.140625" style="47"/>
    <col min="3852" max="3852" width="9.7109375" style="47" customWidth="1"/>
    <col min="3853" max="3853" width="10.42578125" style="47" bestFit="1" customWidth="1"/>
    <col min="3854" max="4096" width="9.140625" style="47"/>
    <col min="4097" max="4097" width="14.140625" style="47" customWidth="1"/>
    <col min="4098" max="4098" width="11" style="47" customWidth="1"/>
    <col min="4099" max="4099" width="9.5703125" style="47" customWidth="1"/>
    <col min="4100" max="4100" width="9.140625" style="47"/>
    <col min="4101" max="4101" width="10.85546875" style="47" customWidth="1"/>
    <col min="4102" max="4102" width="9.140625" style="47"/>
    <col min="4103" max="4103" width="9.28515625" style="47" customWidth="1"/>
    <col min="4104" max="4104" width="11.42578125" style="47" bestFit="1" customWidth="1"/>
    <col min="4105" max="4105" width="9.140625" style="47"/>
    <col min="4106" max="4106" width="2.28515625" style="47" customWidth="1"/>
    <col min="4107" max="4107" width="9.140625" style="47"/>
    <col min="4108" max="4108" width="9.7109375" style="47" customWidth="1"/>
    <col min="4109" max="4109" width="10.42578125" style="47" bestFit="1" customWidth="1"/>
    <col min="4110" max="4352" width="9.140625" style="47"/>
    <col min="4353" max="4353" width="14.140625" style="47" customWidth="1"/>
    <col min="4354" max="4354" width="11" style="47" customWidth="1"/>
    <col min="4355" max="4355" width="9.5703125" style="47" customWidth="1"/>
    <col min="4356" max="4356" width="9.140625" style="47"/>
    <col min="4357" max="4357" width="10.85546875" style="47" customWidth="1"/>
    <col min="4358" max="4358" width="9.140625" style="47"/>
    <col min="4359" max="4359" width="9.28515625" style="47" customWidth="1"/>
    <col min="4360" max="4360" width="11.42578125" style="47" bestFit="1" customWidth="1"/>
    <col min="4361" max="4361" width="9.140625" style="47"/>
    <col min="4362" max="4362" width="2.28515625" style="47" customWidth="1"/>
    <col min="4363" max="4363" width="9.140625" style="47"/>
    <col min="4364" max="4364" width="9.7109375" style="47" customWidth="1"/>
    <col min="4365" max="4365" width="10.42578125" style="47" bestFit="1" customWidth="1"/>
    <col min="4366" max="4608" width="9.140625" style="47"/>
    <col min="4609" max="4609" width="14.140625" style="47" customWidth="1"/>
    <col min="4610" max="4610" width="11" style="47" customWidth="1"/>
    <col min="4611" max="4611" width="9.5703125" style="47" customWidth="1"/>
    <col min="4612" max="4612" width="9.140625" style="47"/>
    <col min="4613" max="4613" width="10.85546875" style="47" customWidth="1"/>
    <col min="4614" max="4614" width="9.140625" style="47"/>
    <col min="4615" max="4615" width="9.28515625" style="47" customWidth="1"/>
    <col min="4616" max="4616" width="11.42578125" style="47" bestFit="1" customWidth="1"/>
    <col min="4617" max="4617" width="9.140625" style="47"/>
    <col min="4618" max="4618" width="2.28515625" style="47" customWidth="1"/>
    <col min="4619" max="4619" width="9.140625" style="47"/>
    <col min="4620" max="4620" width="9.7109375" style="47" customWidth="1"/>
    <col min="4621" max="4621" width="10.42578125" style="47" bestFit="1" customWidth="1"/>
    <col min="4622" max="4864" width="9.140625" style="47"/>
    <col min="4865" max="4865" width="14.140625" style="47" customWidth="1"/>
    <col min="4866" max="4866" width="11" style="47" customWidth="1"/>
    <col min="4867" max="4867" width="9.5703125" style="47" customWidth="1"/>
    <col min="4868" max="4868" width="9.140625" style="47"/>
    <col min="4869" max="4869" width="10.85546875" style="47" customWidth="1"/>
    <col min="4870" max="4870" width="9.140625" style="47"/>
    <col min="4871" max="4871" width="9.28515625" style="47" customWidth="1"/>
    <col min="4872" max="4872" width="11.42578125" style="47" bestFit="1" customWidth="1"/>
    <col min="4873" max="4873" width="9.140625" style="47"/>
    <col min="4874" max="4874" width="2.28515625" style="47" customWidth="1"/>
    <col min="4875" max="4875" width="9.140625" style="47"/>
    <col min="4876" max="4876" width="9.7109375" style="47" customWidth="1"/>
    <col min="4877" max="4877" width="10.42578125" style="47" bestFit="1" customWidth="1"/>
    <col min="4878" max="5120" width="9.140625" style="47"/>
    <col min="5121" max="5121" width="14.140625" style="47" customWidth="1"/>
    <col min="5122" max="5122" width="11" style="47" customWidth="1"/>
    <col min="5123" max="5123" width="9.5703125" style="47" customWidth="1"/>
    <col min="5124" max="5124" width="9.140625" style="47"/>
    <col min="5125" max="5125" width="10.85546875" style="47" customWidth="1"/>
    <col min="5126" max="5126" width="9.140625" style="47"/>
    <col min="5127" max="5127" width="9.28515625" style="47" customWidth="1"/>
    <col min="5128" max="5128" width="11.42578125" style="47" bestFit="1" customWidth="1"/>
    <col min="5129" max="5129" width="9.140625" style="47"/>
    <col min="5130" max="5130" width="2.28515625" style="47" customWidth="1"/>
    <col min="5131" max="5131" width="9.140625" style="47"/>
    <col min="5132" max="5132" width="9.7109375" style="47" customWidth="1"/>
    <col min="5133" max="5133" width="10.42578125" style="47" bestFit="1" customWidth="1"/>
    <col min="5134" max="5376" width="9.140625" style="47"/>
    <col min="5377" max="5377" width="14.140625" style="47" customWidth="1"/>
    <col min="5378" max="5378" width="11" style="47" customWidth="1"/>
    <col min="5379" max="5379" width="9.5703125" style="47" customWidth="1"/>
    <col min="5380" max="5380" width="9.140625" style="47"/>
    <col min="5381" max="5381" width="10.85546875" style="47" customWidth="1"/>
    <col min="5382" max="5382" width="9.140625" style="47"/>
    <col min="5383" max="5383" width="9.28515625" style="47" customWidth="1"/>
    <col min="5384" max="5384" width="11.42578125" style="47" bestFit="1" customWidth="1"/>
    <col min="5385" max="5385" width="9.140625" style="47"/>
    <col min="5386" max="5386" width="2.28515625" style="47" customWidth="1"/>
    <col min="5387" max="5387" width="9.140625" style="47"/>
    <col min="5388" max="5388" width="9.7109375" style="47" customWidth="1"/>
    <col min="5389" max="5389" width="10.42578125" style="47" bestFit="1" customWidth="1"/>
    <col min="5390" max="5632" width="9.140625" style="47"/>
    <col min="5633" max="5633" width="14.140625" style="47" customWidth="1"/>
    <col min="5634" max="5634" width="11" style="47" customWidth="1"/>
    <col min="5635" max="5635" width="9.5703125" style="47" customWidth="1"/>
    <col min="5636" max="5636" width="9.140625" style="47"/>
    <col min="5637" max="5637" width="10.85546875" style="47" customWidth="1"/>
    <col min="5638" max="5638" width="9.140625" style="47"/>
    <col min="5639" max="5639" width="9.28515625" style="47" customWidth="1"/>
    <col min="5640" max="5640" width="11.42578125" style="47" bestFit="1" customWidth="1"/>
    <col min="5641" max="5641" width="9.140625" style="47"/>
    <col min="5642" max="5642" width="2.28515625" style="47" customWidth="1"/>
    <col min="5643" max="5643" width="9.140625" style="47"/>
    <col min="5644" max="5644" width="9.7109375" style="47" customWidth="1"/>
    <col min="5645" max="5645" width="10.42578125" style="47" bestFit="1" customWidth="1"/>
    <col min="5646" max="5888" width="9.140625" style="47"/>
    <col min="5889" max="5889" width="14.140625" style="47" customWidth="1"/>
    <col min="5890" max="5890" width="11" style="47" customWidth="1"/>
    <col min="5891" max="5891" width="9.5703125" style="47" customWidth="1"/>
    <col min="5892" max="5892" width="9.140625" style="47"/>
    <col min="5893" max="5893" width="10.85546875" style="47" customWidth="1"/>
    <col min="5894" max="5894" width="9.140625" style="47"/>
    <col min="5895" max="5895" width="9.28515625" style="47" customWidth="1"/>
    <col min="5896" max="5896" width="11.42578125" style="47" bestFit="1" customWidth="1"/>
    <col min="5897" max="5897" width="9.140625" style="47"/>
    <col min="5898" max="5898" width="2.28515625" style="47" customWidth="1"/>
    <col min="5899" max="5899" width="9.140625" style="47"/>
    <col min="5900" max="5900" width="9.7109375" style="47" customWidth="1"/>
    <col min="5901" max="5901" width="10.42578125" style="47" bestFit="1" customWidth="1"/>
    <col min="5902" max="6144" width="9.140625" style="47"/>
    <col min="6145" max="6145" width="14.140625" style="47" customWidth="1"/>
    <col min="6146" max="6146" width="11" style="47" customWidth="1"/>
    <col min="6147" max="6147" width="9.5703125" style="47" customWidth="1"/>
    <col min="6148" max="6148" width="9.140625" style="47"/>
    <col min="6149" max="6149" width="10.85546875" style="47" customWidth="1"/>
    <col min="6150" max="6150" width="9.140625" style="47"/>
    <col min="6151" max="6151" width="9.28515625" style="47" customWidth="1"/>
    <col min="6152" max="6152" width="11.42578125" style="47" bestFit="1" customWidth="1"/>
    <col min="6153" max="6153" width="9.140625" style="47"/>
    <col min="6154" max="6154" width="2.28515625" style="47" customWidth="1"/>
    <col min="6155" max="6155" width="9.140625" style="47"/>
    <col min="6156" max="6156" width="9.7109375" style="47" customWidth="1"/>
    <col min="6157" max="6157" width="10.42578125" style="47" bestFit="1" customWidth="1"/>
    <col min="6158" max="6400" width="9.140625" style="47"/>
    <col min="6401" max="6401" width="14.140625" style="47" customWidth="1"/>
    <col min="6402" max="6402" width="11" style="47" customWidth="1"/>
    <col min="6403" max="6403" width="9.5703125" style="47" customWidth="1"/>
    <col min="6404" max="6404" width="9.140625" style="47"/>
    <col min="6405" max="6405" width="10.85546875" style="47" customWidth="1"/>
    <col min="6406" max="6406" width="9.140625" style="47"/>
    <col min="6407" max="6407" width="9.28515625" style="47" customWidth="1"/>
    <col min="6408" max="6408" width="11.42578125" style="47" bestFit="1" customWidth="1"/>
    <col min="6409" max="6409" width="9.140625" style="47"/>
    <col min="6410" max="6410" width="2.28515625" style="47" customWidth="1"/>
    <col min="6411" max="6411" width="9.140625" style="47"/>
    <col min="6412" max="6412" width="9.7109375" style="47" customWidth="1"/>
    <col min="6413" max="6413" width="10.42578125" style="47" bestFit="1" customWidth="1"/>
    <col min="6414" max="6656" width="9.140625" style="47"/>
    <col min="6657" max="6657" width="14.140625" style="47" customWidth="1"/>
    <col min="6658" max="6658" width="11" style="47" customWidth="1"/>
    <col min="6659" max="6659" width="9.5703125" style="47" customWidth="1"/>
    <col min="6660" max="6660" width="9.140625" style="47"/>
    <col min="6661" max="6661" width="10.85546875" style="47" customWidth="1"/>
    <col min="6662" max="6662" width="9.140625" style="47"/>
    <col min="6663" max="6663" width="9.28515625" style="47" customWidth="1"/>
    <col min="6664" max="6664" width="11.42578125" style="47" bestFit="1" customWidth="1"/>
    <col min="6665" max="6665" width="9.140625" style="47"/>
    <col min="6666" max="6666" width="2.28515625" style="47" customWidth="1"/>
    <col min="6667" max="6667" width="9.140625" style="47"/>
    <col min="6668" max="6668" width="9.7109375" style="47" customWidth="1"/>
    <col min="6669" max="6669" width="10.42578125" style="47" bestFit="1" customWidth="1"/>
    <col min="6670" max="6912" width="9.140625" style="47"/>
    <col min="6913" max="6913" width="14.140625" style="47" customWidth="1"/>
    <col min="6914" max="6914" width="11" style="47" customWidth="1"/>
    <col min="6915" max="6915" width="9.5703125" style="47" customWidth="1"/>
    <col min="6916" max="6916" width="9.140625" style="47"/>
    <col min="6917" max="6917" width="10.85546875" style="47" customWidth="1"/>
    <col min="6918" max="6918" width="9.140625" style="47"/>
    <col min="6919" max="6919" width="9.28515625" style="47" customWidth="1"/>
    <col min="6920" max="6920" width="11.42578125" style="47" bestFit="1" customWidth="1"/>
    <col min="6921" max="6921" width="9.140625" style="47"/>
    <col min="6922" max="6922" width="2.28515625" style="47" customWidth="1"/>
    <col min="6923" max="6923" width="9.140625" style="47"/>
    <col min="6924" max="6924" width="9.7109375" style="47" customWidth="1"/>
    <col min="6925" max="6925" width="10.42578125" style="47" bestFit="1" customWidth="1"/>
    <col min="6926" max="7168" width="9.140625" style="47"/>
    <col min="7169" max="7169" width="14.140625" style="47" customWidth="1"/>
    <col min="7170" max="7170" width="11" style="47" customWidth="1"/>
    <col min="7171" max="7171" width="9.5703125" style="47" customWidth="1"/>
    <col min="7172" max="7172" width="9.140625" style="47"/>
    <col min="7173" max="7173" width="10.85546875" style="47" customWidth="1"/>
    <col min="7174" max="7174" width="9.140625" style="47"/>
    <col min="7175" max="7175" width="9.28515625" style="47" customWidth="1"/>
    <col min="7176" max="7176" width="11.42578125" style="47" bestFit="1" customWidth="1"/>
    <col min="7177" max="7177" width="9.140625" style="47"/>
    <col min="7178" max="7178" width="2.28515625" style="47" customWidth="1"/>
    <col min="7179" max="7179" width="9.140625" style="47"/>
    <col min="7180" max="7180" width="9.7109375" style="47" customWidth="1"/>
    <col min="7181" max="7181" width="10.42578125" style="47" bestFit="1" customWidth="1"/>
    <col min="7182" max="7424" width="9.140625" style="47"/>
    <col min="7425" max="7425" width="14.140625" style="47" customWidth="1"/>
    <col min="7426" max="7426" width="11" style="47" customWidth="1"/>
    <col min="7427" max="7427" width="9.5703125" style="47" customWidth="1"/>
    <col min="7428" max="7428" width="9.140625" style="47"/>
    <col min="7429" max="7429" width="10.85546875" style="47" customWidth="1"/>
    <col min="7430" max="7430" width="9.140625" style="47"/>
    <col min="7431" max="7431" width="9.28515625" style="47" customWidth="1"/>
    <col min="7432" max="7432" width="11.42578125" style="47" bestFit="1" customWidth="1"/>
    <col min="7433" max="7433" width="9.140625" style="47"/>
    <col min="7434" max="7434" width="2.28515625" style="47" customWidth="1"/>
    <col min="7435" max="7435" width="9.140625" style="47"/>
    <col min="7436" max="7436" width="9.7109375" style="47" customWidth="1"/>
    <col min="7437" max="7437" width="10.42578125" style="47" bestFit="1" customWidth="1"/>
    <col min="7438" max="7680" width="9.140625" style="47"/>
    <col min="7681" max="7681" width="14.140625" style="47" customWidth="1"/>
    <col min="7682" max="7682" width="11" style="47" customWidth="1"/>
    <col min="7683" max="7683" width="9.5703125" style="47" customWidth="1"/>
    <col min="7684" max="7684" width="9.140625" style="47"/>
    <col min="7685" max="7685" width="10.85546875" style="47" customWidth="1"/>
    <col min="7686" max="7686" width="9.140625" style="47"/>
    <col min="7687" max="7687" width="9.28515625" style="47" customWidth="1"/>
    <col min="7688" max="7688" width="11.42578125" style="47" bestFit="1" customWidth="1"/>
    <col min="7689" max="7689" width="9.140625" style="47"/>
    <col min="7690" max="7690" width="2.28515625" style="47" customWidth="1"/>
    <col min="7691" max="7691" width="9.140625" style="47"/>
    <col min="7692" max="7692" width="9.7109375" style="47" customWidth="1"/>
    <col min="7693" max="7693" width="10.42578125" style="47" bestFit="1" customWidth="1"/>
    <col min="7694" max="7936" width="9.140625" style="47"/>
    <col min="7937" max="7937" width="14.140625" style="47" customWidth="1"/>
    <col min="7938" max="7938" width="11" style="47" customWidth="1"/>
    <col min="7939" max="7939" width="9.5703125" style="47" customWidth="1"/>
    <col min="7940" max="7940" width="9.140625" style="47"/>
    <col min="7941" max="7941" width="10.85546875" style="47" customWidth="1"/>
    <col min="7942" max="7942" width="9.140625" style="47"/>
    <col min="7943" max="7943" width="9.28515625" style="47" customWidth="1"/>
    <col min="7944" max="7944" width="11.42578125" style="47" bestFit="1" customWidth="1"/>
    <col min="7945" max="7945" width="9.140625" style="47"/>
    <col min="7946" max="7946" width="2.28515625" style="47" customWidth="1"/>
    <col min="7947" max="7947" width="9.140625" style="47"/>
    <col min="7948" max="7948" width="9.7109375" style="47" customWidth="1"/>
    <col min="7949" max="7949" width="10.42578125" style="47" bestFit="1" customWidth="1"/>
    <col min="7950" max="8192" width="9.140625" style="47"/>
    <col min="8193" max="8193" width="14.140625" style="47" customWidth="1"/>
    <col min="8194" max="8194" width="11" style="47" customWidth="1"/>
    <col min="8195" max="8195" width="9.5703125" style="47" customWidth="1"/>
    <col min="8196" max="8196" width="9.140625" style="47"/>
    <col min="8197" max="8197" width="10.85546875" style="47" customWidth="1"/>
    <col min="8198" max="8198" width="9.140625" style="47"/>
    <col min="8199" max="8199" width="9.28515625" style="47" customWidth="1"/>
    <col min="8200" max="8200" width="11.42578125" style="47" bestFit="1" customWidth="1"/>
    <col min="8201" max="8201" width="9.140625" style="47"/>
    <col min="8202" max="8202" width="2.28515625" style="47" customWidth="1"/>
    <col min="8203" max="8203" width="9.140625" style="47"/>
    <col min="8204" max="8204" width="9.7109375" style="47" customWidth="1"/>
    <col min="8205" max="8205" width="10.42578125" style="47" bestFit="1" customWidth="1"/>
    <col min="8206" max="8448" width="9.140625" style="47"/>
    <col min="8449" max="8449" width="14.140625" style="47" customWidth="1"/>
    <col min="8450" max="8450" width="11" style="47" customWidth="1"/>
    <col min="8451" max="8451" width="9.5703125" style="47" customWidth="1"/>
    <col min="8452" max="8452" width="9.140625" style="47"/>
    <col min="8453" max="8453" width="10.85546875" style="47" customWidth="1"/>
    <col min="8454" max="8454" width="9.140625" style="47"/>
    <col min="8455" max="8455" width="9.28515625" style="47" customWidth="1"/>
    <col min="8456" max="8456" width="11.42578125" style="47" bestFit="1" customWidth="1"/>
    <col min="8457" max="8457" width="9.140625" style="47"/>
    <col min="8458" max="8458" width="2.28515625" style="47" customWidth="1"/>
    <col min="8459" max="8459" width="9.140625" style="47"/>
    <col min="8460" max="8460" width="9.7109375" style="47" customWidth="1"/>
    <col min="8461" max="8461" width="10.42578125" style="47" bestFit="1" customWidth="1"/>
    <col min="8462" max="8704" width="9.140625" style="47"/>
    <col min="8705" max="8705" width="14.140625" style="47" customWidth="1"/>
    <col min="8706" max="8706" width="11" style="47" customWidth="1"/>
    <col min="8707" max="8707" width="9.5703125" style="47" customWidth="1"/>
    <col min="8708" max="8708" width="9.140625" style="47"/>
    <col min="8709" max="8709" width="10.85546875" style="47" customWidth="1"/>
    <col min="8710" max="8710" width="9.140625" style="47"/>
    <col min="8711" max="8711" width="9.28515625" style="47" customWidth="1"/>
    <col min="8712" max="8712" width="11.42578125" style="47" bestFit="1" customWidth="1"/>
    <col min="8713" max="8713" width="9.140625" style="47"/>
    <col min="8714" max="8714" width="2.28515625" style="47" customWidth="1"/>
    <col min="8715" max="8715" width="9.140625" style="47"/>
    <col min="8716" max="8716" width="9.7109375" style="47" customWidth="1"/>
    <col min="8717" max="8717" width="10.42578125" style="47" bestFit="1" customWidth="1"/>
    <col min="8718" max="8960" width="9.140625" style="47"/>
    <col min="8961" max="8961" width="14.140625" style="47" customWidth="1"/>
    <col min="8962" max="8962" width="11" style="47" customWidth="1"/>
    <col min="8963" max="8963" width="9.5703125" style="47" customWidth="1"/>
    <col min="8964" max="8964" width="9.140625" style="47"/>
    <col min="8965" max="8965" width="10.85546875" style="47" customWidth="1"/>
    <col min="8966" max="8966" width="9.140625" style="47"/>
    <col min="8967" max="8967" width="9.28515625" style="47" customWidth="1"/>
    <col min="8968" max="8968" width="11.42578125" style="47" bestFit="1" customWidth="1"/>
    <col min="8969" max="8969" width="9.140625" style="47"/>
    <col min="8970" max="8970" width="2.28515625" style="47" customWidth="1"/>
    <col min="8971" max="8971" width="9.140625" style="47"/>
    <col min="8972" max="8972" width="9.7109375" style="47" customWidth="1"/>
    <col min="8973" max="8973" width="10.42578125" style="47" bestFit="1" customWidth="1"/>
    <col min="8974" max="9216" width="9.140625" style="47"/>
    <col min="9217" max="9217" width="14.140625" style="47" customWidth="1"/>
    <col min="9218" max="9218" width="11" style="47" customWidth="1"/>
    <col min="9219" max="9219" width="9.5703125" style="47" customWidth="1"/>
    <col min="9220" max="9220" width="9.140625" style="47"/>
    <col min="9221" max="9221" width="10.85546875" style="47" customWidth="1"/>
    <col min="9222" max="9222" width="9.140625" style="47"/>
    <col min="9223" max="9223" width="9.28515625" style="47" customWidth="1"/>
    <col min="9224" max="9224" width="11.42578125" style="47" bestFit="1" customWidth="1"/>
    <col min="9225" max="9225" width="9.140625" style="47"/>
    <col min="9226" max="9226" width="2.28515625" style="47" customWidth="1"/>
    <col min="9227" max="9227" width="9.140625" style="47"/>
    <col min="9228" max="9228" width="9.7109375" style="47" customWidth="1"/>
    <col min="9229" max="9229" width="10.42578125" style="47" bestFit="1" customWidth="1"/>
    <col min="9230" max="9472" width="9.140625" style="47"/>
    <col min="9473" max="9473" width="14.140625" style="47" customWidth="1"/>
    <col min="9474" max="9474" width="11" style="47" customWidth="1"/>
    <col min="9475" max="9475" width="9.5703125" style="47" customWidth="1"/>
    <col min="9476" max="9476" width="9.140625" style="47"/>
    <col min="9477" max="9477" width="10.85546875" style="47" customWidth="1"/>
    <col min="9478" max="9478" width="9.140625" style="47"/>
    <col min="9479" max="9479" width="9.28515625" style="47" customWidth="1"/>
    <col min="9480" max="9480" width="11.42578125" style="47" bestFit="1" customWidth="1"/>
    <col min="9481" max="9481" width="9.140625" style="47"/>
    <col min="9482" max="9482" width="2.28515625" style="47" customWidth="1"/>
    <col min="9483" max="9483" width="9.140625" style="47"/>
    <col min="9484" max="9484" width="9.7109375" style="47" customWidth="1"/>
    <col min="9485" max="9485" width="10.42578125" style="47" bestFit="1" customWidth="1"/>
    <col min="9486" max="9728" width="9.140625" style="47"/>
    <col min="9729" max="9729" width="14.140625" style="47" customWidth="1"/>
    <col min="9730" max="9730" width="11" style="47" customWidth="1"/>
    <col min="9731" max="9731" width="9.5703125" style="47" customWidth="1"/>
    <col min="9732" max="9732" width="9.140625" style="47"/>
    <col min="9733" max="9733" width="10.85546875" style="47" customWidth="1"/>
    <col min="9734" max="9734" width="9.140625" style="47"/>
    <col min="9735" max="9735" width="9.28515625" style="47" customWidth="1"/>
    <col min="9736" max="9736" width="11.42578125" style="47" bestFit="1" customWidth="1"/>
    <col min="9737" max="9737" width="9.140625" style="47"/>
    <col min="9738" max="9738" width="2.28515625" style="47" customWidth="1"/>
    <col min="9739" max="9739" width="9.140625" style="47"/>
    <col min="9740" max="9740" width="9.7109375" style="47" customWidth="1"/>
    <col min="9741" max="9741" width="10.42578125" style="47" bestFit="1" customWidth="1"/>
    <col min="9742" max="9984" width="9.140625" style="47"/>
    <col min="9985" max="9985" width="14.140625" style="47" customWidth="1"/>
    <col min="9986" max="9986" width="11" style="47" customWidth="1"/>
    <col min="9987" max="9987" width="9.5703125" style="47" customWidth="1"/>
    <col min="9988" max="9988" width="9.140625" style="47"/>
    <col min="9989" max="9989" width="10.85546875" style="47" customWidth="1"/>
    <col min="9990" max="9990" width="9.140625" style="47"/>
    <col min="9991" max="9991" width="9.28515625" style="47" customWidth="1"/>
    <col min="9992" max="9992" width="11.42578125" style="47" bestFit="1" customWidth="1"/>
    <col min="9993" max="9993" width="9.140625" style="47"/>
    <col min="9994" max="9994" width="2.28515625" style="47" customWidth="1"/>
    <col min="9995" max="9995" width="9.140625" style="47"/>
    <col min="9996" max="9996" width="9.7109375" style="47" customWidth="1"/>
    <col min="9997" max="9997" width="10.42578125" style="47" bestFit="1" customWidth="1"/>
    <col min="9998" max="10240" width="9.140625" style="47"/>
    <col min="10241" max="10241" width="14.140625" style="47" customWidth="1"/>
    <col min="10242" max="10242" width="11" style="47" customWidth="1"/>
    <col min="10243" max="10243" width="9.5703125" style="47" customWidth="1"/>
    <col min="10244" max="10244" width="9.140625" style="47"/>
    <col min="10245" max="10245" width="10.85546875" style="47" customWidth="1"/>
    <col min="10246" max="10246" width="9.140625" style="47"/>
    <col min="10247" max="10247" width="9.28515625" style="47" customWidth="1"/>
    <col min="10248" max="10248" width="11.42578125" style="47" bestFit="1" customWidth="1"/>
    <col min="10249" max="10249" width="9.140625" style="47"/>
    <col min="10250" max="10250" width="2.28515625" style="47" customWidth="1"/>
    <col min="10251" max="10251" width="9.140625" style="47"/>
    <col min="10252" max="10252" width="9.7109375" style="47" customWidth="1"/>
    <col min="10253" max="10253" width="10.42578125" style="47" bestFit="1" customWidth="1"/>
    <col min="10254" max="10496" width="9.140625" style="47"/>
    <col min="10497" max="10497" width="14.140625" style="47" customWidth="1"/>
    <col min="10498" max="10498" width="11" style="47" customWidth="1"/>
    <col min="10499" max="10499" width="9.5703125" style="47" customWidth="1"/>
    <col min="10500" max="10500" width="9.140625" style="47"/>
    <col min="10501" max="10501" width="10.85546875" style="47" customWidth="1"/>
    <col min="10502" max="10502" width="9.140625" style="47"/>
    <col min="10503" max="10503" width="9.28515625" style="47" customWidth="1"/>
    <col min="10504" max="10504" width="11.42578125" style="47" bestFit="1" customWidth="1"/>
    <col min="10505" max="10505" width="9.140625" style="47"/>
    <col min="10506" max="10506" width="2.28515625" style="47" customWidth="1"/>
    <col min="10507" max="10507" width="9.140625" style="47"/>
    <col min="10508" max="10508" width="9.7109375" style="47" customWidth="1"/>
    <col min="10509" max="10509" width="10.42578125" style="47" bestFit="1" customWidth="1"/>
    <col min="10510" max="10752" width="9.140625" style="47"/>
    <col min="10753" max="10753" width="14.140625" style="47" customWidth="1"/>
    <col min="10754" max="10754" width="11" style="47" customWidth="1"/>
    <col min="10755" max="10755" width="9.5703125" style="47" customWidth="1"/>
    <col min="10756" max="10756" width="9.140625" style="47"/>
    <col min="10757" max="10757" width="10.85546875" style="47" customWidth="1"/>
    <col min="10758" max="10758" width="9.140625" style="47"/>
    <col min="10759" max="10759" width="9.28515625" style="47" customWidth="1"/>
    <col min="10760" max="10760" width="11.42578125" style="47" bestFit="1" customWidth="1"/>
    <col min="10761" max="10761" width="9.140625" style="47"/>
    <col min="10762" max="10762" width="2.28515625" style="47" customWidth="1"/>
    <col min="10763" max="10763" width="9.140625" style="47"/>
    <col min="10764" max="10764" width="9.7109375" style="47" customWidth="1"/>
    <col min="10765" max="10765" width="10.42578125" style="47" bestFit="1" customWidth="1"/>
    <col min="10766" max="11008" width="9.140625" style="47"/>
    <col min="11009" max="11009" width="14.140625" style="47" customWidth="1"/>
    <col min="11010" max="11010" width="11" style="47" customWidth="1"/>
    <col min="11011" max="11011" width="9.5703125" style="47" customWidth="1"/>
    <col min="11012" max="11012" width="9.140625" style="47"/>
    <col min="11013" max="11013" width="10.85546875" style="47" customWidth="1"/>
    <col min="11014" max="11014" width="9.140625" style="47"/>
    <col min="11015" max="11015" width="9.28515625" style="47" customWidth="1"/>
    <col min="11016" max="11016" width="11.42578125" style="47" bestFit="1" customWidth="1"/>
    <col min="11017" max="11017" width="9.140625" style="47"/>
    <col min="11018" max="11018" width="2.28515625" style="47" customWidth="1"/>
    <col min="11019" max="11019" width="9.140625" style="47"/>
    <col min="11020" max="11020" width="9.7109375" style="47" customWidth="1"/>
    <col min="11021" max="11021" width="10.42578125" style="47" bestFit="1" customWidth="1"/>
    <col min="11022" max="11264" width="9.140625" style="47"/>
    <col min="11265" max="11265" width="14.140625" style="47" customWidth="1"/>
    <col min="11266" max="11266" width="11" style="47" customWidth="1"/>
    <col min="11267" max="11267" width="9.5703125" style="47" customWidth="1"/>
    <col min="11268" max="11268" width="9.140625" style="47"/>
    <col min="11269" max="11269" width="10.85546875" style="47" customWidth="1"/>
    <col min="11270" max="11270" width="9.140625" style="47"/>
    <col min="11271" max="11271" width="9.28515625" style="47" customWidth="1"/>
    <col min="11272" max="11272" width="11.42578125" style="47" bestFit="1" customWidth="1"/>
    <col min="11273" max="11273" width="9.140625" style="47"/>
    <col min="11274" max="11274" width="2.28515625" style="47" customWidth="1"/>
    <col min="11275" max="11275" width="9.140625" style="47"/>
    <col min="11276" max="11276" width="9.7109375" style="47" customWidth="1"/>
    <col min="11277" max="11277" width="10.42578125" style="47" bestFit="1" customWidth="1"/>
    <col min="11278" max="11520" width="9.140625" style="47"/>
    <col min="11521" max="11521" width="14.140625" style="47" customWidth="1"/>
    <col min="11522" max="11522" width="11" style="47" customWidth="1"/>
    <col min="11523" max="11523" width="9.5703125" style="47" customWidth="1"/>
    <col min="11524" max="11524" width="9.140625" style="47"/>
    <col min="11525" max="11525" width="10.85546875" style="47" customWidth="1"/>
    <col min="11526" max="11526" width="9.140625" style="47"/>
    <col min="11527" max="11527" width="9.28515625" style="47" customWidth="1"/>
    <col min="11528" max="11528" width="11.42578125" style="47" bestFit="1" customWidth="1"/>
    <col min="11529" max="11529" width="9.140625" style="47"/>
    <col min="11530" max="11530" width="2.28515625" style="47" customWidth="1"/>
    <col min="11531" max="11531" width="9.140625" style="47"/>
    <col min="11532" max="11532" width="9.7109375" style="47" customWidth="1"/>
    <col min="11533" max="11533" width="10.42578125" style="47" bestFit="1" customWidth="1"/>
    <col min="11534" max="11776" width="9.140625" style="47"/>
    <col min="11777" max="11777" width="14.140625" style="47" customWidth="1"/>
    <col min="11778" max="11778" width="11" style="47" customWidth="1"/>
    <col min="11779" max="11779" width="9.5703125" style="47" customWidth="1"/>
    <col min="11780" max="11780" width="9.140625" style="47"/>
    <col min="11781" max="11781" width="10.85546875" style="47" customWidth="1"/>
    <col min="11782" max="11782" width="9.140625" style="47"/>
    <col min="11783" max="11783" width="9.28515625" style="47" customWidth="1"/>
    <col min="11784" max="11784" width="11.42578125" style="47" bestFit="1" customWidth="1"/>
    <col min="11785" max="11785" width="9.140625" style="47"/>
    <col min="11786" max="11786" width="2.28515625" style="47" customWidth="1"/>
    <col min="11787" max="11787" width="9.140625" style="47"/>
    <col min="11788" max="11788" width="9.7109375" style="47" customWidth="1"/>
    <col min="11789" max="11789" width="10.42578125" style="47" bestFit="1" customWidth="1"/>
    <col min="11790" max="12032" width="9.140625" style="47"/>
    <col min="12033" max="12033" width="14.140625" style="47" customWidth="1"/>
    <col min="12034" max="12034" width="11" style="47" customWidth="1"/>
    <col min="12035" max="12035" width="9.5703125" style="47" customWidth="1"/>
    <col min="12036" max="12036" width="9.140625" style="47"/>
    <col min="12037" max="12037" width="10.85546875" style="47" customWidth="1"/>
    <col min="12038" max="12038" width="9.140625" style="47"/>
    <col min="12039" max="12039" width="9.28515625" style="47" customWidth="1"/>
    <col min="12040" max="12040" width="11.42578125" style="47" bestFit="1" customWidth="1"/>
    <col min="12041" max="12041" width="9.140625" style="47"/>
    <col min="12042" max="12042" width="2.28515625" style="47" customWidth="1"/>
    <col min="12043" max="12043" width="9.140625" style="47"/>
    <col min="12044" max="12044" width="9.7109375" style="47" customWidth="1"/>
    <col min="12045" max="12045" width="10.42578125" style="47" bestFit="1" customWidth="1"/>
    <col min="12046" max="12288" width="9.140625" style="47"/>
    <col min="12289" max="12289" width="14.140625" style="47" customWidth="1"/>
    <col min="12290" max="12290" width="11" style="47" customWidth="1"/>
    <col min="12291" max="12291" width="9.5703125" style="47" customWidth="1"/>
    <col min="12292" max="12292" width="9.140625" style="47"/>
    <col min="12293" max="12293" width="10.85546875" style="47" customWidth="1"/>
    <col min="12294" max="12294" width="9.140625" style="47"/>
    <col min="12295" max="12295" width="9.28515625" style="47" customWidth="1"/>
    <col min="12296" max="12296" width="11.42578125" style="47" bestFit="1" customWidth="1"/>
    <col min="12297" max="12297" width="9.140625" style="47"/>
    <col min="12298" max="12298" width="2.28515625" style="47" customWidth="1"/>
    <col min="12299" max="12299" width="9.140625" style="47"/>
    <col min="12300" max="12300" width="9.7109375" style="47" customWidth="1"/>
    <col min="12301" max="12301" width="10.42578125" style="47" bestFit="1" customWidth="1"/>
    <col min="12302" max="12544" width="9.140625" style="47"/>
    <col min="12545" max="12545" width="14.140625" style="47" customWidth="1"/>
    <col min="12546" max="12546" width="11" style="47" customWidth="1"/>
    <col min="12547" max="12547" width="9.5703125" style="47" customWidth="1"/>
    <col min="12548" max="12548" width="9.140625" style="47"/>
    <col min="12549" max="12549" width="10.85546875" style="47" customWidth="1"/>
    <col min="12550" max="12550" width="9.140625" style="47"/>
    <col min="12551" max="12551" width="9.28515625" style="47" customWidth="1"/>
    <col min="12552" max="12552" width="11.42578125" style="47" bestFit="1" customWidth="1"/>
    <col min="12553" max="12553" width="9.140625" style="47"/>
    <col min="12554" max="12554" width="2.28515625" style="47" customWidth="1"/>
    <col min="12555" max="12555" width="9.140625" style="47"/>
    <col min="12556" max="12556" width="9.7109375" style="47" customWidth="1"/>
    <col min="12557" max="12557" width="10.42578125" style="47" bestFit="1" customWidth="1"/>
    <col min="12558" max="12800" width="9.140625" style="47"/>
    <col min="12801" max="12801" width="14.140625" style="47" customWidth="1"/>
    <col min="12802" max="12802" width="11" style="47" customWidth="1"/>
    <col min="12803" max="12803" width="9.5703125" style="47" customWidth="1"/>
    <col min="12804" max="12804" width="9.140625" style="47"/>
    <col min="12805" max="12805" width="10.85546875" style="47" customWidth="1"/>
    <col min="12806" max="12806" width="9.140625" style="47"/>
    <col min="12807" max="12807" width="9.28515625" style="47" customWidth="1"/>
    <col min="12808" max="12808" width="11.42578125" style="47" bestFit="1" customWidth="1"/>
    <col min="12809" max="12809" width="9.140625" style="47"/>
    <col min="12810" max="12810" width="2.28515625" style="47" customWidth="1"/>
    <col min="12811" max="12811" width="9.140625" style="47"/>
    <col min="12812" max="12812" width="9.7109375" style="47" customWidth="1"/>
    <col min="12813" max="12813" width="10.42578125" style="47" bestFit="1" customWidth="1"/>
    <col min="12814" max="13056" width="9.140625" style="47"/>
    <col min="13057" max="13057" width="14.140625" style="47" customWidth="1"/>
    <col min="13058" max="13058" width="11" style="47" customWidth="1"/>
    <col min="13059" max="13059" width="9.5703125" style="47" customWidth="1"/>
    <col min="13060" max="13060" width="9.140625" style="47"/>
    <col min="13061" max="13061" width="10.85546875" style="47" customWidth="1"/>
    <col min="13062" max="13062" width="9.140625" style="47"/>
    <col min="13063" max="13063" width="9.28515625" style="47" customWidth="1"/>
    <col min="13064" max="13064" width="11.42578125" style="47" bestFit="1" customWidth="1"/>
    <col min="13065" max="13065" width="9.140625" style="47"/>
    <col min="13066" max="13066" width="2.28515625" style="47" customWidth="1"/>
    <col min="13067" max="13067" width="9.140625" style="47"/>
    <col min="13068" max="13068" width="9.7109375" style="47" customWidth="1"/>
    <col min="13069" max="13069" width="10.42578125" style="47" bestFit="1" customWidth="1"/>
    <col min="13070" max="13312" width="9.140625" style="47"/>
    <col min="13313" max="13313" width="14.140625" style="47" customWidth="1"/>
    <col min="13314" max="13314" width="11" style="47" customWidth="1"/>
    <col min="13315" max="13315" width="9.5703125" style="47" customWidth="1"/>
    <col min="13316" max="13316" width="9.140625" style="47"/>
    <col min="13317" max="13317" width="10.85546875" style="47" customWidth="1"/>
    <col min="13318" max="13318" width="9.140625" style="47"/>
    <col min="13319" max="13319" width="9.28515625" style="47" customWidth="1"/>
    <col min="13320" max="13320" width="11.42578125" style="47" bestFit="1" customWidth="1"/>
    <col min="13321" max="13321" width="9.140625" style="47"/>
    <col min="13322" max="13322" width="2.28515625" style="47" customWidth="1"/>
    <col min="13323" max="13323" width="9.140625" style="47"/>
    <col min="13324" max="13324" width="9.7109375" style="47" customWidth="1"/>
    <col min="13325" max="13325" width="10.42578125" style="47" bestFit="1" customWidth="1"/>
    <col min="13326" max="13568" width="9.140625" style="47"/>
    <col min="13569" max="13569" width="14.140625" style="47" customWidth="1"/>
    <col min="13570" max="13570" width="11" style="47" customWidth="1"/>
    <col min="13571" max="13571" width="9.5703125" style="47" customWidth="1"/>
    <col min="13572" max="13572" width="9.140625" style="47"/>
    <col min="13573" max="13573" width="10.85546875" style="47" customWidth="1"/>
    <col min="13574" max="13574" width="9.140625" style="47"/>
    <col min="13575" max="13575" width="9.28515625" style="47" customWidth="1"/>
    <col min="13576" max="13576" width="11.42578125" style="47" bestFit="1" customWidth="1"/>
    <col min="13577" max="13577" width="9.140625" style="47"/>
    <col min="13578" max="13578" width="2.28515625" style="47" customWidth="1"/>
    <col min="13579" max="13579" width="9.140625" style="47"/>
    <col min="13580" max="13580" width="9.7109375" style="47" customWidth="1"/>
    <col min="13581" max="13581" width="10.42578125" style="47" bestFit="1" customWidth="1"/>
    <col min="13582" max="13824" width="9.140625" style="47"/>
    <col min="13825" max="13825" width="14.140625" style="47" customWidth="1"/>
    <col min="13826" max="13826" width="11" style="47" customWidth="1"/>
    <col min="13827" max="13827" width="9.5703125" style="47" customWidth="1"/>
    <col min="13828" max="13828" width="9.140625" style="47"/>
    <col min="13829" max="13829" width="10.85546875" style="47" customWidth="1"/>
    <col min="13830" max="13830" width="9.140625" style="47"/>
    <col min="13831" max="13831" width="9.28515625" style="47" customWidth="1"/>
    <col min="13832" max="13832" width="11.42578125" style="47" bestFit="1" customWidth="1"/>
    <col min="13833" max="13833" width="9.140625" style="47"/>
    <col min="13834" max="13834" width="2.28515625" style="47" customWidth="1"/>
    <col min="13835" max="13835" width="9.140625" style="47"/>
    <col min="13836" max="13836" width="9.7109375" style="47" customWidth="1"/>
    <col min="13837" max="13837" width="10.42578125" style="47" bestFit="1" customWidth="1"/>
    <col min="13838" max="14080" width="9.140625" style="47"/>
    <col min="14081" max="14081" width="14.140625" style="47" customWidth="1"/>
    <col min="14082" max="14082" width="11" style="47" customWidth="1"/>
    <col min="14083" max="14083" width="9.5703125" style="47" customWidth="1"/>
    <col min="14084" max="14084" width="9.140625" style="47"/>
    <col min="14085" max="14085" width="10.85546875" style="47" customWidth="1"/>
    <col min="14086" max="14086" width="9.140625" style="47"/>
    <col min="14087" max="14087" width="9.28515625" style="47" customWidth="1"/>
    <col min="14088" max="14088" width="11.42578125" style="47" bestFit="1" customWidth="1"/>
    <col min="14089" max="14089" width="9.140625" style="47"/>
    <col min="14090" max="14090" width="2.28515625" style="47" customWidth="1"/>
    <col min="14091" max="14091" width="9.140625" style="47"/>
    <col min="14092" max="14092" width="9.7109375" style="47" customWidth="1"/>
    <col min="14093" max="14093" width="10.42578125" style="47" bestFit="1" customWidth="1"/>
    <col min="14094" max="14336" width="9.140625" style="47"/>
    <col min="14337" max="14337" width="14.140625" style="47" customWidth="1"/>
    <col min="14338" max="14338" width="11" style="47" customWidth="1"/>
    <col min="14339" max="14339" width="9.5703125" style="47" customWidth="1"/>
    <col min="14340" max="14340" width="9.140625" style="47"/>
    <col min="14341" max="14341" width="10.85546875" style="47" customWidth="1"/>
    <col min="14342" max="14342" width="9.140625" style="47"/>
    <col min="14343" max="14343" width="9.28515625" style="47" customWidth="1"/>
    <col min="14344" max="14344" width="11.42578125" style="47" bestFit="1" customWidth="1"/>
    <col min="14345" max="14345" width="9.140625" style="47"/>
    <col min="14346" max="14346" width="2.28515625" style="47" customWidth="1"/>
    <col min="14347" max="14347" width="9.140625" style="47"/>
    <col min="14348" max="14348" width="9.7109375" style="47" customWidth="1"/>
    <col min="14349" max="14349" width="10.42578125" style="47" bestFit="1" customWidth="1"/>
    <col min="14350" max="14592" width="9.140625" style="47"/>
    <col min="14593" max="14593" width="14.140625" style="47" customWidth="1"/>
    <col min="14594" max="14594" width="11" style="47" customWidth="1"/>
    <col min="14595" max="14595" width="9.5703125" style="47" customWidth="1"/>
    <col min="14596" max="14596" width="9.140625" style="47"/>
    <col min="14597" max="14597" width="10.85546875" style="47" customWidth="1"/>
    <col min="14598" max="14598" width="9.140625" style="47"/>
    <col min="14599" max="14599" width="9.28515625" style="47" customWidth="1"/>
    <col min="14600" max="14600" width="11.42578125" style="47" bestFit="1" customWidth="1"/>
    <col min="14601" max="14601" width="9.140625" style="47"/>
    <col min="14602" max="14602" width="2.28515625" style="47" customWidth="1"/>
    <col min="14603" max="14603" width="9.140625" style="47"/>
    <col min="14604" max="14604" width="9.7109375" style="47" customWidth="1"/>
    <col min="14605" max="14605" width="10.42578125" style="47" bestFit="1" customWidth="1"/>
    <col min="14606" max="14848" width="9.140625" style="47"/>
    <col min="14849" max="14849" width="14.140625" style="47" customWidth="1"/>
    <col min="14850" max="14850" width="11" style="47" customWidth="1"/>
    <col min="14851" max="14851" width="9.5703125" style="47" customWidth="1"/>
    <col min="14852" max="14852" width="9.140625" style="47"/>
    <col min="14853" max="14853" width="10.85546875" style="47" customWidth="1"/>
    <col min="14854" max="14854" width="9.140625" style="47"/>
    <col min="14855" max="14855" width="9.28515625" style="47" customWidth="1"/>
    <col min="14856" max="14856" width="11.42578125" style="47" bestFit="1" customWidth="1"/>
    <col min="14857" max="14857" width="9.140625" style="47"/>
    <col min="14858" max="14858" width="2.28515625" style="47" customWidth="1"/>
    <col min="14859" max="14859" width="9.140625" style="47"/>
    <col min="14860" max="14860" width="9.7109375" style="47" customWidth="1"/>
    <col min="14861" max="14861" width="10.42578125" style="47" bestFit="1" customWidth="1"/>
    <col min="14862" max="15104" width="9.140625" style="47"/>
    <col min="15105" max="15105" width="14.140625" style="47" customWidth="1"/>
    <col min="15106" max="15106" width="11" style="47" customWidth="1"/>
    <col min="15107" max="15107" width="9.5703125" style="47" customWidth="1"/>
    <col min="15108" max="15108" width="9.140625" style="47"/>
    <col min="15109" max="15109" width="10.85546875" style="47" customWidth="1"/>
    <col min="15110" max="15110" width="9.140625" style="47"/>
    <col min="15111" max="15111" width="9.28515625" style="47" customWidth="1"/>
    <col min="15112" max="15112" width="11.42578125" style="47" bestFit="1" customWidth="1"/>
    <col min="15113" max="15113" width="9.140625" style="47"/>
    <col min="15114" max="15114" width="2.28515625" style="47" customWidth="1"/>
    <col min="15115" max="15115" width="9.140625" style="47"/>
    <col min="15116" max="15116" width="9.7109375" style="47" customWidth="1"/>
    <col min="15117" max="15117" width="10.42578125" style="47" bestFit="1" customWidth="1"/>
    <col min="15118" max="15360" width="9.140625" style="47"/>
    <col min="15361" max="15361" width="14.140625" style="47" customWidth="1"/>
    <col min="15362" max="15362" width="11" style="47" customWidth="1"/>
    <col min="15363" max="15363" width="9.5703125" style="47" customWidth="1"/>
    <col min="15364" max="15364" width="9.140625" style="47"/>
    <col min="15365" max="15365" width="10.85546875" style="47" customWidth="1"/>
    <col min="15366" max="15366" width="9.140625" style="47"/>
    <col min="15367" max="15367" width="9.28515625" style="47" customWidth="1"/>
    <col min="15368" max="15368" width="11.42578125" style="47" bestFit="1" customWidth="1"/>
    <col min="15369" max="15369" width="9.140625" style="47"/>
    <col min="15370" max="15370" width="2.28515625" style="47" customWidth="1"/>
    <col min="15371" max="15371" width="9.140625" style="47"/>
    <col min="15372" max="15372" width="9.7109375" style="47" customWidth="1"/>
    <col min="15373" max="15373" width="10.42578125" style="47" bestFit="1" customWidth="1"/>
    <col min="15374" max="15616" width="9.140625" style="47"/>
    <col min="15617" max="15617" width="14.140625" style="47" customWidth="1"/>
    <col min="15618" max="15618" width="11" style="47" customWidth="1"/>
    <col min="15619" max="15619" width="9.5703125" style="47" customWidth="1"/>
    <col min="15620" max="15620" width="9.140625" style="47"/>
    <col min="15621" max="15621" width="10.85546875" style="47" customWidth="1"/>
    <col min="15622" max="15622" width="9.140625" style="47"/>
    <col min="15623" max="15623" width="9.28515625" style="47" customWidth="1"/>
    <col min="15624" max="15624" width="11.42578125" style="47" bestFit="1" customWidth="1"/>
    <col min="15625" max="15625" width="9.140625" style="47"/>
    <col min="15626" max="15626" width="2.28515625" style="47" customWidth="1"/>
    <col min="15627" max="15627" width="9.140625" style="47"/>
    <col min="15628" max="15628" width="9.7109375" style="47" customWidth="1"/>
    <col min="15629" max="15629" width="10.42578125" style="47" bestFit="1" customWidth="1"/>
    <col min="15630" max="15872" width="9.140625" style="47"/>
    <col min="15873" max="15873" width="14.140625" style="47" customWidth="1"/>
    <col min="15874" max="15874" width="11" style="47" customWidth="1"/>
    <col min="15875" max="15875" width="9.5703125" style="47" customWidth="1"/>
    <col min="15876" max="15876" width="9.140625" style="47"/>
    <col min="15877" max="15877" width="10.85546875" style="47" customWidth="1"/>
    <col min="15878" max="15878" width="9.140625" style="47"/>
    <col min="15879" max="15879" width="9.28515625" style="47" customWidth="1"/>
    <col min="15880" max="15880" width="11.42578125" style="47" bestFit="1" customWidth="1"/>
    <col min="15881" max="15881" width="9.140625" style="47"/>
    <col min="15882" max="15882" width="2.28515625" style="47" customWidth="1"/>
    <col min="15883" max="15883" width="9.140625" style="47"/>
    <col min="15884" max="15884" width="9.7109375" style="47" customWidth="1"/>
    <col min="15885" max="15885" width="10.42578125" style="47" bestFit="1" customWidth="1"/>
    <col min="15886" max="16128" width="9.140625" style="47"/>
    <col min="16129" max="16129" width="14.140625" style="47" customWidth="1"/>
    <col min="16130" max="16130" width="11" style="47" customWidth="1"/>
    <col min="16131" max="16131" width="9.5703125" style="47" customWidth="1"/>
    <col min="16132" max="16132" width="9.140625" style="47"/>
    <col min="16133" max="16133" width="10.85546875" style="47" customWidth="1"/>
    <col min="16134" max="16134" width="9.140625" style="47"/>
    <col min="16135" max="16135" width="9.28515625" style="47" customWidth="1"/>
    <col min="16136" max="16136" width="11.42578125" style="47" bestFit="1" customWidth="1"/>
    <col min="16137" max="16137" width="9.140625" style="47"/>
    <col min="16138" max="16138" width="2.28515625" style="47" customWidth="1"/>
    <col min="16139" max="16139" width="9.140625" style="47"/>
    <col min="16140" max="16140" width="9.7109375" style="47" customWidth="1"/>
    <col min="16141" max="16141" width="10.42578125" style="47" bestFit="1" customWidth="1"/>
    <col min="16142" max="16384" width="9.140625" style="47"/>
  </cols>
  <sheetData>
    <row r="1" spans="1:13" ht="15.75" x14ac:dyDescent="0.25">
      <c r="A1" s="49" t="s">
        <v>26</v>
      </c>
    </row>
    <row r="2" spans="1:13" s="44" customFormat="1" x14ac:dyDescent="0.2">
      <c r="A2" s="50"/>
      <c r="C2" s="47"/>
      <c r="D2" s="47"/>
      <c r="E2" s="47"/>
      <c r="F2" s="47"/>
      <c r="G2" s="47"/>
    </row>
    <row r="3" spans="1:13" s="44" customFormat="1" x14ac:dyDescent="0.2">
      <c r="A3" s="50"/>
      <c r="B3" s="51">
        <v>1</v>
      </c>
      <c r="C3" s="47"/>
      <c r="D3" s="47"/>
      <c r="E3" s="47"/>
      <c r="F3" s="47"/>
      <c r="G3" s="47"/>
    </row>
    <row r="4" spans="1:13" s="44" customFormat="1" x14ac:dyDescent="0.2">
      <c r="A4" s="50"/>
      <c r="C4" s="47"/>
      <c r="D4" s="47"/>
      <c r="E4" s="47"/>
      <c r="F4" s="47"/>
      <c r="G4" s="47"/>
    </row>
    <row r="5" spans="1:13" ht="15.75" x14ac:dyDescent="0.25">
      <c r="A5" s="49"/>
    </row>
    <row r="6" spans="1:13" x14ac:dyDescent="0.2">
      <c r="A6" s="50" t="s">
        <v>27</v>
      </c>
      <c r="B6" s="52" t="s">
        <v>28</v>
      </c>
      <c r="C6" s="53" t="s">
        <v>93</v>
      </c>
      <c r="D6" s="53" t="s">
        <v>29</v>
      </c>
      <c r="L6" s="53" t="s">
        <v>74</v>
      </c>
    </row>
    <row r="7" spans="1:13" x14ac:dyDescent="0.2">
      <c r="H7" s="54"/>
      <c r="I7" s="54"/>
      <c r="J7" s="54"/>
      <c r="K7" s="55"/>
    </row>
    <row r="8" spans="1:13" x14ac:dyDescent="0.2">
      <c r="A8" s="47" t="s">
        <v>24</v>
      </c>
      <c r="B8" s="51">
        <f>[2]Analysis!$I$6</f>
        <v>60</v>
      </c>
      <c r="C8" s="56" t="s">
        <v>30</v>
      </c>
      <c r="D8" s="54"/>
      <c r="E8" s="54"/>
      <c r="F8" s="54"/>
      <c r="G8" s="57"/>
      <c r="H8" s="54"/>
      <c r="I8" s="54"/>
      <c r="J8" s="54"/>
      <c r="K8" s="55"/>
    </row>
    <row r="9" spans="1:13" x14ac:dyDescent="0.2">
      <c r="A9" s="47" t="s">
        <v>25</v>
      </c>
      <c r="B9" s="51">
        <f>IF(B3=2,0,1)</f>
        <v>1</v>
      </c>
      <c r="C9" s="56" t="s">
        <v>31</v>
      </c>
      <c r="D9" s="54"/>
      <c r="E9" s="54"/>
      <c r="F9" s="54"/>
      <c r="G9" s="57"/>
    </row>
    <row r="10" spans="1:13" x14ac:dyDescent="0.2">
      <c r="B10" s="51"/>
      <c r="C10" s="56"/>
      <c r="D10" s="54"/>
      <c r="E10" s="54"/>
      <c r="F10" s="54"/>
      <c r="G10" s="57">
        <v>1</v>
      </c>
    </row>
    <row r="11" spans="1:13" ht="15" x14ac:dyDescent="0.25">
      <c r="A11" s="56" t="s">
        <v>32</v>
      </c>
      <c r="B11" s="58">
        <f>G11</f>
        <v>1.1506839857391899E-3</v>
      </c>
      <c r="C11" s="56" t="s">
        <v>33</v>
      </c>
      <c r="F11" s="24">
        <v>52.142899999999997</v>
      </c>
      <c r="G11" s="47">
        <f>0.06/F11</f>
        <v>1.1506839857391899E-3</v>
      </c>
      <c r="H11" s="54"/>
      <c r="I11" s="54"/>
      <c r="J11" s="54"/>
      <c r="K11" s="55"/>
    </row>
    <row r="12" spans="1:13" ht="15" x14ac:dyDescent="0.25">
      <c r="A12" s="56" t="s">
        <v>34</v>
      </c>
      <c r="B12" s="58">
        <f>G12</f>
        <v>2.8767099643479748E-4</v>
      </c>
      <c r="C12" s="56" t="s">
        <v>35</v>
      </c>
      <c r="G12" s="47">
        <f>0.015/F11</f>
        <v>2.8767099643479748E-4</v>
      </c>
      <c r="I12" s="54"/>
      <c r="J12" s="54"/>
      <c r="K12" s="55"/>
    </row>
    <row r="13" spans="1:13" ht="16.5" customHeight="1" x14ac:dyDescent="0.2">
      <c r="A13" s="47" t="s">
        <v>69</v>
      </c>
      <c r="B13" s="47">
        <v>2</v>
      </c>
      <c r="C13" s="59" t="s">
        <v>70</v>
      </c>
      <c r="D13" s="54"/>
      <c r="E13" s="54"/>
      <c r="F13" s="54"/>
      <c r="G13" s="57"/>
      <c r="I13" s="54"/>
      <c r="J13" s="54"/>
      <c r="K13" s="55"/>
    </row>
    <row r="14" spans="1:13" ht="16.5" customHeight="1" x14ac:dyDescent="0.2">
      <c r="C14" s="59"/>
      <c r="D14" s="54"/>
      <c r="E14" s="54"/>
      <c r="F14" s="54"/>
      <c r="G14" s="57"/>
      <c r="I14" s="54"/>
      <c r="J14" s="54"/>
      <c r="K14" s="55"/>
    </row>
    <row r="15" spans="1:13" ht="15" x14ac:dyDescent="0.25">
      <c r="A15" s="92" t="s">
        <v>82</v>
      </c>
      <c r="C15" s="59"/>
      <c r="D15" s="54"/>
      <c r="E15" s="54"/>
      <c r="F15" s="54"/>
      <c r="G15" s="57"/>
      <c r="I15" s="60"/>
      <c r="J15" s="60"/>
      <c r="K15" s="61"/>
      <c r="L15" s="62"/>
      <c r="M15" s="62"/>
    </row>
    <row r="16" spans="1:13" x14ac:dyDescent="0.2">
      <c r="A16" s="53" t="s">
        <v>80</v>
      </c>
      <c r="C16" s="59"/>
      <c r="D16" s="54"/>
      <c r="E16" s="54"/>
      <c r="F16" s="54"/>
      <c r="G16" s="57"/>
      <c r="I16" s="60"/>
      <c r="J16" s="60"/>
      <c r="K16" s="61"/>
      <c r="L16" s="62"/>
      <c r="M16" s="62"/>
    </row>
    <row r="17" spans="1:13" x14ac:dyDescent="0.2">
      <c r="A17" s="53"/>
      <c r="C17" s="59"/>
      <c r="D17" s="54"/>
      <c r="E17" s="54"/>
      <c r="F17" s="54"/>
      <c r="G17" s="57"/>
      <c r="I17" s="60"/>
      <c r="J17" s="60"/>
      <c r="K17" s="61"/>
      <c r="L17" s="62"/>
      <c r="M17" s="62"/>
    </row>
    <row r="18" spans="1:13" s="44" customFormat="1" x14ac:dyDescent="0.2">
      <c r="A18" s="63" t="s">
        <v>76</v>
      </c>
      <c r="B18" s="90">
        <v>0.4</v>
      </c>
      <c r="D18" s="44" t="s">
        <v>73</v>
      </c>
      <c r="E18" s="65"/>
      <c r="F18" s="65"/>
      <c r="G18" s="66"/>
      <c r="I18" s="67"/>
      <c r="J18" s="67"/>
      <c r="K18" s="68"/>
      <c r="L18" s="67" t="s">
        <v>75</v>
      </c>
      <c r="M18" s="67"/>
    </row>
    <row r="19" spans="1:13" s="44" customFormat="1" x14ac:dyDescent="0.2">
      <c r="A19" s="63" t="s">
        <v>71</v>
      </c>
      <c r="B19" s="90">
        <f>Probabilities!E8</f>
        <v>1.5341276249036806E-4</v>
      </c>
      <c r="D19" s="44" t="s">
        <v>159</v>
      </c>
      <c r="E19" s="65"/>
      <c r="F19" s="65"/>
      <c r="G19" s="66"/>
      <c r="H19" s="67"/>
      <c r="I19" s="67"/>
      <c r="J19" s="67"/>
      <c r="K19" s="67"/>
      <c r="L19" s="67"/>
      <c r="M19" s="67"/>
    </row>
    <row r="20" spans="1:13" s="44" customFormat="1" x14ac:dyDescent="0.2">
      <c r="A20" s="44" t="s">
        <v>55</v>
      </c>
      <c r="B20" s="90">
        <f>Probabilities!E7</f>
        <v>1.1650857320283259E-2</v>
      </c>
      <c r="D20" s="44" t="s">
        <v>77</v>
      </c>
      <c r="E20" s="65"/>
      <c r="F20" s="65"/>
      <c r="G20" s="66"/>
      <c r="H20" s="67"/>
      <c r="I20" s="67"/>
      <c r="J20" s="67"/>
      <c r="K20" s="67"/>
      <c r="L20" s="67"/>
      <c r="M20" s="67"/>
    </row>
    <row r="21" spans="1:13" s="44" customFormat="1" x14ac:dyDescent="0.2">
      <c r="B21" s="91">
        <v>0</v>
      </c>
      <c r="D21" s="44" t="s">
        <v>79</v>
      </c>
      <c r="E21" s="65"/>
      <c r="F21" s="65"/>
      <c r="G21" s="66"/>
      <c r="H21" s="67"/>
      <c r="I21" s="67"/>
      <c r="J21" s="67"/>
      <c r="K21" s="67"/>
      <c r="L21" s="67"/>
      <c r="M21" s="67"/>
    </row>
    <row r="22" spans="1:13" s="44" customFormat="1" x14ac:dyDescent="0.2">
      <c r="B22" s="91">
        <v>0</v>
      </c>
      <c r="D22" s="44" t="s">
        <v>78</v>
      </c>
      <c r="E22" s="65"/>
      <c r="F22" s="65"/>
      <c r="G22" s="66"/>
      <c r="H22" s="67"/>
      <c r="I22" s="67"/>
      <c r="J22" s="67"/>
      <c r="K22" s="67"/>
      <c r="L22" s="67"/>
      <c r="M22" s="67"/>
    </row>
    <row r="23" spans="1:13" s="44" customFormat="1" x14ac:dyDescent="0.2">
      <c r="A23" s="44" t="s">
        <v>157</v>
      </c>
      <c r="B23" s="91">
        <v>0</v>
      </c>
      <c r="D23" s="44" t="s">
        <v>158</v>
      </c>
      <c r="E23" s="65"/>
      <c r="F23" s="65"/>
      <c r="G23" s="66"/>
      <c r="H23" s="67"/>
      <c r="I23" s="67"/>
      <c r="J23" s="67"/>
      <c r="K23" s="67"/>
      <c r="L23" s="67"/>
      <c r="M23" s="67"/>
    </row>
    <row r="24" spans="1:13" ht="16.5" customHeight="1" x14ac:dyDescent="0.2">
      <c r="C24" s="59"/>
      <c r="D24" s="54"/>
      <c r="E24" s="54"/>
      <c r="F24" s="54"/>
      <c r="G24" s="57"/>
      <c r="I24" s="54"/>
      <c r="J24" s="54"/>
      <c r="K24" s="55"/>
    </row>
    <row r="25" spans="1:13" x14ac:dyDescent="0.2">
      <c r="A25" s="53" t="s">
        <v>81</v>
      </c>
      <c r="C25" s="59"/>
      <c r="D25" s="54"/>
      <c r="E25" s="54"/>
      <c r="F25" s="54"/>
      <c r="G25" s="57"/>
      <c r="I25" s="60"/>
      <c r="J25" s="60"/>
      <c r="K25" s="61"/>
      <c r="L25" s="62"/>
      <c r="M25" s="62"/>
    </row>
    <row r="26" spans="1:13" x14ac:dyDescent="0.2">
      <c r="A26" s="53" t="s">
        <v>112</v>
      </c>
      <c r="C26" s="59"/>
      <c r="D26" s="54"/>
      <c r="E26" s="54"/>
      <c r="F26" s="54"/>
      <c r="G26" s="57"/>
      <c r="I26" s="60"/>
      <c r="J26" s="60"/>
      <c r="K26" s="61"/>
      <c r="L26" s="62"/>
      <c r="M26" s="62"/>
    </row>
    <row r="27" spans="1:13" s="44" customFormat="1" x14ac:dyDescent="0.2">
      <c r="A27" s="63" t="s">
        <v>114</v>
      </c>
      <c r="B27" s="90">
        <f>Probabilities!E26</f>
        <v>0.10045209288469181</v>
      </c>
      <c r="D27" s="44" t="s">
        <v>64</v>
      </c>
      <c r="E27" s="65"/>
      <c r="F27" s="65"/>
      <c r="G27" s="66"/>
      <c r="I27" s="67"/>
      <c r="J27" s="67"/>
      <c r="K27" s="68"/>
      <c r="L27" s="97" t="s">
        <v>131</v>
      </c>
      <c r="M27" s="97"/>
    </row>
    <row r="28" spans="1:13" s="44" customFormat="1" x14ac:dyDescent="0.2">
      <c r="A28" s="63" t="s">
        <v>115</v>
      </c>
      <c r="B28" s="90">
        <f>Probabilities!E16</f>
        <v>2.2987227351808359E-3</v>
      </c>
      <c r="D28" s="44" t="s">
        <v>65</v>
      </c>
      <c r="E28" s="65"/>
      <c r="F28" s="65"/>
      <c r="G28" s="66"/>
      <c r="H28" s="67"/>
      <c r="I28" s="67"/>
      <c r="J28" s="67"/>
      <c r="K28" s="67"/>
      <c r="L28" s="97" t="s">
        <v>131</v>
      </c>
      <c r="M28" s="97"/>
    </row>
    <row r="29" spans="1:13" s="44" customFormat="1" x14ac:dyDescent="0.2">
      <c r="A29" s="44" t="s">
        <v>116</v>
      </c>
      <c r="B29" s="90">
        <f>Probabilities!E17</f>
        <v>2.2987227351808359E-3</v>
      </c>
      <c r="D29" s="44" t="s">
        <v>66</v>
      </c>
      <c r="E29" s="65"/>
      <c r="F29" s="65"/>
      <c r="G29" s="66"/>
      <c r="H29" s="67"/>
      <c r="I29" s="67"/>
      <c r="J29" s="67"/>
      <c r="K29" s="67"/>
      <c r="L29" s="97" t="s">
        <v>131</v>
      </c>
      <c r="M29" s="97"/>
    </row>
    <row r="30" spans="1:13" x14ac:dyDescent="0.2">
      <c r="A30" s="53" t="s">
        <v>113</v>
      </c>
      <c r="H30" s="54"/>
      <c r="I30" s="54"/>
      <c r="J30" s="54"/>
      <c r="K30" s="69"/>
      <c r="L30" s="70"/>
      <c r="M30" s="70"/>
    </row>
    <row r="31" spans="1:13" x14ac:dyDescent="0.2">
      <c r="A31" s="63" t="s">
        <v>117</v>
      </c>
      <c r="B31" s="90">
        <f>Probabilities!E15</f>
        <v>9.6302166627487917E-2</v>
      </c>
      <c r="C31" s="44"/>
      <c r="D31" s="44" t="s">
        <v>128</v>
      </c>
      <c r="E31" s="65"/>
      <c r="F31" s="65"/>
      <c r="G31" s="66"/>
      <c r="H31" s="44"/>
      <c r="I31" s="67"/>
      <c r="J31" s="67"/>
      <c r="K31" s="68"/>
      <c r="L31" s="97" t="s">
        <v>131</v>
      </c>
      <c r="M31" s="70"/>
    </row>
    <row r="32" spans="1:13" x14ac:dyDescent="0.2">
      <c r="A32" s="63" t="s">
        <v>118</v>
      </c>
      <c r="B32" s="90">
        <f>Probabilities!E16</f>
        <v>2.2987227351808359E-3</v>
      </c>
      <c r="C32" s="44"/>
      <c r="D32" s="44" t="s">
        <v>129</v>
      </c>
      <c r="E32" s="65"/>
      <c r="F32" s="65"/>
      <c r="G32" s="66"/>
      <c r="H32" s="67"/>
      <c r="I32" s="67"/>
      <c r="J32" s="67"/>
      <c r="K32" s="67"/>
      <c r="L32" s="97" t="s">
        <v>131</v>
      </c>
      <c r="M32" s="70"/>
    </row>
    <row r="33" spans="1:13" s="62" customFormat="1" x14ac:dyDescent="0.2">
      <c r="A33" s="44" t="s">
        <v>119</v>
      </c>
      <c r="B33" s="90">
        <f>Probabilities!E17</f>
        <v>2.2987227351808359E-3</v>
      </c>
      <c r="C33" s="44"/>
      <c r="D33" s="44" t="s">
        <v>130</v>
      </c>
      <c r="E33" s="65"/>
      <c r="F33" s="65"/>
      <c r="G33" s="66"/>
      <c r="H33" s="67"/>
      <c r="I33" s="67"/>
      <c r="J33" s="67"/>
      <c r="K33" s="67"/>
      <c r="L33" s="97" t="s">
        <v>131</v>
      </c>
      <c r="M33" s="70"/>
    </row>
    <row r="34" spans="1:13" x14ac:dyDescent="0.2">
      <c r="B34" s="72"/>
      <c r="D34" s="73"/>
      <c r="E34" s="73"/>
      <c r="F34" s="54"/>
      <c r="G34" s="57"/>
    </row>
    <row r="35" spans="1:13" x14ac:dyDescent="0.2">
      <c r="A35" s="53" t="s">
        <v>36</v>
      </c>
      <c r="B35" s="72"/>
      <c r="D35" s="73"/>
      <c r="E35" s="73"/>
      <c r="F35" s="54"/>
      <c r="G35" s="57"/>
      <c r="H35" s="74"/>
      <c r="I35" s="74"/>
      <c r="J35" s="74"/>
      <c r="K35" s="75"/>
      <c r="L35" s="74"/>
      <c r="M35" s="74"/>
    </row>
    <row r="36" spans="1:13" x14ac:dyDescent="0.2">
      <c r="H36" s="74"/>
      <c r="I36" s="74"/>
      <c r="J36" s="74"/>
      <c r="K36" s="75"/>
      <c r="L36" s="74"/>
      <c r="M36" s="74"/>
    </row>
    <row r="37" spans="1:13" s="44" customFormat="1" x14ac:dyDescent="0.2">
      <c r="A37" s="44" t="s">
        <v>83</v>
      </c>
      <c r="B37" s="94">
        <v>2410</v>
      </c>
      <c r="D37" s="44" t="s">
        <v>94</v>
      </c>
      <c r="E37" s="65"/>
      <c r="F37" s="65"/>
      <c r="G37" s="66"/>
      <c r="L37" s="44" t="s">
        <v>107</v>
      </c>
    </row>
    <row r="38" spans="1:13" s="44" customFormat="1" x14ac:dyDescent="0.2">
      <c r="A38" s="44" t="s">
        <v>95</v>
      </c>
      <c r="B38" s="95">
        <v>120</v>
      </c>
      <c r="C38" s="44">
        <v>12</v>
      </c>
      <c r="D38" s="44" t="s">
        <v>98</v>
      </c>
      <c r="E38" s="65"/>
      <c r="F38" s="65"/>
      <c r="G38" s="66"/>
      <c r="H38" s="67"/>
      <c r="I38" s="67"/>
      <c r="J38" s="67"/>
      <c r="K38" s="68"/>
      <c r="L38" s="97" t="s">
        <v>108</v>
      </c>
      <c r="M38" s="67"/>
    </row>
    <row r="39" spans="1:13" s="44" customFormat="1" x14ac:dyDescent="0.2">
      <c r="A39" s="44" t="s">
        <v>96</v>
      </c>
      <c r="B39" s="94">
        <v>548</v>
      </c>
      <c r="C39" s="44">
        <v>55</v>
      </c>
      <c r="D39" s="44" t="s">
        <v>99</v>
      </c>
      <c r="E39" s="65"/>
      <c r="F39" s="65"/>
      <c r="G39" s="66"/>
      <c r="H39" s="67"/>
      <c r="I39" s="67"/>
      <c r="J39" s="67"/>
      <c r="K39" s="68"/>
      <c r="L39" s="98" t="s">
        <v>108</v>
      </c>
      <c r="M39" s="67"/>
    </row>
    <row r="40" spans="1:13" s="44" customFormat="1" x14ac:dyDescent="0.2">
      <c r="A40" s="44" t="s">
        <v>97</v>
      </c>
      <c r="B40" s="96">
        <v>9132</v>
      </c>
      <c r="C40" s="44">
        <v>913</v>
      </c>
      <c r="D40" s="44" t="s">
        <v>100</v>
      </c>
      <c r="E40" s="65"/>
      <c r="F40" s="65"/>
      <c r="G40" s="66"/>
      <c r="H40" s="67"/>
      <c r="I40" s="67"/>
      <c r="J40" s="67"/>
      <c r="K40" s="68"/>
      <c r="L40" s="97" t="s">
        <v>108</v>
      </c>
      <c r="M40" s="67"/>
    </row>
    <row r="41" spans="1:13" s="44" customFormat="1" x14ac:dyDescent="0.2">
      <c r="A41" s="44" t="s">
        <v>102</v>
      </c>
      <c r="B41" s="96">
        <v>100</v>
      </c>
      <c r="D41" s="44" t="s">
        <v>101</v>
      </c>
      <c r="E41" s="65"/>
      <c r="F41" s="65"/>
      <c r="G41" s="66"/>
      <c r="H41" s="77"/>
      <c r="I41" s="77"/>
      <c r="J41" s="77"/>
      <c r="K41" s="78"/>
      <c r="L41" s="99" t="s">
        <v>106</v>
      </c>
      <c r="M41" s="79"/>
    </row>
    <row r="42" spans="1:13" s="44" customFormat="1" x14ac:dyDescent="0.2">
      <c r="A42" s="44" t="s">
        <v>103</v>
      </c>
      <c r="B42" s="96">
        <v>50</v>
      </c>
      <c r="D42" s="44" t="s">
        <v>104</v>
      </c>
      <c r="E42" s="65"/>
      <c r="F42" s="65"/>
      <c r="G42" s="66"/>
      <c r="H42" s="77"/>
      <c r="I42" s="77"/>
      <c r="J42" s="77"/>
      <c r="K42" s="78"/>
      <c r="L42" s="99" t="s">
        <v>106</v>
      </c>
      <c r="M42" s="79"/>
    </row>
    <row r="43" spans="1:13" s="44" customFormat="1" x14ac:dyDescent="0.2">
      <c r="B43" s="76"/>
      <c r="D43" s="65"/>
      <c r="E43" s="65"/>
      <c r="F43" s="65"/>
      <c r="G43" s="66"/>
      <c r="H43" s="47"/>
      <c r="I43" s="47"/>
      <c r="J43" s="47"/>
      <c r="K43" s="47"/>
      <c r="L43" s="47"/>
      <c r="M43" s="47"/>
    </row>
    <row r="44" spans="1:13" ht="15" x14ac:dyDescent="0.25">
      <c r="A44" s="56"/>
      <c r="B44" s="71"/>
      <c r="C44" s="59"/>
      <c r="D44" s="54"/>
      <c r="E44" s="54"/>
      <c r="F44" s="54"/>
      <c r="G44" s="57"/>
    </row>
    <row r="45" spans="1:13" x14ac:dyDescent="0.2">
      <c r="A45" s="53" t="s">
        <v>37</v>
      </c>
      <c r="H45" s="62"/>
      <c r="I45" s="62"/>
      <c r="J45" s="62"/>
      <c r="K45" s="62"/>
      <c r="L45" s="62"/>
      <c r="M45" s="62"/>
    </row>
    <row r="46" spans="1:13" x14ac:dyDescent="0.2">
      <c r="H46" s="62"/>
      <c r="I46" s="62"/>
      <c r="J46" s="62"/>
      <c r="K46" s="62"/>
      <c r="L46" s="62"/>
      <c r="M46" s="62"/>
    </row>
    <row r="47" spans="1:13" s="44" customFormat="1" x14ac:dyDescent="0.2">
      <c r="A47" s="44" t="s">
        <v>84</v>
      </c>
      <c r="B47" s="64">
        <v>0.66900000000000004</v>
      </c>
      <c r="C47" s="44">
        <v>0.15</v>
      </c>
      <c r="D47" s="44" t="s">
        <v>85</v>
      </c>
      <c r="L47" s="44" t="s">
        <v>86</v>
      </c>
    </row>
    <row r="48" spans="1:13" s="44" customFormat="1" x14ac:dyDescent="0.2">
      <c r="A48" s="44" t="s">
        <v>87</v>
      </c>
      <c r="B48" s="64">
        <v>0.57199999999999995</v>
      </c>
      <c r="C48" s="44">
        <v>0.36</v>
      </c>
      <c r="D48" s="44" t="s">
        <v>89</v>
      </c>
      <c r="L48" s="44" t="s">
        <v>105</v>
      </c>
    </row>
    <row r="49" spans="1:12" s="44" customFormat="1" x14ac:dyDescent="0.2">
      <c r="A49" s="44" t="s">
        <v>88</v>
      </c>
      <c r="B49" s="64">
        <v>0.44900000000000001</v>
      </c>
      <c r="C49" s="44">
        <v>0.37</v>
      </c>
      <c r="D49" s="44" t="s">
        <v>90</v>
      </c>
      <c r="L49" s="44" t="s">
        <v>105</v>
      </c>
    </row>
    <row r="50" spans="1:12" s="44" customFormat="1" x14ac:dyDescent="0.2">
      <c r="A50" s="44" t="s">
        <v>91</v>
      </c>
      <c r="B50" s="93">
        <v>0.32600000000000001</v>
      </c>
      <c r="C50" s="44">
        <v>0.39</v>
      </c>
      <c r="D50" s="44" t="s">
        <v>92</v>
      </c>
      <c r="L50" s="44" t="s">
        <v>105</v>
      </c>
    </row>
    <row r="52" spans="1:12" x14ac:dyDescent="0.2">
      <c r="A52" s="53" t="s">
        <v>132</v>
      </c>
    </row>
    <row r="54" spans="1:12" x14ac:dyDescent="0.2">
      <c r="A54" s="47" t="s">
        <v>133</v>
      </c>
      <c r="B54" s="64">
        <f>Probabilities!E36</f>
        <v>3.7417663718882443E-2</v>
      </c>
      <c r="C54" s="44"/>
      <c r="D54" s="44" t="s">
        <v>160</v>
      </c>
      <c r="L54" s="47" t="s">
        <v>142</v>
      </c>
    </row>
    <row r="55" spans="1:12" x14ac:dyDescent="0.2">
      <c r="A55" s="47" t="s">
        <v>134</v>
      </c>
      <c r="B55" s="64">
        <f>Probabilities!E35</f>
        <v>2.5496231708073913E-2</v>
      </c>
      <c r="C55" s="44"/>
      <c r="D55" s="44" t="s">
        <v>161</v>
      </c>
      <c r="L55" s="47" t="s">
        <v>142</v>
      </c>
    </row>
    <row r="56" spans="1:12" x14ac:dyDescent="0.2">
      <c r="A56" s="47" t="s">
        <v>140</v>
      </c>
      <c r="B56" s="64">
        <f>Probabilities!E38</f>
        <v>7.1214038276825598E-3</v>
      </c>
      <c r="C56" s="44"/>
      <c r="D56" s="44" t="s">
        <v>162</v>
      </c>
      <c r="L56" s="47" t="s">
        <v>142</v>
      </c>
    </row>
    <row r="57" spans="1:12" x14ac:dyDescent="0.2">
      <c r="A57" s="47" t="s">
        <v>141</v>
      </c>
      <c r="B57" s="64">
        <f>Probabilities!E37</f>
        <v>5.3273136224152307E-3</v>
      </c>
      <c r="C57" s="44"/>
      <c r="D57" s="44" t="s">
        <v>163</v>
      </c>
      <c r="L57" s="47" t="s">
        <v>142</v>
      </c>
    </row>
  </sheetData>
  <pageMargins left="0.74803149606299213" right="0.74803149606299213" top="0.54" bottom="0.56000000000000005" header="0.51181102362204722" footer="0.51181102362204722"/>
  <pageSetup paperSize="9" scale="66" orientation="landscape"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Q123"/>
  <sheetViews>
    <sheetView topLeftCell="A106" workbookViewId="0">
      <selection activeCell="M10" sqref="M10"/>
    </sheetView>
  </sheetViews>
  <sheetFormatPr defaultRowHeight="12.75" x14ac:dyDescent="0.2"/>
  <cols>
    <col min="1" max="1" width="6.85546875" style="4" customWidth="1"/>
    <col min="2" max="2" width="12.42578125" style="4" customWidth="1"/>
    <col min="3" max="7" width="9.140625" style="4"/>
    <col min="8" max="8" width="13.42578125" style="4" bestFit="1" customWidth="1"/>
    <col min="9" max="9" width="12.42578125" style="4" customWidth="1"/>
    <col min="10" max="16384" width="9.140625" style="4"/>
  </cols>
  <sheetData>
    <row r="1" spans="1:17" ht="15.75" x14ac:dyDescent="0.25">
      <c r="A1" s="22" t="s">
        <v>42</v>
      </c>
      <c r="G1" s="28"/>
      <c r="H1" s="81" t="s">
        <v>50</v>
      </c>
      <c r="I1" s="4" t="s">
        <v>51</v>
      </c>
      <c r="N1" s="4">
        <f>O1/2</f>
        <v>782.1434999999999</v>
      </c>
      <c r="O1" s="4">
        <f>I2*P1</f>
        <v>1564.2869999999998</v>
      </c>
      <c r="P1" s="81">
        <v>30</v>
      </c>
      <c r="Q1" s="81" t="s">
        <v>173</v>
      </c>
    </row>
    <row r="2" spans="1:17" ht="15.75" x14ac:dyDescent="0.25">
      <c r="A2" s="22"/>
      <c r="B2" s="81" t="s">
        <v>44</v>
      </c>
      <c r="E2" s="81" t="s">
        <v>41</v>
      </c>
      <c r="H2" s="113" t="s">
        <v>164</v>
      </c>
      <c r="I2" s="24">
        <v>52.142899999999997</v>
      </c>
      <c r="J2" s="81" t="s">
        <v>63</v>
      </c>
      <c r="K2" s="23" t="s">
        <v>41</v>
      </c>
      <c r="O2" s="81">
        <f>60*2</f>
        <v>120</v>
      </c>
      <c r="P2" s="4">
        <f>O2/I2</f>
        <v>2.3013679714783799</v>
      </c>
    </row>
    <row r="3" spans="1:17" x14ac:dyDescent="0.2">
      <c r="A3" s="81" t="s">
        <v>43</v>
      </c>
      <c r="B3" s="25" t="s">
        <v>45</v>
      </c>
      <c r="C3" s="27" t="s">
        <v>46</v>
      </c>
      <c r="D3" s="27" t="s">
        <v>47</v>
      </c>
      <c r="E3" s="81" t="s">
        <v>48</v>
      </c>
      <c r="F3" s="81" t="s">
        <v>46</v>
      </c>
      <c r="G3" s="81" t="s">
        <v>49</v>
      </c>
      <c r="H3" s="109" t="s">
        <v>165</v>
      </c>
      <c r="I3" s="109" t="s">
        <v>166</v>
      </c>
      <c r="J3" s="109" t="s">
        <v>167</v>
      </c>
      <c r="K3" s="109" t="s">
        <v>165</v>
      </c>
      <c r="L3" s="109" t="s">
        <v>166</v>
      </c>
      <c r="M3" s="109" t="s">
        <v>167</v>
      </c>
    </row>
    <row r="4" spans="1:17" ht="20.25" x14ac:dyDescent="0.2">
      <c r="A4" s="82">
        <v>0</v>
      </c>
      <c r="B4" s="83">
        <v>6.5189999999999996E-3</v>
      </c>
      <c r="C4" s="84">
        <v>100000</v>
      </c>
      <c r="D4" s="83">
        <v>76.28</v>
      </c>
      <c r="E4" s="83">
        <v>5.3769999999999998E-3</v>
      </c>
      <c r="F4" s="84">
        <v>100000</v>
      </c>
      <c r="G4" s="83">
        <v>81.05</v>
      </c>
      <c r="H4" s="28">
        <f>-LN(1-B4)/1</f>
        <v>6.5403414811394892E-3</v>
      </c>
      <c r="I4" s="28">
        <f>H4/$I$2</f>
        <v>1.2543110339354905E-4</v>
      </c>
      <c r="J4" s="28">
        <f>1-EXP(-I4*2)</f>
        <v>2.5083074349474543E-4</v>
      </c>
      <c r="K4" s="28">
        <f>-LN(1-E4)/1</f>
        <v>5.3915080945532955E-3</v>
      </c>
      <c r="L4" s="28">
        <f>K4/$I$2</f>
        <v>1.0339870038976152E-4</v>
      </c>
      <c r="M4" s="28">
        <f>1-EXP(-L4*2)</f>
        <v>2.0677601967089565E-4</v>
      </c>
    </row>
    <row r="5" spans="1:17" ht="20.25" x14ac:dyDescent="0.2">
      <c r="A5" s="82">
        <v>1</v>
      </c>
      <c r="B5" s="83">
        <v>4.6200000000000001E-4</v>
      </c>
      <c r="C5" s="84">
        <v>99348</v>
      </c>
      <c r="D5" s="83">
        <v>75.78</v>
      </c>
      <c r="E5" s="83">
        <v>3.79E-4</v>
      </c>
      <c r="F5" s="84">
        <v>99462</v>
      </c>
      <c r="G5" s="83">
        <v>80.489999999999995</v>
      </c>
      <c r="H5" s="28">
        <f t="shared" ref="H5:H68" si="0">-LN(1-B5)/1</f>
        <v>4.6210675488173221E-4</v>
      </c>
      <c r="I5" s="28">
        <f t="shared" ref="I5:I68" si="1">H5/$I$2</f>
        <v>8.8623140424052406E-6</v>
      </c>
      <c r="J5" s="28">
        <f t="shared" ref="J5:J68" si="2">1-EXP(-I5*2)</f>
        <v>1.7724471004565423E-5</v>
      </c>
      <c r="K5" s="28">
        <f t="shared" ref="K5:K68" si="3">-LN(1-E5)/1</f>
        <v>3.7907183865182429E-4</v>
      </c>
      <c r="L5" s="28">
        <f t="shared" ref="L5:L68" si="4">K5/$I$2</f>
        <v>7.2698649030227377E-6</v>
      </c>
      <c r="M5" s="28">
        <f t="shared" ref="M5:M68" si="5">1-EXP(-L5*2)</f>
        <v>1.453962410469245E-5</v>
      </c>
    </row>
    <row r="6" spans="1:17" ht="20.25" x14ac:dyDescent="0.2">
      <c r="A6" s="82">
        <v>2</v>
      </c>
      <c r="B6" s="83">
        <v>2.9100000000000003E-4</v>
      </c>
      <c r="C6" s="84">
        <v>99302</v>
      </c>
      <c r="D6" s="83">
        <v>74.819999999999993</v>
      </c>
      <c r="E6" s="83">
        <v>2.2100000000000001E-4</v>
      </c>
      <c r="F6" s="84">
        <v>99425</v>
      </c>
      <c r="G6" s="83">
        <v>79.52</v>
      </c>
      <c r="H6" s="28">
        <f t="shared" si="0"/>
        <v>2.9104234871589138E-4</v>
      </c>
      <c r="I6" s="28">
        <f t="shared" si="1"/>
        <v>5.5816294973216182E-6</v>
      </c>
      <c r="J6" s="28">
        <f t="shared" si="2"/>
        <v>1.116319668570398E-5</v>
      </c>
      <c r="K6" s="28">
        <f t="shared" si="3"/>
        <v>2.2102442409857687E-4</v>
      </c>
      <c r="L6" s="28">
        <f t="shared" si="4"/>
        <v>4.2388210877909915E-6</v>
      </c>
      <c r="M6" s="28">
        <f t="shared" si="5"/>
        <v>8.4776062404534613E-6</v>
      </c>
    </row>
    <row r="7" spans="1:17" ht="20.25" x14ac:dyDescent="0.2">
      <c r="A7" s="82">
        <v>3</v>
      </c>
      <c r="B7" s="83">
        <v>2.0900000000000001E-4</v>
      </c>
      <c r="C7" s="84">
        <v>99273</v>
      </c>
      <c r="D7" s="83">
        <v>73.84</v>
      </c>
      <c r="E7" s="83">
        <v>1.6200000000000001E-4</v>
      </c>
      <c r="F7" s="84">
        <v>99403</v>
      </c>
      <c r="G7" s="83">
        <v>78.540000000000006</v>
      </c>
      <c r="H7" s="28">
        <f t="shared" si="0"/>
        <v>2.090218435436015E-4</v>
      </c>
      <c r="I7" s="28">
        <f t="shared" si="1"/>
        <v>4.0086348005884118E-6</v>
      </c>
      <c r="J7" s="28">
        <f t="shared" si="2"/>
        <v>8.0172374629094989E-6</v>
      </c>
      <c r="K7" s="28">
        <f t="shared" si="3"/>
        <v>1.620131234173437E-4</v>
      </c>
      <c r="L7" s="28">
        <f t="shared" si="4"/>
        <v>3.1070984432654053E-6</v>
      </c>
      <c r="M7" s="28">
        <f t="shared" si="5"/>
        <v>6.2141775784008146E-6</v>
      </c>
      <c r="N7" s="26"/>
    </row>
    <row r="8" spans="1:17" ht="20.25" x14ac:dyDescent="0.2">
      <c r="A8" s="82">
        <v>4</v>
      </c>
      <c r="B8" s="83">
        <v>1.76E-4</v>
      </c>
      <c r="C8" s="84">
        <v>99252</v>
      </c>
      <c r="D8" s="83">
        <v>72.849999999999994</v>
      </c>
      <c r="E8" s="83">
        <v>1.3300000000000001E-4</v>
      </c>
      <c r="F8" s="84">
        <v>99387</v>
      </c>
      <c r="G8" s="83">
        <v>77.55</v>
      </c>
      <c r="H8" s="28">
        <f t="shared" si="0"/>
        <v>1.7601548981745254E-4</v>
      </c>
      <c r="I8" s="28">
        <f t="shared" si="1"/>
        <v>3.3756367562497013E-6</v>
      </c>
      <c r="J8" s="28">
        <f t="shared" si="2"/>
        <v>6.7512507226918927E-6</v>
      </c>
      <c r="K8" s="28">
        <f t="shared" si="3"/>
        <v>1.3300884528434032E-4</v>
      </c>
      <c r="L8" s="28">
        <f t="shared" si="4"/>
        <v>2.550852470505866E-6</v>
      </c>
      <c r="M8" s="28">
        <f t="shared" si="5"/>
        <v>5.1016919273561001E-6</v>
      </c>
      <c r="N8" s="26"/>
    </row>
    <row r="9" spans="1:17" ht="20.25" x14ac:dyDescent="0.2">
      <c r="A9" s="85">
        <v>5</v>
      </c>
      <c r="B9" s="86">
        <v>1.5899999999999999E-4</v>
      </c>
      <c r="C9" s="87">
        <v>99235</v>
      </c>
      <c r="D9" s="86">
        <v>71.87</v>
      </c>
      <c r="E9" s="86">
        <v>1.1900000000000001E-4</v>
      </c>
      <c r="F9" s="87">
        <v>99373</v>
      </c>
      <c r="G9" s="86">
        <v>76.56</v>
      </c>
      <c r="H9" s="28">
        <f t="shared" si="0"/>
        <v>1.5901264184007305E-4</v>
      </c>
      <c r="I9" s="28">
        <f t="shared" si="1"/>
        <v>3.0495550082575588E-6</v>
      </c>
      <c r="J9" s="28">
        <f t="shared" si="2"/>
        <v>6.099091417022251E-6</v>
      </c>
      <c r="K9" s="28">
        <f t="shared" si="3"/>
        <v>1.1900708106175004E-4</v>
      </c>
      <c r="L9" s="28">
        <f t="shared" si="4"/>
        <v>2.2823257061220232E-6</v>
      </c>
      <c r="M9" s="28">
        <f t="shared" si="5"/>
        <v>4.5646409941868527E-6</v>
      </c>
      <c r="N9" s="26"/>
    </row>
    <row r="10" spans="1:17" ht="20.25" x14ac:dyDescent="0.2">
      <c r="A10" s="85">
        <v>6</v>
      </c>
      <c r="B10" s="86">
        <v>1.46E-4</v>
      </c>
      <c r="C10" s="87">
        <v>99219</v>
      </c>
      <c r="D10" s="86">
        <v>70.88</v>
      </c>
      <c r="E10" s="86">
        <v>1.0900000000000001E-4</v>
      </c>
      <c r="F10" s="87">
        <v>99361</v>
      </c>
      <c r="G10" s="86">
        <v>75.569999999999993</v>
      </c>
      <c r="H10" s="28">
        <f t="shared" si="0"/>
        <v>1.4601065903747175E-4</v>
      </c>
      <c r="I10" s="28">
        <f t="shared" si="1"/>
        <v>2.8002021183607312E-6</v>
      </c>
      <c r="J10" s="28">
        <f t="shared" si="2"/>
        <v>5.6003885544608778E-6</v>
      </c>
      <c r="K10" s="28">
        <f t="shared" si="3"/>
        <v>1.0900594093173737E-4</v>
      </c>
      <c r="L10" s="28">
        <f t="shared" si="4"/>
        <v>2.0905231763430377E-6</v>
      </c>
      <c r="M10" s="28">
        <f t="shared" si="5"/>
        <v>4.1810376121276249E-6</v>
      </c>
      <c r="N10" s="26"/>
    </row>
    <row r="11" spans="1:17" ht="20.25" x14ac:dyDescent="0.2">
      <c r="A11" s="85">
        <v>7</v>
      </c>
      <c r="B11" s="86">
        <v>1.3300000000000001E-4</v>
      </c>
      <c r="C11" s="87">
        <v>99205</v>
      </c>
      <c r="D11" s="86">
        <v>69.89</v>
      </c>
      <c r="E11" s="86">
        <v>1.01E-4</v>
      </c>
      <c r="F11" s="87">
        <v>99351</v>
      </c>
      <c r="G11" s="86">
        <v>74.58</v>
      </c>
      <c r="H11" s="28">
        <f t="shared" si="0"/>
        <v>1.3300884528434032E-4</v>
      </c>
      <c r="I11" s="28">
        <f t="shared" si="1"/>
        <v>2.550852470505866E-6</v>
      </c>
      <c r="J11" s="28">
        <f t="shared" si="2"/>
        <v>5.1016919273561001E-6</v>
      </c>
      <c r="K11" s="28">
        <f t="shared" si="3"/>
        <v>1.0100510084347743E-4</v>
      </c>
      <c r="L11" s="28">
        <f t="shared" si="4"/>
        <v>1.9370825336426902E-6</v>
      </c>
      <c r="M11" s="28">
        <f t="shared" si="5"/>
        <v>3.8741575627554425E-6</v>
      </c>
      <c r="N11" s="26"/>
    </row>
    <row r="12" spans="1:17" ht="20.25" x14ac:dyDescent="0.2">
      <c r="A12" s="85">
        <v>8</v>
      </c>
      <c r="B12" s="86">
        <v>1.18E-4</v>
      </c>
      <c r="C12" s="87">
        <v>99192</v>
      </c>
      <c r="D12" s="86">
        <v>68.900000000000006</v>
      </c>
      <c r="E12" s="86">
        <v>9.6000000000000002E-5</v>
      </c>
      <c r="F12" s="87">
        <v>99341</v>
      </c>
      <c r="G12" s="86">
        <v>73.58</v>
      </c>
      <c r="H12" s="28">
        <f t="shared" si="0"/>
        <v>1.1800696254767727E-4</v>
      </c>
      <c r="I12" s="28">
        <f t="shared" si="1"/>
        <v>2.2631453668222763E-6</v>
      </c>
      <c r="J12" s="28">
        <f t="shared" si="2"/>
        <v>4.526280489969281E-6</v>
      </c>
      <c r="K12" s="28">
        <f t="shared" si="3"/>
        <v>9.6004608294918218E-5</v>
      </c>
      <c r="L12" s="28">
        <f t="shared" si="4"/>
        <v>1.8411827553687696E-6</v>
      </c>
      <c r="M12" s="28">
        <f t="shared" si="5"/>
        <v>3.6823587308276728E-6</v>
      </c>
      <c r="N12" s="26"/>
    </row>
    <row r="13" spans="1:17" ht="20.25" x14ac:dyDescent="0.2">
      <c r="A13" s="85">
        <v>9</v>
      </c>
      <c r="B13" s="86">
        <v>1.02E-4</v>
      </c>
      <c r="C13" s="87">
        <v>99180</v>
      </c>
      <c r="D13" s="86">
        <v>67.900000000000006</v>
      </c>
      <c r="E13" s="86">
        <v>9.2999999999999997E-5</v>
      </c>
      <c r="F13" s="87">
        <v>99331</v>
      </c>
      <c r="G13" s="86">
        <v>72.59</v>
      </c>
      <c r="H13" s="28">
        <f t="shared" si="0"/>
        <v>1.0200520235380957E-4</v>
      </c>
      <c r="I13" s="28">
        <f t="shared" si="1"/>
        <v>1.95626254684357E-6</v>
      </c>
      <c r="J13" s="28">
        <f t="shared" si="2"/>
        <v>3.9125174398080276E-6</v>
      </c>
      <c r="K13" s="28">
        <f t="shared" si="3"/>
        <v>9.300432476814744E-5</v>
      </c>
      <c r="L13" s="28">
        <f t="shared" si="4"/>
        <v>1.7836431185865657E-6</v>
      </c>
      <c r="M13" s="28">
        <f t="shared" si="5"/>
        <v>3.5672798743835443E-6</v>
      </c>
      <c r="N13" s="26"/>
    </row>
    <row r="14" spans="1:17" ht="20.25" x14ac:dyDescent="0.2">
      <c r="A14" s="82">
        <v>10</v>
      </c>
      <c r="B14" s="83">
        <v>9.1000000000000003E-5</v>
      </c>
      <c r="C14" s="84">
        <v>99170</v>
      </c>
      <c r="D14" s="83">
        <v>66.91</v>
      </c>
      <c r="E14" s="83">
        <v>9.3999999999999994E-5</v>
      </c>
      <c r="F14" s="84">
        <v>99322</v>
      </c>
      <c r="G14" s="83">
        <v>71.599999999999994</v>
      </c>
      <c r="H14" s="28">
        <f t="shared" si="0"/>
        <v>9.1004140751159708E-5</v>
      </c>
      <c r="I14" s="28">
        <f t="shared" si="1"/>
        <v>1.7452834566385781E-6</v>
      </c>
      <c r="J14" s="28">
        <f t="shared" si="2"/>
        <v>3.490560821273192E-6</v>
      </c>
      <c r="K14" s="28">
        <f t="shared" si="3"/>
        <v>9.4004418276919357E-5</v>
      </c>
      <c r="L14" s="28">
        <f t="shared" si="4"/>
        <v>1.8028229783329918E-6</v>
      </c>
      <c r="M14" s="28">
        <f t="shared" si="5"/>
        <v>3.6056394563388494E-6</v>
      </c>
      <c r="N14" s="26"/>
    </row>
    <row r="15" spans="1:17" ht="20.25" x14ac:dyDescent="0.2">
      <c r="A15" s="82">
        <v>11</v>
      </c>
      <c r="B15" s="83">
        <v>9.6000000000000002E-5</v>
      </c>
      <c r="C15" s="84">
        <v>99161</v>
      </c>
      <c r="D15" s="83">
        <v>65.92</v>
      </c>
      <c r="E15" s="83">
        <v>1E-4</v>
      </c>
      <c r="F15" s="84">
        <v>99312</v>
      </c>
      <c r="G15" s="83">
        <v>70.599999999999994</v>
      </c>
      <c r="H15" s="28">
        <f t="shared" si="0"/>
        <v>9.6004608294918218E-5</v>
      </c>
      <c r="I15" s="28">
        <f t="shared" si="1"/>
        <v>1.8411827553687696E-6</v>
      </c>
      <c r="J15" s="28">
        <f t="shared" si="2"/>
        <v>3.6823587308276728E-6</v>
      </c>
      <c r="K15" s="28">
        <f t="shared" si="3"/>
        <v>1.0000500033334732E-4</v>
      </c>
      <c r="L15" s="28">
        <f t="shared" si="4"/>
        <v>1.917902539623752E-6</v>
      </c>
      <c r="M15" s="28">
        <f t="shared" si="5"/>
        <v>3.8357977225622619E-6</v>
      </c>
      <c r="N15" s="26"/>
    </row>
    <row r="16" spans="1:17" ht="20.25" x14ac:dyDescent="0.2">
      <c r="A16" s="82">
        <v>12</v>
      </c>
      <c r="B16" s="83">
        <v>1.2799999999999999E-4</v>
      </c>
      <c r="C16" s="84">
        <v>99151</v>
      </c>
      <c r="D16" s="83">
        <v>64.92</v>
      </c>
      <c r="E16" s="83">
        <v>1.12E-4</v>
      </c>
      <c r="F16" s="84">
        <v>99303</v>
      </c>
      <c r="G16" s="83">
        <v>69.61</v>
      </c>
      <c r="H16" s="28">
        <f t="shared" si="0"/>
        <v>1.2800819269913476E-4</v>
      </c>
      <c r="I16" s="28">
        <f t="shared" si="1"/>
        <v>2.4549496230385109E-6</v>
      </c>
      <c r="J16" s="28">
        <f t="shared" si="2"/>
        <v>4.9098871925945531E-6</v>
      </c>
      <c r="K16" s="28">
        <f t="shared" si="3"/>
        <v>1.1200627246834967E-4</v>
      </c>
      <c r="L16" s="28">
        <f t="shared" si="4"/>
        <v>2.1480637338611715E-6</v>
      </c>
      <c r="M16" s="28">
        <f t="shared" si="5"/>
        <v>4.2961182393774777E-6</v>
      </c>
      <c r="N16" s="26"/>
    </row>
    <row r="17" spans="1:14" ht="20.25" x14ac:dyDescent="0.2">
      <c r="A17" s="82">
        <v>13</v>
      </c>
      <c r="B17" s="83">
        <v>1.95E-4</v>
      </c>
      <c r="C17" s="84">
        <v>99138</v>
      </c>
      <c r="D17" s="83">
        <v>63.93</v>
      </c>
      <c r="E17" s="83">
        <v>1.34E-4</v>
      </c>
      <c r="F17" s="84">
        <v>99291</v>
      </c>
      <c r="G17" s="83">
        <v>68.62</v>
      </c>
      <c r="H17" s="28">
        <f t="shared" si="0"/>
        <v>1.9501901497193173E-4</v>
      </c>
      <c r="I17" s="28">
        <f t="shared" si="1"/>
        <v>3.7400876240472191E-6</v>
      </c>
      <c r="J17" s="28">
        <f t="shared" si="2"/>
        <v>7.4801472716989892E-6</v>
      </c>
      <c r="K17" s="28">
        <f t="shared" si="3"/>
        <v>1.3400897880208276E-4</v>
      </c>
      <c r="L17" s="28">
        <f t="shared" si="4"/>
        <v>2.5700330975469864E-6</v>
      </c>
      <c r="M17" s="28">
        <f t="shared" si="5"/>
        <v>5.1400529850198495E-6</v>
      </c>
      <c r="N17" s="26"/>
    </row>
    <row r="18" spans="1:14" ht="20.25" x14ac:dyDescent="0.2">
      <c r="A18" s="82">
        <v>14</v>
      </c>
      <c r="B18" s="83">
        <v>2.8800000000000001E-4</v>
      </c>
      <c r="C18" s="84">
        <v>99119</v>
      </c>
      <c r="D18" s="83">
        <v>62.94</v>
      </c>
      <c r="E18" s="83">
        <v>1.6200000000000001E-4</v>
      </c>
      <c r="F18" s="84">
        <v>99278</v>
      </c>
      <c r="G18" s="83">
        <v>67.63</v>
      </c>
      <c r="H18" s="28">
        <f t="shared" si="0"/>
        <v>2.8804147996429926E-4</v>
      </c>
      <c r="I18" s="28">
        <f t="shared" si="1"/>
        <v>5.5240786370589142E-6</v>
      </c>
      <c r="J18" s="28">
        <f t="shared" si="2"/>
        <v>1.1048096243415628E-5</v>
      </c>
      <c r="K18" s="28">
        <f t="shared" si="3"/>
        <v>1.620131234173437E-4</v>
      </c>
      <c r="L18" s="28">
        <f t="shared" si="4"/>
        <v>3.1070984432654053E-6</v>
      </c>
      <c r="M18" s="28">
        <f t="shared" si="5"/>
        <v>6.2141775784008146E-6</v>
      </c>
      <c r="N18" s="26"/>
    </row>
    <row r="19" spans="1:14" ht="20.25" x14ac:dyDescent="0.2">
      <c r="A19" s="85">
        <v>15</v>
      </c>
      <c r="B19" s="86">
        <v>3.8900000000000002E-4</v>
      </c>
      <c r="C19" s="87">
        <v>99091</v>
      </c>
      <c r="D19" s="86">
        <v>61.96</v>
      </c>
      <c r="E19" s="86">
        <v>1.94E-4</v>
      </c>
      <c r="F19" s="87">
        <v>99262</v>
      </c>
      <c r="G19" s="86">
        <v>66.64</v>
      </c>
      <c r="H19" s="28">
        <f t="shared" si="0"/>
        <v>3.8907568012698865E-4</v>
      </c>
      <c r="I19" s="28">
        <f t="shared" si="1"/>
        <v>7.46171923937849E-6</v>
      </c>
      <c r="J19" s="28">
        <f t="shared" si="2"/>
        <v>1.4923327124827246E-5</v>
      </c>
      <c r="K19" s="28">
        <f t="shared" si="3"/>
        <v>1.9401882043417634E-4</v>
      </c>
      <c r="L19" s="28">
        <f t="shared" si="4"/>
        <v>3.7209058267602366E-6</v>
      </c>
      <c r="M19" s="28">
        <f t="shared" si="5"/>
        <v>7.4417839632801019E-6</v>
      </c>
      <c r="N19" s="26"/>
    </row>
    <row r="20" spans="1:14" ht="20.25" x14ac:dyDescent="0.2">
      <c r="A20" s="85">
        <v>16</v>
      </c>
      <c r="B20" s="86">
        <v>4.9200000000000003E-4</v>
      </c>
      <c r="C20" s="87">
        <v>99052</v>
      </c>
      <c r="D20" s="86">
        <v>60.99</v>
      </c>
      <c r="E20" s="86">
        <v>2.2599999999999999E-4</v>
      </c>
      <c r="F20" s="87">
        <v>99243</v>
      </c>
      <c r="G20" s="86">
        <v>65.650000000000006</v>
      </c>
      <c r="H20" s="28">
        <f t="shared" si="0"/>
        <v>4.9212107171319852E-4</v>
      </c>
      <c r="I20" s="28">
        <f t="shared" si="1"/>
        <v>9.4379306044197484E-6</v>
      </c>
      <c r="J20" s="28">
        <f t="shared" si="2"/>
        <v>1.8875683060914916E-5</v>
      </c>
      <c r="K20" s="28">
        <f t="shared" si="3"/>
        <v>2.2602554184832609E-4</v>
      </c>
      <c r="L20" s="28">
        <f t="shared" si="4"/>
        <v>4.3347328562148651E-6</v>
      </c>
      <c r="M20" s="28">
        <f t="shared" si="5"/>
        <v>8.6694281327126532E-6</v>
      </c>
      <c r="N20" s="26"/>
    </row>
    <row r="21" spans="1:14" ht="20.25" x14ac:dyDescent="0.2">
      <c r="A21" s="85">
        <v>17</v>
      </c>
      <c r="B21" s="86">
        <v>6.0700000000000001E-4</v>
      </c>
      <c r="C21" s="87">
        <v>99003</v>
      </c>
      <c r="D21" s="86">
        <v>60.02</v>
      </c>
      <c r="E21" s="86">
        <v>2.61E-4</v>
      </c>
      <c r="F21" s="87">
        <v>99220</v>
      </c>
      <c r="G21" s="86">
        <v>64.67</v>
      </c>
      <c r="H21" s="28">
        <f t="shared" si="0"/>
        <v>6.0718429908349374E-4</v>
      </c>
      <c r="I21" s="28">
        <f t="shared" si="1"/>
        <v>1.1644620822460848E-5</v>
      </c>
      <c r="J21" s="28">
        <f t="shared" si="2"/>
        <v>2.3288970452672864E-5</v>
      </c>
      <c r="K21" s="28">
        <f t="shared" si="3"/>
        <v>2.6103406642764306E-4</v>
      </c>
      <c r="L21" s="28">
        <f t="shared" si="4"/>
        <v>5.0061286661778124E-6</v>
      </c>
      <c r="M21" s="28">
        <f t="shared" si="5"/>
        <v>1.0012207209864066E-5</v>
      </c>
      <c r="N21" s="26"/>
    </row>
    <row r="22" spans="1:14" ht="20.25" x14ac:dyDescent="0.2">
      <c r="A22" s="85">
        <v>18</v>
      </c>
      <c r="B22" s="86">
        <v>7.3499999999999998E-4</v>
      </c>
      <c r="C22" s="87">
        <v>98943</v>
      </c>
      <c r="D22" s="86">
        <v>59.05</v>
      </c>
      <c r="E22" s="86">
        <v>2.9700000000000001E-4</v>
      </c>
      <c r="F22" s="87">
        <v>99194</v>
      </c>
      <c r="G22" s="86">
        <v>63.68</v>
      </c>
      <c r="H22" s="28">
        <f t="shared" si="0"/>
        <v>7.3527024492816987E-4</v>
      </c>
      <c r="I22" s="28">
        <f t="shared" si="1"/>
        <v>1.4101061600489615E-5</v>
      </c>
      <c r="J22" s="28">
        <f t="shared" si="2"/>
        <v>2.8201725524867882E-5</v>
      </c>
      <c r="K22" s="28">
        <f t="shared" si="3"/>
        <v>2.9704411323462838E-4</v>
      </c>
      <c r="L22" s="28">
        <f t="shared" si="4"/>
        <v>5.6967317359530904E-6</v>
      </c>
      <c r="M22" s="28">
        <f t="shared" si="5"/>
        <v>1.1393398566594826E-5</v>
      </c>
      <c r="N22" s="26"/>
    </row>
    <row r="23" spans="1:14" ht="20.25" x14ac:dyDescent="0.2">
      <c r="A23" s="85">
        <v>19</v>
      </c>
      <c r="B23" s="86">
        <v>8.6899999999999998E-4</v>
      </c>
      <c r="C23" s="87">
        <v>98870</v>
      </c>
      <c r="D23" s="86">
        <v>58.09</v>
      </c>
      <c r="E23" s="86">
        <v>3.3399999999999999E-4</v>
      </c>
      <c r="F23" s="87">
        <v>99165</v>
      </c>
      <c r="G23" s="86">
        <v>62.7</v>
      </c>
      <c r="H23" s="28">
        <f t="shared" si="0"/>
        <v>8.6937779938764457E-4</v>
      </c>
      <c r="I23" s="28">
        <f t="shared" si="1"/>
        <v>1.6672985188542345E-5</v>
      </c>
      <c r="J23" s="28">
        <f t="shared" si="2"/>
        <v>3.3345414406360518E-5</v>
      </c>
      <c r="K23" s="28">
        <f t="shared" si="3"/>
        <v>3.3405579042295879E-4</v>
      </c>
      <c r="L23" s="28">
        <f t="shared" si="4"/>
        <v>6.4065441397190951E-6</v>
      </c>
      <c r="M23" s="28">
        <f t="shared" si="5"/>
        <v>1.2813006192158305E-5</v>
      </c>
      <c r="N23" s="26"/>
    </row>
    <row r="24" spans="1:14" ht="20.25" x14ac:dyDescent="0.2">
      <c r="A24" s="82">
        <v>20</v>
      </c>
      <c r="B24" s="83">
        <v>1.011E-3</v>
      </c>
      <c r="C24" s="84">
        <v>98785</v>
      </c>
      <c r="D24" s="83">
        <v>57.14</v>
      </c>
      <c r="E24" s="83">
        <v>3.7300000000000001E-4</v>
      </c>
      <c r="F24" s="84">
        <v>99132</v>
      </c>
      <c r="G24" s="83">
        <v>61.72</v>
      </c>
      <c r="H24" s="28">
        <f t="shared" si="0"/>
        <v>1.0115114052161554E-3</v>
      </c>
      <c r="I24" s="28">
        <f t="shared" si="1"/>
        <v>1.9398832922912909E-5</v>
      </c>
      <c r="J24" s="28">
        <f t="shared" si="2"/>
        <v>3.8796913226168961E-5</v>
      </c>
      <c r="K24" s="28">
        <f t="shared" si="3"/>
        <v>3.7306958180316968E-4</v>
      </c>
      <c r="L24" s="28">
        <f t="shared" si="4"/>
        <v>7.1547532224554001E-6</v>
      </c>
      <c r="M24" s="28">
        <f t="shared" si="5"/>
        <v>1.4309404064438702E-5</v>
      </c>
      <c r="N24" s="26"/>
    </row>
    <row r="25" spans="1:14" ht="20.25" x14ac:dyDescent="0.2">
      <c r="A25" s="82">
        <v>21</v>
      </c>
      <c r="B25" s="83">
        <v>1.145E-3</v>
      </c>
      <c r="C25" s="84">
        <v>98685</v>
      </c>
      <c r="D25" s="83">
        <v>56.2</v>
      </c>
      <c r="E25" s="83">
        <v>4.1199999999999999E-4</v>
      </c>
      <c r="F25" s="84">
        <v>99095</v>
      </c>
      <c r="G25" s="83">
        <v>60.75</v>
      </c>
      <c r="H25" s="28">
        <f t="shared" si="0"/>
        <v>1.1456560133045839E-3</v>
      </c>
      <c r="I25" s="28">
        <f t="shared" si="1"/>
        <v>2.1971467127923149E-5</v>
      </c>
      <c r="J25" s="28">
        <f t="shared" si="2"/>
        <v>4.3941968779215301E-5</v>
      </c>
      <c r="K25" s="28">
        <f t="shared" si="3"/>
        <v>4.1208489531868291E-4</v>
      </c>
      <c r="L25" s="28">
        <f t="shared" si="4"/>
        <v>7.9029914968036471E-6</v>
      </c>
      <c r="M25" s="28">
        <f t="shared" si="5"/>
        <v>1.5805858079698254E-5</v>
      </c>
      <c r="N25" s="26"/>
    </row>
    <row r="26" spans="1:14" ht="20.25" x14ac:dyDescent="0.2">
      <c r="A26" s="82">
        <v>22</v>
      </c>
      <c r="B26" s="83">
        <v>1.2459999999999999E-3</v>
      </c>
      <c r="C26" s="84">
        <v>98572</v>
      </c>
      <c r="D26" s="83">
        <v>55.27</v>
      </c>
      <c r="E26" s="83">
        <v>4.46E-4</v>
      </c>
      <c r="F26" s="84">
        <v>99054</v>
      </c>
      <c r="G26" s="83">
        <v>59.77</v>
      </c>
      <c r="H26" s="28">
        <f t="shared" si="0"/>
        <v>1.2467769034147924E-3</v>
      </c>
      <c r="I26" s="28">
        <f t="shared" si="1"/>
        <v>2.3910770275814971E-5</v>
      </c>
      <c r="J26" s="28">
        <f t="shared" si="2"/>
        <v>4.7820397120035274E-5</v>
      </c>
      <c r="K26" s="28">
        <f t="shared" si="3"/>
        <v>4.4609948758202048E-4</v>
      </c>
      <c r="L26" s="28">
        <f t="shared" si="4"/>
        <v>8.555325606784826E-6</v>
      </c>
      <c r="M26" s="28">
        <f t="shared" si="5"/>
        <v>1.7110504827222428E-5</v>
      </c>
    </row>
    <row r="27" spans="1:14" ht="20.25" x14ac:dyDescent="0.2">
      <c r="A27" s="82">
        <v>23</v>
      </c>
      <c r="B27" s="83">
        <v>1.3010000000000001E-3</v>
      </c>
      <c r="C27" s="84">
        <v>98449</v>
      </c>
      <c r="D27" s="83">
        <v>54.33</v>
      </c>
      <c r="E27" s="83">
        <v>4.7199999999999998E-4</v>
      </c>
      <c r="F27" s="84">
        <v>99010</v>
      </c>
      <c r="G27" s="83">
        <v>58.8</v>
      </c>
      <c r="H27" s="28">
        <f t="shared" si="0"/>
        <v>1.3018470352416012E-3</v>
      </c>
      <c r="I27" s="28">
        <f t="shared" si="1"/>
        <v>2.4966908922242553E-5</v>
      </c>
      <c r="J27" s="28">
        <f t="shared" si="2"/>
        <v>4.9932571172139895E-5</v>
      </c>
      <c r="K27" s="28">
        <f t="shared" si="3"/>
        <v>4.7211142706379014E-4</v>
      </c>
      <c r="L27" s="28">
        <f t="shared" si="4"/>
        <v>9.0541843101129803E-6</v>
      </c>
      <c r="M27" s="28">
        <f t="shared" si="5"/>
        <v>1.8108204664746275E-5</v>
      </c>
    </row>
    <row r="28" spans="1:14" ht="20.25" x14ac:dyDescent="0.2">
      <c r="A28" s="82">
        <v>24</v>
      </c>
      <c r="B28" s="83">
        <v>1.3209999999999999E-3</v>
      </c>
      <c r="C28" s="84">
        <v>98321</v>
      </c>
      <c r="D28" s="83">
        <v>53.4</v>
      </c>
      <c r="E28" s="83">
        <v>4.9299999999999995E-4</v>
      </c>
      <c r="F28" s="84">
        <v>98963</v>
      </c>
      <c r="G28" s="83">
        <v>57.82</v>
      </c>
      <c r="H28" s="28">
        <f t="shared" si="0"/>
        <v>1.3218732896618343E-3</v>
      </c>
      <c r="I28" s="28">
        <f t="shared" si="1"/>
        <v>2.5350973759837571E-5</v>
      </c>
      <c r="J28" s="28">
        <f t="shared" si="2"/>
        <v>5.0700662197700197E-5</v>
      </c>
      <c r="K28" s="28">
        <f t="shared" si="3"/>
        <v>4.9312156445579201E-4</v>
      </c>
      <c r="L28" s="28">
        <f t="shared" si="4"/>
        <v>9.457118120698926E-6</v>
      </c>
      <c r="M28" s="28">
        <f t="shared" si="5"/>
        <v>1.8914057368313308E-5</v>
      </c>
    </row>
    <row r="29" spans="1:14" ht="20.25" x14ac:dyDescent="0.2">
      <c r="A29" s="85">
        <v>25</v>
      </c>
      <c r="B29" s="86">
        <v>1.33E-3</v>
      </c>
      <c r="C29" s="87">
        <v>98191</v>
      </c>
      <c r="D29" s="86">
        <v>52.47</v>
      </c>
      <c r="E29" s="86">
        <v>5.13E-4</v>
      </c>
      <c r="F29" s="87">
        <v>98915</v>
      </c>
      <c r="G29" s="86">
        <v>56.85</v>
      </c>
      <c r="H29" s="28">
        <f t="shared" si="0"/>
        <v>1.3308852349954718E-3</v>
      </c>
      <c r="I29" s="28">
        <f t="shared" si="1"/>
        <v>2.5523805446100464E-5</v>
      </c>
      <c r="J29" s="28">
        <f t="shared" si="2"/>
        <v>5.104630798513643E-5</v>
      </c>
      <c r="K29" s="28">
        <f t="shared" si="3"/>
        <v>5.131316295192063E-4</v>
      </c>
      <c r="L29" s="28">
        <f t="shared" si="4"/>
        <v>9.8408724777334273E-6</v>
      </c>
      <c r="M29" s="28">
        <f t="shared" si="5"/>
        <v>1.968155127118898E-5</v>
      </c>
    </row>
    <row r="30" spans="1:14" ht="20.25" x14ac:dyDescent="0.2">
      <c r="A30" s="85">
        <v>26</v>
      </c>
      <c r="B30" s="86">
        <v>1.3450000000000001E-3</v>
      </c>
      <c r="C30" s="87">
        <v>98060</v>
      </c>
      <c r="D30" s="86">
        <v>51.54</v>
      </c>
      <c r="E30" s="86">
        <v>5.3700000000000004E-4</v>
      </c>
      <c r="F30" s="87">
        <v>98864</v>
      </c>
      <c r="G30" s="86">
        <v>55.88</v>
      </c>
      <c r="H30" s="28">
        <f t="shared" si="0"/>
        <v>1.3459053243652732E-3</v>
      </c>
      <c r="I30" s="28">
        <f t="shared" si="1"/>
        <v>2.581186171780383E-5</v>
      </c>
      <c r="J30" s="28">
        <f t="shared" si="2"/>
        <v>5.1622390954131347E-5</v>
      </c>
      <c r="K30" s="28">
        <f t="shared" si="3"/>
        <v>5.3714423613885883E-4</v>
      </c>
      <c r="L30" s="28">
        <f t="shared" si="4"/>
        <v>1.0301387842618244E-5</v>
      </c>
      <c r="M30" s="28">
        <f t="shared" si="5"/>
        <v>2.0602563449489963E-5</v>
      </c>
    </row>
    <row r="31" spans="1:14" ht="20.25" x14ac:dyDescent="0.2">
      <c r="A31" s="85">
        <v>27</v>
      </c>
      <c r="B31" s="86">
        <v>1.3630000000000001E-3</v>
      </c>
      <c r="C31" s="87">
        <v>97928</v>
      </c>
      <c r="D31" s="86">
        <v>50.61</v>
      </c>
      <c r="E31" s="86">
        <v>5.6300000000000002E-4</v>
      </c>
      <c r="F31" s="87">
        <v>98811</v>
      </c>
      <c r="G31" s="86">
        <v>54.91</v>
      </c>
      <c r="H31" s="28">
        <f t="shared" si="0"/>
        <v>1.3639297294101536E-3</v>
      </c>
      <c r="I31" s="28">
        <f t="shared" si="1"/>
        <v>2.6157534955097507E-5</v>
      </c>
      <c r="J31" s="28">
        <f t="shared" si="2"/>
        <v>5.2313701500827925E-5</v>
      </c>
      <c r="K31" s="28">
        <f t="shared" si="3"/>
        <v>5.6315854400962448E-4</v>
      </c>
      <c r="L31" s="28">
        <f t="shared" si="4"/>
        <v>1.0800291967067895E-5</v>
      </c>
      <c r="M31" s="28">
        <f t="shared" si="5"/>
        <v>2.1600350643247168E-5</v>
      </c>
    </row>
    <row r="32" spans="1:14" ht="20.25" x14ac:dyDescent="0.2">
      <c r="A32" s="85">
        <v>28</v>
      </c>
      <c r="B32" s="86">
        <v>1.3910000000000001E-3</v>
      </c>
      <c r="C32" s="87">
        <v>97795</v>
      </c>
      <c r="D32" s="86">
        <v>49.68</v>
      </c>
      <c r="E32" s="86">
        <v>5.9299999999999999E-4</v>
      </c>
      <c r="F32" s="87">
        <v>98755</v>
      </c>
      <c r="G32" s="86">
        <v>53.94</v>
      </c>
      <c r="H32" s="28">
        <f t="shared" si="0"/>
        <v>1.3919683385768386E-3</v>
      </c>
      <c r="I32" s="28">
        <f t="shared" si="1"/>
        <v>2.669526126427258E-5</v>
      </c>
      <c r="J32" s="28">
        <f t="shared" si="2"/>
        <v>5.3389097279921138E-5</v>
      </c>
      <c r="K32" s="28">
        <f t="shared" si="3"/>
        <v>5.9317589404016919E-4</v>
      </c>
      <c r="L32" s="28">
        <f t="shared" si="4"/>
        <v>1.1375966699975821E-5</v>
      </c>
      <c r="M32" s="28">
        <f t="shared" si="5"/>
        <v>2.2751674576659831E-5</v>
      </c>
    </row>
    <row r="33" spans="1:13" ht="20.25" x14ac:dyDescent="0.2">
      <c r="A33" s="85">
        <v>29</v>
      </c>
      <c r="B33" s="86">
        <v>1.4270000000000001E-3</v>
      </c>
      <c r="C33" s="87">
        <v>97659</v>
      </c>
      <c r="D33" s="86">
        <v>48.75</v>
      </c>
      <c r="E33" s="86">
        <v>6.2699999999999995E-4</v>
      </c>
      <c r="F33" s="87">
        <v>98697</v>
      </c>
      <c r="G33" s="86">
        <v>52.97</v>
      </c>
      <c r="H33" s="28">
        <f t="shared" si="0"/>
        <v>1.4280191341516275E-3</v>
      </c>
      <c r="I33" s="28">
        <f t="shared" si="1"/>
        <v>2.7386645816623695E-5</v>
      </c>
      <c r="J33" s="28">
        <f t="shared" si="2"/>
        <v>5.4771791603847042E-5</v>
      </c>
      <c r="K33" s="28">
        <f t="shared" si="3"/>
        <v>6.2719664670266224E-4</v>
      </c>
      <c r="L33" s="28">
        <f t="shared" si="4"/>
        <v>1.2028418954501232E-5</v>
      </c>
      <c r="M33" s="28">
        <f t="shared" si="5"/>
        <v>2.4056548545647871E-5</v>
      </c>
    </row>
    <row r="34" spans="1:13" ht="20.25" x14ac:dyDescent="0.2">
      <c r="A34" s="82">
        <v>30</v>
      </c>
      <c r="B34" s="83">
        <v>1.467E-3</v>
      </c>
      <c r="C34" s="84">
        <v>97519</v>
      </c>
      <c r="D34" s="83">
        <v>47.82</v>
      </c>
      <c r="E34" s="83">
        <v>6.6399999999999999E-4</v>
      </c>
      <c r="F34" s="84">
        <v>98635</v>
      </c>
      <c r="G34" s="83">
        <v>52.01</v>
      </c>
      <c r="H34" s="28">
        <f t="shared" si="0"/>
        <v>1.4680770980307495E-3</v>
      </c>
      <c r="I34" s="28">
        <f t="shared" si="1"/>
        <v>2.8154880108907436E-5</v>
      </c>
      <c r="J34" s="28">
        <f t="shared" si="2"/>
        <v>5.6308174853025861E-5</v>
      </c>
      <c r="K34" s="28">
        <f t="shared" si="3"/>
        <v>6.6422054563360241E-4</v>
      </c>
      <c r="L34" s="28">
        <f t="shared" si="4"/>
        <v>1.2738465747658884E-5</v>
      </c>
      <c r="M34" s="28">
        <f t="shared" si="5"/>
        <v>2.5476606961061243E-5</v>
      </c>
    </row>
    <row r="35" spans="1:13" ht="20.25" x14ac:dyDescent="0.2">
      <c r="A35" s="82">
        <v>31</v>
      </c>
      <c r="B35" s="83">
        <v>1.505E-3</v>
      </c>
      <c r="C35" s="84">
        <v>97376</v>
      </c>
      <c r="D35" s="83">
        <v>46.89</v>
      </c>
      <c r="E35" s="83">
        <v>7.0500000000000001E-4</v>
      </c>
      <c r="F35" s="84">
        <v>98569</v>
      </c>
      <c r="G35" s="83">
        <v>51.04</v>
      </c>
      <c r="H35" s="28">
        <f t="shared" si="0"/>
        <v>1.506133650071651E-3</v>
      </c>
      <c r="I35" s="28">
        <f t="shared" si="1"/>
        <v>2.8884731192006028E-5</v>
      </c>
      <c r="J35" s="28">
        <f t="shared" si="2"/>
        <v>5.7767793760765684E-5</v>
      </c>
      <c r="K35" s="28">
        <f t="shared" si="3"/>
        <v>7.0524862936262398E-4</v>
      </c>
      <c r="L35" s="28">
        <f t="shared" si="4"/>
        <v>1.3525305062868081E-5</v>
      </c>
      <c r="M35" s="28">
        <f t="shared" si="5"/>
        <v>2.7050244261306311E-5</v>
      </c>
    </row>
    <row r="36" spans="1:13" ht="20.25" x14ac:dyDescent="0.2">
      <c r="A36" s="82">
        <v>32</v>
      </c>
      <c r="B36" s="83">
        <v>1.5410000000000001E-3</v>
      </c>
      <c r="C36" s="84">
        <v>97230</v>
      </c>
      <c r="D36" s="83">
        <v>45.96</v>
      </c>
      <c r="E36" s="83">
        <v>7.4799999999999997E-4</v>
      </c>
      <c r="F36" s="84">
        <v>98500</v>
      </c>
      <c r="G36" s="83">
        <v>50.08</v>
      </c>
      <c r="H36" s="28">
        <f t="shared" si="0"/>
        <v>1.542188561706006E-3</v>
      </c>
      <c r="I36" s="28">
        <f t="shared" si="1"/>
        <v>2.9576194682420927E-5</v>
      </c>
      <c r="J36" s="28">
        <f t="shared" si="2"/>
        <v>5.9150639896698998E-5</v>
      </c>
      <c r="K36" s="28">
        <f t="shared" si="3"/>
        <v>7.4827989158127628E-4</v>
      </c>
      <c r="L36" s="28">
        <f t="shared" si="4"/>
        <v>1.4350561468220531E-5</v>
      </c>
      <c r="M36" s="28">
        <f t="shared" si="5"/>
        <v>2.8700711063200934E-5</v>
      </c>
    </row>
    <row r="37" spans="1:13" ht="20.25" x14ac:dyDescent="0.2">
      <c r="A37" s="82">
        <v>33</v>
      </c>
      <c r="B37" s="83">
        <v>1.573E-3</v>
      </c>
      <c r="C37" s="84">
        <v>97080</v>
      </c>
      <c r="D37" s="83">
        <v>45.03</v>
      </c>
      <c r="E37" s="83">
        <v>7.94E-4</v>
      </c>
      <c r="F37" s="84">
        <v>98426</v>
      </c>
      <c r="G37" s="83">
        <v>49.11</v>
      </c>
      <c r="H37" s="28">
        <f t="shared" si="0"/>
        <v>1.5742384634057237E-3</v>
      </c>
      <c r="I37" s="28">
        <f t="shared" si="1"/>
        <v>3.0190849826260599E-5</v>
      </c>
      <c r="J37" s="28">
        <f t="shared" si="2"/>
        <v>6.0379876714367064E-5</v>
      </c>
      <c r="K37" s="28">
        <f t="shared" si="3"/>
        <v>7.9431538495478157E-4</v>
      </c>
      <c r="L37" s="28">
        <f t="shared" si="4"/>
        <v>1.5233433218228783E-5</v>
      </c>
      <c r="M37" s="28">
        <f t="shared" si="5"/>
        <v>3.0466402326179143E-5</v>
      </c>
    </row>
    <row r="38" spans="1:13" ht="20.25" x14ac:dyDescent="0.2">
      <c r="A38" s="82">
        <v>34</v>
      </c>
      <c r="B38" s="83">
        <v>1.606E-3</v>
      </c>
      <c r="C38" s="84">
        <v>96927</v>
      </c>
      <c r="D38" s="83">
        <v>44.1</v>
      </c>
      <c r="E38" s="83">
        <v>8.4500000000000005E-4</v>
      </c>
      <c r="F38" s="84">
        <v>98348</v>
      </c>
      <c r="G38" s="83">
        <v>48.15</v>
      </c>
      <c r="H38" s="28">
        <f t="shared" si="0"/>
        <v>1.6072910004162558E-3</v>
      </c>
      <c r="I38" s="28">
        <f t="shared" si="1"/>
        <v>3.0824733576695118E-5</v>
      </c>
      <c r="J38" s="28">
        <f t="shared" si="2"/>
        <v>6.1647566863998193E-5</v>
      </c>
      <c r="K38" s="28">
        <f t="shared" si="3"/>
        <v>8.4535721374457047E-4</v>
      </c>
      <c r="L38" s="28">
        <f t="shared" si="4"/>
        <v>1.6212316801416311E-5</v>
      </c>
      <c r="M38" s="28">
        <f t="shared" si="5"/>
        <v>3.2424107930029145E-5</v>
      </c>
    </row>
    <row r="39" spans="1:13" ht="20.25" x14ac:dyDescent="0.2">
      <c r="A39" s="85">
        <v>35</v>
      </c>
      <c r="B39" s="86">
        <v>1.6479999999999999E-3</v>
      </c>
      <c r="C39" s="87">
        <v>96772</v>
      </c>
      <c r="D39" s="86">
        <v>43.17</v>
      </c>
      <c r="E39" s="86">
        <v>9.0300000000000005E-4</v>
      </c>
      <c r="F39" s="87">
        <v>98265</v>
      </c>
      <c r="G39" s="86">
        <v>47.19</v>
      </c>
      <c r="H39" s="28">
        <f t="shared" si="0"/>
        <v>1.6493594457830483E-3</v>
      </c>
      <c r="I39" s="28">
        <f t="shared" si="1"/>
        <v>3.1631525016503656E-5</v>
      </c>
      <c r="J39" s="28">
        <f t="shared" si="2"/>
        <v>6.3261048968477063E-5</v>
      </c>
      <c r="K39" s="28">
        <f t="shared" si="3"/>
        <v>9.034079501044393E-4</v>
      </c>
      <c r="L39" s="28">
        <f t="shared" si="4"/>
        <v>1.7325617679577456E-5</v>
      </c>
      <c r="M39" s="28">
        <f t="shared" si="5"/>
        <v>3.4650635012067887E-5</v>
      </c>
    </row>
    <row r="40" spans="1:13" ht="20.25" x14ac:dyDescent="0.2">
      <c r="A40" s="85">
        <v>36</v>
      </c>
      <c r="B40" s="86">
        <v>1.704E-3</v>
      </c>
      <c r="C40" s="87">
        <v>96612</v>
      </c>
      <c r="D40" s="86">
        <v>42.24</v>
      </c>
      <c r="E40" s="86">
        <v>9.68E-4</v>
      </c>
      <c r="F40" s="87">
        <v>98176</v>
      </c>
      <c r="G40" s="86">
        <v>46.23</v>
      </c>
      <c r="H40" s="28">
        <f t="shared" si="0"/>
        <v>1.7054534593645507E-3</v>
      </c>
      <c r="I40" s="28">
        <f t="shared" si="1"/>
        <v>3.270729973523818E-5</v>
      </c>
      <c r="J40" s="28">
        <f t="shared" si="2"/>
        <v>6.5412459982261417E-5</v>
      </c>
      <c r="K40" s="28">
        <f t="shared" si="3"/>
        <v>9.6846881456605317E-4</v>
      </c>
      <c r="L40" s="28">
        <f t="shared" si="4"/>
        <v>1.8573359260149573E-5</v>
      </c>
      <c r="M40" s="28">
        <f t="shared" si="5"/>
        <v>3.7146028589507551E-5</v>
      </c>
    </row>
    <row r="41" spans="1:13" ht="20.25" x14ac:dyDescent="0.2">
      <c r="A41" s="85">
        <v>37</v>
      </c>
      <c r="B41" s="86">
        <v>1.774E-3</v>
      </c>
      <c r="C41" s="87">
        <v>96448</v>
      </c>
      <c r="D41" s="86">
        <v>41.31</v>
      </c>
      <c r="E41" s="86">
        <v>1.0380000000000001E-3</v>
      </c>
      <c r="F41" s="87">
        <v>98081</v>
      </c>
      <c r="G41" s="86">
        <v>45.28</v>
      </c>
      <c r="H41" s="28">
        <f t="shared" si="0"/>
        <v>1.7755754014505357E-3</v>
      </c>
      <c r="I41" s="28">
        <f t="shared" si="1"/>
        <v>3.4052102998692744E-5</v>
      </c>
      <c r="J41" s="28">
        <f t="shared" si="2"/>
        <v>6.8101886958604751E-5</v>
      </c>
      <c r="K41" s="28">
        <f t="shared" si="3"/>
        <v>1.0385390950860699E-3</v>
      </c>
      <c r="L41" s="28">
        <f t="shared" si="4"/>
        <v>1.9917171754660173E-5</v>
      </c>
      <c r="M41" s="28">
        <f t="shared" si="5"/>
        <v>3.9833550132373219E-5</v>
      </c>
    </row>
    <row r="42" spans="1:13" ht="20.25" x14ac:dyDescent="0.2">
      <c r="A42" s="85">
        <v>38</v>
      </c>
      <c r="B42" s="86">
        <v>1.861E-3</v>
      </c>
      <c r="C42" s="87">
        <v>96277</v>
      </c>
      <c r="D42" s="86">
        <v>40.380000000000003</v>
      </c>
      <c r="E42" s="86">
        <v>1.1130000000000001E-3</v>
      </c>
      <c r="F42" s="87">
        <v>97979</v>
      </c>
      <c r="G42" s="86">
        <v>44.33</v>
      </c>
      <c r="H42" s="28">
        <f t="shared" si="0"/>
        <v>1.8627338119165814E-3</v>
      </c>
      <c r="I42" s="28">
        <f t="shared" si="1"/>
        <v>3.5723632784455439E-5</v>
      </c>
      <c r="J42" s="28">
        <f t="shared" si="2"/>
        <v>7.1444713273804972E-5</v>
      </c>
      <c r="K42" s="28">
        <f t="shared" si="3"/>
        <v>1.1136198444673087E-3</v>
      </c>
      <c r="L42" s="28">
        <f t="shared" si="4"/>
        <v>2.135707535383166E-5</v>
      </c>
      <c r="M42" s="28">
        <f t="shared" si="5"/>
        <v>4.2713238471270287E-5</v>
      </c>
    </row>
    <row r="43" spans="1:13" ht="20.25" x14ac:dyDescent="0.2">
      <c r="A43" s="85">
        <v>39</v>
      </c>
      <c r="B43" s="86">
        <v>1.967E-3</v>
      </c>
      <c r="C43" s="87">
        <v>96097</v>
      </c>
      <c r="D43" s="86">
        <v>39.46</v>
      </c>
      <c r="E43" s="86">
        <v>1.196E-3</v>
      </c>
      <c r="F43" s="87">
        <v>97870</v>
      </c>
      <c r="G43" s="86">
        <v>43.37</v>
      </c>
      <c r="H43" s="28">
        <f t="shared" si="0"/>
        <v>1.968937085081101E-3</v>
      </c>
      <c r="I43" s="28">
        <f t="shared" si="1"/>
        <v>3.7760406212180393E-5</v>
      </c>
      <c r="J43" s="28">
        <f t="shared" si="2"/>
        <v>7.5517960799631467E-5</v>
      </c>
      <c r="K43" s="28">
        <f t="shared" si="3"/>
        <v>1.1967157787711659E-3</v>
      </c>
      <c r="L43" s="28">
        <f t="shared" si="4"/>
        <v>2.2950694701889729E-5</v>
      </c>
      <c r="M43" s="28">
        <f t="shared" si="5"/>
        <v>4.5900335951087889E-5</v>
      </c>
    </row>
    <row r="44" spans="1:13" ht="20.25" x14ac:dyDescent="0.2">
      <c r="A44" s="82">
        <v>40</v>
      </c>
      <c r="B44" s="83">
        <v>2.0920000000000001E-3</v>
      </c>
      <c r="C44" s="84">
        <v>95908</v>
      </c>
      <c r="D44" s="83">
        <v>38.53</v>
      </c>
      <c r="E44" s="83">
        <v>1.2869999999999999E-3</v>
      </c>
      <c r="F44" s="84">
        <v>97753</v>
      </c>
      <c r="G44" s="83">
        <v>42.43</v>
      </c>
      <c r="H44" s="28">
        <f t="shared" si="0"/>
        <v>2.0941912886505991E-3</v>
      </c>
      <c r="I44" s="28">
        <f t="shared" si="1"/>
        <v>4.0162539648746025E-5</v>
      </c>
      <c r="J44" s="28">
        <f t="shared" si="2"/>
        <v>8.0321853324738512E-5</v>
      </c>
      <c r="K44" s="28">
        <f t="shared" si="3"/>
        <v>1.2878288957689358E-3</v>
      </c>
      <c r="L44" s="28">
        <f t="shared" si="4"/>
        <v>2.469806811222498E-5</v>
      </c>
      <c r="M44" s="28">
        <f t="shared" si="5"/>
        <v>4.9394916255440791E-5</v>
      </c>
    </row>
    <row r="45" spans="1:13" ht="20.25" x14ac:dyDescent="0.2">
      <c r="A45" s="82">
        <v>41</v>
      </c>
      <c r="B45" s="83">
        <v>2.2399999999999998E-3</v>
      </c>
      <c r="C45" s="84">
        <v>95708</v>
      </c>
      <c r="D45" s="83">
        <v>37.61</v>
      </c>
      <c r="E45" s="83">
        <v>1.3929999999999999E-3</v>
      </c>
      <c r="F45" s="84">
        <v>97627</v>
      </c>
      <c r="G45" s="83">
        <v>41.48</v>
      </c>
      <c r="H45" s="28">
        <f t="shared" si="0"/>
        <v>2.2425125527800638E-3</v>
      </c>
      <c r="I45" s="28">
        <f t="shared" si="1"/>
        <v>4.3007054705052151E-5</v>
      </c>
      <c r="J45" s="28">
        <f t="shared" si="2"/>
        <v>8.6010410302650442E-5</v>
      </c>
      <c r="K45" s="28">
        <f t="shared" si="3"/>
        <v>1.3939711264575156E-3</v>
      </c>
      <c r="L45" s="28">
        <f t="shared" si="4"/>
        <v>2.6733670863291371E-5</v>
      </c>
      <c r="M45" s="28">
        <f t="shared" si="5"/>
        <v>5.3465912373762414E-5</v>
      </c>
    </row>
    <row r="46" spans="1:13" ht="20.25" x14ac:dyDescent="0.2">
      <c r="A46" s="82">
        <v>42</v>
      </c>
      <c r="B46" s="83">
        <v>2.418E-3</v>
      </c>
      <c r="C46" s="84">
        <v>95493</v>
      </c>
      <c r="D46" s="83">
        <v>36.700000000000003</v>
      </c>
      <c r="E46" s="83">
        <v>1.5169999999999999E-3</v>
      </c>
      <c r="F46" s="84">
        <v>97491</v>
      </c>
      <c r="G46" s="83">
        <v>40.54</v>
      </c>
      <c r="H46" s="28">
        <f t="shared" si="0"/>
        <v>2.4209280830221856E-3</v>
      </c>
      <c r="I46" s="28">
        <f t="shared" si="1"/>
        <v>4.6428719595998413E-5</v>
      </c>
      <c r="J46" s="28">
        <f t="shared" si="2"/>
        <v>9.285312807338908E-5</v>
      </c>
      <c r="K46" s="28">
        <f t="shared" si="3"/>
        <v>1.5181518095107199E-3</v>
      </c>
      <c r="L46" s="28">
        <f t="shared" si="4"/>
        <v>2.9115216252082642E-5</v>
      </c>
      <c r="M46" s="28">
        <f t="shared" si="5"/>
        <v>5.8228737145449294E-5</v>
      </c>
    </row>
    <row r="47" spans="1:13" ht="20.25" x14ac:dyDescent="0.2">
      <c r="A47" s="82">
        <v>43</v>
      </c>
      <c r="B47" s="83">
        <v>2.6289999999999998E-3</v>
      </c>
      <c r="C47" s="84">
        <v>95262</v>
      </c>
      <c r="D47" s="83">
        <v>35.78</v>
      </c>
      <c r="E47" s="83">
        <v>1.6620000000000001E-3</v>
      </c>
      <c r="F47" s="84">
        <v>97343</v>
      </c>
      <c r="G47" s="83">
        <v>39.6</v>
      </c>
      <c r="H47" s="28">
        <f t="shared" si="0"/>
        <v>2.6324618893692571E-3</v>
      </c>
      <c r="I47" s="28">
        <f t="shared" si="1"/>
        <v>5.0485528986098918E-5</v>
      </c>
      <c r="J47" s="28">
        <f t="shared" si="2"/>
        <v>1.0096596056652363E-4</v>
      </c>
      <c r="K47" s="28">
        <f t="shared" si="3"/>
        <v>1.6633826541932661E-3</v>
      </c>
      <c r="L47" s="28">
        <f t="shared" si="4"/>
        <v>3.1900463038942336E-5</v>
      </c>
      <c r="M47" s="28">
        <f t="shared" si="5"/>
        <v>6.3798890842070577E-5</v>
      </c>
    </row>
    <row r="48" spans="1:13" ht="20.25" x14ac:dyDescent="0.2">
      <c r="A48" s="82">
        <v>44</v>
      </c>
      <c r="B48" s="83">
        <v>2.8730000000000001E-3</v>
      </c>
      <c r="C48" s="84">
        <v>95012</v>
      </c>
      <c r="D48" s="83">
        <v>34.880000000000003</v>
      </c>
      <c r="E48" s="83">
        <v>1.8270000000000001E-3</v>
      </c>
      <c r="F48" s="84">
        <v>97182</v>
      </c>
      <c r="G48" s="83">
        <v>38.659999999999997</v>
      </c>
      <c r="H48" s="28">
        <f t="shared" si="0"/>
        <v>2.8771349862761232E-3</v>
      </c>
      <c r="I48" s="28">
        <f t="shared" si="1"/>
        <v>5.5177885891964648E-5</v>
      </c>
      <c r="J48" s="28">
        <f t="shared" si="2"/>
        <v>1.1034968280976276E-4</v>
      </c>
      <c r="K48" s="28">
        <f t="shared" si="3"/>
        <v>1.828671000088304E-3</v>
      </c>
      <c r="L48" s="28">
        <f t="shared" si="4"/>
        <v>3.5070373916454665E-5</v>
      </c>
      <c r="M48" s="28">
        <f t="shared" si="5"/>
        <v>7.013828802815425E-5</v>
      </c>
    </row>
    <row r="49" spans="1:13" ht="20.25" x14ac:dyDescent="0.2">
      <c r="A49" s="85">
        <v>45</v>
      </c>
      <c r="B49" s="86">
        <v>3.1459999999999999E-3</v>
      </c>
      <c r="C49" s="87">
        <v>94739</v>
      </c>
      <c r="D49" s="86">
        <v>33.979999999999997</v>
      </c>
      <c r="E49" s="86">
        <v>2.0049999999999998E-3</v>
      </c>
      <c r="F49" s="87">
        <v>97004</v>
      </c>
      <c r="G49" s="86">
        <v>37.729999999999997</v>
      </c>
      <c r="H49" s="28">
        <f t="shared" si="0"/>
        <v>3.1509590615363733E-3</v>
      </c>
      <c r="I49" s="28">
        <f t="shared" si="1"/>
        <v>6.0429302197161521E-5</v>
      </c>
      <c r="J49" s="28">
        <f t="shared" si="2"/>
        <v>1.2085130128736132E-4</v>
      </c>
      <c r="K49" s="28">
        <f t="shared" si="3"/>
        <v>2.0070127032633845E-3</v>
      </c>
      <c r="L49" s="28">
        <f t="shared" si="4"/>
        <v>3.8490622947004953E-5</v>
      </c>
      <c r="M49" s="28">
        <f t="shared" si="5"/>
        <v>7.6978282913975349E-5</v>
      </c>
    </row>
    <row r="50" spans="1:13" ht="20.25" x14ac:dyDescent="0.2">
      <c r="A50" s="85">
        <v>46</v>
      </c>
      <c r="B50" s="86">
        <v>3.447E-3</v>
      </c>
      <c r="C50" s="87">
        <v>94441</v>
      </c>
      <c r="D50" s="86">
        <v>33.08</v>
      </c>
      <c r="E50" s="86">
        <v>2.1979999999999999E-3</v>
      </c>
      <c r="F50" s="87">
        <v>96810</v>
      </c>
      <c r="G50" s="86">
        <v>36.81</v>
      </c>
      <c r="H50" s="28">
        <f t="shared" si="0"/>
        <v>3.4529545920904733E-3</v>
      </c>
      <c r="I50" s="28">
        <f t="shared" si="1"/>
        <v>6.6220992543385073E-5</v>
      </c>
      <c r="J50" s="28">
        <f t="shared" si="2"/>
        <v>1.3243321503420002E-4</v>
      </c>
      <c r="K50" s="28">
        <f t="shared" si="3"/>
        <v>2.2004191475075764E-3</v>
      </c>
      <c r="L50" s="28">
        <f t="shared" si="4"/>
        <v>4.2199784582514138E-5</v>
      </c>
      <c r="M50" s="28">
        <f t="shared" si="5"/>
        <v>8.4396007621556635E-5</v>
      </c>
    </row>
    <row r="51" spans="1:13" ht="20.25" x14ac:dyDescent="0.2">
      <c r="A51" s="85">
        <v>47</v>
      </c>
      <c r="B51" s="86">
        <v>3.787E-3</v>
      </c>
      <c r="C51" s="87">
        <v>94115</v>
      </c>
      <c r="D51" s="86">
        <v>32.19</v>
      </c>
      <c r="E51" s="86">
        <v>2.4120000000000001E-3</v>
      </c>
      <c r="F51" s="87">
        <v>96597</v>
      </c>
      <c r="G51" s="86">
        <v>35.89</v>
      </c>
      <c r="H51" s="28">
        <f t="shared" si="0"/>
        <v>3.7941888396631068E-3</v>
      </c>
      <c r="I51" s="28">
        <f t="shared" si="1"/>
        <v>7.2765205611178256E-5</v>
      </c>
      <c r="J51" s="28">
        <f t="shared" si="2"/>
        <v>1.4551982218569126E-4</v>
      </c>
      <c r="K51" s="28">
        <f t="shared" si="3"/>
        <v>2.4149135579440424E-3</v>
      </c>
      <c r="L51" s="28">
        <f t="shared" si="4"/>
        <v>4.6313372634510978E-5</v>
      </c>
      <c r="M51" s="28">
        <f t="shared" si="5"/>
        <v>9.2622455544533189E-5</v>
      </c>
    </row>
    <row r="52" spans="1:13" ht="20.25" x14ac:dyDescent="0.2">
      <c r="A52" s="85">
        <v>48</v>
      </c>
      <c r="B52" s="86">
        <v>4.1669999999999997E-3</v>
      </c>
      <c r="C52" s="87">
        <v>93759</v>
      </c>
      <c r="D52" s="86">
        <v>31.32</v>
      </c>
      <c r="E52" s="86">
        <v>2.6480000000000002E-3</v>
      </c>
      <c r="F52" s="87">
        <v>96364</v>
      </c>
      <c r="G52" s="86">
        <v>34.97</v>
      </c>
      <c r="H52" s="28">
        <f t="shared" si="0"/>
        <v>4.1757061385701627E-3</v>
      </c>
      <c r="I52" s="28">
        <f t="shared" si="1"/>
        <v>8.0081969713425275E-5</v>
      </c>
      <c r="J52" s="28">
        <f t="shared" si="2"/>
        <v>1.6015111386780134E-4</v>
      </c>
      <c r="K52" s="28">
        <f t="shared" si="3"/>
        <v>2.6515121534917102E-3</v>
      </c>
      <c r="L52" s="28">
        <f t="shared" si="4"/>
        <v>5.085087621692906E-5</v>
      </c>
      <c r="M52" s="28">
        <f t="shared" si="5"/>
        <v>1.016965809859105E-4</v>
      </c>
    </row>
    <row r="53" spans="1:13" ht="20.25" x14ac:dyDescent="0.2">
      <c r="A53" s="85">
        <v>49</v>
      </c>
      <c r="B53" s="86">
        <v>4.5859999999999998E-3</v>
      </c>
      <c r="C53" s="87">
        <v>93368</v>
      </c>
      <c r="D53" s="86">
        <v>30.44</v>
      </c>
      <c r="E53" s="86">
        <v>2.9039999999999999E-3</v>
      </c>
      <c r="F53" s="87">
        <v>96109</v>
      </c>
      <c r="G53" s="86">
        <v>34.06</v>
      </c>
      <c r="H53" s="28">
        <f t="shared" si="0"/>
        <v>4.5965479589811543E-3</v>
      </c>
      <c r="I53" s="28">
        <f t="shared" si="1"/>
        <v>8.8152902101362881E-5</v>
      </c>
      <c r="J53" s="28">
        <f t="shared" si="2"/>
        <v>1.7629026324772479E-4</v>
      </c>
      <c r="K53" s="28">
        <f t="shared" si="3"/>
        <v>2.908224789174295E-3</v>
      </c>
      <c r="L53" s="28">
        <f t="shared" si="4"/>
        <v>5.5774128197209879E-5</v>
      </c>
      <c r="M53" s="28">
        <f t="shared" si="5"/>
        <v>1.1154203511898331E-4</v>
      </c>
    </row>
    <row r="54" spans="1:13" ht="20.25" x14ac:dyDescent="0.2">
      <c r="A54" s="82">
        <v>50</v>
      </c>
      <c r="B54" s="83">
        <v>5.0379999999999999E-3</v>
      </c>
      <c r="C54" s="84">
        <v>92940</v>
      </c>
      <c r="D54" s="83">
        <v>29.58</v>
      </c>
      <c r="E54" s="83">
        <v>3.1819999999999999E-3</v>
      </c>
      <c r="F54" s="84">
        <v>95829</v>
      </c>
      <c r="G54" s="83">
        <v>33.159999999999997</v>
      </c>
      <c r="H54" s="28">
        <f t="shared" si="0"/>
        <v>5.0507335076112195E-3</v>
      </c>
      <c r="I54" s="28">
        <f t="shared" si="1"/>
        <v>9.6863302724075947E-5</v>
      </c>
      <c r="J54" s="28">
        <f t="shared" si="2"/>
        <v>1.9370784166106159E-4</v>
      </c>
      <c r="K54" s="28">
        <f t="shared" si="3"/>
        <v>3.1870733270764908E-3</v>
      </c>
      <c r="L54" s="28">
        <f t="shared" si="4"/>
        <v>6.1121903980723949E-5</v>
      </c>
      <c r="M54" s="28">
        <f t="shared" si="5"/>
        <v>1.2223633649155463E-4</v>
      </c>
    </row>
    <row r="55" spans="1:13" ht="20.25" x14ac:dyDescent="0.2">
      <c r="A55" s="82">
        <v>51</v>
      </c>
      <c r="B55" s="83">
        <v>5.5199999999999997E-3</v>
      </c>
      <c r="C55" s="84">
        <v>92472</v>
      </c>
      <c r="D55" s="83">
        <v>28.73</v>
      </c>
      <c r="E55" s="83">
        <v>3.473E-3</v>
      </c>
      <c r="F55" s="84">
        <v>95524</v>
      </c>
      <c r="G55" s="83">
        <v>32.270000000000003</v>
      </c>
      <c r="H55" s="28">
        <f t="shared" si="0"/>
        <v>5.5352914986770288E-3</v>
      </c>
      <c r="I55" s="28">
        <f t="shared" si="1"/>
        <v>1.0615618806543229E-4</v>
      </c>
      <c r="J55" s="28">
        <f t="shared" si="2"/>
        <v>2.1228983945331681E-4</v>
      </c>
      <c r="K55" s="28">
        <f t="shared" si="3"/>
        <v>3.4790448644342279E-3</v>
      </c>
      <c r="L55" s="28">
        <f t="shared" si="4"/>
        <v>6.6721353519543948E-5</v>
      </c>
      <c r="M55" s="28">
        <f t="shared" si="5"/>
        <v>1.334338039570282E-4</v>
      </c>
    </row>
    <row r="56" spans="1:13" ht="20.25" x14ac:dyDescent="0.2">
      <c r="A56" s="82">
        <v>52</v>
      </c>
      <c r="B56" s="83">
        <v>6.0359999999999997E-3</v>
      </c>
      <c r="C56" s="84">
        <v>91961</v>
      </c>
      <c r="D56" s="83">
        <v>27.89</v>
      </c>
      <c r="E56" s="83">
        <v>3.7669999999999999E-3</v>
      </c>
      <c r="F56" s="84">
        <v>95193</v>
      </c>
      <c r="G56" s="83">
        <v>31.38</v>
      </c>
      <c r="H56" s="28">
        <f t="shared" si="0"/>
        <v>6.0542902852483791E-3</v>
      </c>
      <c r="I56" s="28">
        <f t="shared" si="1"/>
        <v>1.1610958127086103E-4</v>
      </c>
      <c r="J56" s="28">
        <f t="shared" si="2"/>
        <v>2.3219220175896282E-4</v>
      </c>
      <c r="K56" s="28">
        <f t="shared" si="3"/>
        <v>3.7741130132661134E-3</v>
      </c>
      <c r="L56" s="28">
        <f t="shared" si="4"/>
        <v>7.2380190078919924E-5</v>
      </c>
      <c r="M56" s="28">
        <f t="shared" si="5"/>
        <v>1.4474990287960399E-4</v>
      </c>
    </row>
    <row r="57" spans="1:13" ht="20.25" x14ac:dyDescent="0.2">
      <c r="A57" s="82">
        <v>53</v>
      </c>
      <c r="B57" s="83">
        <v>6.587E-3</v>
      </c>
      <c r="C57" s="84">
        <v>91406</v>
      </c>
      <c r="D57" s="83">
        <v>27.05</v>
      </c>
      <c r="E57" s="83">
        <v>4.058E-3</v>
      </c>
      <c r="F57" s="84">
        <v>94834</v>
      </c>
      <c r="G57" s="83">
        <v>30.49</v>
      </c>
      <c r="H57" s="28">
        <f t="shared" si="0"/>
        <v>6.6087900244704428E-3</v>
      </c>
      <c r="I57" s="28">
        <f t="shared" si="1"/>
        <v>1.2674381410451746E-4</v>
      </c>
      <c r="J57" s="28">
        <f t="shared" si="2"/>
        <v>2.5345550293476293E-4</v>
      </c>
      <c r="K57" s="28">
        <f t="shared" si="3"/>
        <v>4.0662560248687276E-3</v>
      </c>
      <c r="L57" s="28">
        <f t="shared" si="4"/>
        <v>7.7982928162199035E-5</v>
      </c>
      <c r="M57" s="28">
        <f t="shared" si="5"/>
        <v>1.5595369428256234E-4</v>
      </c>
    </row>
    <row r="58" spans="1:13" ht="20.25" x14ac:dyDescent="0.2">
      <c r="A58" s="82">
        <v>54</v>
      </c>
      <c r="B58" s="83">
        <v>7.1700000000000002E-3</v>
      </c>
      <c r="C58" s="84">
        <v>90804</v>
      </c>
      <c r="D58" s="83">
        <v>26.23</v>
      </c>
      <c r="E58" s="83">
        <v>4.352E-3</v>
      </c>
      <c r="F58" s="84">
        <v>94449</v>
      </c>
      <c r="G58" s="83">
        <v>29.62</v>
      </c>
      <c r="H58" s="28">
        <f t="shared" si="0"/>
        <v>7.1958279818024268E-3</v>
      </c>
      <c r="I58" s="28">
        <f t="shared" si="1"/>
        <v>1.3800206704656678E-4</v>
      </c>
      <c r="J58" s="28">
        <f t="shared" si="2"/>
        <v>2.7596604845614436E-4</v>
      </c>
      <c r="K58" s="28">
        <f t="shared" si="3"/>
        <v>4.3614975174807828E-3</v>
      </c>
      <c r="L58" s="28">
        <f t="shared" si="4"/>
        <v>8.3645089120106155E-5</v>
      </c>
      <c r="M58" s="28">
        <f t="shared" si="5"/>
        <v>1.6727618601863892E-4</v>
      </c>
    </row>
    <row r="59" spans="1:13" ht="20.25" x14ac:dyDescent="0.2">
      <c r="A59" s="85">
        <v>55</v>
      </c>
      <c r="B59" s="86">
        <v>7.8009999999999998E-3</v>
      </c>
      <c r="C59" s="87">
        <v>90153</v>
      </c>
      <c r="D59" s="86">
        <v>25.41</v>
      </c>
      <c r="E59" s="86">
        <v>4.6810000000000003E-3</v>
      </c>
      <c r="F59" s="87">
        <v>94038</v>
      </c>
      <c r="G59" s="86">
        <v>28.74</v>
      </c>
      <c r="H59" s="28">
        <f t="shared" si="0"/>
        <v>7.8315869770146564E-3</v>
      </c>
      <c r="I59" s="28">
        <f t="shared" si="1"/>
        <v>1.5019469528957264E-4</v>
      </c>
      <c r="J59" s="28">
        <f t="shared" si="2"/>
        <v>3.0034427820335718E-4</v>
      </c>
      <c r="K59" s="28">
        <f t="shared" si="3"/>
        <v>4.6919901906336981E-3</v>
      </c>
      <c r="L59" s="28">
        <f t="shared" si="4"/>
        <v>8.998329956012609E-5</v>
      </c>
      <c r="M59" s="28">
        <f t="shared" si="5"/>
        <v>1.7995040610330193E-4</v>
      </c>
    </row>
    <row r="60" spans="1:13" ht="20.25" x14ac:dyDescent="0.2">
      <c r="A60" s="85">
        <v>56</v>
      </c>
      <c r="B60" s="86">
        <v>8.4659999999999996E-3</v>
      </c>
      <c r="C60" s="87">
        <v>89450</v>
      </c>
      <c r="D60" s="86">
        <v>24.61</v>
      </c>
      <c r="E60" s="86">
        <v>5.0400000000000002E-3</v>
      </c>
      <c r="F60" s="87">
        <v>93598</v>
      </c>
      <c r="G60" s="86">
        <v>27.88</v>
      </c>
      <c r="H60" s="28">
        <f t="shared" si="0"/>
        <v>8.5020401326663803E-3</v>
      </c>
      <c r="I60" s="28">
        <f t="shared" si="1"/>
        <v>1.6305269044618502E-4</v>
      </c>
      <c r="J60" s="28">
        <f t="shared" si="2"/>
        <v>3.2605221431214471E-4</v>
      </c>
      <c r="K60" s="28">
        <f t="shared" si="3"/>
        <v>5.0527436366515121E-3</v>
      </c>
      <c r="L60" s="28">
        <f t="shared" si="4"/>
        <v>9.6901853112341512E-5</v>
      </c>
      <c r="M60" s="28">
        <f t="shared" si="5"/>
        <v>1.9378492749955178E-4</v>
      </c>
    </row>
    <row r="61" spans="1:13" ht="20.25" x14ac:dyDescent="0.2">
      <c r="A61" s="85">
        <v>57</v>
      </c>
      <c r="B61" s="86">
        <v>9.1330000000000005E-3</v>
      </c>
      <c r="C61" s="87">
        <v>88693</v>
      </c>
      <c r="D61" s="86">
        <v>23.82</v>
      </c>
      <c r="E61" s="86">
        <v>5.4000000000000003E-3</v>
      </c>
      <c r="F61" s="87">
        <v>93126</v>
      </c>
      <c r="G61" s="86">
        <v>27.01</v>
      </c>
      <c r="H61" s="28">
        <f t="shared" si="0"/>
        <v>9.1749615296686984E-3</v>
      </c>
      <c r="I61" s="28">
        <f t="shared" si="1"/>
        <v>1.7595802169938186E-4</v>
      </c>
      <c r="J61" s="28">
        <f t="shared" si="2"/>
        <v>3.518541282111487E-4</v>
      </c>
      <c r="K61" s="28">
        <f t="shared" si="3"/>
        <v>5.4146327014988416E-3</v>
      </c>
      <c r="L61" s="28">
        <f t="shared" si="4"/>
        <v>1.038421856379074E-4</v>
      </c>
      <c r="M61" s="28">
        <f t="shared" si="5"/>
        <v>2.076628063697461E-4</v>
      </c>
    </row>
    <row r="62" spans="1:13" ht="20.25" x14ac:dyDescent="0.2">
      <c r="A62" s="85">
        <v>58</v>
      </c>
      <c r="B62" s="86">
        <v>9.7920000000000004E-3</v>
      </c>
      <c r="C62" s="87">
        <v>87883</v>
      </c>
      <c r="D62" s="86">
        <v>23.03</v>
      </c>
      <c r="E62" s="86">
        <v>5.7559999999999998E-3</v>
      </c>
      <c r="F62" s="87">
        <v>92623</v>
      </c>
      <c r="G62" s="86">
        <v>26.16</v>
      </c>
      <c r="H62" s="28">
        <f t="shared" si="0"/>
        <v>9.8402569115267069E-3</v>
      </c>
      <c r="I62" s="28">
        <f t="shared" si="1"/>
        <v>1.8871710072755268E-4</v>
      </c>
      <c r="J62" s="28">
        <f t="shared" si="2"/>
        <v>3.7736298212742714E-4</v>
      </c>
      <c r="K62" s="28">
        <f t="shared" si="3"/>
        <v>5.7726296120681536E-3</v>
      </c>
      <c r="L62" s="28">
        <f t="shared" si="4"/>
        <v>1.1070787417017761E-4</v>
      </c>
      <c r="M62" s="28">
        <f t="shared" si="5"/>
        <v>2.2139123768261104E-4</v>
      </c>
    </row>
    <row r="63" spans="1:13" ht="20.25" x14ac:dyDescent="0.2">
      <c r="A63" s="85">
        <v>59</v>
      </c>
      <c r="B63" s="86">
        <v>1.0462000000000001E-2</v>
      </c>
      <c r="C63" s="87">
        <v>87022</v>
      </c>
      <c r="D63" s="86">
        <v>22.25</v>
      </c>
      <c r="E63" s="86">
        <v>6.1279999999999998E-3</v>
      </c>
      <c r="F63" s="87">
        <v>92090</v>
      </c>
      <c r="G63" s="86">
        <v>25.31</v>
      </c>
      <c r="H63" s="28">
        <f t="shared" si="0"/>
        <v>1.0517111442945372E-2</v>
      </c>
      <c r="I63" s="28">
        <f t="shared" si="1"/>
        <v>2.0169786189386038E-4</v>
      </c>
      <c r="J63" s="28">
        <f t="shared" si="2"/>
        <v>4.0331437067231413E-4</v>
      </c>
      <c r="K63" s="28">
        <f t="shared" si="3"/>
        <v>6.1468532532856501E-3</v>
      </c>
      <c r="L63" s="28">
        <f t="shared" si="4"/>
        <v>1.1788476002074397E-4</v>
      </c>
      <c r="M63" s="28">
        <f t="shared" si="5"/>
        <v>2.3574172859242015E-4</v>
      </c>
    </row>
    <row r="64" spans="1:13" ht="20.25" x14ac:dyDescent="0.2">
      <c r="A64" s="82">
        <v>60</v>
      </c>
      <c r="B64" s="83">
        <v>1.1197E-2</v>
      </c>
      <c r="C64" s="84">
        <v>86112</v>
      </c>
      <c r="D64" s="83">
        <v>21.48</v>
      </c>
      <c r="E64" s="83">
        <v>6.5449999999999996E-3</v>
      </c>
      <c r="F64" s="84">
        <v>91526</v>
      </c>
      <c r="G64" s="83">
        <v>24.46</v>
      </c>
      <c r="H64" s="28">
        <f t="shared" si="0"/>
        <v>1.1260158302730725E-2</v>
      </c>
      <c r="I64" s="28">
        <f t="shared" si="1"/>
        <v>2.159480639306737E-4</v>
      </c>
      <c r="J64" s="28">
        <f t="shared" si="2"/>
        <v>4.3180287415445218E-4</v>
      </c>
      <c r="K64" s="28">
        <f t="shared" si="3"/>
        <v>6.5665124297774463E-3</v>
      </c>
      <c r="L64" s="28">
        <f t="shared" si="4"/>
        <v>1.259330115850374E-4</v>
      </c>
      <c r="M64" s="28">
        <f t="shared" si="5"/>
        <v>2.5183430758601855E-4</v>
      </c>
    </row>
    <row r="65" spans="1:13" ht="20.25" x14ac:dyDescent="0.2">
      <c r="A65" s="82">
        <v>61</v>
      </c>
      <c r="B65" s="83">
        <v>1.2009000000000001E-2</v>
      </c>
      <c r="C65" s="84">
        <v>85147</v>
      </c>
      <c r="D65" s="83">
        <v>20.72</v>
      </c>
      <c r="E65" s="83">
        <v>7.0340000000000003E-3</v>
      </c>
      <c r="F65" s="84">
        <v>90927</v>
      </c>
      <c r="G65" s="83">
        <v>23.62</v>
      </c>
      <c r="H65" s="28">
        <f t="shared" si="0"/>
        <v>1.2081690587500207E-2</v>
      </c>
      <c r="I65" s="28">
        <f t="shared" si="1"/>
        <v>2.3170346466153989E-4</v>
      </c>
      <c r="J65" s="28">
        <f t="shared" si="2"/>
        <v>4.6329957291590951E-4</v>
      </c>
      <c r="K65" s="28">
        <f t="shared" si="3"/>
        <v>7.0588552008998004E-3</v>
      </c>
      <c r="L65" s="28">
        <f t="shared" si="4"/>
        <v>1.353751939554532E-4</v>
      </c>
      <c r="M65" s="28">
        <f t="shared" si="5"/>
        <v>2.7071373833231771E-4</v>
      </c>
    </row>
    <row r="66" spans="1:13" ht="20.25" x14ac:dyDescent="0.2">
      <c r="A66" s="82">
        <v>62</v>
      </c>
      <c r="B66" s="83">
        <v>1.2867E-2</v>
      </c>
      <c r="C66" s="84">
        <v>84125</v>
      </c>
      <c r="D66" s="83">
        <v>19.97</v>
      </c>
      <c r="E66" s="83">
        <v>7.607E-3</v>
      </c>
      <c r="F66" s="84">
        <v>90287</v>
      </c>
      <c r="G66" s="83">
        <v>22.78</v>
      </c>
      <c r="H66" s="28">
        <f t="shared" si="0"/>
        <v>1.2950496853810427E-2</v>
      </c>
      <c r="I66" s="28">
        <f t="shared" si="1"/>
        <v>2.4836548895075701E-4</v>
      </c>
      <c r="J66" s="28">
        <f t="shared" si="2"/>
        <v>4.9660762749414999E-4</v>
      </c>
      <c r="K66" s="28">
        <f t="shared" si="3"/>
        <v>7.6360807967843121E-3</v>
      </c>
      <c r="L66" s="28">
        <f t="shared" si="4"/>
        <v>1.4644526477783769E-4</v>
      </c>
      <c r="M66" s="28">
        <f t="shared" si="5"/>
        <v>2.9284764131176644E-4</v>
      </c>
    </row>
    <row r="67" spans="1:13" ht="20.25" x14ac:dyDescent="0.2">
      <c r="A67" s="82">
        <v>63</v>
      </c>
      <c r="B67" s="83">
        <v>1.3772E-2</v>
      </c>
      <c r="C67" s="84">
        <v>83042</v>
      </c>
      <c r="D67" s="83">
        <v>19.22</v>
      </c>
      <c r="E67" s="83">
        <v>8.2810000000000002E-3</v>
      </c>
      <c r="F67" s="84">
        <v>89600</v>
      </c>
      <c r="G67" s="83">
        <v>21.95</v>
      </c>
      <c r="H67" s="28">
        <f t="shared" si="0"/>
        <v>1.3867713788215332E-2</v>
      </c>
      <c r="I67" s="28">
        <f t="shared" si="1"/>
        <v>2.6595593624856561E-4</v>
      </c>
      <c r="J67" s="28">
        <f t="shared" si="2"/>
        <v>5.3177043245611344E-4</v>
      </c>
      <c r="K67" s="28">
        <f t="shared" si="3"/>
        <v>8.3154779537244344E-3</v>
      </c>
      <c r="L67" s="28">
        <f t="shared" si="4"/>
        <v>1.5947478858529992E-4</v>
      </c>
      <c r="M67" s="28">
        <f t="shared" si="5"/>
        <v>3.1889871816148663E-4</v>
      </c>
    </row>
    <row r="68" spans="1:13" ht="20.25" x14ac:dyDescent="0.2">
      <c r="A68" s="82">
        <v>64</v>
      </c>
      <c r="B68" s="83">
        <v>1.4749E-2</v>
      </c>
      <c r="C68" s="84">
        <v>81899</v>
      </c>
      <c r="D68" s="83">
        <v>18.48</v>
      </c>
      <c r="E68" s="83">
        <v>9.0570000000000008E-3</v>
      </c>
      <c r="F68" s="84">
        <v>88858</v>
      </c>
      <c r="G68" s="83">
        <v>21.13</v>
      </c>
      <c r="H68" s="28">
        <f t="shared" si="0"/>
        <v>1.485884793671949E-2</v>
      </c>
      <c r="I68" s="28">
        <f t="shared" si="1"/>
        <v>2.8496397278861534E-4</v>
      </c>
      <c r="J68" s="28">
        <f t="shared" si="2"/>
        <v>5.6976556749510632E-4</v>
      </c>
      <c r="K68" s="28">
        <f t="shared" si="3"/>
        <v>9.0982639652833919E-3</v>
      </c>
      <c r="L68" s="28">
        <f t="shared" si="4"/>
        <v>1.7448711071465898E-4</v>
      </c>
      <c r="M68" s="28">
        <f t="shared" si="5"/>
        <v>3.4891333700826088E-4</v>
      </c>
    </row>
    <row r="69" spans="1:13" ht="20.25" x14ac:dyDescent="0.2">
      <c r="A69" s="85">
        <v>65</v>
      </c>
      <c r="B69" s="86">
        <v>1.5852000000000002E-2</v>
      </c>
      <c r="C69" s="87">
        <v>80691</v>
      </c>
      <c r="D69" s="86">
        <v>17.75</v>
      </c>
      <c r="E69" s="86">
        <v>9.953E-3</v>
      </c>
      <c r="F69" s="87">
        <v>88054</v>
      </c>
      <c r="G69" s="86">
        <v>20.32</v>
      </c>
      <c r="H69" s="28">
        <f t="shared" ref="H69:H123" si="6">-LN(1-B69)/1</f>
        <v>1.5978986735742755E-2</v>
      </c>
      <c r="I69" s="28">
        <f t="shared" ref="I69:I123" si="7">H69/$I$2</f>
        <v>3.064460690859687E-4</v>
      </c>
      <c r="J69" s="28">
        <f t="shared" ref="J69:J123" si="8">1-EXP(-I69*2)</f>
        <v>6.1270435815030666E-4</v>
      </c>
      <c r="K69" s="28">
        <f t="shared" ref="K69:K123" si="9">-LN(1-E69)/1</f>
        <v>1.0002862232916842E-2</v>
      </c>
      <c r="L69" s="28">
        <f t="shared" ref="L69:L123" si="10">K69/$I$2</f>
        <v>1.9183555638287939E-4</v>
      </c>
      <c r="M69" s="28">
        <f t="shared" ref="M69:M123" si="11">1-EXP(-L69*2)</f>
        <v>3.8359752041638995E-4</v>
      </c>
    </row>
    <row r="70" spans="1:13" ht="20.25" x14ac:dyDescent="0.2">
      <c r="A70" s="85">
        <v>66</v>
      </c>
      <c r="B70" s="86">
        <v>1.7097000000000001E-2</v>
      </c>
      <c r="C70" s="87">
        <v>79412</v>
      </c>
      <c r="D70" s="86">
        <v>17.03</v>
      </c>
      <c r="E70" s="86">
        <v>1.095E-2</v>
      </c>
      <c r="F70" s="87">
        <v>87177</v>
      </c>
      <c r="G70" s="86">
        <v>19.52</v>
      </c>
      <c r="H70" s="28">
        <f t="shared" si="6"/>
        <v>1.724484122171974E-2</v>
      </c>
      <c r="I70" s="28">
        <f t="shared" si="7"/>
        <v>3.3072271050746583E-4</v>
      </c>
      <c r="J70" s="28">
        <f t="shared" si="8"/>
        <v>6.6122671421597889E-4</v>
      </c>
      <c r="K70" s="28">
        <f t="shared" si="9"/>
        <v>1.1010392520052188E-2</v>
      </c>
      <c r="L70" s="28">
        <f t="shared" si="10"/>
        <v>2.1115803915877692E-4</v>
      </c>
      <c r="M70" s="28">
        <f t="shared" si="11"/>
        <v>4.2222691543458701E-4</v>
      </c>
    </row>
    <row r="71" spans="1:13" ht="20.25" x14ac:dyDescent="0.2">
      <c r="A71" s="85">
        <v>67</v>
      </c>
      <c r="B71" s="86">
        <v>1.8463E-2</v>
      </c>
      <c r="C71" s="87">
        <v>78054</v>
      </c>
      <c r="D71" s="86">
        <v>16.32</v>
      </c>
      <c r="E71" s="86">
        <v>1.201E-2</v>
      </c>
      <c r="F71" s="87">
        <v>86223</v>
      </c>
      <c r="G71" s="86">
        <v>18.73</v>
      </c>
      <c r="H71" s="28">
        <f t="shared" si="6"/>
        <v>1.8635568574214691E-2</v>
      </c>
      <c r="I71" s="28">
        <f t="shared" si="7"/>
        <v>3.5739417205822257E-4</v>
      </c>
      <c r="J71" s="28">
        <f t="shared" si="8"/>
        <v>7.1453294378398535E-4</v>
      </c>
      <c r="K71" s="28">
        <f t="shared" si="9"/>
        <v>1.2082702742981377E-2</v>
      </c>
      <c r="L71" s="28">
        <f t="shared" si="10"/>
        <v>2.3172287584659421E-4</v>
      </c>
      <c r="M71" s="28">
        <f t="shared" si="11"/>
        <v>4.6333837729883864E-4</v>
      </c>
    </row>
    <row r="72" spans="1:13" ht="20.25" x14ac:dyDescent="0.2">
      <c r="A72" s="85">
        <v>68</v>
      </c>
      <c r="B72" s="86">
        <v>1.9959000000000001E-2</v>
      </c>
      <c r="C72" s="87">
        <v>76613</v>
      </c>
      <c r="D72" s="86">
        <v>15.61</v>
      </c>
      <c r="E72" s="86">
        <v>1.3124E-2</v>
      </c>
      <c r="F72" s="87">
        <v>85187</v>
      </c>
      <c r="G72" s="86">
        <v>17.95</v>
      </c>
      <c r="H72" s="28">
        <f t="shared" si="6"/>
        <v>2.0160871457957294E-2</v>
      </c>
      <c r="I72" s="28">
        <f t="shared" si="7"/>
        <v>3.8664653208696285E-4</v>
      </c>
      <c r="J72" s="28">
        <f t="shared" si="8"/>
        <v>7.7299415014675521E-4</v>
      </c>
      <c r="K72" s="28">
        <f t="shared" si="9"/>
        <v>1.3210880673187247E-2</v>
      </c>
      <c r="L72" s="28">
        <f t="shared" si="10"/>
        <v>2.5335914713579886E-4</v>
      </c>
      <c r="M72" s="28">
        <f t="shared" si="11"/>
        <v>5.065899342384661E-4</v>
      </c>
    </row>
    <row r="73" spans="1:13" ht="20.25" x14ac:dyDescent="0.2">
      <c r="A73" s="85">
        <v>69</v>
      </c>
      <c r="B73" s="86">
        <v>2.1616E-2</v>
      </c>
      <c r="C73" s="87">
        <v>75084</v>
      </c>
      <c r="D73" s="86">
        <v>14.92</v>
      </c>
      <c r="E73" s="86">
        <v>1.4330000000000001E-2</v>
      </c>
      <c r="F73" s="87">
        <v>84069</v>
      </c>
      <c r="G73" s="86">
        <v>17.18</v>
      </c>
      <c r="H73" s="28">
        <f t="shared" si="6"/>
        <v>2.185304797265282E-2</v>
      </c>
      <c r="I73" s="28">
        <f t="shared" si="7"/>
        <v>4.1909920569536448E-4</v>
      </c>
      <c r="J73" s="28">
        <f t="shared" si="8"/>
        <v>8.3784722123148025E-4</v>
      </c>
      <c r="K73" s="28">
        <f t="shared" si="9"/>
        <v>1.443366599760343E-2</v>
      </c>
      <c r="L73" s="28">
        <f t="shared" si="10"/>
        <v>2.7680980531584226E-4</v>
      </c>
      <c r="M73" s="28">
        <f t="shared" si="11"/>
        <v>5.5346639157138888E-4</v>
      </c>
    </row>
    <row r="74" spans="1:13" ht="20.25" x14ac:dyDescent="0.2">
      <c r="A74" s="82">
        <v>70</v>
      </c>
      <c r="B74" s="83">
        <v>2.3528E-2</v>
      </c>
      <c r="C74" s="84">
        <v>73461</v>
      </c>
      <c r="D74" s="83">
        <v>14.24</v>
      </c>
      <c r="E74" s="83">
        <v>1.5727999999999999E-2</v>
      </c>
      <c r="F74" s="84">
        <v>82864</v>
      </c>
      <c r="G74" s="83">
        <v>16.43</v>
      </c>
      <c r="H74" s="28">
        <f t="shared" si="6"/>
        <v>2.3809202911631137E-2</v>
      </c>
      <c r="I74" s="28">
        <f t="shared" si="7"/>
        <v>4.5661447506048069E-4</v>
      </c>
      <c r="J74" s="28">
        <f t="shared" si="8"/>
        <v>9.128120834711595E-4</v>
      </c>
      <c r="K74" s="28">
        <f t="shared" si="9"/>
        <v>1.5852997363389253E-2</v>
      </c>
      <c r="L74" s="28">
        <f t="shared" si="10"/>
        <v>3.0402983653362691E-4</v>
      </c>
      <c r="M74" s="28">
        <f t="shared" si="11"/>
        <v>6.0787484224888999E-4</v>
      </c>
    </row>
    <row r="75" spans="1:13" ht="20.25" x14ac:dyDescent="0.2">
      <c r="A75" s="82">
        <v>71</v>
      </c>
      <c r="B75" s="83">
        <v>2.5693000000000001E-2</v>
      </c>
      <c r="C75" s="84">
        <v>71732</v>
      </c>
      <c r="D75" s="83">
        <v>13.57</v>
      </c>
      <c r="E75" s="83">
        <v>1.7337999999999999E-2</v>
      </c>
      <c r="F75" s="84">
        <v>81561</v>
      </c>
      <c r="G75" s="83">
        <v>15.68</v>
      </c>
      <c r="H75" s="28">
        <f t="shared" si="6"/>
        <v>2.6028829931264472E-2</v>
      </c>
      <c r="I75" s="28">
        <f t="shared" si="7"/>
        <v>4.9918262949058209E-4</v>
      </c>
      <c r="J75" s="28">
        <f t="shared" si="8"/>
        <v>9.9786705819526755E-4</v>
      </c>
      <c r="K75" s="28">
        <f t="shared" si="9"/>
        <v>1.7490063334656861E-2</v>
      </c>
      <c r="L75" s="28">
        <f t="shared" si="10"/>
        <v>3.3542559647923041E-4</v>
      </c>
      <c r="M75" s="28">
        <f t="shared" si="11"/>
        <v>6.7062622260694038E-4</v>
      </c>
    </row>
    <row r="76" spans="1:13" ht="20.25" x14ac:dyDescent="0.2">
      <c r="A76" s="82">
        <v>72</v>
      </c>
      <c r="B76" s="83">
        <v>2.8041E-2</v>
      </c>
      <c r="C76" s="84">
        <v>69889</v>
      </c>
      <c r="D76" s="83">
        <v>12.92</v>
      </c>
      <c r="E76" s="83">
        <v>1.9108E-2</v>
      </c>
      <c r="F76" s="84">
        <v>80147</v>
      </c>
      <c r="G76" s="83">
        <v>14.95</v>
      </c>
      <c r="H76" s="28">
        <f t="shared" si="6"/>
        <v>2.8441656481303156E-2</v>
      </c>
      <c r="I76" s="28">
        <f t="shared" si="7"/>
        <v>5.454559773488463E-4</v>
      </c>
      <c r="J76" s="28">
        <f t="shared" si="8"/>
        <v>1.0903171265725931E-3</v>
      </c>
      <c r="K76" s="28">
        <f t="shared" si="9"/>
        <v>1.9292917220434014E-2</v>
      </c>
      <c r="L76" s="28">
        <f t="shared" si="10"/>
        <v>3.7000084806242106E-4</v>
      </c>
      <c r="M76" s="28">
        <f t="shared" si="11"/>
        <v>7.3972796239496486E-4</v>
      </c>
    </row>
    <row r="77" spans="1:13" ht="20.25" x14ac:dyDescent="0.2">
      <c r="A77" s="82">
        <v>73</v>
      </c>
      <c r="B77" s="83">
        <v>3.0567E-2</v>
      </c>
      <c r="C77" s="84">
        <v>67930</v>
      </c>
      <c r="D77" s="83">
        <v>12.27</v>
      </c>
      <c r="E77" s="83">
        <v>2.1041000000000001E-2</v>
      </c>
      <c r="F77" s="84">
        <v>78616</v>
      </c>
      <c r="G77" s="83">
        <v>14.23</v>
      </c>
      <c r="H77" s="28">
        <f t="shared" si="6"/>
        <v>3.1043914475003077E-2</v>
      </c>
      <c r="I77" s="28">
        <f t="shared" si="7"/>
        <v>5.9536225401738449E-4</v>
      </c>
      <c r="J77" s="28">
        <f t="shared" si="8"/>
        <v>1.1900158768971547E-3</v>
      </c>
      <c r="K77" s="28">
        <f t="shared" si="9"/>
        <v>2.1265516797441847E-2</v>
      </c>
      <c r="L77" s="28">
        <f t="shared" si="10"/>
        <v>4.0783149378806794E-4</v>
      </c>
      <c r="M77" s="28">
        <f t="shared" si="11"/>
        <v>8.1533042494730257E-4</v>
      </c>
    </row>
    <row r="78" spans="1:13" ht="20.25" x14ac:dyDescent="0.2">
      <c r="A78" s="82">
        <v>74</v>
      </c>
      <c r="B78" s="83">
        <v>3.3347000000000002E-2</v>
      </c>
      <c r="C78" s="84">
        <v>65853</v>
      </c>
      <c r="D78" s="83">
        <v>11.65</v>
      </c>
      <c r="E78" s="83">
        <v>2.3191E-2</v>
      </c>
      <c r="F78" s="84">
        <v>76961</v>
      </c>
      <c r="G78" s="83">
        <v>13.53</v>
      </c>
      <c r="H78" s="28">
        <f t="shared" si="6"/>
        <v>3.3915689706657336E-2</v>
      </c>
      <c r="I78" s="28">
        <f t="shared" si="7"/>
        <v>6.5043735017916802E-4</v>
      </c>
      <c r="J78" s="28">
        <f t="shared" si="8"/>
        <v>1.3000289296523082E-3</v>
      </c>
      <c r="K78" s="28">
        <f t="shared" si="9"/>
        <v>2.3464142468874748E-2</v>
      </c>
      <c r="L78" s="28">
        <f t="shared" si="10"/>
        <v>4.4999688296728314E-4</v>
      </c>
      <c r="M78" s="28">
        <f t="shared" si="11"/>
        <v>8.9958889301533507E-4</v>
      </c>
    </row>
    <row r="79" spans="1:13" ht="20.25" x14ac:dyDescent="0.2">
      <c r="A79" s="85">
        <v>75</v>
      </c>
      <c r="B79" s="86">
        <v>3.6572E-2</v>
      </c>
      <c r="C79" s="87">
        <v>63657</v>
      </c>
      <c r="D79" s="86">
        <v>11.03</v>
      </c>
      <c r="E79" s="86">
        <v>2.5713E-2</v>
      </c>
      <c r="F79" s="87">
        <v>75177</v>
      </c>
      <c r="G79" s="86">
        <v>12.83</v>
      </c>
      <c r="H79" s="28">
        <f t="shared" si="6"/>
        <v>3.7257521475745119E-2</v>
      </c>
      <c r="I79" s="28">
        <f t="shared" si="7"/>
        <v>7.1452722184123089E-4</v>
      </c>
      <c r="J79" s="28">
        <f t="shared" si="8"/>
        <v>1.4280338316089436E-3</v>
      </c>
      <c r="K79" s="28">
        <f t="shared" si="9"/>
        <v>2.6049357552719452E-2</v>
      </c>
      <c r="L79" s="28">
        <f t="shared" si="10"/>
        <v>4.9957630957847478E-4</v>
      </c>
      <c r="M79" s="28">
        <f t="shared" si="11"/>
        <v>9.9865363238060834E-4</v>
      </c>
    </row>
    <row r="80" spans="1:13" ht="20.25" x14ac:dyDescent="0.2">
      <c r="A80" s="85">
        <v>76</v>
      </c>
      <c r="B80" s="86">
        <v>4.0275999999999999E-2</v>
      </c>
      <c r="C80" s="87">
        <v>61329</v>
      </c>
      <c r="D80" s="86">
        <v>10.43</v>
      </c>
      <c r="E80" s="86">
        <v>2.8608999999999999E-2</v>
      </c>
      <c r="F80" s="87">
        <v>73244</v>
      </c>
      <c r="G80" s="86">
        <v>12.16</v>
      </c>
      <c r="H80" s="28">
        <f t="shared" si="6"/>
        <v>4.1109535856303038E-2</v>
      </c>
      <c r="I80" s="28">
        <f t="shared" si="7"/>
        <v>7.8840140951698195E-4</v>
      </c>
      <c r="J80" s="28">
        <f t="shared" si="8"/>
        <v>1.5755603186140554E-3</v>
      </c>
      <c r="K80" s="28">
        <f t="shared" si="9"/>
        <v>2.9026214091794494E-2</v>
      </c>
      <c r="L80" s="28">
        <f t="shared" si="10"/>
        <v>5.5666666203441875E-4</v>
      </c>
      <c r="M80" s="28">
        <f t="shared" si="11"/>
        <v>1.1127137984577873E-3</v>
      </c>
    </row>
    <row r="81" spans="1:13" ht="20.25" x14ac:dyDescent="0.2">
      <c r="A81" s="85">
        <v>77</v>
      </c>
      <c r="B81" s="86">
        <v>4.4347999999999999E-2</v>
      </c>
      <c r="C81" s="87">
        <v>58859</v>
      </c>
      <c r="D81" s="86">
        <v>9.85</v>
      </c>
      <c r="E81" s="86">
        <v>3.1759999999999997E-2</v>
      </c>
      <c r="F81" s="87">
        <v>71148</v>
      </c>
      <c r="G81" s="86">
        <v>11.5</v>
      </c>
      <c r="H81" s="28">
        <f t="shared" si="6"/>
        <v>4.5361448937312476E-2</v>
      </c>
      <c r="I81" s="28">
        <f t="shared" si="7"/>
        <v>8.6994488103485769E-4</v>
      </c>
      <c r="J81" s="28">
        <f t="shared" si="8"/>
        <v>1.7383770313330604E-3</v>
      </c>
      <c r="K81" s="28">
        <f t="shared" si="9"/>
        <v>3.2275288551788697E-2</v>
      </c>
      <c r="L81" s="28">
        <f t="shared" si="10"/>
        <v>6.189776278609111E-4</v>
      </c>
      <c r="M81" s="28">
        <f t="shared" si="11"/>
        <v>1.2371893052176564E-3</v>
      </c>
    </row>
    <row r="82" spans="1:13" ht="20.25" x14ac:dyDescent="0.2">
      <c r="A82" s="85">
        <v>78</v>
      </c>
      <c r="B82" s="86">
        <v>4.8797E-2</v>
      </c>
      <c r="C82" s="87">
        <v>56249</v>
      </c>
      <c r="D82" s="86">
        <v>9.2799999999999994</v>
      </c>
      <c r="E82" s="86">
        <v>3.5157000000000001E-2</v>
      </c>
      <c r="F82" s="87">
        <v>68888</v>
      </c>
      <c r="G82" s="86">
        <v>10.86</v>
      </c>
      <c r="H82" s="28">
        <f t="shared" si="6"/>
        <v>5.0027779699689065E-2</v>
      </c>
      <c r="I82" s="28">
        <f t="shared" si="7"/>
        <v>9.5943608237533911E-4</v>
      </c>
      <c r="J82" s="28">
        <f t="shared" si="8"/>
        <v>1.9170323065640371E-3</v>
      </c>
      <c r="K82" s="28">
        <f t="shared" si="9"/>
        <v>3.5789885179822616E-2</v>
      </c>
      <c r="L82" s="28">
        <f t="shared" si="10"/>
        <v>6.8638079546443748E-4</v>
      </c>
      <c r="M82" s="28">
        <f t="shared" si="11"/>
        <v>1.3718197847438773E-3</v>
      </c>
    </row>
    <row r="83" spans="1:13" ht="20.25" x14ac:dyDescent="0.2">
      <c r="A83" s="85">
        <v>79</v>
      </c>
      <c r="B83" s="86">
        <v>5.3739000000000002E-2</v>
      </c>
      <c r="C83" s="87">
        <v>53504</v>
      </c>
      <c r="D83" s="86">
        <v>8.73</v>
      </c>
      <c r="E83" s="86">
        <v>3.8920000000000003E-2</v>
      </c>
      <c r="F83" s="87">
        <v>66467</v>
      </c>
      <c r="G83" s="86">
        <v>10.24</v>
      </c>
      <c r="H83" s="28">
        <f t="shared" si="6"/>
        <v>5.5236849463171867E-2</v>
      </c>
      <c r="I83" s="28">
        <f t="shared" si="7"/>
        <v>1.0593359683326372E-3</v>
      </c>
      <c r="J83" s="28">
        <f t="shared" si="8"/>
        <v>2.1164291354772713E-3</v>
      </c>
      <c r="K83" s="28">
        <f t="shared" si="9"/>
        <v>3.9697626858545797E-2</v>
      </c>
      <c r="L83" s="28">
        <f t="shared" si="10"/>
        <v>7.6132372496630991E-4</v>
      </c>
      <c r="M83" s="28">
        <f t="shared" si="11"/>
        <v>1.5214888104453372E-3</v>
      </c>
    </row>
    <row r="84" spans="1:13" ht="20.25" x14ac:dyDescent="0.2">
      <c r="A84" s="82">
        <v>80</v>
      </c>
      <c r="B84" s="83">
        <v>5.9402999999999997E-2</v>
      </c>
      <c r="C84" s="84">
        <v>50629</v>
      </c>
      <c r="D84" s="83">
        <v>8.1999999999999993</v>
      </c>
      <c r="E84" s="83">
        <v>4.3289000000000001E-2</v>
      </c>
      <c r="F84" s="84">
        <v>63880</v>
      </c>
      <c r="G84" s="83">
        <v>9.64</v>
      </c>
      <c r="H84" s="28">
        <f t="shared" si="6"/>
        <v>6.1240498929816041E-2</v>
      </c>
      <c r="I84" s="28">
        <f t="shared" si="7"/>
        <v>1.1744743566202886E-3</v>
      </c>
      <c r="J84" s="28">
        <f t="shared" si="8"/>
        <v>2.3461920920215817E-3</v>
      </c>
      <c r="K84" s="28">
        <f t="shared" si="9"/>
        <v>4.4253918506897784E-2</v>
      </c>
      <c r="L84" s="28">
        <f t="shared" si="10"/>
        <v>8.4870458886824067E-4</v>
      </c>
      <c r="M84" s="28">
        <f t="shared" si="11"/>
        <v>1.6959693935276743E-3</v>
      </c>
    </row>
    <row r="85" spans="1:13" ht="20.25" x14ac:dyDescent="0.2">
      <c r="A85" s="82">
        <v>81</v>
      </c>
      <c r="B85" s="83">
        <v>6.5873000000000001E-2</v>
      </c>
      <c r="C85" s="84">
        <v>47621</v>
      </c>
      <c r="D85" s="83">
        <v>7.68</v>
      </c>
      <c r="E85" s="83">
        <v>4.8356000000000003E-2</v>
      </c>
      <c r="F85" s="84">
        <v>61114</v>
      </c>
      <c r="G85" s="83">
        <v>9.0500000000000007</v>
      </c>
      <c r="H85" s="28">
        <f t="shared" si="6"/>
        <v>6.8142875692893623E-2</v>
      </c>
      <c r="I85" s="28">
        <f t="shared" si="7"/>
        <v>1.3068485967004833E-3</v>
      </c>
      <c r="J85" s="28">
        <f t="shared" si="8"/>
        <v>2.610284460822232E-3</v>
      </c>
      <c r="K85" s="28">
        <f t="shared" si="9"/>
        <v>4.9564263707183462E-2</v>
      </c>
      <c r="L85" s="28">
        <f t="shared" si="10"/>
        <v>9.5054674188016898E-4</v>
      </c>
      <c r="M85" s="28">
        <f t="shared" si="11"/>
        <v>1.8992875501407935E-3</v>
      </c>
    </row>
    <row r="86" spans="1:13" ht="20.25" x14ac:dyDescent="0.2">
      <c r="A86" s="82">
        <v>82</v>
      </c>
      <c r="B86" s="83">
        <v>7.3081999999999994E-2</v>
      </c>
      <c r="C86" s="84">
        <v>44484</v>
      </c>
      <c r="D86" s="83">
        <v>7.19</v>
      </c>
      <c r="E86" s="83">
        <v>5.4040999999999999E-2</v>
      </c>
      <c r="F86" s="84">
        <v>58159</v>
      </c>
      <c r="G86" s="83">
        <v>8.48</v>
      </c>
      <c r="H86" s="28">
        <f t="shared" si="6"/>
        <v>7.5890174718295747E-2</v>
      </c>
      <c r="I86" s="28">
        <f t="shared" si="7"/>
        <v>1.4554268120548675E-3</v>
      </c>
      <c r="J86" s="28">
        <f t="shared" si="8"/>
        <v>2.9066211973534095E-3</v>
      </c>
      <c r="K86" s="28">
        <f t="shared" si="9"/>
        <v>5.5556051250029895E-2</v>
      </c>
      <c r="L86" s="28">
        <f t="shared" si="10"/>
        <v>1.0654576414052517E-3</v>
      </c>
      <c r="M86" s="28">
        <f t="shared" si="11"/>
        <v>2.1286464946571604E-3</v>
      </c>
    </row>
    <row r="87" spans="1:13" ht="20.25" x14ac:dyDescent="0.2">
      <c r="A87" s="82">
        <v>83</v>
      </c>
      <c r="B87" s="83">
        <v>8.1070000000000003E-2</v>
      </c>
      <c r="C87" s="84">
        <v>41233</v>
      </c>
      <c r="D87" s="83">
        <v>6.72</v>
      </c>
      <c r="E87" s="83">
        <v>6.0384E-2</v>
      </c>
      <c r="F87" s="84">
        <v>55016</v>
      </c>
      <c r="G87" s="83">
        <v>7.94</v>
      </c>
      <c r="H87" s="28">
        <f t="shared" si="6"/>
        <v>8.454532927724065E-2</v>
      </c>
      <c r="I87" s="28">
        <f t="shared" si="7"/>
        <v>1.6214159411394582E-3</v>
      </c>
      <c r="J87" s="28">
        <f t="shared" si="8"/>
        <v>3.2375795819468145E-3</v>
      </c>
      <c r="K87" s="28">
        <f t="shared" si="9"/>
        <v>6.2283997819587315E-2</v>
      </c>
      <c r="L87" s="28">
        <f t="shared" si="10"/>
        <v>1.1944866476468958E-3</v>
      </c>
      <c r="M87" s="28">
        <f t="shared" si="11"/>
        <v>2.3861219696231784E-3</v>
      </c>
    </row>
    <row r="88" spans="1:13" ht="20.25" x14ac:dyDescent="0.2">
      <c r="A88" s="82">
        <v>84</v>
      </c>
      <c r="B88" s="83">
        <v>8.9946999999999999E-2</v>
      </c>
      <c r="C88" s="84">
        <v>37890</v>
      </c>
      <c r="D88" s="83">
        <v>6.27</v>
      </c>
      <c r="E88" s="83">
        <v>6.7498000000000002E-2</v>
      </c>
      <c r="F88" s="84">
        <v>51694</v>
      </c>
      <c r="G88" s="83">
        <v>7.42</v>
      </c>
      <c r="H88" s="28">
        <f t="shared" si="6"/>
        <v>9.4252439408984923E-2</v>
      </c>
      <c r="I88" s="28">
        <f t="shared" si="7"/>
        <v>1.8075795440795376E-3</v>
      </c>
      <c r="J88" s="28">
        <f t="shared" si="8"/>
        <v>3.6086322680759508E-3</v>
      </c>
      <c r="K88" s="28">
        <f t="shared" si="9"/>
        <v>6.9883982694348562E-2</v>
      </c>
      <c r="L88" s="28">
        <f t="shared" si="10"/>
        <v>1.3402396624343596E-3</v>
      </c>
      <c r="M88" s="28">
        <f t="shared" si="11"/>
        <v>2.6768900478736368E-3</v>
      </c>
    </row>
    <row r="89" spans="1:13" ht="20.25" x14ac:dyDescent="0.2">
      <c r="A89" s="85">
        <v>85</v>
      </c>
      <c r="B89" s="86">
        <v>9.9842E-2</v>
      </c>
      <c r="C89" s="87">
        <v>34482</v>
      </c>
      <c r="D89" s="86">
        <v>5.84</v>
      </c>
      <c r="E89" s="86">
        <v>7.5516E-2</v>
      </c>
      <c r="F89" s="87">
        <v>48205</v>
      </c>
      <c r="G89" s="86">
        <v>6.92</v>
      </c>
      <c r="H89" s="28">
        <f t="shared" si="6"/>
        <v>0.10518497551034399</v>
      </c>
      <c r="I89" s="28">
        <f t="shared" si="7"/>
        <v>2.0172444476686952E-3</v>
      </c>
      <c r="J89" s="28">
        <f t="shared" si="8"/>
        <v>4.026361278947288E-3</v>
      </c>
      <c r="K89" s="28">
        <f t="shared" si="9"/>
        <v>7.851953495696383E-2</v>
      </c>
      <c r="L89" s="28">
        <f t="shared" si="10"/>
        <v>1.5058528573777797E-3</v>
      </c>
      <c r="M89" s="28">
        <f t="shared" si="11"/>
        <v>3.0071750785549689E-3</v>
      </c>
    </row>
    <row r="90" spans="1:13" ht="20.25" x14ac:dyDescent="0.2">
      <c r="A90" s="85">
        <v>86</v>
      </c>
      <c r="B90" s="86">
        <v>0.110863</v>
      </c>
      <c r="C90" s="87">
        <v>31040</v>
      </c>
      <c r="D90" s="86">
        <v>5.43</v>
      </c>
      <c r="E90" s="86">
        <v>8.4556000000000006E-2</v>
      </c>
      <c r="F90" s="87">
        <v>44565</v>
      </c>
      <c r="G90" s="86">
        <v>6.44</v>
      </c>
      <c r="H90" s="28">
        <f t="shared" si="6"/>
        <v>0.11750394960451889</v>
      </c>
      <c r="I90" s="28">
        <f t="shared" si="7"/>
        <v>2.253498551183745E-3</v>
      </c>
      <c r="J90" s="28">
        <f t="shared" si="8"/>
        <v>4.4968558322060481E-3</v>
      </c>
      <c r="K90" s="28">
        <f t="shared" si="9"/>
        <v>8.8346085498696825E-2</v>
      </c>
      <c r="L90" s="28">
        <f t="shared" si="10"/>
        <v>1.6943070964349283E-3</v>
      </c>
      <c r="M90" s="28">
        <f t="shared" si="11"/>
        <v>3.3828793193825257E-3</v>
      </c>
    </row>
    <row r="91" spans="1:13" ht="20.25" x14ac:dyDescent="0.2">
      <c r="A91" s="85">
        <v>87</v>
      </c>
      <c r="B91" s="86">
        <v>0.123088</v>
      </c>
      <c r="C91" s="87">
        <v>27598</v>
      </c>
      <c r="D91" s="86">
        <v>5.04</v>
      </c>
      <c r="E91" s="86">
        <v>9.4702999999999996E-2</v>
      </c>
      <c r="F91" s="87">
        <v>40796</v>
      </c>
      <c r="G91" s="86">
        <v>5.99</v>
      </c>
      <c r="H91" s="28">
        <f t="shared" si="6"/>
        <v>0.13134863371981337</v>
      </c>
      <c r="I91" s="28">
        <f t="shared" si="7"/>
        <v>2.5190128228351968E-3</v>
      </c>
      <c r="J91" s="28">
        <f t="shared" si="8"/>
        <v>5.0253560799291552E-3</v>
      </c>
      <c r="K91" s="28">
        <f t="shared" si="9"/>
        <v>9.9492212324856735E-2</v>
      </c>
      <c r="L91" s="28">
        <f t="shared" si="10"/>
        <v>1.9080682571329317E-3</v>
      </c>
      <c r="M91" s="28">
        <f t="shared" si="11"/>
        <v>3.8088643188226579E-3</v>
      </c>
    </row>
    <row r="92" spans="1:13" ht="20.25" x14ac:dyDescent="0.2">
      <c r="A92" s="85">
        <v>88</v>
      </c>
      <c r="B92" s="86">
        <v>0.13656299999999999</v>
      </c>
      <c r="C92" s="87">
        <v>24201</v>
      </c>
      <c r="D92" s="86">
        <v>4.68</v>
      </c>
      <c r="E92" s="86">
        <v>0.106014</v>
      </c>
      <c r="F92" s="87">
        <v>36933</v>
      </c>
      <c r="G92" s="86">
        <v>5.57</v>
      </c>
      <c r="H92" s="28">
        <f t="shared" si="6"/>
        <v>0.14683434294527842</v>
      </c>
      <c r="I92" s="28">
        <f t="shared" si="7"/>
        <v>2.8159987830611343E-3</v>
      </c>
      <c r="J92" s="28">
        <f t="shared" si="8"/>
        <v>5.6161675998828153E-3</v>
      </c>
      <c r="K92" s="28">
        <f t="shared" si="9"/>
        <v>0.11206516388649862</v>
      </c>
      <c r="L92" s="28">
        <f t="shared" si="10"/>
        <v>2.1491931573905292E-3</v>
      </c>
      <c r="M92" s="28">
        <f t="shared" si="11"/>
        <v>4.2891614743678641E-3</v>
      </c>
    </row>
    <row r="93" spans="1:13" ht="20.25" x14ac:dyDescent="0.2">
      <c r="A93" s="85">
        <v>89</v>
      </c>
      <c r="B93" s="86">
        <v>0.15129899999999999</v>
      </c>
      <c r="C93" s="87">
        <v>20896</v>
      </c>
      <c r="D93" s="86">
        <v>4.34</v>
      </c>
      <c r="E93" s="86">
        <v>0.11851299999999999</v>
      </c>
      <c r="F93" s="87">
        <v>33017</v>
      </c>
      <c r="G93" s="86">
        <v>5.17</v>
      </c>
      <c r="H93" s="28">
        <f t="shared" si="6"/>
        <v>0.16404833373454769</v>
      </c>
      <c r="I93" s="28">
        <f t="shared" si="7"/>
        <v>3.1461298419257024E-3</v>
      </c>
      <c r="J93" s="28">
        <f t="shared" si="8"/>
        <v>6.2725048737357625E-3</v>
      </c>
      <c r="K93" s="28">
        <f t="shared" si="9"/>
        <v>0.12614502484229523</v>
      </c>
      <c r="L93" s="28">
        <f t="shared" si="10"/>
        <v>2.4192176661116901E-3</v>
      </c>
      <c r="M93" s="28">
        <f t="shared" si="11"/>
        <v>4.8267489595079649E-3</v>
      </c>
    </row>
    <row r="94" spans="1:13" ht="20.25" x14ac:dyDescent="0.2">
      <c r="A94" s="82">
        <v>90</v>
      </c>
      <c r="B94" s="83">
        <v>0.167291</v>
      </c>
      <c r="C94" s="84">
        <v>17735</v>
      </c>
      <c r="D94" s="83">
        <v>4.03</v>
      </c>
      <c r="E94" s="83">
        <v>0.13220599999999999</v>
      </c>
      <c r="F94" s="84">
        <v>29104</v>
      </c>
      <c r="G94" s="83">
        <v>4.8</v>
      </c>
      <c r="H94" s="28">
        <f t="shared" si="6"/>
        <v>0.18307103758452889</v>
      </c>
      <c r="I94" s="28">
        <f t="shared" si="7"/>
        <v>3.5109485200195789E-3</v>
      </c>
      <c r="J94" s="28">
        <f t="shared" si="8"/>
        <v>6.997301124685551E-3</v>
      </c>
      <c r="K94" s="28">
        <f t="shared" si="9"/>
        <v>0.14180091967728087</v>
      </c>
      <c r="L94" s="28">
        <f t="shared" si="10"/>
        <v>2.7194674572622712E-3</v>
      </c>
      <c r="M94" s="28">
        <f t="shared" si="11"/>
        <v>5.4241706873735529E-3</v>
      </c>
    </row>
    <row r="95" spans="1:13" ht="20.25" x14ac:dyDescent="0.2">
      <c r="A95" s="82">
        <v>91</v>
      </c>
      <c r="B95" s="83">
        <v>0.18451999999999999</v>
      </c>
      <c r="C95" s="84">
        <v>14768</v>
      </c>
      <c r="D95" s="83">
        <v>3.74</v>
      </c>
      <c r="E95" s="83">
        <v>0.147092</v>
      </c>
      <c r="F95" s="84">
        <v>25257</v>
      </c>
      <c r="G95" s="83">
        <v>4.45</v>
      </c>
      <c r="H95" s="28">
        <f t="shared" si="6"/>
        <v>0.2039783820531989</v>
      </c>
      <c r="I95" s="28">
        <f t="shared" si="7"/>
        <v>3.911910961093436E-3</v>
      </c>
      <c r="J95" s="28">
        <f t="shared" si="8"/>
        <v>7.7932954904519347E-3</v>
      </c>
      <c r="K95" s="28">
        <f t="shared" si="9"/>
        <v>0.15910359193790199</v>
      </c>
      <c r="L95" s="28">
        <f t="shared" si="10"/>
        <v>3.0512992552754448E-3</v>
      </c>
      <c r="M95" s="28">
        <f t="shared" si="11"/>
        <v>6.0840154770740451E-3</v>
      </c>
    </row>
    <row r="96" spans="1:13" ht="20.25" x14ac:dyDescent="0.2">
      <c r="A96" s="82">
        <v>92</v>
      </c>
      <c r="B96" s="83">
        <v>0.202954</v>
      </c>
      <c r="C96" s="84">
        <v>12043</v>
      </c>
      <c r="D96" s="83">
        <v>3.47</v>
      </c>
      <c r="E96" s="83">
        <v>0.16315399999999999</v>
      </c>
      <c r="F96" s="84">
        <v>21542</v>
      </c>
      <c r="G96" s="83">
        <v>4.13</v>
      </c>
      <c r="H96" s="28">
        <f t="shared" si="6"/>
        <v>0.22684288542081402</v>
      </c>
      <c r="I96" s="28">
        <f t="shared" si="7"/>
        <v>4.3504079255433439E-3</v>
      </c>
      <c r="J96" s="28">
        <f t="shared" si="8"/>
        <v>8.6630732958462575E-3</v>
      </c>
      <c r="K96" s="28">
        <f t="shared" si="9"/>
        <v>0.17811521586303455</v>
      </c>
      <c r="L96" s="28">
        <f t="shared" si="10"/>
        <v>3.4159054418345463E-3</v>
      </c>
      <c r="M96" s="28">
        <f t="shared" si="11"/>
        <v>6.8085271172968476E-3</v>
      </c>
    </row>
    <row r="97" spans="1:13" ht="20.25" x14ac:dyDescent="0.2">
      <c r="A97" s="82">
        <v>93</v>
      </c>
      <c r="B97" s="83">
        <v>0.222555</v>
      </c>
      <c r="C97" s="84">
        <v>9599</v>
      </c>
      <c r="D97" s="83">
        <v>3.23</v>
      </c>
      <c r="E97" s="83">
        <v>0.180371</v>
      </c>
      <c r="F97" s="84">
        <v>18027</v>
      </c>
      <c r="G97" s="83">
        <v>3.84</v>
      </c>
      <c r="H97" s="28">
        <f t="shared" si="6"/>
        <v>0.25174237698074714</v>
      </c>
      <c r="I97" s="28">
        <f t="shared" si="7"/>
        <v>4.8279320287277303E-3</v>
      </c>
      <c r="J97" s="28">
        <f t="shared" si="8"/>
        <v>9.6093958858263218E-3</v>
      </c>
      <c r="K97" s="28">
        <f t="shared" si="9"/>
        <v>0.19890348012964604</v>
      </c>
      <c r="L97" s="28">
        <f t="shared" si="10"/>
        <v>3.8145841548829474E-3</v>
      </c>
      <c r="M97" s="28">
        <f t="shared" si="11"/>
        <v>7.6001400725608237E-3</v>
      </c>
    </row>
    <row r="98" spans="1:13" ht="20.25" x14ac:dyDescent="0.2">
      <c r="A98" s="82">
        <v>94</v>
      </c>
      <c r="B98" s="83">
        <v>0.24327199999999999</v>
      </c>
      <c r="C98" s="84">
        <v>7463</v>
      </c>
      <c r="D98" s="83">
        <v>3.01</v>
      </c>
      <c r="E98" s="83">
        <v>0.198714</v>
      </c>
      <c r="F98" s="84">
        <v>14775</v>
      </c>
      <c r="G98" s="83">
        <v>3.57</v>
      </c>
      <c r="H98" s="28">
        <f t="shared" si="6"/>
        <v>0.27875140319103875</v>
      </c>
      <c r="I98" s="28">
        <f t="shared" si="7"/>
        <v>5.3459129275709397E-3</v>
      </c>
      <c r="J98" s="28">
        <f t="shared" si="8"/>
        <v>1.0634871448009675E-2</v>
      </c>
      <c r="K98" s="28">
        <f t="shared" si="9"/>
        <v>0.22153734195937855</v>
      </c>
      <c r="L98" s="28">
        <f t="shared" si="10"/>
        <v>4.2486578605980593E-3</v>
      </c>
      <c r="M98" s="28">
        <f t="shared" si="11"/>
        <v>8.4613155743316071E-3</v>
      </c>
    </row>
    <row r="99" spans="1:13" ht="20.25" x14ac:dyDescent="0.2">
      <c r="A99" s="85">
        <v>95</v>
      </c>
      <c r="B99" s="86">
        <v>0.26382100000000003</v>
      </c>
      <c r="C99" s="87">
        <v>5647</v>
      </c>
      <c r="D99" s="86">
        <v>2.82</v>
      </c>
      <c r="E99" s="86">
        <v>0.21726400000000001</v>
      </c>
      <c r="F99" s="87">
        <v>11839</v>
      </c>
      <c r="G99" s="86">
        <v>3.34</v>
      </c>
      <c r="H99" s="28">
        <f t="shared" si="6"/>
        <v>0.30628198330143358</v>
      </c>
      <c r="I99" s="28">
        <f t="shared" si="7"/>
        <v>5.8738962217566261E-3</v>
      </c>
      <c r="J99" s="28">
        <f t="shared" si="8"/>
        <v>1.1679056558138168E-2</v>
      </c>
      <c r="K99" s="28">
        <f t="shared" si="9"/>
        <v>0.244959804595106</v>
      </c>
      <c r="L99" s="28">
        <f t="shared" si="10"/>
        <v>4.6978554049564945E-3</v>
      </c>
      <c r="M99" s="28">
        <f t="shared" si="11"/>
        <v>9.35170903624849E-3</v>
      </c>
    </row>
    <row r="100" spans="1:13" ht="20.25" x14ac:dyDescent="0.2">
      <c r="A100" s="85">
        <v>96</v>
      </c>
      <c r="B100" s="86">
        <v>0.283833</v>
      </c>
      <c r="C100" s="87">
        <v>4157</v>
      </c>
      <c r="D100" s="86">
        <v>2.64</v>
      </c>
      <c r="E100" s="86">
        <v>0.235735</v>
      </c>
      <c r="F100" s="87">
        <v>9267</v>
      </c>
      <c r="G100" s="86">
        <v>3.12</v>
      </c>
      <c r="H100" s="28">
        <f t="shared" si="6"/>
        <v>0.33384189899429989</v>
      </c>
      <c r="I100" s="28">
        <f t="shared" si="7"/>
        <v>6.402442115691684E-3</v>
      </c>
      <c r="J100" s="28">
        <f t="shared" si="8"/>
        <v>1.2723250509569572E-2</v>
      </c>
      <c r="K100" s="28">
        <f t="shared" si="9"/>
        <v>0.26884069131842409</v>
      </c>
      <c r="L100" s="28">
        <f t="shared" si="10"/>
        <v>5.1558446369193911E-3</v>
      </c>
      <c r="M100" s="28">
        <f t="shared" si="11"/>
        <v>1.0258706077802215E-2</v>
      </c>
    </row>
    <row r="101" spans="1:13" ht="20.25" x14ac:dyDescent="0.2">
      <c r="A101" s="85">
        <v>97</v>
      </c>
      <c r="B101" s="86">
        <v>0.30291600000000002</v>
      </c>
      <c r="C101" s="87">
        <v>2977</v>
      </c>
      <c r="D101" s="86">
        <v>2.4900000000000002</v>
      </c>
      <c r="E101" s="86">
        <v>0.25380999999999998</v>
      </c>
      <c r="F101" s="87">
        <v>7083</v>
      </c>
      <c r="G101" s="86">
        <v>2.93</v>
      </c>
      <c r="H101" s="28">
        <f t="shared" si="6"/>
        <v>0.36084935898386034</v>
      </c>
      <c r="I101" s="28">
        <f t="shared" si="7"/>
        <v>6.920392977449669E-3</v>
      </c>
      <c r="J101" s="28">
        <f t="shared" si="8"/>
        <v>1.374544265924027E-2</v>
      </c>
      <c r="K101" s="28">
        <f t="shared" si="9"/>
        <v>0.29277501951779028</v>
      </c>
      <c r="L101" s="28">
        <f t="shared" si="10"/>
        <v>5.61485877306E-3</v>
      </c>
      <c r="M101" s="28">
        <f t="shared" si="11"/>
        <v>1.1166899630404403E-2</v>
      </c>
    </row>
    <row r="102" spans="1:13" ht="20.25" x14ac:dyDescent="0.2">
      <c r="A102" s="85">
        <v>98</v>
      </c>
      <c r="B102" s="86">
        <v>0.32067200000000001</v>
      </c>
      <c r="C102" s="87">
        <v>2075</v>
      </c>
      <c r="D102" s="86">
        <v>2.36</v>
      </c>
      <c r="E102" s="86">
        <v>0.27115499999999998</v>
      </c>
      <c r="F102" s="87">
        <v>5285</v>
      </c>
      <c r="G102" s="86">
        <v>2.76</v>
      </c>
      <c r="H102" s="28">
        <f t="shared" si="6"/>
        <v>0.38665120473254583</v>
      </c>
      <c r="I102" s="28">
        <f t="shared" si="7"/>
        <v>7.415222489208422E-3</v>
      </c>
      <c r="J102" s="28">
        <f t="shared" si="8"/>
        <v>1.4721015559510775E-2</v>
      </c>
      <c r="K102" s="28">
        <f t="shared" si="9"/>
        <v>0.31629418960775635</v>
      </c>
      <c r="L102" s="28">
        <f t="shared" si="10"/>
        <v>6.0659109794000019E-3</v>
      </c>
      <c r="M102" s="28">
        <f t="shared" si="11"/>
        <v>1.2058528102195654E-2</v>
      </c>
    </row>
    <row r="103" spans="1:13" ht="20.25" x14ac:dyDescent="0.2">
      <c r="A103" s="85">
        <v>99</v>
      </c>
      <c r="B103" s="86">
        <v>0.33670600000000001</v>
      </c>
      <c r="C103" s="87">
        <v>1410</v>
      </c>
      <c r="D103" s="86">
        <v>2.2400000000000002</v>
      </c>
      <c r="E103" s="86">
        <v>0.28742400000000001</v>
      </c>
      <c r="F103" s="87">
        <v>3852</v>
      </c>
      <c r="G103" s="86">
        <v>2.6</v>
      </c>
      <c r="H103" s="28">
        <f t="shared" si="6"/>
        <v>0.41053694817222658</v>
      </c>
      <c r="I103" s="28">
        <f t="shared" si="7"/>
        <v>7.8733048636003486E-3</v>
      </c>
      <c r="J103" s="28">
        <f t="shared" si="8"/>
        <v>1.5623280058198574E-2</v>
      </c>
      <c r="K103" s="28">
        <f t="shared" si="9"/>
        <v>0.3388687058611492</v>
      </c>
      <c r="L103" s="28">
        <f t="shared" si="10"/>
        <v>6.4988465517098054E-3</v>
      </c>
      <c r="M103" s="28">
        <f t="shared" si="11"/>
        <v>1.2913587876070221E-2</v>
      </c>
    </row>
    <row r="104" spans="1:13" ht="20.25" x14ac:dyDescent="0.2">
      <c r="A104" s="82">
        <v>100</v>
      </c>
      <c r="B104" s="83">
        <v>0.35354099999999999</v>
      </c>
      <c r="C104" s="83">
        <v>935</v>
      </c>
      <c r="D104" s="83">
        <v>2.12</v>
      </c>
      <c r="E104" s="83">
        <v>0.30467</v>
      </c>
      <c r="F104" s="84">
        <v>2745</v>
      </c>
      <c r="G104" s="83">
        <v>2.4500000000000002</v>
      </c>
      <c r="H104" s="28">
        <f t="shared" si="6"/>
        <v>0.43624550118806293</v>
      </c>
      <c r="I104" s="28">
        <f t="shared" si="7"/>
        <v>8.3663452011311784E-3</v>
      </c>
      <c r="J104" s="28">
        <f t="shared" si="8"/>
        <v>1.6593476494120907E-2</v>
      </c>
      <c r="K104" s="28">
        <f t="shared" si="9"/>
        <v>0.36336872596487385</v>
      </c>
      <c r="L104" s="28">
        <f t="shared" si="10"/>
        <v>6.9687095647705411E-3</v>
      </c>
      <c r="M104" s="28">
        <f t="shared" si="11"/>
        <v>1.3840742963461272E-2</v>
      </c>
    </row>
    <row r="105" spans="1:13" ht="20.25" x14ac:dyDescent="0.2">
      <c r="A105" s="82">
        <v>101</v>
      </c>
      <c r="B105" s="83">
        <v>0.37121799999999999</v>
      </c>
      <c r="C105" s="83">
        <v>605</v>
      </c>
      <c r="D105" s="83">
        <v>2.0099999999999998</v>
      </c>
      <c r="E105" s="83">
        <v>0.32295000000000001</v>
      </c>
      <c r="F105" s="84">
        <v>1909</v>
      </c>
      <c r="G105" s="83">
        <v>2.2999999999999998</v>
      </c>
      <c r="H105" s="28">
        <f t="shared" si="6"/>
        <v>0.46397066423106925</v>
      </c>
      <c r="I105" s="28">
        <f t="shared" si="7"/>
        <v>8.8980602197244359E-3</v>
      </c>
      <c r="J105" s="28">
        <f t="shared" si="8"/>
        <v>1.7638704667961802E-2</v>
      </c>
      <c r="K105" s="28">
        <f t="shared" si="9"/>
        <v>0.3900101535533041</v>
      </c>
      <c r="L105" s="28">
        <f t="shared" si="10"/>
        <v>7.4796406328244899E-3</v>
      </c>
      <c r="M105" s="28">
        <f t="shared" si="11"/>
        <v>1.4847947068886147E-2</v>
      </c>
    </row>
    <row r="106" spans="1:13" ht="20.25" x14ac:dyDescent="0.2">
      <c r="A106" s="82">
        <v>102</v>
      </c>
      <c r="B106" s="83">
        <v>0.38977899999999999</v>
      </c>
      <c r="C106" s="83">
        <v>380</v>
      </c>
      <c r="D106" s="83">
        <v>1.9</v>
      </c>
      <c r="E106" s="83">
        <v>0.34232699999999999</v>
      </c>
      <c r="F106" s="84">
        <v>1292</v>
      </c>
      <c r="G106" s="83">
        <v>2.17</v>
      </c>
      <c r="H106" s="28">
        <f t="shared" si="6"/>
        <v>0.49393409234582908</v>
      </c>
      <c r="I106" s="28">
        <f t="shared" si="7"/>
        <v>9.4727008345494614E-3</v>
      </c>
      <c r="J106" s="28">
        <f t="shared" si="8"/>
        <v>1.876706553923746E-2</v>
      </c>
      <c r="K106" s="28">
        <f t="shared" si="9"/>
        <v>0.41904743166893127</v>
      </c>
      <c r="L106" s="28">
        <f t="shared" si="10"/>
        <v>8.0365194814429435E-3</v>
      </c>
      <c r="M106" s="28">
        <f t="shared" si="11"/>
        <v>1.5944556958576217E-2</v>
      </c>
    </row>
    <row r="107" spans="1:13" ht="20.25" x14ac:dyDescent="0.2">
      <c r="A107" s="82">
        <v>103</v>
      </c>
      <c r="B107" s="83">
        <v>0.40926800000000002</v>
      </c>
      <c r="C107" s="83">
        <v>232</v>
      </c>
      <c r="D107" s="83">
        <v>1.8</v>
      </c>
      <c r="E107" s="83">
        <v>0.362867</v>
      </c>
      <c r="F107" s="83">
        <v>850</v>
      </c>
      <c r="G107" s="83">
        <v>2.0299999999999998</v>
      </c>
      <c r="H107" s="28">
        <f t="shared" si="6"/>
        <v>0.52639283312118534</v>
      </c>
      <c r="I107" s="28">
        <f t="shared" si="7"/>
        <v>1.0095196721340497E-2</v>
      </c>
      <c r="J107" s="28">
        <f t="shared" si="8"/>
        <v>1.9987932328358604E-2</v>
      </c>
      <c r="K107" s="28">
        <f t="shared" si="9"/>
        <v>0.45077685399503348</v>
      </c>
      <c r="L107" s="28">
        <f t="shared" si="10"/>
        <v>8.6450284505663003E-3</v>
      </c>
      <c r="M107" s="28">
        <f t="shared" si="11"/>
        <v>1.7141441622205322E-2</v>
      </c>
    </row>
    <row r="108" spans="1:13" ht="20.25" x14ac:dyDescent="0.2">
      <c r="A108" s="82">
        <v>104</v>
      </c>
      <c r="B108" s="83">
        <v>0.429732</v>
      </c>
      <c r="C108" s="83">
        <v>137</v>
      </c>
      <c r="D108" s="83">
        <v>1.7</v>
      </c>
      <c r="E108" s="83">
        <v>0.38463900000000001</v>
      </c>
      <c r="F108" s="83">
        <v>541</v>
      </c>
      <c r="G108" s="83">
        <v>1.91</v>
      </c>
      <c r="H108" s="28">
        <f t="shared" si="6"/>
        <v>0.56164885321278202</v>
      </c>
      <c r="I108" s="28">
        <f t="shared" si="7"/>
        <v>1.0771339016678819E-2</v>
      </c>
      <c r="J108" s="28">
        <f t="shared" si="8"/>
        <v>2.1312291888816559E-2</v>
      </c>
      <c r="K108" s="28">
        <f t="shared" si="9"/>
        <v>0.4855461915180399</v>
      </c>
      <c r="L108" s="28">
        <f t="shared" si="10"/>
        <v>9.3118371152743698E-3</v>
      </c>
      <c r="M108" s="28">
        <f t="shared" si="11"/>
        <v>1.8451325192169188E-2</v>
      </c>
    </row>
    <row r="109" spans="1:13" ht="20.25" x14ac:dyDescent="0.2">
      <c r="A109" s="85">
        <v>105</v>
      </c>
      <c r="B109" s="86">
        <v>0.45121800000000001</v>
      </c>
      <c r="C109" s="86">
        <v>78</v>
      </c>
      <c r="D109" s="86">
        <v>1.6</v>
      </c>
      <c r="E109" s="86">
        <v>0.407717</v>
      </c>
      <c r="F109" s="86">
        <v>333</v>
      </c>
      <c r="G109" s="86">
        <v>1.78</v>
      </c>
      <c r="H109" s="28">
        <f t="shared" si="6"/>
        <v>0.6000540019421744</v>
      </c>
      <c r="I109" s="28">
        <f t="shared" si="7"/>
        <v>1.1507875510226213E-2</v>
      </c>
      <c r="J109" s="28">
        <f t="shared" si="8"/>
        <v>2.2752908986866105E-2</v>
      </c>
      <c r="K109" s="28">
        <f t="shared" si="9"/>
        <v>0.52377071778256867</v>
      </c>
      <c r="L109" s="28">
        <f t="shared" si="10"/>
        <v>1.0044909619192041E-2</v>
      </c>
      <c r="M109" s="28">
        <f t="shared" si="11"/>
        <v>1.9889363437790353E-2</v>
      </c>
    </row>
    <row r="110" spans="1:13" ht="20.25" x14ac:dyDescent="0.2">
      <c r="A110" s="85">
        <v>106</v>
      </c>
      <c r="B110" s="86">
        <v>0.47377900000000001</v>
      </c>
      <c r="C110" s="86">
        <v>43</v>
      </c>
      <c r="D110" s="86">
        <v>1.51</v>
      </c>
      <c r="E110" s="86">
        <v>0.43218000000000001</v>
      </c>
      <c r="F110" s="86">
        <v>197</v>
      </c>
      <c r="G110" s="86">
        <v>1.67</v>
      </c>
      <c r="H110" s="28">
        <f t="shared" si="6"/>
        <v>0.6420340023923472</v>
      </c>
      <c r="I110" s="28">
        <f t="shared" si="7"/>
        <v>1.231297074754851E-2</v>
      </c>
      <c r="J110" s="28">
        <f t="shared" si="8"/>
        <v>2.4325196763081647E-2</v>
      </c>
      <c r="K110" s="28">
        <f t="shared" si="9"/>
        <v>0.56595081189329877</v>
      </c>
      <c r="L110" s="28">
        <f t="shared" si="10"/>
        <v>1.0853842266028525E-2</v>
      </c>
      <c r="M110" s="28">
        <f t="shared" si="11"/>
        <v>2.1473768398149073E-2</v>
      </c>
    </row>
    <row r="111" spans="1:13" ht="20.25" x14ac:dyDescent="0.2">
      <c r="A111" s="85">
        <v>107</v>
      </c>
      <c r="B111" s="86">
        <v>0.49746800000000002</v>
      </c>
      <c r="C111" s="86">
        <v>23</v>
      </c>
      <c r="D111" s="86">
        <v>1.42</v>
      </c>
      <c r="E111" s="86">
        <v>0.45811099999999999</v>
      </c>
      <c r="F111" s="86">
        <v>112</v>
      </c>
      <c r="G111" s="86">
        <v>1.56</v>
      </c>
      <c r="H111" s="28">
        <f t="shared" si="6"/>
        <v>0.68809595948445301</v>
      </c>
      <c r="I111" s="28">
        <f t="shared" si="7"/>
        <v>1.3196350020510042E-2</v>
      </c>
      <c r="J111" s="28">
        <f t="shared" si="8"/>
        <v>2.6047456703015004E-2</v>
      </c>
      <c r="K111" s="28">
        <f t="shared" si="9"/>
        <v>0.61269409556424026</v>
      </c>
      <c r="L111" s="28">
        <f t="shared" si="10"/>
        <v>1.1750288065378801E-2</v>
      </c>
      <c r="M111" s="28">
        <f t="shared" si="11"/>
        <v>2.3226588080524135E-2</v>
      </c>
    </row>
    <row r="112" spans="1:13" ht="20.25" x14ac:dyDescent="0.2">
      <c r="A112" s="85">
        <v>108</v>
      </c>
      <c r="B112" s="86">
        <v>0.52234100000000006</v>
      </c>
      <c r="C112" s="86">
        <v>11</v>
      </c>
      <c r="D112" s="86">
        <v>1.34</v>
      </c>
      <c r="E112" s="86">
        <v>0.485597</v>
      </c>
      <c r="F112" s="86">
        <v>61</v>
      </c>
      <c r="G112" s="86">
        <v>1.45</v>
      </c>
      <c r="H112" s="28">
        <f t="shared" si="6"/>
        <v>0.73885819019512444</v>
      </c>
      <c r="I112" s="28">
        <f t="shared" si="7"/>
        <v>1.4169871453162836E-2</v>
      </c>
      <c r="J112" s="28">
        <f t="shared" si="8"/>
        <v>2.7941939135840754E-2</v>
      </c>
      <c r="K112" s="28">
        <f t="shared" si="9"/>
        <v>0.66474827403840875</v>
      </c>
      <c r="L112" s="28">
        <f t="shared" si="10"/>
        <v>1.2748586558062724E-2</v>
      </c>
      <c r="M112" s="28">
        <f t="shared" si="11"/>
        <v>2.5174865320700235E-2</v>
      </c>
    </row>
    <row r="113" spans="1:13" ht="20.25" x14ac:dyDescent="0.2">
      <c r="A113" s="85">
        <v>109</v>
      </c>
      <c r="B113" s="86">
        <v>0.548458</v>
      </c>
      <c r="C113" s="86">
        <v>5</v>
      </c>
      <c r="D113" s="86">
        <v>1.26</v>
      </c>
      <c r="E113" s="86">
        <v>0.514733</v>
      </c>
      <c r="F113" s="86">
        <v>31</v>
      </c>
      <c r="G113" s="86">
        <v>1.35</v>
      </c>
      <c r="H113" s="28">
        <f t="shared" si="6"/>
        <v>0.79508688719567777</v>
      </c>
      <c r="I113" s="28">
        <f t="shared" si="7"/>
        <v>1.5248229139454802E-2</v>
      </c>
      <c r="J113" s="28">
        <f t="shared" si="8"/>
        <v>3.0036132597386911E-2</v>
      </c>
      <c r="K113" s="28">
        <f t="shared" si="9"/>
        <v>0.72305602405878289</v>
      </c>
      <c r="L113" s="28">
        <f t="shared" si="10"/>
        <v>1.3866816461278197E-2</v>
      </c>
      <c r="M113" s="28">
        <f t="shared" si="11"/>
        <v>2.7352586452117356E-2</v>
      </c>
    </row>
    <row r="114" spans="1:13" ht="20.25" x14ac:dyDescent="0.2">
      <c r="A114" s="82">
        <v>110</v>
      </c>
      <c r="B114" s="83">
        <v>0.57588099999999998</v>
      </c>
      <c r="C114" s="83">
        <v>2</v>
      </c>
      <c r="D114" s="83">
        <v>1.18</v>
      </c>
      <c r="E114" s="83">
        <v>0.54561700000000002</v>
      </c>
      <c r="F114" s="83">
        <v>15</v>
      </c>
      <c r="G114" s="83">
        <v>1.26</v>
      </c>
      <c r="H114" s="28">
        <f t="shared" si="6"/>
        <v>0.85774120275057675</v>
      </c>
      <c r="I114" s="28">
        <f t="shared" si="7"/>
        <v>1.6449817765229337E-2</v>
      </c>
      <c r="J114" s="28">
        <f t="shared" si="8"/>
        <v>3.2364329043490181E-2</v>
      </c>
      <c r="K114" s="28">
        <f t="shared" si="9"/>
        <v>0.78881482424687177</v>
      </c>
      <c r="L114" s="28">
        <f t="shared" si="10"/>
        <v>1.5127943099575816E-2</v>
      </c>
      <c r="M114" s="28">
        <f t="shared" si="11"/>
        <v>2.9802758301971433E-2</v>
      </c>
    </row>
    <row r="115" spans="1:13" ht="20.25" x14ac:dyDescent="0.2">
      <c r="A115" s="82">
        <v>111</v>
      </c>
      <c r="B115" s="83">
        <v>0.60467499999999996</v>
      </c>
      <c r="C115" s="83">
        <v>1</v>
      </c>
      <c r="D115" s="83">
        <v>1.1100000000000001</v>
      </c>
      <c r="E115" s="83">
        <v>0.57835400000000003</v>
      </c>
      <c r="F115" s="83">
        <v>7</v>
      </c>
      <c r="G115" s="83">
        <v>1.17</v>
      </c>
      <c r="H115" s="28">
        <f t="shared" si="6"/>
        <v>0.92804706757275668</v>
      </c>
      <c r="I115" s="28">
        <f t="shared" si="7"/>
        <v>1.779814831113645E-2</v>
      </c>
      <c r="J115" s="28">
        <f t="shared" si="8"/>
        <v>3.4970199354717679E-2</v>
      </c>
      <c r="K115" s="28">
        <f t="shared" si="9"/>
        <v>0.86358917954745407</v>
      </c>
      <c r="L115" s="28">
        <f t="shared" si="10"/>
        <v>1.6561970652715023E-2</v>
      </c>
      <c r="M115" s="28">
        <f t="shared" si="11"/>
        <v>3.2581350972008094E-2</v>
      </c>
    </row>
    <row r="116" spans="1:13" ht="20.25" x14ac:dyDescent="0.2">
      <c r="A116" s="82">
        <v>112</v>
      </c>
      <c r="B116" s="83">
        <v>0.63490899999999995</v>
      </c>
      <c r="C116" s="83">
        <v>0</v>
      </c>
      <c r="D116" s="83">
        <v>1.04</v>
      </c>
      <c r="E116" s="83">
        <v>0.61305500000000002</v>
      </c>
      <c r="F116" s="83">
        <v>3</v>
      </c>
      <c r="G116" s="83">
        <v>1.08</v>
      </c>
      <c r="H116" s="28">
        <f t="shared" si="6"/>
        <v>1.0076086414049892</v>
      </c>
      <c r="I116" s="28">
        <f t="shared" si="7"/>
        <v>1.9323985459285719E-2</v>
      </c>
      <c r="J116" s="28">
        <f t="shared" si="8"/>
        <v>3.7910667035710444E-2</v>
      </c>
      <c r="K116" s="28">
        <f t="shared" si="9"/>
        <v>0.94947271491524698</v>
      </c>
      <c r="L116" s="28">
        <f t="shared" si="10"/>
        <v>1.8209050799154764E-2</v>
      </c>
      <c r="M116" s="28">
        <f t="shared" si="11"/>
        <v>3.5762939863248633E-2</v>
      </c>
    </row>
    <row r="117" spans="1:13" ht="20.25" x14ac:dyDescent="0.2">
      <c r="A117" s="82">
        <v>113</v>
      </c>
      <c r="B117" s="83">
        <v>0.666655</v>
      </c>
      <c r="C117" s="83">
        <v>0</v>
      </c>
      <c r="D117" s="83">
        <v>0.97</v>
      </c>
      <c r="E117" s="83">
        <v>0.64983900000000006</v>
      </c>
      <c r="F117" s="83">
        <v>1</v>
      </c>
      <c r="G117" s="83">
        <v>1</v>
      </c>
      <c r="H117" s="28">
        <f t="shared" si="6"/>
        <v>1.0985772892805954</v>
      </c>
      <c r="I117" s="28">
        <f t="shared" si="7"/>
        <v>2.1068588231199174E-2</v>
      </c>
      <c r="J117" s="28">
        <f t="shared" si="8"/>
        <v>4.1261744770618169E-2</v>
      </c>
      <c r="K117" s="28">
        <f t="shared" si="9"/>
        <v>1.0493622302662438</v>
      </c>
      <c r="L117" s="28">
        <f t="shared" si="10"/>
        <v>2.0124738560115447E-2</v>
      </c>
      <c r="M117" s="28">
        <f t="shared" si="11"/>
        <v>3.9450225933383987E-2</v>
      </c>
    </row>
    <row r="118" spans="1:13" ht="20.25" x14ac:dyDescent="0.2">
      <c r="A118" s="82">
        <v>114</v>
      </c>
      <c r="B118" s="83">
        <v>0.69998700000000003</v>
      </c>
      <c r="C118" s="83">
        <v>0</v>
      </c>
      <c r="D118" s="83">
        <v>0.9</v>
      </c>
      <c r="E118" s="83">
        <v>0.68882900000000002</v>
      </c>
      <c r="F118" s="83">
        <v>0</v>
      </c>
      <c r="G118" s="83">
        <v>0.92</v>
      </c>
      <c r="H118" s="28">
        <f t="shared" si="6"/>
        <v>1.2039294719314646</v>
      </c>
      <c r="I118" s="28">
        <f t="shared" si="7"/>
        <v>2.3089039388516263E-2</v>
      </c>
      <c r="J118" s="28">
        <f t="shared" si="8"/>
        <v>4.5128095371656296E-2</v>
      </c>
      <c r="K118" s="28">
        <f t="shared" si="9"/>
        <v>1.1674126786808088</v>
      </c>
      <c r="L118" s="28">
        <f t="shared" si="10"/>
        <v>2.2388717901781621E-2</v>
      </c>
      <c r="M118" s="28">
        <f t="shared" si="11"/>
        <v>4.3789723676221359E-2</v>
      </c>
    </row>
    <row r="119" spans="1:13" ht="20.25" x14ac:dyDescent="0.2">
      <c r="A119" s="85">
        <v>115</v>
      </c>
      <c r="B119" s="86">
        <v>0.73498699999999995</v>
      </c>
      <c r="C119" s="86">
        <v>0</v>
      </c>
      <c r="D119" s="86">
        <v>0.84</v>
      </c>
      <c r="E119" s="86">
        <v>0.730159</v>
      </c>
      <c r="F119" s="86">
        <v>0</v>
      </c>
      <c r="G119" s="86">
        <v>0.85</v>
      </c>
      <c r="H119" s="28">
        <f t="shared" si="6"/>
        <v>1.3279763975953769</v>
      </c>
      <c r="I119" s="28">
        <f t="shared" si="7"/>
        <v>2.5468019569210323E-2</v>
      </c>
      <c r="J119" s="28">
        <f t="shared" si="8"/>
        <v>4.9660546881232781E-2</v>
      </c>
      <c r="K119" s="28">
        <f t="shared" si="9"/>
        <v>1.3099223823358166</v>
      </c>
      <c r="L119" s="28">
        <f t="shared" si="10"/>
        <v>2.5121778465252539E-2</v>
      </c>
      <c r="M119" s="28">
        <f t="shared" si="11"/>
        <v>4.9002225806959454E-2</v>
      </c>
    </row>
    <row r="120" spans="1:13" ht="20.25" x14ac:dyDescent="0.2">
      <c r="A120" s="85">
        <v>116</v>
      </c>
      <c r="B120" s="86">
        <v>0.77173599999999998</v>
      </c>
      <c r="C120" s="86">
        <v>0</v>
      </c>
      <c r="D120" s="86">
        <v>0.78</v>
      </c>
      <c r="E120" s="86">
        <v>0.77173599999999998</v>
      </c>
      <c r="F120" s="86">
        <v>0</v>
      </c>
      <c r="G120" s="86">
        <v>0.78</v>
      </c>
      <c r="H120" s="28">
        <f t="shared" si="6"/>
        <v>1.4772524251339429</v>
      </c>
      <c r="I120" s="28">
        <f t="shared" si="7"/>
        <v>2.8330845141600162E-2</v>
      </c>
      <c r="J120" s="28">
        <f t="shared" si="8"/>
        <v>5.5086311219250339E-2</v>
      </c>
      <c r="K120" s="28">
        <f t="shared" si="9"/>
        <v>1.4772524251339429</v>
      </c>
      <c r="L120" s="28">
        <f t="shared" si="10"/>
        <v>2.8330845141600162E-2</v>
      </c>
      <c r="M120" s="28">
        <f t="shared" si="11"/>
        <v>5.5086311219250339E-2</v>
      </c>
    </row>
    <row r="121" spans="1:13" ht="20.25" x14ac:dyDescent="0.2">
      <c r="A121" s="85">
        <v>117</v>
      </c>
      <c r="B121" s="86">
        <v>0.81032300000000002</v>
      </c>
      <c r="C121" s="86">
        <v>0</v>
      </c>
      <c r="D121" s="86">
        <v>0.72</v>
      </c>
      <c r="E121" s="86">
        <v>0.81032300000000002</v>
      </c>
      <c r="F121" s="86">
        <v>0</v>
      </c>
      <c r="G121" s="86">
        <v>0.72</v>
      </c>
      <c r="H121" s="28">
        <f t="shared" si="6"/>
        <v>1.6624326534614084</v>
      </c>
      <c r="I121" s="28">
        <f t="shared" si="7"/>
        <v>3.1882243861799178E-2</v>
      </c>
      <c r="J121" s="28">
        <f t="shared" si="8"/>
        <v>6.1774062760804771E-2</v>
      </c>
      <c r="K121" s="28">
        <f t="shared" si="9"/>
        <v>1.6624326534614084</v>
      </c>
      <c r="L121" s="28">
        <f t="shared" si="10"/>
        <v>3.1882243861799178E-2</v>
      </c>
      <c r="M121" s="28">
        <f t="shared" si="11"/>
        <v>6.1774062760804771E-2</v>
      </c>
    </row>
    <row r="122" spans="1:13" ht="20.25" x14ac:dyDescent="0.2">
      <c r="A122" s="85">
        <v>118</v>
      </c>
      <c r="B122" s="86">
        <v>0.85083900000000001</v>
      </c>
      <c r="C122" s="86">
        <v>0</v>
      </c>
      <c r="D122" s="86">
        <v>0.67</v>
      </c>
      <c r="E122" s="86">
        <v>0.85083900000000001</v>
      </c>
      <c r="F122" s="86">
        <v>0</v>
      </c>
      <c r="G122" s="86">
        <v>0.67</v>
      </c>
      <c r="H122" s="28">
        <f t="shared" si="6"/>
        <v>1.9027290194837461</v>
      </c>
      <c r="I122" s="28">
        <f t="shared" si="7"/>
        <v>3.6490663532019629E-2</v>
      </c>
      <c r="J122" s="28">
        <f t="shared" si="8"/>
        <v>7.0381811435372255E-2</v>
      </c>
      <c r="K122" s="28">
        <f t="shared" si="9"/>
        <v>1.9027290194837461</v>
      </c>
      <c r="L122" s="28">
        <f t="shared" si="10"/>
        <v>3.6490663532019629E-2</v>
      </c>
      <c r="M122" s="28">
        <f t="shared" si="11"/>
        <v>7.0381811435372255E-2</v>
      </c>
    </row>
    <row r="123" spans="1:13" ht="20.25" x14ac:dyDescent="0.2">
      <c r="A123" s="85">
        <v>119</v>
      </c>
      <c r="B123" s="86">
        <v>0.89338099999999998</v>
      </c>
      <c r="C123" s="86">
        <v>0</v>
      </c>
      <c r="D123" s="86">
        <v>0.61</v>
      </c>
      <c r="E123" s="86">
        <v>0.89338099999999998</v>
      </c>
      <c r="F123" s="86">
        <v>0</v>
      </c>
      <c r="G123" s="86">
        <v>0.61</v>
      </c>
      <c r="H123" s="28">
        <f t="shared" si="6"/>
        <v>2.2384935467348637</v>
      </c>
      <c r="I123" s="28">
        <f t="shared" si="7"/>
        <v>4.2929977940138808E-2</v>
      </c>
      <c r="J123" s="28">
        <f t="shared" si="8"/>
        <v>8.2277256104963281E-2</v>
      </c>
      <c r="K123" s="28">
        <f t="shared" si="9"/>
        <v>2.2384935467348637</v>
      </c>
      <c r="L123" s="28">
        <f t="shared" si="10"/>
        <v>4.2929977940138808E-2</v>
      </c>
      <c r="M123" s="28">
        <f t="shared" si="11"/>
        <v>8.2277256104963281E-2</v>
      </c>
    </row>
  </sheetData>
  <pageMargins left="0.75" right="0.75" top="1" bottom="1" header="0.5" footer="0.5"/>
  <pageSetup scale="65" orientation="landscape"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38"/>
  <sheetViews>
    <sheetView topLeftCell="A10" workbookViewId="0">
      <selection activeCell="B44" sqref="B44"/>
    </sheetView>
  </sheetViews>
  <sheetFormatPr defaultRowHeight="12.75" x14ac:dyDescent="0.2"/>
  <cols>
    <col min="1" max="1" width="11" style="47" customWidth="1"/>
    <col min="2" max="2" width="27.85546875" style="47" bestFit="1" customWidth="1"/>
    <col min="3" max="3" width="10.5703125" style="48" customWidth="1"/>
    <col min="4" max="7" width="10.5703125" style="47" customWidth="1"/>
    <col min="8" max="8" width="10.28515625" style="47" customWidth="1"/>
    <col min="9" max="9" width="9.5703125" style="47" bestFit="1" customWidth="1"/>
    <col min="10" max="10" width="9.140625" style="47"/>
    <col min="11" max="11" width="10.85546875" style="47" customWidth="1"/>
    <col min="12" max="257" width="9.140625" style="47"/>
    <col min="258" max="258" width="20.42578125" style="47" customWidth="1"/>
    <col min="259" max="263" width="10.5703125" style="47" customWidth="1"/>
    <col min="264" max="264" width="10.28515625" style="47" customWidth="1"/>
    <col min="265" max="265" width="9.5703125" style="47" bestFit="1" customWidth="1"/>
    <col min="266" max="266" width="9.140625" style="47"/>
    <col min="267" max="267" width="10.85546875" style="47" customWidth="1"/>
    <col min="268" max="513" width="9.140625" style="47"/>
    <col min="514" max="514" width="20.42578125" style="47" customWidth="1"/>
    <col min="515" max="519" width="10.5703125" style="47" customWidth="1"/>
    <col min="520" max="520" width="10.28515625" style="47" customWidth="1"/>
    <col min="521" max="521" width="9.5703125" style="47" bestFit="1" customWidth="1"/>
    <col min="522" max="522" width="9.140625" style="47"/>
    <col min="523" max="523" width="10.85546875" style="47" customWidth="1"/>
    <col min="524" max="769" width="9.140625" style="47"/>
    <col min="770" max="770" width="20.42578125" style="47" customWidth="1"/>
    <col min="771" max="775" width="10.5703125" style="47" customWidth="1"/>
    <col min="776" max="776" width="10.28515625" style="47" customWidth="1"/>
    <col min="777" max="777" width="9.5703125" style="47" bestFit="1" customWidth="1"/>
    <col min="778" max="778" width="9.140625" style="47"/>
    <col min="779" max="779" width="10.85546875" style="47" customWidth="1"/>
    <col min="780" max="1025" width="9.140625" style="47"/>
    <col min="1026" max="1026" width="20.42578125" style="47" customWidth="1"/>
    <col min="1027" max="1031" width="10.5703125" style="47" customWidth="1"/>
    <col min="1032" max="1032" width="10.28515625" style="47" customWidth="1"/>
    <col min="1033" max="1033" width="9.5703125" style="47" bestFit="1" customWidth="1"/>
    <col min="1034" max="1034" width="9.140625" style="47"/>
    <col min="1035" max="1035" width="10.85546875" style="47" customWidth="1"/>
    <col min="1036" max="1281" width="9.140625" style="47"/>
    <col min="1282" max="1282" width="20.42578125" style="47" customWidth="1"/>
    <col min="1283" max="1287" width="10.5703125" style="47" customWidth="1"/>
    <col min="1288" max="1288" width="10.28515625" style="47" customWidth="1"/>
    <col min="1289" max="1289" width="9.5703125" style="47" bestFit="1" customWidth="1"/>
    <col min="1290" max="1290" width="9.140625" style="47"/>
    <col min="1291" max="1291" width="10.85546875" style="47" customWidth="1"/>
    <col min="1292" max="1537" width="9.140625" style="47"/>
    <col min="1538" max="1538" width="20.42578125" style="47" customWidth="1"/>
    <col min="1539" max="1543" width="10.5703125" style="47" customWidth="1"/>
    <col min="1544" max="1544" width="10.28515625" style="47" customWidth="1"/>
    <col min="1545" max="1545" width="9.5703125" style="47" bestFit="1" customWidth="1"/>
    <col min="1546" max="1546" width="9.140625" style="47"/>
    <col min="1547" max="1547" width="10.85546875" style="47" customWidth="1"/>
    <col min="1548" max="1793" width="9.140625" style="47"/>
    <col min="1794" max="1794" width="20.42578125" style="47" customWidth="1"/>
    <col min="1795" max="1799" width="10.5703125" style="47" customWidth="1"/>
    <col min="1800" max="1800" width="10.28515625" style="47" customWidth="1"/>
    <col min="1801" max="1801" width="9.5703125" style="47" bestFit="1" customWidth="1"/>
    <col min="1802" max="1802" width="9.140625" style="47"/>
    <col min="1803" max="1803" width="10.85546875" style="47" customWidth="1"/>
    <col min="1804" max="2049" width="9.140625" style="47"/>
    <col min="2050" max="2050" width="20.42578125" style="47" customWidth="1"/>
    <col min="2051" max="2055" width="10.5703125" style="47" customWidth="1"/>
    <col min="2056" max="2056" width="10.28515625" style="47" customWidth="1"/>
    <col min="2057" max="2057" width="9.5703125" style="47" bestFit="1" customWidth="1"/>
    <col min="2058" max="2058" width="9.140625" style="47"/>
    <col min="2059" max="2059" width="10.85546875" style="47" customWidth="1"/>
    <col min="2060" max="2305" width="9.140625" style="47"/>
    <col min="2306" max="2306" width="20.42578125" style="47" customWidth="1"/>
    <col min="2307" max="2311" width="10.5703125" style="47" customWidth="1"/>
    <col min="2312" max="2312" width="10.28515625" style="47" customWidth="1"/>
    <col min="2313" max="2313" width="9.5703125" style="47" bestFit="1" customWidth="1"/>
    <col min="2314" max="2314" width="9.140625" style="47"/>
    <col min="2315" max="2315" width="10.85546875" style="47" customWidth="1"/>
    <col min="2316" max="2561" width="9.140625" style="47"/>
    <col min="2562" max="2562" width="20.42578125" style="47" customWidth="1"/>
    <col min="2563" max="2567" width="10.5703125" style="47" customWidth="1"/>
    <col min="2568" max="2568" width="10.28515625" style="47" customWidth="1"/>
    <col min="2569" max="2569" width="9.5703125" style="47" bestFit="1" customWidth="1"/>
    <col min="2570" max="2570" width="9.140625" style="47"/>
    <col min="2571" max="2571" width="10.85546875" style="47" customWidth="1"/>
    <col min="2572" max="2817" width="9.140625" style="47"/>
    <col min="2818" max="2818" width="20.42578125" style="47" customWidth="1"/>
    <col min="2819" max="2823" width="10.5703125" style="47" customWidth="1"/>
    <col min="2824" max="2824" width="10.28515625" style="47" customWidth="1"/>
    <col min="2825" max="2825" width="9.5703125" style="47" bestFit="1" customWidth="1"/>
    <col min="2826" max="2826" width="9.140625" style="47"/>
    <col min="2827" max="2827" width="10.85546875" style="47" customWidth="1"/>
    <col min="2828" max="3073" width="9.140625" style="47"/>
    <col min="3074" max="3074" width="20.42578125" style="47" customWidth="1"/>
    <col min="3075" max="3079" width="10.5703125" style="47" customWidth="1"/>
    <col min="3080" max="3080" width="10.28515625" style="47" customWidth="1"/>
    <col min="3081" max="3081" width="9.5703125" style="47" bestFit="1" customWidth="1"/>
    <col min="3082" max="3082" width="9.140625" style="47"/>
    <col min="3083" max="3083" width="10.85546875" style="47" customWidth="1"/>
    <col min="3084" max="3329" width="9.140625" style="47"/>
    <col min="3330" max="3330" width="20.42578125" style="47" customWidth="1"/>
    <col min="3331" max="3335" width="10.5703125" style="47" customWidth="1"/>
    <col min="3336" max="3336" width="10.28515625" style="47" customWidth="1"/>
    <col min="3337" max="3337" width="9.5703125" style="47" bestFit="1" customWidth="1"/>
    <col min="3338" max="3338" width="9.140625" style="47"/>
    <col min="3339" max="3339" width="10.85546875" style="47" customWidth="1"/>
    <col min="3340" max="3585" width="9.140625" style="47"/>
    <col min="3586" max="3586" width="20.42578125" style="47" customWidth="1"/>
    <col min="3587" max="3591" width="10.5703125" style="47" customWidth="1"/>
    <col min="3592" max="3592" width="10.28515625" style="47" customWidth="1"/>
    <col min="3593" max="3593" width="9.5703125" style="47" bestFit="1" customWidth="1"/>
    <col min="3594" max="3594" width="9.140625" style="47"/>
    <col min="3595" max="3595" width="10.85546875" style="47" customWidth="1"/>
    <col min="3596" max="3841" width="9.140625" style="47"/>
    <col min="3842" max="3842" width="20.42578125" style="47" customWidth="1"/>
    <col min="3843" max="3847" width="10.5703125" style="47" customWidth="1"/>
    <col min="3848" max="3848" width="10.28515625" style="47" customWidth="1"/>
    <col min="3849" max="3849" width="9.5703125" style="47" bestFit="1" customWidth="1"/>
    <col min="3850" max="3850" width="9.140625" style="47"/>
    <col min="3851" max="3851" width="10.85546875" style="47" customWidth="1"/>
    <col min="3852" max="4097" width="9.140625" style="47"/>
    <col min="4098" max="4098" width="20.42578125" style="47" customWidth="1"/>
    <col min="4099" max="4103" width="10.5703125" style="47" customWidth="1"/>
    <col min="4104" max="4104" width="10.28515625" style="47" customWidth="1"/>
    <col min="4105" max="4105" width="9.5703125" style="47" bestFit="1" customWidth="1"/>
    <col min="4106" max="4106" width="9.140625" style="47"/>
    <col min="4107" max="4107" width="10.85546875" style="47" customWidth="1"/>
    <col min="4108" max="4353" width="9.140625" style="47"/>
    <col min="4354" max="4354" width="20.42578125" style="47" customWidth="1"/>
    <col min="4355" max="4359" width="10.5703125" style="47" customWidth="1"/>
    <col min="4360" max="4360" width="10.28515625" style="47" customWidth="1"/>
    <col min="4361" max="4361" width="9.5703125" style="47" bestFit="1" customWidth="1"/>
    <col min="4362" max="4362" width="9.140625" style="47"/>
    <col min="4363" max="4363" width="10.85546875" style="47" customWidth="1"/>
    <col min="4364" max="4609" width="9.140625" style="47"/>
    <col min="4610" max="4610" width="20.42578125" style="47" customWidth="1"/>
    <col min="4611" max="4615" width="10.5703125" style="47" customWidth="1"/>
    <col min="4616" max="4616" width="10.28515625" style="47" customWidth="1"/>
    <col min="4617" max="4617" width="9.5703125" style="47" bestFit="1" customWidth="1"/>
    <col min="4618" max="4618" width="9.140625" style="47"/>
    <col min="4619" max="4619" width="10.85546875" style="47" customWidth="1"/>
    <col min="4620" max="4865" width="9.140625" style="47"/>
    <col min="4866" max="4866" width="20.42578125" style="47" customWidth="1"/>
    <col min="4867" max="4871" width="10.5703125" style="47" customWidth="1"/>
    <col min="4872" max="4872" width="10.28515625" style="47" customWidth="1"/>
    <col min="4873" max="4873" width="9.5703125" style="47" bestFit="1" customWidth="1"/>
    <col min="4874" max="4874" width="9.140625" style="47"/>
    <col min="4875" max="4875" width="10.85546875" style="47" customWidth="1"/>
    <col min="4876" max="5121" width="9.140625" style="47"/>
    <col min="5122" max="5122" width="20.42578125" style="47" customWidth="1"/>
    <col min="5123" max="5127" width="10.5703125" style="47" customWidth="1"/>
    <col min="5128" max="5128" width="10.28515625" style="47" customWidth="1"/>
    <col min="5129" max="5129" width="9.5703125" style="47" bestFit="1" customWidth="1"/>
    <col min="5130" max="5130" width="9.140625" style="47"/>
    <col min="5131" max="5131" width="10.85546875" style="47" customWidth="1"/>
    <col min="5132" max="5377" width="9.140625" style="47"/>
    <col min="5378" max="5378" width="20.42578125" style="47" customWidth="1"/>
    <col min="5379" max="5383" width="10.5703125" style="47" customWidth="1"/>
    <col min="5384" max="5384" width="10.28515625" style="47" customWidth="1"/>
    <col min="5385" max="5385" width="9.5703125" style="47" bestFit="1" customWidth="1"/>
    <col min="5386" max="5386" width="9.140625" style="47"/>
    <col min="5387" max="5387" width="10.85546875" style="47" customWidth="1"/>
    <col min="5388" max="5633" width="9.140625" style="47"/>
    <col min="5634" max="5634" width="20.42578125" style="47" customWidth="1"/>
    <col min="5635" max="5639" width="10.5703125" style="47" customWidth="1"/>
    <col min="5640" max="5640" width="10.28515625" style="47" customWidth="1"/>
    <col min="5641" max="5641" width="9.5703125" style="47" bestFit="1" customWidth="1"/>
    <col min="5642" max="5642" width="9.140625" style="47"/>
    <col min="5643" max="5643" width="10.85546875" style="47" customWidth="1"/>
    <col min="5644" max="5889" width="9.140625" style="47"/>
    <col min="5890" max="5890" width="20.42578125" style="47" customWidth="1"/>
    <col min="5891" max="5895" width="10.5703125" style="47" customWidth="1"/>
    <col min="5896" max="5896" width="10.28515625" style="47" customWidth="1"/>
    <col min="5897" max="5897" width="9.5703125" style="47" bestFit="1" customWidth="1"/>
    <col min="5898" max="5898" width="9.140625" style="47"/>
    <col min="5899" max="5899" width="10.85546875" style="47" customWidth="1"/>
    <col min="5900" max="6145" width="9.140625" style="47"/>
    <col min="6146" max="6146" width="20.42578125" style="47" customWidth="1"/>
    <col min="6147" max="6151" width="10.5703125" style="47" customWidth="1"/>
    <col min="6152" max="6152" width="10.28515625" style="47" customWidth="1"/>
    <col min="6153" max="6153" width="9.5703125" style="47" bestFit="1" customWidth="1"/>
    <col min="6154" max="6154" width="9.140625" style="47"/>
    <col min="6155" max="6155" width="10.85546875" style="47" customWidth="1"/>
    <col min="6156" max="6401" width="9.140625" style="47"/>
    <col min="6402" max="6402" width="20.42578125" style="47" customWidth="1"/>
    <col min="6403" max="6407" width="10.5703125" style="47" customWidth="1"/>
    <col min="6408" max="6408" width="10.28515625" style="47" customWidth="1"/>
    <col min="6409" max="6409" width="9.5703125" style="47" bestFit="1" customWidth="1"/>
    <col min="6410" max="6410" width="9.140625" style="47"/>
    <col min="6411" max="6411" width="10.85546875" style="47" customWidth="1"/>
    <col min="6412" max="6657" width="9.140625" style="47"/>
    <col min="6658" max="6658" width="20.42578125" style="47" customWidth="1"/>
    <col min="6659" max="6663" width="10.5703125" style="47" customWidth="1"/>
    <col min="6664" max="6664" width="10.28515625" style="47" customWidth="1"/>
    <col min="6665" max="6665" width="9.5703125" style="47" bestFit="1" customWidth="1"/>
    <col min="6666" max="6666" width="9.140625" style="47"/>
    <col min="6667" max="6667" width="10.85546875" style="47" customWidth="1"/>
    <col min="6668" max="6913" width="9.140625" style="47"/>
    <col min="6914" max="6914" width="20.42578125" style="47" customWidth="1"/>
    <col min="6915" max="6919" width="10.5703125" style="47" customWidth="1"/>
    <col min="6920" max="6920" width="10.28515625" style="47" customWidth="1"/>
    <col min="6921" max="6921" width="9.5703125" style="47" bestFit="1" customWidth="1"/>
    <col min="6922" max="6922" width="9.140625" style="47"/>
    <col min="6923" max="6923" width="10.85546875" style="47" customWidth="1"/>
    <col min="6924" max="7169" width="9.140625" style="47"/>
    <col min="7170" max="7170" width="20.42578125" style="47" customWidth="1"/>
    <col min="7171" max="7175" width="10.5703125" style="47" customWidth="1"/>
    <col min="7176" max="7176" width="10.28515625" style="47" customWidth="1"/>
    <col min="7177" max="7177" width="9.5703125" style="47" bestFit="1" customWidth="1"/>
    <col min="7178" max="7178" width="9.140625" style="47"/>
    <col min="7179" max="7179" width="10.85546875" style="47" customWidth="1"/>
    <col min="7180" max="7425" width="9.140625" style="47"/>
    <col min="7426" max="7426" width="20.42578125" style="47" customWidth="1"/>
    <col min="7427" max="7431" width="10.5703125" style="47" customWidth="1"/>
    <col min="7432" max="7432" width="10.28515625" style="47" customWidth="1"/>
    <col min="7433" max="7433" width="9.5703125" style="47" bestFit="1" customWidth="1"/>
    <col min="7434" max="7434" width="9.140625" style="47"/>
    <col min="7435" max="7435" width="10.85546875" style="47" customWidth="1"/>
    <col min="7436" max="7681" width="9.140625" style="47"/>
    <col min="7682" max="7682" width="20.42578125" style="47" customWidth="1"/>
    <col min="7683" max="7687" width="10.5703125" style="47" customWidth="1"/>
    <col min="7688" max="7688" width="10.28515625" style="47" customWidth="1"/>
    <col min="7689" max="7689" width="9.5703125" style="47" bestFit="1" customWidth="1"/>
    <col min="7690" max="7690" width="9.140625" style="47"/>
    <col min="7691" max="7691" width="10.85546875" style="47" customWidth="1"/>
    <col min="7692" max="7937" width="9.140625" style="47"/>
    <col min="7938" max="7938" width="20.42578125" style="47" customWidth="1"/>
    <col min="7939" max="7943" width="10.5703125" style="47" customWidth="1"/>
    <col min="7944" max="7944" width="10.28515625" style="47" customWidth="1"/>
    <col min="7945" max="7945" width="9.5703125" style="47" bestFit="1" customWidth="1"/>
    <col min="7946" max="7946" width="9.140625" style="47"/>
    <col min="7947" max="7947" width="10.85546875" style="47" customWidth="1"/>
    <col min="7948" max="8193" width="9.140625" style="47"/>
    <col min="8194" max="8194" width="20.42578125" style="47" customWidth="1"/>
    <col min="8195" max="8199" width="10.5703125" style="47" customWidth="1"/>
    <col min="8200" max="8200" width="10.28515625" style="47" customWidth="1"/>
    <col min="8201" max="8201" width="9.5703125" style="47" bestFit="1" customWidth="1"/>
    <col min="8202" max="8202" width="9.140625" style="47"/>
    <col min="8203" max="8203" width="10.85546875" style="47" customWidth="1"/>
    <col min="8204" max="8449" width="9.140625" style="47"/>
    <col min="8450" max="8450" width="20.42578125" style="47" customWidth="1"/>
    <col min="8451" max="8455" width="10.5703125" style="47" customWidth="1"/>
    <col min="8456" max="8456" width="10.28515625" style="47" customWidth="1"/>
    <col min="8457" max="8457" width="9.5703125" style="47" bestFit="1" customWidth="1"/>
    <col min="8458" max="8458" width="9.140625" style="47"/>
    <col min="8459" max="8459" width="10.85546875" style="47" customWidth="1"/>
    <col min="8460" max="8705" width="9.140625" style="47"/>
    <col min="8706" max="8706" width="20.42578125" style="47" customWidth="1"/>
    <col min="8707" max="8711" width="10.5703125" style="47" customWidth="1"/>
    <col min="8712" max="8712" width="10.28515625" style="47" customWidth="1"/>
    <col min="8713" max="8713" width="9.5703125" style="47" bestFit="1" customWidth="1"/>
    <col min="8714" max="8714" width="9.140625" style="47"/>
    <col min="8715" max="8715" width="10.85546875" style="47" customWidth="1"/>
    <col min="8716" max="8961" width="9.140625" style="47"/>
    <col min="8962" max="8962" width="20.42578125" style="47" customWidth="1"/>
    <col min="8963" max="8967" width="10.5703125" style="47" customWidth="1"/>
    <col min="8968" max="8968" width="10.28515625" style="47" customWidth="1"/>
    <col min="8969" max="8969" width="9.5703125" style="47" bestFit="1" customWidth="1"/>
    <col min="8970" max="8970" width="9.140625" style="47"/>
    <col min="8971" max="8971" width="10.85546875" style="47" customWidth="1"/>
    <col min="8972" max="9217" width="9.140625" style="47"/>
    <col min="9218" max="9218" width="20.42578125" style="47" customWidth="1"/>
    <col min="9219" max="9223" width="10.5703125" style="47" customWidth="1"/>
    <col min="9224" max="9224" width="10.28515625" style="47" customWidth="1"/>
    <col min="9225" max="9225" width="9.5703125" style="47" bestFit="1" customWidth="1"/>
    <col min="9226" max="9226" width="9.140625" style="47"/>
    <col min="9227" max="9227" width="10.85546875" style="47" customWidth="1"/>
    <col min="9228" max="9473" width="9.140625" style="47"/>
    <col min="9474" max="9474" width="20.42578125" style="47" customWidth="1"/>
    <col min="9475" max="9479" width="10.5703125" style="47" customWidth="1"/>
    <col min="9480" max="9480" width="10.28515625" style="47" customWidth="1"/>
    <col min="9481" max="9481" width="9.5703125" style="47" bestFit="1" customWidth="1"/>
    <col min="9482" max="9482" width="9.140625" style="47"/>
    <col min="9483" max="9483" width="10.85546875" style="47" customWidth="1"/>
    <col min="9484" max="9729" width="9.140625" style="47"/>
    <col min="9730" max="9730" width="20.42578125" style="47" customWidth="1"/>
    <col min="9731" max="9735" width="10.5703125" style="47" customWidth="1"/>
    <col min="9736" max="9736" width="10.28515625" style="47" customWidth="1"/>
    <col min="9737" max="9737" width="9.5703125" style="47" bestFit="1" customWidth="1"/>
    <col min="9738" max="9738" width="9.140625" style="47"/>
    <col min="9739" max="9739" width="10.85546875" style="47" customWidth="1"/>
    <col min="9740" max="9985" width="9.140625" style="47"/>
    <col min="9986" max="9986" width="20.42578125" style="47" customWidth="1"/>
    <col min="9987" max="9991" width="10.5703125" style="47" customWidth="1"/>
    <col min="9992" max="9992" width="10.28515625" style="47" customWidth="1"/>
    <col min="9993" max="9993" width="9.5703125" style="47" bestFit="1" customWidth="1"/>
    <col min="9994" max="9994" width="9.140625" style="47"/>
    <col min="9995" max="9995" width="10.85546875" style="47" customWidth="1"/>
    <col min="9996" max="10241" width="9.140625" style="47"/>
    <col min="10242" max="10242" width="20.42578125" style="47" customWidth="1"/>
    <col min="10243" max="10247" width="10.5703125" style="47" customWidth="1"/>
    <col min="10248" max="10248" width="10.28515625" style="47" customWidth="1"/>
    <col min="10249" max="10249" width="9.5703125" style="47" bestFit="1" customWidth="1"/>
    <col min="10250" max="10250" width="9.140625" style="47"/>
    <col min="10251" max="10251" width="10.85546875" style="47" customWidth="1"/>
    <col min="10252" max="10497" width="9.140625" style="47"/>
    <col min="10498" max="10498" width="20.42578125" style="47" customWidth="1"/>
    <col min="10499" max="10503" width="10.5703125" style="47" customWidth="1"/>
    <col min="10504" max="10504" width="10.28515625" style="47" customWidth="1"/>
    <col min="10505" max="10505" width="9.5703125" style="47" bestFit="1" customWidth="1"/>
    <col min="10506" max="10506" width="9.140625" style="47"/>
    <col min="10507" max="10507" width="10.85546875" style="47" customWidth="1"/>
    <col min="10508" max="10753" width="9.140625" style="47"/>
    <col min="10754" max="10754" width="20.42578125" style="47" customWidth="1"/>
    <col min="10755" max="10759" width="10.5703125" style="47" customWidth="1"/>
    <col min="10760" max="10760" width="10.28515625" style="47" customWidth="1"/>
    <col min="10761" max="10761" width="9.5703125" style="47" bestFit="1" customWidth="1"/>
    <col min="10762" max="10762" width="9.140625" style="47"/>
    <col min="10763" max="10763" width="10.85546875" style="47" customWidth="1"/>
    <col min="10764" max="11009" width="9.140625" style="47"/>
    <col min="11010" max="11010" width="20.42578125" style="47" customWidth="1"/>
    <col min="11011" max="11015" width="10.5703125" style="47" customWidth="1"/>
    <col min="11016" max="11016" width="10.28515625" style="47" customWidth="1"/>
    <col min="11017" max="11017" width="9.5703125" style="47" bestFit="1" customWidth="1"/>
    <col min="11018" max="11018" width="9.140625" style="47"/>
    <col min="11019" max="11019" width="10.85546875" style="47" customWidth="1"/>
    <col min="11020" max="11265" width="9.140625" style="47"/>
    <col min="11266" max="11266" width="20.42578125" style="47" customWidth="1"/>
    <col min="11267" max="11271" width="10.5703125" style="47" customWidth="1"/>
    <col min="11272" max="11272" width="10.28515625" style="47" customWidth="1"/>
    <col min="11273" max="11273" width="9.5703125" style="47" bestFit="1" customWidth="1"/>
    <col min="11274" max="11274" width="9.140625" style="47"/>
    <col min="11275" max="11275" width="10.85546875" style="47" customWidth="1"/>
    <col min="11276" max="11521" width="9.140625" style="47"/>
    <col min="11522" max="11522" width="20.42578125" style="47" customWidth="1"/>
    <col min="11523" max="11527" width="10.5703125" style="47" customWidth="1"/>
    <col min="11528" max="11528" width="10.28515625" style="47" customWidth="1"/>
    <col min="11529" max="11529" width="9.5703125" style="47" bestFit="1" customWidth="1"/>
    <col min="11530" max="11530" width="9.140625" style="47"/>
    <col min="11531" max="11531" width="10.85546875" style="47" customWidth="1"/>
    <col min="11532" max="11777" width="9.140625" style="47"/>
    <col min="11778" max="11778" width="20.42578125" style="47" customWidth="1"/>
    <col min="11779" max="11783" width="10.5703125" style="47" customWidth="1"/>
    <col min="11784" max="11784" width="10.28515625" style="47" customWidth="1"/>
    <col min="11785" max="11785" width="9.5703125" style="47" bestFit="1" customWidth="1"/>
    <col min="11786" max="11786" width="9.140625" style="47"/>
    <col min="11787" max="11787" width="10.85546875" style="47" customWidth="1"/>
    <col min="11788" max="12033" width="9.140625" style="47"/>
    <col min="12034" max="12034" width="20.42578125" style="47" customWidth="1"/>
    <col min="12035" max="12039" width="10.5703125" style="47" customWidth="1"/>
    <col min="12040" max="12040" width="10.28515625" style="47" customWidth="1"/>
    <col min="12041" max="12041" width="9.5703125" style="47" bestFit="1" customWidth="1"/>
    <col min="12042" max="12042" width="9.140625" style="47"/>
    <col min="12043" max="12043" width="10.85546875" style="47" customWidth="1"/>
    <col min="12044" max="12289" width="9.140625" style="47"/>
    <col min="12290" max="12290" width="20.42578125" style="47" customWidth="1"/>
    <col min="12291" max="12295" width="10.5703125" style="47" customWidth="1"/>
    <col min="12296" max="12296" width="10.28515625" style="47" customWidth="1"/>
    <col min="12297" max="12297" width="9.5703125" style="47" bestFit="1" customWidth="1"/>
    <col min="12298" max="12298" width="9.140625" style="47"/>
    <col min="12299" max="12299" width="10.85546875" style="47" customWidth="1"/>
    <col min="12300" max="12545" width="9.140625" style="47"/>
    <col min="12546" max="12546" width="20.42578125" style="47" customWidth="1"/>
    <col min="12547" max="12551" width="10.5703125" style="47" customWidth="1"/>
    <col min="12552" max="12552" width="10.28515625" style="47" customWidth="1"/>
    <col min="12553" max="12553" width="9.5703125" style="47" bestFit="1" customWidth="1"/>
    <col min="12554" max="12554" width="9.140625" style="47"/>
    <col min="12555" max="12555" width="10.85546875" style="47" customWidth="1"/>
    <col min="12556" max="12801" width="9.140625" style="47"/>
    <col min="12802" max="12802" width="20.42578125" style="47" customWidth="1"/>
    <col min="12803" max="12807" width="10.5703125" style="47" customWidth="1"/>
    <col min="12808" max="12808" width="10.28515625" style="47" customWidth="1"/>
    <col min="12809" max="12809" width="9.5703125" style="47" bestFit="1" customWidth="1"/>
    <col min="12810" max="12810" width="9.140625" style="47"/>
    <col min="12811" max="12811" width="10.85546875" style="47" customWidth="1"/>
    <col min="12812" max="13057" width="9.140625" style="47"/>
    <col min="13058" max="13058" width="20.42578125" style="47" customWidth="1"/>
    <col min="13059" max="13063" width="10.5703125" style="47" customWidth="1"/>
    <col min="13064" max="13064" width="10.28515625" style="47" customWidth="1"/>
    <col min="13065" max="13065" width="9.5703125" style="47" bestFit="1" customWidth="1"/>
    <col min="13066" max="13066" width="9.140625" style="47"/>
    <col min="13067" max="13067" width="10.85546875" style="47" customWidth="1"/>
    <col min="13068" max="13313" width="9.140625" style="47"/>
    <col min="13314" max="13314" width="20.42578125" style="47" customWidth="1"/>
    <col min="13315" max="13319" width="10.5703125" style="47" customWidth="1"/>
    <col min="13320" max="13320" width="10.28515625" style="47" customWidth="1"/>
    <col min="13321" max="13321" width="9.5703125" style="47" bestFit="1" customWidth="1"/>
    <col min="13322" max="13322" width="9.140625" style="47"/>
    <col min="13323" max="13323" width="10.85546875" style="47" customWidth="1"/>
    <col min="13324" max="13569" width="9.140625" style="47"/>
    <col min="13570" max="13570" width="20.42578125" style="47" customWidth="1"/>
    <col min="13571" max="13575" width="10.5703125" style="47" customWidth="1"/>
    <col min="13576" max="13576" width="10.28515625" style="47" customWidth="1"/>
    <col min="13577" max="13577" width="9.5703125" style="47" bestFit="1" customWidth="1"/>
    <col min="13578" max="13578" width="9.140625" style="47"/>
    <col min="13579" max="13579" width="10.85546875" style="47" customWidth="1"/>
    <col min="13580" max="13825" width="9.140625" style="47"/>
    <col min="13826" max="13826" width="20.42578125" style="47" customWidth="1"/>
    <col min="13827" max="13831" width="10.5703125" style="47" customWidth="1"/>
    <col min="13832" max="13832" width="10.28515625" style="47" customWidth="1"/>
    <col min="13833" max="13833" width="9.5703125" style="47" bestFit="1" customWidth="1"/>
    <col min="13834" max="13834" width="9.140625" style="47"/>
    <col min="13835" max="13835" width="10.85546875" style="47" customWidth="1"/>
    <col min="13836" max="14081" width="9.140625" style="47"/>
    <col min="14082" max="14082" width="20.42578125" style="47" customWidth="1"/>
    <col min="14083" max="14087" width="10.5703125" style="47" customWidth="1"/>
    <col min="14088" max="14088" width="10.28515625" style="47" customWidth="1"/>
    <col min="14089" max="14089" width="9.5703125" style="47" bestFit="1" customWidth="1"/>
    <col min="14090" max="14090" width="9.140625" style="47"/>
    <col min="14091" max="14091" width="10.85546875" style="47" customWidth="1"/>
    <col min="14092" max="14337" width="9.140625" style="47"/>
    <col min="14338" max="14338" width="20.42578125" style="47" customWidth="1"/>
    <col min="14339" max="14343" width="10.5703125" style="47" customWidth="1"/>
    <col min="14344" max="14344" width="10.28515625" style="47" customWidth="1"/>
    <col min="14345" max="14345" width="9.5703125" style="47" bestFit="1" customWidth="1"/>
    <col min="14346" max="14346" width="9.140625" style="47"/>
    <col min="14347" max="14347" width="10.85546875" style="47" customWidth="1"/>
    <col min="14348" max="14593" width="9.140625" style="47"/>
    <col min="14594" max="14594" width="20.42578125" style="47" customWidth="1"/>
    <col min="14595" max="14599" width="10.5703125" style="47" customWidth="1"/>
    <col min="14600" max="14600" width="10.28515625" style="47" customWidth="1"/>
    <col min="14601" max="14601" width="9.5703125" style="47" bestFit="1" customWidth="1"/>
    <col min="14602" max="14602" width="9.140625" style="47"/>
    <col min="14603" max="14603" width="10.85546875" style="47" customWidth="1"/>
    <col min="14604" max="14849" width="9.140625" style="47"/>
    <col min="14850" max="14850" width="20.42578125" style="47" customWidth="1"/>
    <col min="14851" max="14855" width="10.5703125" style="47" customWidth="1"/>
    <col min="14856" max="14856" width="10.28515625" style="47" customWidth="1"/>
    <col min="14857" max="14857" width="9.5703125" style="47" bestFit="1" customWidth="1"/>
    <col min="14858" max="14858" width="9.140625" style="47"/>
    <col min="14859" max="14859" width="10.85546875" style="47" customWidth="1"/>
    <col min="14860" max="15105" width="9.140625" style="47"/>
    <col min="15106" max="15106" width="20.42578125" style="47" customWidth="1"/>
    <col min="15107" max="15111" width="10.5703125" style="47" customWidth="1"/>
    <col min="15112" max="15112" width="10.28515625" style="47" customWidth="1"/>
    <col min="15113" max="15113" width="9.5703125" style="47" bestFit="1" customWidth="1"/>
    <col min="15114" max="15114" width="9.140625" style="47"/>
    <col min="15115" max="15115" width="10.85546875" style="47" customWidth="1"/>
    <col min="15116" max="15361" width="9.140625" style="47"/>
    <col min="15362" max="15362" width="20.42578125" style="47" customWidth="1"/>
    <col min="15363" max="15367" width="10.5703125" style="47" customWidth="1"/>
    <col min="15368" max="15368" width="10.28515625" style="47" customWidth="1"/>
    <col min="15369" max="15369" width="9.5703125" style="47" bestFit="1" customWidth="1"/>
    <col min="15370" max="15370" width="9.140625" style="47"/>
    <col min="15371" max="15371" width="10.85546875" style="47" customWidth="1"/>
    <col min="15372" max="15617" width="9.140625" style="47"/>
    <col min="15618" max="15618" width="20.42578125" style="47" customWidth="1"/>
    <col min="15619" max="15623" width="10.5703125" style="47" customWidth="1"/>
    <col min="15624" max="15624" width="10.28515625" style="47" customWidth="1"/>
    <col min="15625" max="15625" width="9.5703125" style="47" bestFit="1" customWidth="1"/>
    <col min="15626" max="15626" width="9.140625" style="47"/>
    <col min="15627" max="15627" width="10.85546875" style="47" customWidth="1"/>
    <col min="15628" max="15873" width="9.140625" style="47"/>
    <col min="15874" max="15874" width="20.42578125" style="47" customWidth="1"/>
    <col min="15875" max="15879" width="10.5703125" style="47" customWidth="1"/>
    <col min="15880" max="15880" width="10.28515625" style="47" customWidth="1"/>
    <col min="15881" max="15881" width="9.5703125" style="47" bestFit="1" customWidth="1"/>
    <col min="15882" max="15882" width="9.140625" style="47"/>
    <col min="15883" max="15883" width="10.85546875" style="47" customWidth="1"/>
    <col min="15884" max="16129" width="9.140625" style="47"/>
    <col min="16130" max="16130" width="20.42578125" style="47" customWidth="1"/>
    <col min="16131" max="16135" width="10.5703125" style="47" customWidth="1"/>
    <col min="16136" max="16136" width="10.28515625" style="47" customWidth="1"/>
    <col min="16137" max="16137" width="9.5703125" style="47" bestFit="1" customWidth="1"/>
    <col min="16138" max="16138" width="9.140625" style="47"/>
    <col min="16139" max="16139" width="10.85546875" style="47" customWidth="1"/>
    <col min="16140" max="16384" width="9.140625" style="47"/>
  </cols>
  <sheetData>
    <row r="1" spans="1:7" s="42" customFormat="1" ht="15.75" x14ac:dyDescent="0.25">
      <c r="A1" s="42" t="s">
        <v>67</v>
      </c>
      <c r="C1" s="43"/>
      <c r="F1" s="44"/>
      <c r="G1" s="44"/>
    </row>
    <row r="2" spans="1:7" x14ac:dyDescent="0.2">
      <c r="A2" s="45" t="s">
        <v>125</v>
      </c>
    </row>
    <row r="3" spans="1:7" x14ac:dyDescent="0.2">
      <c r="A3" s="45" t="s">
        <v>56</v>
      </c>
      <c r="B3" s="45" t="s">
        <v>72</v>
      </c>
      <c r="C3" s="46" t="s">
        <v>60</v>
      </c>
      <c r="D3" s="46" t="s">
        <v>59</v>
      </c>
      <c r="E3" s="45" t="s">
        <v>61</v>
      </c>
      <c r="F3" s="47" t="s">
        <v>68</v>
      </c>
    </row>
    <row r="4" spans="1:7" x14ac:dyDescent="0.2">
      <c r="A4" s="89" t="s">
        <v>52</v>
      </c>
      <c r="B4" s="47">
        <v>1.3460000000000001</v>
      </c>
      <c r="C4" s="48">
        <f>B4/$B$11</f>
        <v>2.5813677413415826E-2</v>
      </c>
      <c r="D4" s="48">
        <f>1-EXP(-B4*1)</f>
        <v>0.73972070162144288</v>
      </c>
      <c r="E4" s="88">
        <f>1-EXP(-C4*2)</f>
        <v>5.0317304414940089E-2</v>
      </c>
    </row>
    <row r="5" spans="1:7" x14ac:dyDescent="0.2">
      <c r="A5" s="89" t="s">
        <v>57</v>
      </c>
      <c r="B5" s="47">
        <v>6.6000000000000003E-2</v>
      </c>
      <c r="C5" s="48">
        <f>B5/$B$11</f>
        <v>1.2657523843131089E-3</v>
      </c>
      <c r="D5" s="48">
        <f>1-EXP(-B5*1)</f>
        <v>6.3869135708381153E-2</v>
      </c>
      <c r="E5" s="88">
        <f t="shared" ref="E5:E8" si="0">1-EXP(-C5*2)</f>
        <v>2.5283032125840155E-3</v>
      </c>
    </row>
    <row r="6" spans="1:7" x14ac:dyDescent="0.2">
      <c r="A6" s="89" t="s">
        <v>58</v>
      </c>
      <c r="B6" s="47">
        <v>6.2E-2</v>
      </c>
      <c r="C6" s="48">
        <f>B6/$B$11</f>
        <v>1.1890401185971628E-3</v>
      </c>
      <c r="D6" s="48">
        <f>1-EXP(-B6*1)</f>
        <v>6.011711320891111E-2</v>
      </c>
      <c r="E6" s="88">
        <f t="shared" si="0"/>
        <v>2.3752548445009625E-3</v>
      </c>
    </row>
    <row r="7" spans="1:7" x14ac:dyDescent="0.2">
      <c r="A7" s="89" t="s">
        <v>55</v>
      </c>
      <c r="C7" s="48">
        <f>(-LN(1-F7)/30)*7</f>
        <v>5.8596301901842427E-3</v>
      </c>
      <c r="E7" s="88">
        <f t="shared" si="0"/>
        <v>1.1650857320283259E-2</v>
      </c>
      <c r="F7" s="47">
        <v>2.4799999999999999E-2</v>
      </c>
    </row>
    <row r="8" spans="1:7" x14ac:dyDescent="0.2">
      <c r="A8" s="89" t="s">
        <v>71</v>
      </c>
      <c r="B8" s="47">
        <f>Parameters!B18/100</f>
        <v>4.0000000000000001E-3</v>
      </c>
      <c r="C8" s="48">
        <f>B8/B11</f>
        <v>7.6712265715945998E-5</v>
      </c>
      <c r="E8" s="88">
        <f t="shared" si="0"/>
        <v>1.5341276249036806E-4</v>
      </c>
      <c r="F8" s="47">
        <v>1.0999999999999999E-2</v>
      </c>
    </row>
    <row r="10" spans="1:7" x14ac:dyDescent="0.2">
      <c r="A10" s="47" t="s">
        <v>62</v>
      </c>
      <c r="B10" s="47">
        <v>1</v>
      </c>
    </row>
    <row r="11" spans="1:7" x14ac:dyDescent="0.2">
      <c r="A11" s="47" t="s">
        <v>63</v>
      </c>
      <c r="B11" s="47">
        <v>52.142899999999997</v>
      </c>
    </row>
    <row r="13" spans="1:7" x14ac:dyDescent="0.2">
      <c r="A13" s="45" t="s">
        <v>127</v>
      </c>
    </row>
    <row r="14" spans="1:7" x14ac:dyDescent="0.2">
      <c r="A14" s="45" t="s">
        <v>56</v>
      </c>
      <c r="B14" s="45" t="s">
        <v>120</v>
      </c>
      <c r="C14" s="46" t="s">
        <v>60</v>
      </c>
      <c r="D14" s="46" t="s">
        <v>59</v>
      </c>
      <c r="E14" s="45" t="s">
        <v>61</v>
      </c>
      <c r="F14" s="47" t="s">
        <v>68</v>
      </c>
    </row>
    <row r="15" spans="1:7" x14ac:dyDescent="0.2">
      <c r="A15" s="89" t="s">
        <v>52</v>
      </c>
      <c r="B15" s="47">
        <v>0.88</v>
      </c>
      <c r="C15" s="48">
        <f>B15/($B$22*4)</f>
        <v>5.0630114792278441E-2</v>
      </c>
      <c r="D15" s="48">
        <f>1-EXP(-B15*1)</f>
        <v>0.58521708831841868</v>
      </c>
      <c r="E15" s="88">
        <f>1-EXP(-C15*2)</f>
        <v>9.6302166627487917E-2</v>
      </c>
    </row>
    <row r="16" spans="1:7" x14ac:dyDescent="0.2">
      <c r="A16" s="89" t="s">
        <v>57</v>
      </c>
      <c r="B16" s="47">
        <v>0.02</v>
      </c>
      <c r="C16" s="48">
        <f>B16/($B$22*4)</f>
        <v>1.1506844270972373E-3</v>
      </c>
      <c r="D16" s="48">
        <f>1-EXP(-B16*1)</f>
        <v>1.9801326693244747E-2</v>
      </c>
      <c r="E16" s="88">
        <f t="shared" ref="E16:E18" si="1">1-EXP(-C16*2)</f>
        <v>2.2987227351808359E-3</v>
      </c>
    </row>
    <row r="17" spans="1:7" x14ac:dyDescent="0.2">
      <c r="A17" s="89" t="s">
        <v>58</v>
      </c>
      <c r="B17" s="47">
        <v>0.02</v>
      </c>
      <c r="C17" s="48">
        <f>B17/($B$22*4)</f>
        <v>1.1506844270972373E-3</v>
      </c>
      <c r="D17" s="48">
        <f>1-EXP(-B17*1)</f>
        <v>1.9801326693244747E-2</v>
      </c>
      <c r="E17" s="88">
        <f t="shared" si="1"/>
        <v>2.2987227351808359E-3</v>
      </c>
    </row>
    <row r="18" spans="1:7" x14ac:dyDescent="0.2">
      <c r="A18" s="89" t="s">
        <v>55</v>
      </c>
      <c r="C18" s="48">
        <f>B18/$B$22</f>
        <v>0</v>
      </c>
      <c r="E18" s="88">
        <f t="shared" si="1"/>
        <v>0</v>
      </c>
      <c r="F18" s="47">
        <v>2.4799999999999999E-2</v>
      </c>
    </row>
    <row r="19" spans="1:7" x14ac:dyDescent="0.2">
      <c r="A19" s="89" t="s">
        <v>71</v>
      </c>
      <c r="B19" s="47">
        <v>4.0000000000000001E-3</v>
      </c>
      <c r="C19" s="48">
        <f>B19/B11</f>
        <v>7.6712265715945998E-5</v>
      </c>
      <c r="E19" s="88">
        <f>1-EXP(-C19*2)</f>
        <v>1.5341276249036806E-4</v>
      </c>
      <c r="F19" s="47">
        <v>1.0999999999999999E-2</v>
      </c>
    </row>
    <row r="20" spans="1:7" x14ac:dyDescent="0.2">
      <c r="A20" s="89"/>
      <c r="E20" s="88"/>
    </row>
    <row r="21" spans="1:7" x14ac:dyDescent="0.2">
      <c r="A21" s="47" t="s">
        <v>121</v>
      </c>
      <c r="B21" s="47">
        <v>1</v>
      </c>
      <c r="E21" s="88"/>
    </row>
    <row r="22" spans="1:7" x14ac:dyDescent="0.2">
      <c r="A22" s="47" t="s">
        <v>63</v>
      </c>
      <c r="B22" s="47">
        <v>4.3452400000000004</v>
      </c>
      <c r="E22" s="88"/>
    </row>
    <row r="23" spans="1:7" x14ac:dyDescent="0.2">
      <c r="E23" s="88"/>
    </row>
    <row r="24" spans="1:7" x14ac:dyDescent="0.2">
      <c r="A24" s="45" t="s">
        <v>126</v>
      </c>
    </row>
    <row r="25" spans="1:7" x14ac:dyDescent="0.2">
      <c r="A25" s="45" t="s">
        <v>56</v>
      </c>
      <c r="B25" s="45" t="s">
        <v>123</v>
      </c>
      <c r="C25" s="46" t="s">
        <v>60</v>
      </c>
      <c r="D25" s="46" t="s">
        <v>59</v>
      </c>
      <c r="E25" s="45" t="s">
        <v>61</v>
      </c>
      <c r="F25" s="47" t="s">
        <v>68</v>
      </c>
      <c r="G25" s="47" t="s">
        <v>148</v>
      </c>
    </row>
    <row r="26" spans="1:7" x14ac:dyDescent="0.2">
      <c r="A26" s="89" t="s">
        <v>52</v>
      </c>
      <c r="B26" s="47">
        <v>0.92</v>
      </c>
      <c r="C26" s="48">
        <f>B26/($B$22*4)</f>
        <v>5.2931483646472918E-2</v>
      </c>
      <c r="D26" s="48">
        <f>1-EXP(-B26*1)</f>
        <v>0.60148095891548592</v>
      </c>
      <c r="E26" s="88">
        <f>1-EXP(-C26*2)</f>
        <v>0.10045209288469181</v>
      </c>
    </row>
    <row r="27" spans="1:7" x14ac:dyDescent="0.2">
      <c r="A27" s="89" t="s">
        <v>57</v>
      </c>
      <c r="B27" s="47">
        <v>0.05</v>
      </c>
      <c r="C27" s="48">
        <f t="shared" ref="C27:C28" si="2">B27/($B$22*4)</f>
        <v>2.8767110677430934E-3</v>
      </c>
      <c r="D27" s="48">
        <f>1-EXP(-B27*1)</f>
        <v>4.8770575499285984E-2</v>
      </c>
      <c r="E27" s="88">
        <f t="shared" ref="E27:E31" si="3">1-EXP(-C27*2)</f>
        <v>5.7369028982502401E-3</v>
      </c>
    </row>
    <row r="28" spans="1:7" x14ac:dyDescent="0.2">
      <c r="A28" s="89" t="s">
        <v>58</v>
      </c>
      <c r="B28" s="47">
        <v>0.02</v>
      </c>
      <c r="C28" s="48">
        <f t="shared" si="2"/>
        <v>1.1506844270972373E-3</v>
      </c>
      <c r="D28" s="48">
        <f>1-EXP(-B28*1)</f>
        <v>1.9801326693244747E-2</v>
      </c>
      <c r="E28" s="88">
        <f t="shared" si="3"/>
        <v>2.2987227351808359E-3</v>
      </c>
    </row>
    <row r="29" spans="1:7" x14ac:dyDescent="0.2">
      <c r="A29" s="89" t="s">
        <v>55</v>
      </c>
      <c r="C29" s="48">
        <f>(-LN(1-F29)/30)*7</f>
        <v>5.8596301901842427E-3</v>
      </c>
      <c r="E29" s="88">
        <f t="shared" si="3"/>
        <v>1.1650857320283259E-2</v>
      </c>
      <c r="F29" s="47">
        <v>2.4799999999999999E-2</v>
      </c>
    </row>
    <row r="30" spans="1:7" x14ac:dyDescent="0.2">
      <c r="A30" s="89" t="s">
        <v>71</v>
      </c>
      <c r="B30" s="47">
        <f>B8</f>
        <v>4.0000000000000001E-3</v>
      </c>
      <c r="C30" s="48">
        <f>B30/B11</f>
        <v>7.6712265715945998E-5</v>
      </c>
      <c r="E30" s="88">
        <f t="shared" si="3"/>
        <v>1.5341276249036806E-4</v>
      </c>
      <c r="F30" s="47">
        <v>1.0999999999999999E-2</v>
      </c>
    </row>
    <row r="31" spans="1:7" x14ac:dyDescent="0.2">
      <c r="A31" s="89" t="s">
        <v>149</v>
      </c>
      <c r="C31" s="48">
        <f>G31/B11</f>
        <v>3.3369835586436504E-2</v>
      </c>
      <c r="E31" s="88">
        <f t="shared" si="3"/>
        <v>6.4561308700971654E-2</v>
      </c>
      <c r="G31" s="47">
        <v>1.74</v>
      </c>
    </row>
    <row r="33" spans="1:6" x14ac:dyDescent="0.2">
      <c r="A33" s="45" t="s">
        <v>122</v>
      </c>
    </row>
    <row r="34" spans="1:6" x14ac:dyDescent="0.2">
      <c r="B34" s="45" t="s">
        <v>72</v>
      </c>
      <c r="C34" s="46" t="s">
        <v>60</v>
      </c>
      <c r="D34" s="46" t="s">
        <v>59</v>
      </c>
      <c r="E34" s="45" t="s">
        <v>61</v>
      </c>
      <c r="F34" s="47" t="s">
        <v>68</v>
      </c>
    </row>
    <row r="35" spans="1:6" x14ac:dyDescent="0.2">
      <c r="A35" s="47" t="s">
        <v>38</v>
      </c>
      <c r="B35" s="47">
        <f>-LN(1-D35)/1</f>
        <v>0.67334455326376563</v>
      </c>
      <c r="C35" s="104">
        <f>B35/B11</f>
        <v>1.2913446572088734E-2</v>
      </c>
      <c r="D35" s="47">
        <v>0.49</v>
      </c>
      <c r="E35" s="88">
        <f>1-EXP(-C35*2)</f>
        <v>2.5496231708073913E-2</v>
      </c>
    </row>
    <row r="36" spans="1:6" x14ac:dyDescent="0.2">
      <c r="A36" s="47" t="s">
        <v>124</v>
      </c>
      <c r="B36" s="47">
        <f>-LN(1-D36)/1</f>
        <v>0.9942522733438669</v>
      </c>
      <c r="C36" s="104">
        <f>B36/B11</f>
        <v>1.9067836145359521E-2</v>
      </c>
      <c r="D36" s="47">
        <v>0.63</v>
      </c>
      <c r="E36" s="88">
        <f>1-EXP(-C36*2)</f>
        <v>3.7417663718882443E-2</v>
      </c>
    </row>
    <row r="37" spans="1:6" x14ac:dyDescent="0.2">
      <c r="A37" s="47" t="s">
        <v>145</v>
      </c>
      <c r="B37" s="47">
        <f t="shared" ref="B37:B38" si="4">-LN(1-D37)/1</f>
        <v>0.13926206733350766</v>
      </c>
      <c r="C37" s="104">
        <f>B37/B11</f>
        <v>2.6707771783600004E-3</v>
      </c>
      <c r="D37" s="47">
        <v>0.13</v>
      </c>
      <c r="E37" s="88">
        <f t="shared" ref="E37:E38" si="5">1-EXP(-C37*2)</f>
        <v>5.3273136224152307E-3</v>
      </c>
    </row>
    <row r="38" spans="1:6" x14ac:dyDescent="0.2">
      <c r="A38" s="47" t="s">
        <v>146</v>
      </c>
      <c r="B38" s="47">
        <f t="shared" si="4"/>
        <v>0.18632957819149348</v>
      </c>
      <c r="C38" s="104">
        <f>B38/B11</f>
        <v>3.5734410282414956E-3</v>
      </c>
      <c r="D38" s="47">
        <v>0.17</v>
      </c>
      <c r="E38" s="88">
        <f t="shared" si="5"/>
        <v>7.1214038276825598E-3</v>
      </c>
    </row>
  </sheetData>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841"/>
  <sheetViews>
    <sheetView workbookViewId="0">
      <selection activeCell="C839" sqref="C839"/>
    </sheetView>
  </sheetViews>
  <sheetFormatPr defaultRowHeight="15" x14ac:dyDescent="0.25"/>
  <cols>
    <col min="1" max="1" width="9.140625" style="4"/>
    <col min="2" max="2" width="4.7109375" style="29" customWidth="1"/>
    <col min="3" max="3" width="10" style="29" bestFit="1" customWidth="1"/>
    <col min="4" max="4" width="9.140625" style="4"/>
    <col min="5" max="5" width="12.7109375" style="4" customWidth="1"/>
    <col min="6" max="6" width="12.5703125" style="4" bestFit="1" customWidth="1"/>
    <col min="7" max="8" width="7" style="4" bestFit="1" customWidth="1"/>
    <col min="9" max="9" width="6.85546875" style="4" bestFit="1" customWidth="1"/>
    <col min="10" max="10" width="12.7109375" style="4" bestFit="1" customWidth="1"/>
    <col min="11" max="11" width="11.140625" style="4" bestFit="1" customWidth="1"/>
    <col min="12" max="12" width="8.42578125" style="4" bestFit="1" customWidth="1"/>
    <col min="13" max="13" width="10.42578125" style="4" bestFit="1" customWidth="1"/>
    <col min="14" max="14" width="8" style="4" bestFit="1" customWidth="1"/>
    <col min="15" max="15" width="6" style="4" bestFit="1" customWidth="1"/>
    <col min="16" max="16" width="6.140625" style="4" bestFit="1" customWidth="1"/>
    <col min="17" max="17" width="11.42578125" style="4" bestFit="1" customWidth="1"/>
    <col min="18" max="18" width="9.85546875" style="4" bestFit="1" customWidth="1"/>
    <col min="19" max="19" width="8.42578125" style="4" bestFit="1" customWidth="1"/>
    <col min="20" max="20" width="9.5703125" style="4" bestFit="1" customWidth="1"/>
    <col min="21" max="21" width="13.7109375" style="4" bestFit="1" customWidth="1"/>
    <col min="22" max="23" width="12.7109375" style="4" customWidth="1"/>
    <col min="24" max="24" width="9.85546875" style="4" bestFit="1" customWidth="1"/>
    <col min="25" max="25" width="8" style="4" bestFit="1" customWidth="1"/>
    <col min="26" max="27" width="4.7109375" style="4" customWidth="1"/>
    <col min="28" max="16384" width="9.140625" style="4"/>
  </cols>
  <sheetData>
    <row r="1" spans="1:27" ht="15.75" x14ac:dyDescent="0.25">
      <c r="A1" s="41" t="s">
        <v>23</v>
      </c>
      <c r="M1" s="36"/>
    </row>
    <row r="2" spans="1:27" ht="15.75" x14ac:dyDescent="0.25">
      <c r="A2" s="41"/>
      <c r="F2" s="108"/>
      <c r="I2" s="108"/>
      <c r="J2" s="108"/>
      <c r="K2" s="108"/>
      <c r="M2" s="102"/>
      <c r="N2" s="102"/>
      <c r="O2" s="102"/>
      <c r="P2" s="102"/>
      <c r="Q2" s="102"/>
      <c r="R2" s="111">
        <f>G7+H7+I7+N7+O7+P7</f>
        <v>104.94373087362841</v>
      </c>
      <c r="S2" s="111">
        <f>S7+L7</f>
        <v>894.402867841844</v>
      </c>
      <c r="T2" s="108">
        <f>S2+R2</f>
        <v>999.3465987154724</v>
      </c>
    </row>
    <row r="3" spans="1:27" x14ac:dyDescent="0.25">
      <c r="B3" s="40"/>
      <c r="E3" s="39" t="s">
        <v>147</v>
      </c>
      <c r="F3" s="39"/>
      <c r="G3" s="39"/>
      <c r="H3" s="39"/>
      <c r="I3" s="39"/>
      <c r="J3" s="39"/>
      <c r="K3" s="39"/>
      <c r="L3" s="39"/>
      <c r="M3" s="38"/>
      <c r="N3" s="38"/>
      <c r="O3" s="38"/>
      <c r="P3" s="38"/>
      <c r="Q3" s="38"/>
      <c r="R3" s="38"/>
      <c r="S3" s="38"/>
      <c r="T3" s="38"/>
      <c r="U3" s="39"/>
      <c r="V3" s="39"/>
      <c r="W3" s="38"/>
      <c r="X3" s="38"/>
      <c r="Y3" s="38"/>
    </row>
    <row r="4" spans="1:27" ht="12.75" x14ac:dyDescent="0.2">
      <c r="A4" s="23" t="s">
        <v>22</v>
      </c>
      <c r="B4" s="37"/>
      <c r="C4" s="37" t="s">
        <v>21</v>
      </c>
      <c r="E4" s="23" t="s">
        <v>147</v>
      </c>
      <c r="F4" s="23" t="s">
        <v>137</v>
      </c>
      <c r="G4" s="23" t="s">
        <v>150</v>
      </c>
      <c r="H4" s="23" t="s">
        <v>151</v>
      </c>
      <c r="I4" s="23" t="s">
        <v>152</v>
      </c>
      <c r="J4" s="23" t="s">
        <v>168</v>
      </c>
      <c r="K4" s="23" t="s">
        <v>169</v>
      </c>
      <c r="L4" s="23" t="s">
        <v>156</v>
      </c>
      <c r="M4" s="23" t="s">
        <v>136</v>
      </c>
      <c r="N4" s="23" t="s">
        <v>153</v>
      </c>
      <c r="O4" s="23" t="s">
        <v>154</v>
      </c>
      <c r="P4" s="23" t="s">
        <v>155</v>
      </c>
      <c r="Q4" s="23" t="s">
        <v>172</v>
      </c>
      <c r="R4" s="23" t="s">
        <v>171</v>
      </c>
      <c r="S4" s="23" t="s">
        <v>170</v>
      </c>
      <c r="T4" s="23" t="s">
        <v>53</v>
      </c>
      <c r="U4" s="23" t="s">
        <v>54</v>
      </c>
      <c r="V4" s="23" t="s">
        <v>20</v>
      </c>
      <c r="W4" s="23" t="s">
        <v>11</v>
      </c>
      <c r="X4" s="23" t="s">
        <v>19</v>
      </c>
      <c r="Y4" s="23" t="s">
        <v>10</v>
      </c>
    </row>
    <row r="5" spans="1:27" ht="12.75" x14ac:dyDescent="0.2">
      <c r="B5" s="4"/>
      <c r="C5" s="36"/>
    </row>
    <row r="6" spans="1:27" x14ac:dyDescent="0.25">
      <c r="A6" s="4">
        <v>0</v>
      </c>
      <c r="E6" s="34">
        <v>1000</v>
      </c>
      <c r="F6" s="34"/>
      <c r="G6" s="34"/>
      <c r="H6" s="34"/>
      <c r="I6" s="34"/>
      <c r="J6" s="34"/>
      <c r="K6" s="34"/>
      <c r="L6" s="34"/>
      <c r="M6" s="34"/>
      <c r="N6" s="34"/>
      <c r="O6" s="34"/>
      <c r="P6" s="34"/>
      <c r="Q6" s="34"/>
      <c r="R6" s="34"/>
      <c r="S6" s="34"/>
      <c r="T6" s="34">
        <f>S6+J6</f>
        <v>0</v>
      </c>
      <c r="U6" s="34">
        <f>K6+R6</f>
        <v>0</v>
      </c>
      <c r="V6" s="33">
        <f>SUM(F6,M6)</f>
        <v>0</v>
      </c>
      <c r="W6" s="105">
        <f>(cNES)*E6</f>
        <v>2410000</v>
      </c>
      <c r="X6" s="30"/>
      <c r="Y6" s="35"/>
      <c r="Z6" s="30"/>
      <c r="AA6" s="30"/>
    </row>
    <row r="7" spans="1:27" x14ac:dyDescent="0.25">
      <c r="A7" s="4">
        <v>1</v>
      </c>
      <c r="C7" s="110">
        <f>IF(male=0,VLOOKUP((A5:A839/'Life tables'!$I$2)+age,lifetable,13,1),IF(male=1,VLOOKUP((A5:A839/'Life tables'!$I$2)+age,lifetable,10,1),"error"))</f>
        <v>4.3180287415445218E-4</v>
      </c>
      <c r="E7" s="100"/>
      <c r="F7" s="101">
        <f t="shared" ref="F7:F70" si="0">E6*(1-pCAUC)+F6*(1-pCAUC)+M6*(pUAUC)</f>
        <v>974.50376829192612</v>
      </c>
      <c r="G7" s="101">
        <f t="shared" ref="G7:G70" si="1">F7*(rrOSEX)</f>
        <v>97.890943048942745</v>
      </c>
      <c r="H7" s="101">
        <f t="shared" ref="H7:H70" si="2">F7*rrEREX</f>
        <v>2.2401139676920478</v>
      </c>
      <c r="I7" s="101">
        <f t="shared" ref="I7:I70" si="3">F7*rrHOEX</f>
        <v>2.2401139676920478</v>
      </c>
      <c r="J7" s="101">
        <f t="shared" ref="J7:J70" si="4">F7*mr + G7*mr + H7*mr+I7*mr +J6</f>
        <v>0.46499769388438722</v>
      </c>
      <c r="K7" s="101">
        <f t="shared" ref="K7:K70" si="5">F7*amr + I7*amrHOEX +K6</f>
        <v>0.1756005633696916</v>
      </c>
      <c r="L7" s="101">
        <f>F7-SUM(G7:K7)</f>
        <v>871.49199905034516</v>
      </c>
      <c r="M7" s="101">
        <f t="shared" ref="M7:M70" si="6">E6*pCAUC+F6*pCAUC+M6*(1-pUAUC)</f>
        <v>25.496231708073914</v>
      </c>
      <c r="N7" s="101">
        <f t="shared" ref="N7:N70" si="7">M7*rrOSEXc</f>
        <v>2.455342354323975</v>
      </c>
      <c r="O7" s="101">
        <f t="shared" ref="O7:O70" si="8">M7*rrEREXc</f>
        <v>5.8608767488788023E-2</v>
      </c>
      <c r="P7" s="101">
        <f t="shared" ref="P7:P70" si="9">M7*rrHOEXc</f>
        <v>5.8608767488788023E-2</v>
      </c>
      <c r="Q7" s="101">
        <f t="shared" ref="Q7:Q70" si="10">M7*mr + N7*mr + O7*mr+P7*mr+Q6</f>
        <v>1.2120184885789063E-2</v>
      </c>
      <c r="R7" s="101">
        <f t="shared" ref="R7:R70" si="11">M7*amrc + P7*amrHOEX+R6</f>
        <v>6.8284238772952537E-4</v>
      </c>
      <c r="S7" s="101">
        <f>M7-SUM(N7:R7)</f>
        <v>22.910868791498842</v>
      </c>
      <c r="T7" s="101">
        <f>J7+Q7</f>
        <v>0.47711787877017631</v>
      </c>
      <c r="U7" s="101">
        <f>K7+R7</f>
        <v>0.17628340575742113</v>
      </c>
      <c r="V7" s="33">
        <f t="shared" ref="V7:V66" si="12">SUM(F7,M7)</f>
        <v>1000</v>
      </c>
      <c r="W7" s="105">
        <f t="shared" ref="W7:W70" si="13">(cNES*L7+cOSEX*G7+cEREX*H7+cHOEX*I7 + cNES*S7 + cOSEX*N7 + cEREX*O7 + cHOEX*P7)/(1+cDR)^A$5:A$65536</f>
        <v>2187287.2254412598</v>
      </c>
      <c r="X7" s="112">
        <f>(L7+G7+H7+I7+N7+O7+P7+S7)</f>
        <v>999.3465987154724</v>
      </c>
      <c r="Y7" s="32">
        <f>(uNES*L7+ uOCEX*G7+uEREX*'UC '!H7+uHOEX*I7+uNES*S7+ uOCEX*N7+uEREX*O7+uHOEX*P7)/(1+oDR)^A$5:A$65536</f>
        <v>657.34600457648855</v>
      </c>
      <c r="Z7" s="30"/>
      <c r="AA7" s="30"/>
    </row>
    <row r="8" spans="1:27" x14ac:dyDescent="0.25">
      <c r="A8" s="4">
        <v>2</v>
      </c>
      <c r="C8" s="110">
        <f>IF(male=0,VLOOKUP((A6:A840/'Life tables'!$I$2)+age,lifetable,13,1),IF(male=1,VLOOKUP((A6:A840/'Life tables'!$I$2)+age,lifetable,10,1),"error"))</f>
        <v>4.3180287415445218E-4</v>
      </c>
      <c r="E8" s="100"/>
      <c r="F8" s="101">
        <f t="shared" si="0"/>
        <v>949.79342083766267</v>
      </c>
      <c r="G8" s="101">
        <f t="shared" si="1"/>
        <v>95.408736931254069</v>
      </c>
      <c r="H8" s="101">
        <f t="shared" si="2"/>
        <v>2.1833117302047147</v>
      </c>
      <c r="I8" s="101">
        <f t="shared" si="3"/>
        <v>2.1833117302047147</v>
      </c>
      <c r="J8" s="101">
        <f t="shared" si="4"/>
        <v>0.91820451024199556</v>
      </c>
      <c r="K8" s="101">
        <f t="shared" si="5"/>
        <v>0.34674844930989002</v>
      </c>
      <c r="L8" s="101">
        <f t="shared" ref="L8:L66" si="14">F8-SUM(G8:K8)</f>
        <v>848.75310748644733</v>
      </c>
      <c r="M8" s="101">
        <f t="shared" si="6"/>
        <v>50.206579162337356</v>
      </c>
      <c r="N8" s="101">
        <f t="shared" si="7"/>
        <v>4.8350023522875745</v>
      </c>
      <c r="O8" s="101">
        <f t="shared" si="8"/>
        <v>0.11541100497612129</v>
      </c>
      <c r="P8" s="101">
        <f t="shared" si="9"/>
        <v>0.11541100497612129</v>
      </c>
      <c r="Q8" s="101">
        <f t="shared" si="10"/>
        <v>3.5986967589126159E-2</v>
      </c>
      <c r="R8" s="101">
        <f t="shared" si="11"/>
        <v>2.0274795398968156E-3</v>
      </c>
      <c r="S8" s="101">
        <f t="shared" ref="S8:S66" si="15">M8-SUM(N8:R8)</f>
        <v>45.102740352968517</v>
      </c>
      <c r="T8" s="101">
        <f t="shared" ref="T8:T66" si="16">J8+Q8</f>
        <v>0.95419147783112168</v>
      </c>
      <c r="U8" s="101">
        <f t="shared" ref="U8:U66" si="17">K8+R8</f>
        <v>0.34877592884978681</v>
      </c>
      <c r="V8" s="33">
        <f t="shared" si="12"/>
        <v>1000</v>
      </c>
      <c r="W8" s="105">
        <f t="shared" si="13"/>
        <v>2183445.6750965854</v>
      </c>
      <c r="X8" s="112">
        <f t="shared" ref="X8:X66" si="18">(L8+G8+H8+I8+N8+O8+P8+S8)</f>
        <v>998.69703259331925</v>
      </c>
      <c r="Y8" s="32">
        <f>(uNES*L8+ uOCEX*G8+uEREX*'UC '!H8+uHOEX*I8+uNES*S8+ uOCEX*N8+uEREX*O8+uHOEX*P8)/(1+oDR)^A$5:A$65536</f>
        <v>656.73259100918222</v>
      </c>
      <c r="Z8" s="30"/>
      <c r="AA8" s="30"/>
    </row>
    <row r="9" spans="1:27" x14ac:dyDescent="0.25">
      <c r="A9" s="4">
        <v>3</v>
      </c>
      <c r="C9" s="110">
        <f>IF(male=0,VLOOKUP((A7:A841/'Life tables'!$I$2)+age,lifetable,13,1),IF(male=1,VLOOKUP((A7:A841/'Life tables'!$I$2)+age,lifetable,10,1),"error"))</f>
        <v>4.3180287415445218E-4</v>
      </c>
      <c r="E9" s="100"/>
      <c r="F9" s="101">
        <f t="shared" si="0"/>
        <v>925.84473389828793</v>
      </c>
      <c r="G9" s="101">
        <f t="shared" si="1"/>
        <v>93.003041206353586</v>
      </c>
      <c r="H9" s="101">
        <f t="shared" si="2"/>
        <v>2.1282603390594454</v>
      </c>
      <c r="I9" s="101">
        <f t="shared" si="3"/>
        <v>2.1282603390594454</v>
      </c>
      <c r="J9" s="101">
        <f t="shared" si="4"/>
        <v>1.3599838857207582</v>
      </c>
      <c r="K9" s="101">
        <f t="shared" si="5"/>
        <v>0.51358090512518539</v>
      </c>
      <c r="L9" s="101">
        <f t="shared" si="14"/>
        <v>826.71160722296952</v>
      </c>
      <c r="M9" s="101">
        <f t="shared" si="6"/>
        <v>74.155266101712172</v>
      </c>
      <c r="N9" s="101">
        <f t="shared" si="7"/>
        <v>7.1413127924327924</v>
      </c>
      <c r="O9" s="101">
        <f t="shared" si="8"/>
        <v>0.17046239612139052</v>
      </c>
      <c r="P9" s="101">
        <f t="shared" si="9"/>
        <v>0.17046239612139052</v>
      </c>
      <c r="Q9" s="101">
        <f t="shared" si="10"/>
        <v>7.1238276319703073E-2</v>
      </c>
      <c r="R9" s="101">
        <f t="shared" si="11"/>
        <v>4.013512595580743E-3</v>
      </c>
      <c r="S9" s="101">
        <f t="shared" si="15"/>
        <v>66.597776728121318</v>
      </c>
      <c r="T9" s="101">
        <f t="shared" si="16"/>
        <v>1.4312221620404613</v>
      </c>
      <c r="U9" s="101">
        <f t="shared" si="17"/>
        <v>0.51759441772076609</v>
      </c>
      <c r="V9" s="33">
        <f t="shared" si="12"/>
        <v>1000.0000000000001</v>
      </c>
      <c r="W9" s="105">
        <f t="shared" si="13"/>
        <v>2179611.7795486571</v>
      </c>
      <c r="X9" s="112">
        <f t="shared" si="18"/>
        <v>998.05118342023889</v>
      </c>
      <c r="Y9" s="32">
        <f>(uNES*L9+ uOCEX*G9+uEREX*'UC '!H9+uHOEX*I9+uNES*S9+ uOCEX*N9+uEREX*O9+uHOEX*P9)/(1+oDR)^A$5:A$65536</f>
        <v>656.12165405345957</v>
      </c>
      <c r="Z9" s="30"/>
      <c r="AA9" s="30"/>
    </row>
    <row r="10" spans="1:27" x14ac:dyDescent="0.25">
      <c r="A10" s="4">
        <v>4</v>
      </c>
      <c r="C10" s="110">
        <f>IF(male=0,VLOOKUP((A8:A842/'Life tables'!$I$2)+age,lifetable,13,1),IF(male=1,VLOOKUP((A8:A842/'Life tables'!$I$2)+age,lifetable,10,1),"error"))</f>
        <v>4.3180287415445218E-4</v>
      </c>
      <c r="E10" s="100"/>
      <c r="F10" s="101">
        <f t="shared" si="0"/>
        <v>902.63423039639463</v>
      </c>
      <c r="G10" s="101">
        <f t="shared" si="1"/>
        <v>90.671497552680947</v>
      </c>
      <c r="H10" s="101">
        <f t="shared" si="2"/>
        <v>2.074905826964649</v>
      </c>
      <c r="I10" s="101">
        <f t="shared" si="3"/>
        <v>2.074905826964649</v>
      </c>
      <c r="J10" s="101">
        <f t="shared" si="4"/>
        <v>1.7906880545626156</v>
      </c>
      <c r="K10" s="101">
        <f t="shared" si="5"/>
        <v>0.67623094767165315</v>
      </c>
      <c r="L10" s="101">
        <f t="shared" si="14"/>
        <v>805.34600218755008</v>
      </c>
      <c r="M10" s="101">
        <f t="shared" si="6"/>
        <v>97.365769603605472</v>
      </c>
      <c r="N10" s="101">
        <f t="shared" si="7"/>
        <v>9.3765345681800127</v>
      </c>
      <c r="O10" s="101">
        <f t="shared" si="8"/>
        <v>0.22381690821618708</v>
      </c>
      <c r="P10" s="101">
        <f t="shared" si="9"/>
        <v>0.22381690821618708</v>
      </c>
      <c r="Q10" s="101">
        <f t="shared" si="10"/>
        <v>0.11752319962345303</v>
      </c>
      <c r="R10" s="101">
        <f t="shared" si="11"/>
        <v>6.6211714590744724E-3</v>
      </c>
      <c r="S10" s="101">
        <f t="shared" si="15"/>
        <v>87.417456847910557</v>
      </c>
      <c r="T10" s="101">
        <f t="shared" si="16"/>
        <v>1.9082112541860687</v>
      </c>
      <c r="U10" s="101">
        <f t="shared" si="17"/>
        <v>0.68285211913072763</v>
      </c>
      <c r="V10" s="33">
        <f t="shared" si="12"/>
        <v>1000.0000000000001</v>
      </c>
      <c r="W10" s="105">
        <f t="shared" si="13"/>
        <v>2175785.4715475524</v>
      </c>
      <c r="X10" s="112">
        <f t="shared" si="18"/>
        <v>997.40893662668327</v>
      </c>
      <c r="Y10" s="32">
        <f>(uNES*L10+ uOCEX*G10+uEREX*'UC '!H10+uHOEX*I10+uNES*S10+ uOCEX*N10+uEREX*O10+uHOEX*P10)/(1+oDR)^A$5:A$65536</f>
        <v>655.51312458992084</v>
      </c>
      <c r="Z10" s="30"/>
      <c r="AA10" s="30"/>
    </row>
    <row r="11" spans="1:27" x14ac:dyDescent="0.25">
      <c r="A11" s="4">
        <v>5</v>
      </c>
      <c r="C11" s="110">
        <f>IF(male=0,VLOOKUP((A9:A843/'Life tables'!$I$2)+age,lifetable,13,1),IF(male=1,VLOOKUP((A9:A843/'Life tables'!$I$2)+age,lifetable,10,1),"error"))</f>
        <v>4.3180287415445218E-4</v>
      </c>
      <c r="E11" s="100"/>
      <c r="F11" s="101">
        <f t="shared" si="0"/>
        <v>880.13915690133535</v>
      </c>
      <c r="G11" s="101">
        <f t="shared" si="1"/>
        <v>88.411820340507276</v>
      </c>
      <c r="H11" s="101">
        <f t="shared" si="2"/>
        <v>2.0231958900919924</v>
      </c>
      <c r="I11" s="101">
        <f t="shared" si="3"/>
        <v>2.0231958900919924</v>
      </c>
      <c r="J11" s="101">
        <f t="shared" si="4"/>
        <v>2.2106583939013849</v>
      </c>
      <c r="K11" s="101">
        <f t="shared" si="5"/>
        <v>0.83482749375427578</v>
      </c>
      <c r="L11" s="101">
        <f t="shared" si="14"/>
        <v>784.63545889298848</v>
      </c>
      <c r="M11" s="101">
        <f t="shared" si="6"/>
        <v>119.8608430986647</v>
      </c>
      <c r="N11" s="101">
        <f t="shared" si="7"/>
        <v>11.542858884198793</v>
      </c>
      <c r="O11" s="101">
        <f t="shared" si="8"/>
        <v>0.27552684508884356</v>
      </c>
      <c r="P11" s="101">
        <f t="shared" si="9"/>
        <v>0.27552684508884356</v>
      </c>
      <c r="Q11" s="101">
        <f t="shared" si="10"/>
        <v>0.17450164238142071</v>
      </c>
      <c r="R11" s="101">
        <f t="shared" si="11"/>
        <v>9.8312954191123771E-3</v>
      </c>
      <c r="S11" s="101">
        <f t="shared" si="15"/>
        <v>107.58259758648769</v>
      </c>
      <c r="T11" s="101">
        <f t="shared" si="16"/>
        <v>2.3851600362828056</v>
      </c>
      <c r="U11" s="101">
        <f t="shared" si="17"/>
        <v>0.84465878917338821</v>
      </c>
      <c r="V11" s="33">
        <f t="shared" si="12"/>
        <v>1000</v>
      </c>
      <c r="W11" s="105">
        <f t="shared" si="13"/>
        <v>2171966.6857357123</v>
      </c>
      <c r="X11" s="112">
        <f t="shared" si="18"/>
        <v>996.77018117454395</v>
      </c>
      <c r="Y11" s="32">
        <f>(uNES*L11+ uOCEX*G11+uEREX*'UC '!H11+uHOEX*I11+uNES*S11+ uOCEX*N11+uEREX*O11+uHOEX*P11)/(1+oDR)^A$5:A$65536</f>
        <v>654.90693564576065</v>
      </c>
      <c r="Z11" s="30"/>
      <c r="AA11" s="30"/>
    </row>
    <row r="12" spans="1:27" x14ac:dyDescent="0.25">
      <c r="A12" s="4">
        <v>6</v>
      </c>
      <c r="C12" s="110">
        <f>IF(male=0,VLOOKUP((A10:A844/'Life tables'!$I$2)+age,lifetable,13,1),IF(male=1,VLOOKUP((A10:A844/'Life tables'!$I$2)+age,lifetable,10,1),"error"))</f>
        <v>4.3180287415445218E-4</v>
      </c>
      <c r="E12" s="100"/>
      <c r="F12" s="101">
        <f t="shared" si="0"/>
        <v>858.33746132386375</v>
      </c>
      <c r="G12" s="101">
        <f t="shared" si="1"/>
        <v>86.221794391315328</v>
      </c>
      <c r="H12" s="101">
        <f t="shared" si="2"/>
        <v>1.973079836802567</v>
      </c>
      <c r="I12" s="101">
        <f t="shared" si="3"/>
        <v>1.973079836802567</v>
      </c>
      <c r="J12" s="101">
        <f t="shared" si="4"/>
        <v>2.6202257584173245</v>
      </c>
      <c r="K12" s="101">
        <f t="shared" si="5"/>
        <v>0.9894954865050537</v>
      </c>
      <c r="L12" s="101">
        <f t="shared" si="14"/>
        <v>764.55978601402091</v>
      </c>
      <c r="M12" s="101">
        <f t="shared" si="6"/>
        <v>141.66253867613628</v>
      </c>
      <c r="N12" s="101">
        <f t="shared" si="7"/>
        <v>13.642409404462228</v>
      </c>
      <c r="O12" s="101">
        <f t="shared" si="8"/>
        <v>0.32564289837826893</v>
      </c>
      <c r="P12" s="101">
        <f t="shared" si="9"/>
        <v>0.32564289837826893</v>
      </c>
      <c r="Q12" s="101">
        <f t="shared" si="10"/>
        <v>0.24184399241196655</v>
      </c>
      <c r="R12" s="101">
        <f t="shared" si="11"/>
        <v>1.3625314365481089E-2</v>
      </c>
      <c r="S12" s="101">
        <f t="shared" si="15"/>
        <v>127.11337416814007</v>
      </c>
      <c r="T12" s="101">
        <f t="shared" si="16"/>
        <v>2.8620697508292912</v>
      </c>
      <c r="U12" s="101">
        <f t="shared" si="17"/>
        <v>1.0031208008705348</v>
      </c>
      <c r="V12" s="33">
        <f t="shared" si="12"/>
        <v>1000</v>
      </c>
      <c r="W12" s="105">
        <f t="shared" si="13"/>
        <v>2168155.3585878643</v>
      </c>
      <c r="X12" s="112">
        <f t="shared" si="18"/>
        <v>996.1348094483003</v>
      </c>
      <c r="Y12" s="32">
        <f>(uNES*L12+ uOCEX*G12+uEREX*'UC '!H12+uHOEX*I12+uNES*S12+ uOCEX*N12+uEREX*O12+uHOEX*P12)/(1+oDR)^A$5:A$65536</f>
        <v>654.303022328005</v>
      </c>
      <c r="Z12" s="30"/>
      <c r="AA12" s="30"/>
    </row>
    <row r="13" spans="1:27" x14ac:dyDescent="0.25">
      <c r="A13" s="4">
        <v>7</v>
      </c>
      <c r="C13" s="110">
        <f>IF(male=0,VLOOKUP((A11:A845/'Life tables'!$I$2)+age,lifetable,13,1),IF(male=1,VLOOKUP((A11:A845/'Life tables'!$I$2)+age,lifetable,10,1),"error"))</f>
        <v>4.3180287415445218E-4</v>
      </c>
      <c r="E13" s="100"/>
      <c r="F13" s="101">
        <f t="shared" si="0"/>
        <v>837.20777129830583</v>
      </c>
      <c r="G13" s="101">
        <f t="shared" si="1"/>
        <v>84.099272806243235</v>
      </c>
      <c r="H13" s="101">
        <f t="shared" si="2"/>
        <v>1.9245085379534934</v>
      </c>
      <c r="I13" s="101">
        <f t="shared" si="3"/>
        <v>1.9245085379534934</v>
      </c>
      <c r="J13" s="101">
        <f t="shared" si="4"/>
        <v>3.0197108046764578</v>
      </c>
      <c r="K13" s="101">
        <f t="shared" si="5"/>
        <v>1.1403560178656942</v>
      </c>
      <c r="L13" s="101">
        <f t="shared" si="14"/>
        <v>745.09941459361346</v>
      </c>
      <c r="M13" s="101">
        <f t="shared" si="6"/>
        <v>162.79222870169411</v>
      </c>
      <c r="N13" s="101">
        <f t="shared" si="7"/>
        <v>15.677244334090668</v>
      </c>
      <c r="O13" s="101">
        <f t="shared" si="8"/>
        <v>0.37421419722734245</v>
      </c>
      <c r="P13" s="101">
        <f t="shared" si="9"/>
        <v>0.37421419722734245</v>
      </c>
      <c r="Q13" s="101">
        <f t="shared" si="10"/>
        <v>0.31923079734947324</v>
      </c>
      <c r="R13" s="101">
        <f t="shared" si="11"/>
        <v>1.7985230584601195E-2</v>
      </c>
      <c r="S13" s="101">
        <f t="shared" si="15"/>
        <v>146.0293399452147</v>
      </c>
      <c r="T13" s="101">
        <f t="shared" si="16"/>
        <v>3.338941602025931</v>
      </c>
      <c r="U13" s="101">
        <f t="shared" si="17"/>
        <v>1.1583412484502953</v>
      </c>
      <c r="V13" s="33">
        <f t="shared" si="12"/>
        <v>1000</v>
      </c>
      <c r="W13" s="105">
        <f t="shared" si="13"/>
        <v>2164351.4283528486</v>
      </c>
      <c r="X13" s="112">
        <f t="shared" si="18"/>
        <v>995.50271714952373</v>
      </c>
      <c r="Y13" s="32">
        <f>(uNES*L13+ uOCEX*G13+uEREX*'UC '!H13+uHOEX*I13+uNES*S13+ uOCEX*N13+uEREX*O13+uHOEX*P13)/(1+oDR)^A$5:A$65536</f>
        <v>653.70132175882532</v>
      </c>
      <c r="Z13" s="30"/>
      <c r="AA13" s="30"/>
    </row>
    <row r="14" spans="1:27" x14ac:dyDescent="0.25">
      <c r="A14" s="4">
        <v>8</v>
      </c>
      <c r="C14" s="110">
        <f>IF(male=0,VLOOKUP((A12:A846/'Life tables'!$I$2)+age,lifetable,13,1),IF(male=1,VLOOKUP((A12:A846/'Life tables'!$I$2)+age,lifetable,10,1),"error"))</f>
        <v>4.3180287415445218E-4</v>
      </c>
      <c r="E14" s="100"/>
      <c r="F14" s="101">
        <f t="shared" si="0"/>
        <v>816.72937323106999</v>
      </c>
      <c r="G14" s="101">
        <f t="shared" si="1"/>
        <v>82.042174861463565</v>
      </c>
      <c r="H14" s="101">
        <f t="shared" si="2"/>
        <v>1.8774343787362551</v>
      </c>
      <c r="I14" s="101">
        <f t="shared" si="3"/>
        <v>1.8774343787362551</v>
      </c>
      <c r="J14" s="101">
        <f t="shared" si="4"/>
        <v>3.4094243054726094</v>
      </c>
      <c r="K14" s="101">
        <f t="shared" si="5"/>
        <v>1.2875264472949501</v>
      </c>
      <c r="L14" s="101">
        <f t="shared" si="14"/>
        <v>726.23537885936639</v>
      </c>
      <c r="M14" s="101">
        <f t="shared" si="6"/>
        <v>183.27062676893001</v>
      </c>
      <c r="N14" s="101">
        <f t="shared" si="7"/>
        <v>17.649358437025647</v>
      </c>
      <c r="O14" s="101">
        <f t="shared" si="8"/>
        <v>0.4212883564445809</v>
      </c>
      <c r="P14" s="101">
        <f t="shared" si="9"/>
        <v>0.4212883564445809</v>
      </c>
      <c r="Q14" s="101">
        <f t="shared" si="10"/>
        <v>0.40635245148279608</v>
      </c>
      <c r="R14" s="101">
        <f t="shared" si="11"/>
        <v>2.2893601116233644E-2</v>
      </c>
      <c r="S14" s="101">
        <f t="shared" si="15"/>
        <v>164.34944556641616</v>
      </c>
      <c r="T14" s="101">
        <f t="shared" si="16"/>
        <v>3.8157767569554055</v>
      </c>
      <c r="U14" s="101">
        <f t="shared" si="17"/>
        <v>1.3104200484111839</v>
      </c>
      <c r="V14" s="33">
        <f t="shared" si="12"/>
        <v>1000</v>
      </c>
      <c r="W14" s="105">
        <f t="shared" si="13"/>
        <v>2160554.834997314</v>
      </c>
      <c r="X14" s="112">
        <f t="shared" si="18"/>
        <v>994.87380319463341</v>
      </c>
      <c r="Y14" s="32">
        <f>(uNES*L14+ uOCEX*G14+uEREX*'UC '!H14+uHOEX*I14+uNES*S14+ uOCEX*N14+uEREX*O14+uHOEX*P14)/(1+oDR)^A$5:A$65536</f>
        <v>653.10177301286365</v>
      </c>
      <c r="Z14" s="30"/>
      <c r="AA14" s="30"/>
    </row>
    <row r="15" spans="1:27" x14ac:dyDescent="0.25">
      <c r="A15" s="4">
        <v>9</v>
      </c>
      <c r="C15" s="110">
        <f>IF(male=0,VLOOKUP((A13:A847/'Life tables'!$I$2)+age,lifetable,13,1),IF(male=1,VLOOKUP((A13:A847/'Life tables'!$I$2)+age,lifetable,10,1),"error"))</f>
        <v>4.3180287415445218E-4</v>
      </c>
      <c r="E15" s="100"/>
      <c r="F15" s="101">
        <f t="shared" si="0"/>
        <v>796.88219199495541</v>
      </c>
      <c r="G15" s="101">
        <f t="shared" si="1"/>
        <v>80.04848396843407</v>
      </c>
      <c r="H15" s="101">
        <f t="shared" si="2"/>
        <v>1.831811211999544</v>
      </c>
      <c r="I15" s="101">
        <f t="shared" si="3"/>
        <v>1.831811211999544</v>
      </c>
      <c r="J15" s="101">
        <f t="shared" si="4"/>
        <v>3.7896674544803073</v>
      </c>
      <c r="K15" s="101">
        <f t="shared" si="5"/>
        <v>1.431120516816978</v>
      </c>
      <c r="L15" s="101">
        <f t="shared" si="14"/>
        <v>707.94929763122491</v>
      </c>
      <c r="M15" s="101">
        <f t="shared" si="6"/>
        <v>203.11780800504465</v>
      </c>
      <c r="N15" s="101">
        <f t="shared" si="7"/>
        <v>19.560684991511909</v>
      </c>
      <c r="O15" s="101">
        <f t="shared" si="8"/>
        <v>0.46691152318129214</v>
      </c>
      <c r="P15" s="101">
        <f t="shared" si="9"/>
        <v>0.46691152318129214</v>
      </c>
      <c r="Q15" s="101">
        <f t="shared" si="10"/>
        <v>0.50290889224646229</v>
      </c>
      <c r="R15" s="101">
        <f t="shared" si="11"/>
        <v>2.833352065401501E-2</v>
      </c>
      <c r="S15" s="101">
        <f t="shared" si="15"/>
        <v>182.09205755426967</v>
      </c>
      <c r="T15" s="101">
        <f t="shared" si="16"/>
        <v>4.2925763467267695</v>
      </c>
      <c r="U15" s="101">
        <f t="shared" si="17"/>
        <v>1.459454037470993</v>
      </c>
      <c r="V15" s="33">
        <f t="shared" si="12"/>
        <v>1000</v>
      </c>
      <c r="W15" s="105">
        <f t="shared" si="13"/>
        <v>2156765.5201512054</v>
      </c>
      <c r="X15" s="112">
        <f t="shared" si="18"/>
        <v>994.24796961580228</v>
      </c>
      <c r="Y15" s="32">
        <f>(uNES*L15+ uOCEX*G15+uEREX*'UC '!H15+uHOEX*I15+uNES*S15+ uOCEX*N15+uEREX*O15+uHOEX*P15)/(1+oDR)^A$5:A$65536</f>
        <v>652.50431705650817</v>
      </c>
      <c r="Z15" s="30"/>
      <c r="AA15" s="30"/>
    </row>
    <row r="16" spans="1:27" x14ac:dyDescent="0.25">
      <c r="A16" s="4">
        <v>10</v>
      </c>
      <c r="C16" s="110">
        <f>IF(male=0,VLOOKUP((A14:A848/'Life tables'!$I$2)+age,lifetable,13,1),IF(male=1,VLOOKUP((A14:A848/'Life tables'!$I$2)+age,lifetable,10,1),"error"))</f>
        <v>4.3180287415445218E-4</v>
      </c>
      <c r="E16" s="100"/>
      <c r="F16" s="101">
        <f t="shared" si="0"/>
        <v>777.64677124935463</v>
      </c>
      <c r="G16" s="101">
        <f t="shared" si="1"/>
        <v>78.116245697020858</v>
      </c>
      <c r="H16" s="101">
        <f t="shared" si="2"/>
        <v>1.7875943130108622</v>
      </c>
      <c r="I16" s="101">
        <f t="shared" si="3"/>
        <v>1.7875943130108622</v>
      </c>
      <c r="J16" s="101">
        <f t="shared" si="4"/>
        <v>4.1607321615171982</v>
      </c>
      <c r="K16" s="101">
        <f t="shared" si="5"/>
        <v>1.5712484625234961</v>
      </c>
      <c r="L16" s="101">
        <f t="shared" si="14"/>
        <v>690.22335630227133</v>
      </c>
      <c r="M16" s="101">
        <f t="shared" si="6"/>
        <v>222.35322875064548</v>
      </c>
      <c r="N16" s="101">
        <f t="shared" si="7"/>
        <v>21.413097685304599</v>
      </c>
      <c r="O16" s="101">
        <f t="shared" si="8"/>
        <v>0.51112842216997389</v>
      </c>
      <c r="P16" s="101">
        <f t="shared" si="9"/>
        <v>0.51112842216997389</v>
      </c>
      <c r="Q16" s="101">
        <f t="shared" si="10"/>
        <v>0.60860930606708807</v>
      </c>
      <c r="R16" s="101">
        <f t="shared" si="11"/>
        <v>3.4288604973058884E-2</v>
      </c>
      <c r="S16" s="101">
        <f t="shared" si="15"/>
        <v>199.27497630996078</v>
      </c>
      <c r="T16" s="101">
        <f t="shared" si="16"/>
        <v>4.7693414675842867</v>
      </c>
      <c r="U16" s="101">
        <f t="shared" si="17"/>
        <v>1.605537067496555</v>
      </c>
      <c r="V16" s="33">
        <f t="shared" si="12"/>
        <v>1000.0000000000001</v>
      </c>
      <c r="W16" s="105">
        <f t="shared" si="13"/>
        <v>2152983.4270549938</v>
      </c>
      <c r="X16" s="112">
        <f t="shared" si="18"/>
        <v>993.62512146491918</v>
      </c>
      <c r="Y16" s="32">
        <f>(uNES*L16+ uOCEX*G16+uEREX*'UC '!H16+uHOEX*I16+uNES*S16+ uOCEX*N16+uEREX*O16+uHOEX*P16)/(1+oDR)^A$5:A$65536</f>
        <v>651.90889668905561</v>
      </c>
      <c r="Z16" s="30"/>
      <c r="AA16" s="30"/>
    </row>
    <row r="17" spans="1:27" x14ac:dyDescent="0.25">
      <c r="A17" s="4">
        <v>11</v>
      </c>
      <c r="C17" s="110">
        <f>IF(male=0,VLOOKUP((A15:A849/'Life tables'!$I$2)+age,lifetable,13,1),IF(male=1,VLOOKUP((A15:A849/'Life tables'!$I$2)+age,lifetable,10,1),"error"))</f>
        <v>4.3180287415445218E-4</v>
      </c>
      <c r="E17" s="100"/>
      <c r="F17" s="101">
        <f t="shared" si="0"/>
        <v>759.00425436705689</v>
      </c>
      <c r="G17" s="101">
        <f t="shared" si="1"/>
        <v>76.243565859555844</v>
      </c>
      <c r="H17" s="101">
        <f t="shared" si="2"/>
        <v>1.7447403356125319</v>
      </c>
      <c r="I17" s="101">
        <f t="shared" si="3"/>
        <v>1.7447403356125319</v>
      </c>
      <c r="J17" s="101">
        <f t="shared" si="4"/>
        <v>4.5229013387054318</v>
      </c>
      <c r="K17" s="101">
        <f t="shared" si="5"/>
        <v>1.708017122639053</v>
      </c>
      <c r="L17" s="101">
        <f t="shared" si="14"/>
        <v>673.04028937493149</v>
      </c>
      <c r="M17" s="101">
        <f t="shared" si="6"/>
        <v>240.99574563294325</v>
      </c>
      <c r="N17" s="101">
        <f t="shared" si="7"/>
        <v>23.208412452459395</v>
      </c>
      <c r="O17" s="101">
        <f t="shared" si="8"/>
        <v>0.55398239956830431</v>
      </c>
      <c r="P17" s="101">
        <f t="shared" si="9"/>
        <v>0.55398239956830431</v>
      </c>
      <c r="Q17" s="101">
        <f t="shared" si="10"/>
        <v>0.72317184327665129</v>
      </c>
      <c r="R17" s="101">
        <f t="shared" si="11"/>
        <v>4.0742974868377344E-2</v>
      </c>
      <c r="S17" s="101">
        <f t="shared" si="15"/>
        <v>215.91545356320222</v>
      </c>
      <c r="T17" s="101">
        <f t="shared" si="16"/>
        <v>5.2460731819820827</v>
      </c>
      <c r="U17" s="101">
        <f t="shared" si="17"/>
        <v>1.7487600975074304</v>
      </c>
      <c r="V17" s="33">
        <f t="shared" si="12"/>
        <v>1000.0000000000001</v>
      </c>
      <c r="W17" s="105">
        <f t="shared" si="13"/>
        <v>2149208.5005085906</v>
      </c>
      <c r="X17" s="112">
        <f t="shared" si="18"/>
        <v>993.00516672051049</v>
      </c>
      <c r="Y17" s="32">
        <f>(uNES*L17+ uOCEX*G17+uEREX*'UC '!H17+uHOEX*I17+uNES*S17+ uOCEX*N17+uEREX*O17+uHOEX*P17)/(1+oDR)^A$5:A$65536</f>
        <v>651.31545648570568</v>
      </c>
      <c r="Z17" s="30"/>
      <c r="AA17" s="30"/>
    </row>
    <row r="18" spans="1:27" x14ac:dyDescent="0.25">
      <c r="A18" s="4">
        <v>12</v>
      </c>
      <c r="C18" s="110">
        <f>IF(male=0,VLOOKUP((A16:A850/'Life tables'!$I$2)+age,lifetable,13,1),IF(male=1,VLOOKUP((A16:A850/'Life tables'!$I$2)+age,lifetable,10,1),"error"))</f>
        <v>4.3180287415445218E-4</v>
      </c>
      <c r="E18" s="100"/>
      <c r="F18" s="101">
        <f t="shared" si="0"/>
        <v>740.93636594895497</v>
      </c>
      <c r="G18" s="101">
        <f t="shared" si="1"/>
        <v>74.428608653950434</v>
      </c>
      <c r="H18" s="101">
        <f t="shared" si="2"/>
        <v>1.7032072697291305</v>
      </c>
      <c r="I18" s="101">
        <f t="shared" si="3"/>
        <v>1.7032072697291305</v>
      </c>
      <c r="J18" s="101">
        <f t="shared" si="4"/>
        <v>4.8764491778125381</v>
      </c>
      <c r="K18" s="101">
        <f t="shared" si="5"/>
        <v>1.8415300422553398</v>
      </c>
      <c r="L18" s="101">
        <f t="shared" si="14"/>
        <v>656.38336353547834</v>
      </c>
      <c r="M18" s="101">
        <f t="shared" si="6"/>
        <v>259.06363405104514</v>
      </c>
      <c r="N18" s="101">
        <f t="shared" si="7"/>
        <v>24.948389253506303</v>
      </c>
      <c r="O18" s="101">
        <f t="shared" si="8"/>
        <v>0.59551546545170564</v>
      </c>
      <c r="P18" s="101">
        <f t="shared" si="9"/>
        <v>0.59551546545170564</v>
      </c>
      <c r="Q18" s="101">
        <f t="shared" si="10"/>
        <v>0.84632334181314883</v>
      </c>
      <c r="R18" s="101">
        <f t="shared" si="11"/>
        <v>4.7681240588377242E-2</v>
      </c>
      <c r="S18" s="101">
        <f t="shared" si="15"/>
        <v>232.03020928423391</v>
      </c>
      <c r="T18" s="101">
        <f t="shared" si="16"/>
        <v>5.7227725196256873</v>
      </c>
      <c r="U18" s="101">
        <f t="shared" si="17"/>
        <v>1.8892112828437171</v>
      </c>
      <c r="V18" s="33">
        <f t="shared" si="12"/>
        <v>1000.0000000000001</v>
      </c>
      <c r="W18" s="105">
        <f t="shared" si="13"/>
        <v>2145440.6868218952</v>
      </c>
      <c r="X18" s="112">
        <f t="shared" si="18"/>
        <v>992.38801619753065</v>
      </c>
      <c r="Y18" s="32">
        <f>(uNES*L18+ uOCEX*G18+uEREX*'UC '!H18+uHOEX*I18+uNES*S18+ uOCEX*N18+uEREX*O18+uHOEX*P18)/(1+oDR)^A$5:A$65536</f>
        <v>650.72394274232784</v>
      </c>
      <c r="Z18" s="30"/>
      <c r="AA18" s="30"/>
    </row>
    <row r="19" spans="1:27" x14ac:dyDescent="0.25">
      <c r="A19" s="4">
        <v>13</v>
      </c>
      <c r="C19" s="110">
        <f>IF(male=0,VLOOKUP((A17:A851/'Life tables'!$I$2)+age,lifetable,13,1),IF(male=1,VLOOKUP((A17:A851/'Life tables'!$I$2)+age,lifetable,10,1),"error"))</f>
        <v>4.3180287415445218E-4</v>
      </c>
      <c r="E19" s="100"/>
      <c r="F19" s="101">
        <f t="shared" si="0"/>
        <v>723.42539390853472</v>
      </c>
      <c r="G19" s="101">
        <f t="shared" si="1"/>
        <v>72.669594864044896</v>
      </c>
      <c r="H19" s="101">
        <f t="shared" si="2"/>
        <v>1.6629544001847005</v>
      </c>
      <c r="I19" s="101">
        <f t="shared" si="3"/>
        <v>1.6629544001847005</v>
      </c>
      <c r="J19" s="101">
        <f t="shared" si="4"/>
        <v>5.2216414190436691</v>
      </c>
      <c r="K19" s="101">
        <f t="shared" si="5"/>
        <v>1.97188757483722</v>
      </c>
      <c r="L19" s="101">
        <f t="shared" si="14"/>
        <v>640.2363612502395</v>
      </c>
      <c r="M19" s="101">
        <f t="shared" si="6"/>
        <v>276.5746060914654</v>
      </c>
      <c r="N19" s="101">
        <f t="shared" si="7"/>
        <v>26.634733800752137</v>
      </c>
      <c r="O19" s="101">
        <f t="shared" si="8"/>
        <v>0.63576833499613561</v>
      </c>
      <c r="P19" s="101">
        <f t="shared" si="9"/>
        <v>0.63576833499613561</v>
      </c>
      <c r="Q19" s="101">
        <f t="shared" si="10"/>
        <v>0.97779905943777801</v>
      </c>
      <c r="R19" s="101">
        <f t="shared" si="11"/>
        <v>5.5088486748171267E-2</v>
      </c>
      <c r="S19" s="101">
        <f t="shared" si="15"/>
        <v>247.63544807453505</v>
      </c>
      <c r="T19" s="101">
        <f t="shared" si="16"/>
        <v>6.1994404784814474</v>
      </c>
      <c r="U19" s="101">
        <f t="shared" si="17"/>
        <v>2.0269760615853913</v>
      </c>
      <c r="V19" s="33">
        <f t="shared" si="12"/>
        <v>1000.0000000000001</v>
      </c>
      <c r="W19" s="105">
        <f t="shared" si="13"/>
        <v>2141679.9337669159</v>
      </c>
      <c r="X19" s="112">
        <f t="shared" si="18"/>
        <v>991.77358345993321</v>
      </c>
      <c r="Y19" s="32">
        <f>(uNES*L19+ uOCEX*G19+uEREX*'UC '!H19+uHOEX*I19+uNES*S19+ uOCEX*N19+uEREX*O19+uHOEX*P19)/(1+oDR)^A$5:A$65536</f>
        <v>650.13430342194488</v>
      </c>
      <c r="Z19" s="30"/>
      <c r="AA19" s="30"/>
    </row>
    <row r="20" spans="1:27" x14ac:dyDescent="0.25">
      <c r="A20" s="4">
        <v>14</v>
      </c>
      <c r="C20" s="110">
        <f>IF(male=0,VLOOKUP((A18:A852/'Life tables'!$I$2)+age,lifetable,13,1),IF(male=1,VLOOKUP((A18:A852/'Life tables'!$I$2)+age,lifetable,10,1),"error"))</f>
        <v>4.3180287415445218E-4</v>
      </c>
      <c r="E20" s="100"/>
      <c r="F20" s="101">
        <f t="shared" si="0"/>
        <v>706.45417210858318</v>
      </c>
      <c r="G20" s="101">
        <f t="shared" si="1"/>
        <v>70.964800115429455</v>
      </c>
      <c r="H20" s="101">
        <f t="shared" si="2"/>
        <v>1.6239422667893553</v>
      </c>
      <c r="I20" s="101">
        <f t="shared" si="3"/>
        <v>1.6239422667893553</v>
      </c>
      <c r="J20" s="101">
        <f t="shared" si="4"/>
        <v>5.5587356115487188</v>
      </c>
      <c r="K20" s="101">
        <f t="shared" si="5"/>
        <v>2.0991869805999839</v>
      </c>
      <c r="L20" s="101">
        <f t="shared" si="14"/>
        <v>624.58356486742628</v>
      </c>
      <c r="M20" s="101">
        <f t="shared" si="6"/>
        <v>293.54582789141682</v>
      </c>
      <c r="N20" s="101">
        <f t="shared" si="7"/>
        <v>28.269099230403114</v>
      </c>
      <c r="O20" s="101">
        <f t="shared" si="8"/>
        <v>0.67478046839148054</v>
      </c>
      <c r="P20" s="101">
        <f t="shared" si="9"/>
        <v>0.67478046839148054</v>
      </c>
      <c r="Q20" s="101">
        <f t="shared" si="10"/>
        <v>1.117342414206135</v>
      </c>
      <c r="R20" s="101">
        <f t="shared" si="11"/>
        <v>6.295025770791432E-2</v>
      </c>
      <c r="S20" s="101">
        <f t="shared" si="15"/>
        <v>262.74687505231668</v>
      </c>
      <c r="T20" s="101">
        <f t="shared" si="16"/>
        <v>6.6760780257548538</v>
      </c>
      <c r="U20" s="101">
        <f t="shared" si="17"/>
        <v>2.1621372383078983</v>
      </c>
      <c r="V20" s="33">
        <f t="shared" si="12"/>
        <v>1000</v>
      </c>
      <c r="W20" s="105">
        <f t="shared" si="13"/>
        <v>2137926.1905314252</v>
      </c>
      <c r="X20" s="112">
        <f t="shared" si="18"/>
        <v>991.16178473593709</v>
      </c>
      <c r="Y20" s="32">
        <f>(uNES*L20+ uOCEX*G20+uEREX*'UC '!H20+uHOEX*I20+uNES*S20+ uOCEX*N20+uEREX*O20+uHOEX*P20)/(1+oDR)^A$5:A$65536</f>
        <v>649.5464881028829</v>
      </c>
      <c r="Z20" s="30"/>
      <c r="AA20" s="30"/>
    </row>
    <row r="21" spans="1:27" x14ac:dyDescent="0.25">
      <c r="A21" s="4">
        <v>15</v>
      </c>
      <c r="C21" s="110">
        <f>IF(male=0,VLOOKUP((A19:A853/'Life tables'!$I$2)+age,lifetable,13,1),IF(male=1,VLOOKUP((A19:A853/'Life tables'!$I$2)+age,lifetable,10,1),"error"))</f>
        <v>4.3180287415445218E-4</v>
      </c>
      <c r="E21" s="100"/>
      <c r="F21" s="101">
        <f t="shared" si="0"/>
        <v>690.00606353309627</v>
      </c>
      <c r="G21" s="101">
        <f t="shared" si="1"/>
        <v>69.312553185027141</v>
      </c>
      <c r="H21" s="101">
        <f t="shared" si="2"/>
        <v>1.5861326256561608</v>
      </c>
      <c r="I21" s="101">
        <f t="shared" si="3"/>
        <v>1.5861326256561608</v>
      </c>
      <c r="J21" s="101">
        <f t="shared" si="4"/>
        <v>5.8879813658996838</v>
      </c>
      <c r="K21" s="101">
        <f t="shared" si="5"/>
        <v>2.2235225218542669</v>
      </c>
      <c r="L21" s="101">
        <f t="shared" si="14"/>
        <v>609.40974120900285</v>
      </c>
      <c r="M21" s="101">
        <f t="shared" si="6"/>
        <v>309.99393646690373</v>
      </c>
      <c r="N21" s="101">
        <f t="shared" si="7"/>
        <v>29.853087723146665</v>
      </c>
      <c r="O21" s="101">
        <f t="shared" si="8"/>
        <v>0.71259010952467527</v>
      </c>
      <c r="P21" s="101">
        <f t="shared" si="9"/>
        <v>0.71259010952467527</v>
      </c>
      <c r="Q21" s="101">
        <f t="shared" si="10"/>
        <v>1.26470473293901</v>
      </c>
      <c r="R21" s="101">
        <f t="shared" si="11"/>
        <v>7.1252543401831334E-2</v>
      </c>
      <c r="S21" s="101">
        <f t="shared" si="15"/>
        <v>277.3797112483669</v>
      </c>
      <c r="T21" s="101">
        <f t="shared" si="16"/>
        <v>7.1526860988386938</v>
      </c>
      <c r="U21" s="101">
        <f t="shared" si="17"/>
        <v>2.2947750652560983</v>
      </c>
      <c r="V21" s="33">
        <f t="shared" si="12"/>
        <v>1000</v>
      </c>
      <c r="W21" s="105">
        <f t="shared" si="13"/>
        <v>2134179.4076740923</v>
      </c>
      <c r="X21" s="112">
        <f t="shared" si="18"/>
        <v>990.55253883590524</v>
      </c>
      <c r="Y21" s="32">
        <f>(uNES*L21+ uOCEX*G21+uEREX*'UC '!H21+uHOEX*I21+uNES*S21+ uOCEX*N21+uEREX*O21+uHOEX*P21)/(1+oDR)^A$5:A$65536</f>
        <v>648.96044792853218</v>
      </c>
      <c r="Z21" s="30"/>
      <c r="AA21" s="30"/>
    </row>
    <row r="22" spans="1:27" x14ac:dyDescent="0.25">
      <c r="A22" s="4">
        <v>16</v>
      </c>
      <c r="C22" s="110">
        <f>IF(male=0,VLOOKUP((A20:A854/'Life tables'!$I$2)+age,lifetable,13,1),IF(male=1,VLOOKUP((A20:A854/'Life tables'!$I$2)+age,lifetable,10,1),"error"))</f>
        <v>4.3180287415445218E-4</v>
      </c>
      <c r="E22" s="100"/>
      <c r="F22" s="101">
        <f t="shared" si="0"/>
        <v>674.06494397788674</v>
      </c>
      <c r="G22" s="101">
        <f t="shared" si="1"/>
        <v>67.711234362781269</v>
      </c>
      <c r="H22" s="101">
        <f t="shared" si="2"/>
        <v>1.5494884117103647</v>
      </c>
      <c r="I22" s="101">
        <f t="shared" si="3"/>
        <v>1.5494884117103647</v>
      </c>
      <c r="J22" s="101">
        <f t="shared" si="4"/>
        <v>6.2096205987857811</v>
      </c>
      <c r="K22" s="101">
        <f t="shared" si="5"/>
        <v>2.3449855554120993</v>
      </c>
      <c r="L22" s="101">
        <f t="shared" si="14"/>
        <v>594.70012663748685</v>
      </c>
      <c r="M22" s="101">
        <f t="shared" si="6"/>
        <v>325.93505602211326</v>
      </c>
      <c r="N22" s="101">
        <f t="shared" si="7"/>
        <v>31.38825207478116</v>
      </c>
      <c r="O22" s="101">
        <f t="shared" si="8"/>
        <v>0.74923432347047114</v>
      </c>
      <c r="P22" s="101">
        <f t="shared" si="9"/>
        <v>0.74923432347047114</v>
      </c>
      <c r="Q22" s="101">
        <f t="shared" si="10"/>
        <v>1.4196450074462053</v>
      </c>
      <c r="R22" s="101">
        <f t="shared" si="11"/>
        <v>7.9981765604044741E-2</v>
      </c>
      <c r="S22" s="101">
        <f t="shared" si="15"/>
        <v>291.54870852734092</v>
      </c>
      <c r="T22" s="101">
        <f t="shared" si="16"/>
        <v>7.6292656062319866</v>
      </c>
      <c r="U22" s="101">
        <f t="shared" si="17"/>
        <v>2.424967321016144</v>
      </c>
      <c r="V22" s="33">
        <f t="shared" si="12"/>
        <v>1000</v>
      </c>
      <c r="W22" s="105">
        <f t="shared" si="13"/>
        <v>2130439.5370810512</v>
      </c>
      <c r="X22" s="112">
        <f t="shared" si="18"/>
        <v>989.94576707275178</v>
      </c>
      <c r="Y22" s="32">
        <f>(uNES*L22+ uOCEX*G22+uEREX*'UC '!H22+uHOEX*I22+uNES*S22+ uOCEX*N22+uEREX*O22+uHOEX*P22)/(1+oDR)^A$5:A$65536</f>
        <v>648.37613555867006</v>
      </c>
      <c r="Z22" s="30"/>
      <c r="AA22" s="30"/>
    </row>
    <row r="23" spans="1:27" x14ac:dyDescent="0.25">
      <c r="A23" s="4">
        <v>17</v>
      </c>
      <c r="C23" s="110">
        <f>IF(male=0,VLOOKUP((A21:A855/'Life tables'!$I$2)+age,lifetable,13,1),IF(male=1,VLOOKUP((A21:A855/'Life tables'!$I$2)+age,lifetable,10,1),"error"))</f>
        <v>4.3180287415445218E-4</v>
      </c>
      <c r="E23" s="100"/>
      <c r="F23" s="101">
        <f t="shared" si="0"/>
        <v>658.6151862439059</v>
      </c>
      <c r="G23" s="101">
        <f t="shared" si="1"/>
        <v>66.159273863841435</v>
      </c>
      <c r="H23" s="101">
        <f t="shared" si="2"/>
        <v>1.513973702354227</v>
      </c>
      <c r="I23" s="101">
        <f t="shared" si="3"/>
        <v>1.513973702354227</v>
      </c>
      <c r="J23" s="101">
        <f t="shared" si="4"/>
        <v>6.5238877701661897</v>
      </c>
      <c r="K23" s="101">
        <f t="shared" si="5"/>
        <v>2.4636646221446754</v>
      </c>
      <c r="L23" s="101">
        <f t="shared" si="14"/>
        <v>580.44041258304514</v>
      </c>
      <c r="M23" s="101">
        <f t="shared" si="6"/>
        <v>341.38481375609405</v>
      </c>
      <c r="N23" s="101">
        <f t="shared" si="7"/>
        <v>32.876097218433301</v>
      </c>
      <c r="O23" s="101">
        <f t="shared" si="8"/>
        <v>0.78474903282660879</v>
      </c>
      <c r="P23" s="101">
        <f t="shared" si="9"/>
        <v>0.78474903282660879</v>
      </c>
      <c r="Q23" s="101">
        <f t="shared" si="10"/>
        <v>1.5819296582643987</v>
      </c>
      <c r="R23" s="101">
        <f t="shared" si="11"/>
        <v>8.9124764617737842E-2</v>
      </c>
      <c r="S23" s="101">
        <f t="shared" si="15"/>
        <v>305.2681640491254</v>
      </c>
      <c r="T23" s="101">
        <f t="shared" si="16"/>
        <v>8.1058174284305888</v>
      </c>
      <c r="U23" s="101">
        <f t="shared" si="17"/>
        <v>2.5527893867624134</v>
      </c>
      <c r="V23" s="33">
        <f t="shared" si="12"/>
        <v>1000</v>
      </c>
      <c r="W23" s="105">
        <f t="shared" si="13"/>
        <v>2126706.5319238454</v>
      </c>
      <c r="X23" s="112">
        <f t="shared" si="18"/>
        <v>989.34139318480698</v>
      </c>
      <c r="Y23" s="32">
        <f>(uNES*L23+ uOCEX*G23+uEREX*'UC '!H23+uHOEX*I23+uNES*S23+ uOCEX*N23+uEREX*O23+uHOEX*P23)/(1+oDR)^A$5:A$65536</f>
        <v>647.7935051223028</v>
      </c>
      <c r="Z23" s="30"/>
      <c r="AA23" s="30"/>
    </row>
    <row r="24" spans="1:27" x14ac:dyDescent="0.25">
      <c r="A24" s="4">
        <v>18</v>
      </c>
      <c r="C24" s="110">
        <f>IF(male=0,VLOOKUP((A22:A856/'Life tables'!$I$2)+age,lifetable,13,1),IF(male=1,VLOOKUP((A22:A856/'Life tables'!$I$2)+age,lifetable,10,1),"error"))</f>
        <v>4.3180287415445218E-4</v>
      </c>
      <c r="E24" s="100"/>
      <c r="F24" s="101">
        <f t="shared" si="0"/>
        <v>643.64164481778357</v>
      </c>
      <c r="G24" s="101">
        <f t="shared" si="1"/>
        <v>64.655150289691818</v>
      </c>
      <c r="H24" s="101">
        <f t="shared" si="2"/>
        <v>1.4795536822518276</v>
      </c>
      <c r="I24" s="101">
        <f t="shared" si="3"/>
        <v>1.4795536822518276</v>
      </c>
      <c r="J24" s="101">
        <f t="shared" si="4"/>
        <v>6.8310101131129093</v>
      </c>
      <c r="K24" s="101">
        <f t="shared" si="5"/>
        <v>2.5796455337796318</v>
      </c>
      <c r="L24" s="101">
        <f t="shared" si="14"/>
        <v>566.61673151669561</v>
      </c>
      <c r="M24" s="101">
        <f t="shared" si="6"/>
        <v>356.35835518221637</v>
      </c>
      <c r="N24" s="101">
        <f t="shared" si="7"/>
        <v>34.318081699855327</v>
      </c>
      <c r="O24" s="101">
        <f t="shared" si="8"/>
        <v>0.81916905292900821</v>
      </c>
      <c r="P24" s="101">
        <f t="shared" si="9"/>
        <v>0.81916905292900821</v>
      </c>
      <c r="Q24" s="101">
        <f t="shared" si="10"/>
        <v>1.7513323056774439</v>
      </c>
      <c r="R24" s="101">
        <f t="shared" si="11"/>
        <v>9.8668786374605286E-2</v>
      </c>
      <c r="S24" s="101">
        <f t="shared" si="15"/>
        <v>318.55193428445097</v>
      </c>
      <c r="T24" s="101">
        <f t="shared" si="16"/>
        <v>8.5823424187903541</v>
      </c>
      <c r="U24" s="101">
        <f t="shared" si="17"/>
        <v>2.6783143201542372</v>
      </c>
      <c r="V24" s="33">
        <f t="shared" si="12"/>
        <v>1000</v>
      </c>
      <c r="W24" s="105">
        <f t="shared" si="13"/>
        <v>2122980.346618732</v>
      </c>
      <c r="X24" s="112">
        <f t="shared" si="18"/>
        <v>988.73934326105541</v>
      </c>
      <c r="Y24" s="32">
        <f>(uNES*L24+ uOCEX*G24+uEREX*'UC '!H24+uHOEX*I24+uNES*S24+ uOCEX*N24+uEREX*O24+uHOEX*P24)/(1+oDR)^A$5:A$65536</f>
        <v>647.21251217196595</v>
      </c>
      <c r="Z24" s="30"/>
      <c r="AA24" s="30"/>
    </row>
    <row r="25" spans="1:27" x14ac:dyDescent="0.25">
      <c r="A25" s="4">
        <v>19</v>
      </c>
      <c r="C25" s="110">
        <f>IF(male=0,VLOOKUP((A23:A857/'Life tables'!$I$2)+age,lifetable,13,1),IF(male=1,VLOOKUP((A23:A857/'Life tables'!$I$2)+age,lifetable,10,1),"error"))</f>
        <v>4.3180287415445218E-4</v>
      </c>
      <c r="E25" s="100"/>
      <c r="F25" s="101">
        <f t="shared" si="0"/>
        <v>629.12964102456726</v>
      </c>
      <c r="G25" s="101">
        <f t="shared" si="1"/>
        <v>63.197389136712644</v>
      </c>
      <c r="H25" s="101">
        <f t="shared" si="2"/>
        <v>1.4461946091993307</v>
      </c>
      <c r="I25" s="101">
        <f t="shared" si="3"/>
        <v>1.4461946091993307</v>
      </c>
      <c r="J25" s="101">
        <f t="shared" si="4"/>
        <v>7.131207856569044</v>
      </c>
      <c r="K25" s="101">
        <f t="shared" si="5"/>
        <v>2.6930114570229287</v>
      </c>
      <c r="L25" s="101">
        <f t="shared" si="14"/>
        <v>553.21564335586402</v>
      </c>
      <c r="M25" s="101">
        <f t="shared" si="6"/>
        <v>370.87035897543268</v>
      </c>
      <c r="N25" s="101">
        <f t="shared" si="7"/>
        <v>35.715619107248379</v>
      </c>
      <c r="O25" s="101">
        <f t="shared" si="8"/>
        <v>0.85252812598150507</v>
      </c>
      <c r="P25" s="101">
        <f t="shared" si="9"/>
        <v>0.85252812598150507</v>
      </c>
      <c r="Q25" s="101">
        <f t="shared" si="10"/>
        <v>1.9276335477946374</v>
      </c>
      <c r="R25" s="101">
        <f t="shared" si="11"/>
        <v>0.10860146993194428</v>
      </c>
      <c r="S25" s="101">
        <f t="shared" si="15"/>
        <v>331.41344859849471</v>
      </c>
      <c r="T25" s="101">
        <f t="shared" si="16"/>
        <v>9.0588414043636813</v>
      </c>
      <c r="U25" s="101">
        <f t="shared" si="17"/>
        <v>2.8016129269548729</v>
      </c>
      <c r="V25" s="33">
        <f t="shared" si="12"/>
        <v>1000</v>
      </c>
      <c r="W25" s="105">
        <f t="shared" si="13"/>
        <v>2119260.9367872667</v>
      </c>
      <c r="X25" s="112">
        <f t="shared" si="18"/>
        <v>988.13954566868142</v>
      </c>
      <c r="Y25" s="32">
        <f>(uNES*L25+ uOCEX*G25+uEREX*'UC '!H25+uHOEX*I25+uNES*S25+ uOCEX*N25+uEREX*O25+uHOEX*P25)/(1+oDR)^A$5:A$65536</f>
        <v>646.633113639454</v>
      </c>
      <c r="Z25" s="30"/>
      <c r="AA25" s="30"/>
    </row>
    <row r="26" spans="1:27" x14ac:dyDescent="0.25">
      <c r="A26" s="4">
        <v>20</v>
      </c>
      <c r="C26" s="110">
        <f>IF(male=0,VLOOKUP((A24:A858/'Life tables'!$I$2)+age,lifetable,13,1),IF(male=1,VLOOKUP((A24:A858/'Life tables'!$I$2)+age,lifetable,10,1),"error"))</f>
        <v>4.3180287415445218E-4</v>
      </c>
      <c r="E26" s="100"/>
      <c r="F26" s="101">
        <f t="shared" si="0"/>
        <v>615.06494863810735</v>
      </c>
      <c r="G26" s="101">
        <f t="shared" si="1"/>
        <v>61.784561350713361</v>
      </c>
      <c r="H26" s="101">
        <f t="shared" si="2"/>
        <v>1.4138637810472505</v>
      </c>
      <c r="I26" s="101">
        <f t="shared" si="3"/>
        <v>1.4138637810472505</v>
      </c>
      <c r="J26" s="101">
        <f t="shared" si="4"/>
        <v>7.424694441240888</v>
      </c>
      <c r="K26" s="101">
        <f t="shared" si="5"/>
        <v>2.8038429950877948</v>
      </c>
      <c r="L26" s="101">
        <f t="shared" si="14"/>
        <v>540.22412228897088</v>
      </c>
      <c r="M26" s="101">
        <f t="shared" si="6"/>
        <v>384.93505136189253</v>
      </c>
      <c r="N26" s="101">
        <f t="shared" si="7"/>
        <v>37.070079457013591</v>
      </c>
      <c r="O26" s="101">
        <f t="shared" si="8"/>
        <v>0.88485895413358517</v>
      </c>
      <c r="P26" s="101">
        <f t="shared" si="9"/>
        <v>0.88485895413358517</v>
      </c>
      <c r="Q26" s="101">
        <f t="shared" si="10"/>
        <v>2.110620745469399</v>
      </c>
      <c r="R26" s="101">
        <f t="shared" si="11"/>
        <v>0.11891083535512975</v>
      </c>
      <c r="S26" s="101">
        <f t="shared" si="15"/>
        <v>343.86572241578722</v>
      </c>
      <c r="T26" s="101">
        <f t="shared" si="16"/>
        <v>9.535315186710287</v>
      </c>
      <c r="U26" s="101">
        <f t="shared" si="17"/>
        <v>2.9227538304429244</v>
      </c>
      <c r="V26" s="33">
        <f t="shared" si="12"/>
        <v>999.99999999999989</v>
      </c>
      <c r="W26" s="105">
        <f t="shared" si="13"/>
        <v>2115548.2592181624</v>
      </c>
      <c r="X26" s="112">
        <f t="shared" si="18"/>
        <v>987.54193098284668</v>
      </c>
      <c r="Y26" s="32">
        <f>(uNES*L26+ uOCEX*G26+uEREX*'UC '!H26+uHOEX*I26+uNES*S26+ uOCEX*N26+uEREX*O26+uHOEX*P26)/(1+oDR)^A$5:A$65536</f>
        <v>646.0552677929204</v>
      </c>
      <c r="Z26" s="30"/>
      <c r="AA26" s="30"/>
    </row>
    <row r="27" spans="1:27" x14ac:dyDescent="0.25">
      <c r="A27" s="4">
        <v>21</v>
      </c>
      <c r="C27" s="110">
        <f>IF(male=0,VLOOKUP((A25:A859/'Life tables'!$I$2)+age,lifetable,13,1),IF(male=1,VLOOKUP((A25:A859/'Life tables'!$I$2)+age,lifetable,10,1),"error"))</f>
        <v>4.3180287415445218E-4</v>
      </c>
      <c r="E27" s="100"/>
      <c r="F27" s="101">
        <f t="shared" si="0"/>
        <v>601.43377993498098</v>
      </c>
      <c r="G27" s="101">
        <f t="shared" si="1"/>
        <v>60.41528192602</v>
      </c>
      <c r="H27" s="101">
        <f t="shared" si="2"/>
        <v>1.3825295036422884</v>
      </c>
      <c r="I27" s="101">
        <f t="shared" si="3"/>
        <v>1.3825295036422884</v>
      </c>
      <c r="J27" s="101">
        <f t="shared" si="4"/>
        <v>7.7116767288354477</v>
      </c>
      <c r="K27" s="101">
        <f t="shared" si="5"/>
        <v>2.9122182667106626</v>
      </c>
      <c r="L27" s="101">
        <f t="shared" si="14"/>
        <v>527.62954400613035</v>
      </c>
      <c r="M27" s="101">
        <f t="shared" si="6"/>
        <v>398.56622006501902</v>
      </c>
      <c r="N27" s="101">
        <f t="shared" si="7"/>
        <v>38.382790536789479</v>
      </c>
      <c r="O27" s="101">
        <f t="shared" si="8"/>
        <v>0.91619323153854748</v>
      </c>
      <c r="P27" s="101">
        <f t="shared" si="9"/>
        <v>0.91619323153854748</v>
      </c>
      <c r="Q27" s="101">
        <f t="shared" si="10"/>
        <v>2.3000878138475227</v>
      </c>
      <c r="R27" s="101">
        <f t="shared" si="11"/>
        <v>0.12958527197359462</v>
      </c>
      <c r="S27" s="101">
        <f t="shared" si="15"/>
        <v>355.9213699793313</v>
      </c>
      <c r="T27" s="101">
        <f t="shared" si="16"/>
        <v>10.01176454268297</v>
      </c>
      <c r="U27" s="101">
        <f t="shared" si="17"/>
        <v>3.0418035386842575</v>
      </c>
      <c r="V27" s="33">
        <f t="shared" si="12"/>
        <v>1000</v>
      </c>
      <c r="W27" s="105">
        <f t="shared" si="13"/>
        <v>2111842.2718303581</v>
      </c>
      <c r="X27" s="112">
        <f t="shared" si="18"/>
        <v>986.94643191863281</v>
      </c>
      <c r="Y27" s="32">
        <f>(uNES*L27+ uOCEX*G27+uEREX*'UC '!H27+uHOEX*I27+uNES*S27+ uOCEX*N27+uEREX*O27+uHOEX*P27)/(1+oDR)^A$5:A$65536</f>
        <v>645.47893419531806</v>
      </c>
      <c r="Z27" s="30"/>
      <c r="AA27" s="30"/>
    </row>
    <row r="28" spans="1:27" x14ac:dyDescent="0.25">
      <c r="A28" s="4">
        <v>22</v>
      </c>
      <c r="C28" s="110">
        <f>IF(male=0,VLOOKUP((A26:A860/'Life tables'!$I$2)+age,lifetable,13,1),IF(male=1,VLOOKUP((A26:A860/'Life tables'!$I$2)+age,lifetable,10,1),"error"))</f>
        <v>4.3180287415445218E-4</v>
      </c>
      <c r="E28" s="100"/>
      <c r="F28" s="101">
        <f t="shared" si="0"/>
        <v>588.22277217828287</v>
      </c>
      <c r="G28" s="101">
        <f t="shared" si="1"/>
        <v>59.088208547743783</v>
      </c>
      <c r="H28" s="101">
        <f t="shared" si="2"/>
        <v>1.3521610597573162</v>
      </c>
      <c r="I28" s="101">
        <f t="shared" si="3"/>
        <v>1.3521610597573162</v>
      </c>
      <c r="J28" s="101">
        <f t="shared" si="4"/>
        <v>7.9923552048485291</v>
      </c>
      <c r="K28" s="101">
        <f t="shared" si="5"/>
        <v>3.0182129827315509</v>
      </c>
      <c r="L28" s="101">
        <f t="shared" si="14"/>
        <v>515.41967332344439</v>
      </c>
      <c r="M28" s="101">
        <f t="shared" si="6"/>
        <v>411.77722782171713</v>
      </c>
      <c r="N28" s="101">
        <f t="shared" si="7"/>
        <v>39.655039207092059</v>
      </c>
      <c r="O28" s="101">
        <f t="shared" si="8"/>
        <v>0.94656167542351977</v>
      </c>
      <c r="P28" s="101">
        <f t="shared" si="9"/>
        <v>0.94656167542351977</v>
      </c>
      <c r="Q28" s="101">
        <f t="shared" si="10"/>
        <v>2.4958350203406474</v>
      </c>
      <c r="R28" s="101">
        <f t="shared" si="11"/>
        <v>0.14061352699880234</v>
      </c>
      <c r="S28" s="101">
        <f t="shared" si="15"/>
        <v>367.59261671643856</v>
      </c>
      <c r="T28" s="101">
        <f t="shared" si="16"/>
        <v>10.488190225189177</v>
      </c>
      <c r="U28" s="101">
        <f t="shared" si="17"/>
        <v>3.1588265097303534</v>
      </c>
      <c r="V28" s="33">
        <f t="shared" si="12"/>
        <v>1000</v>
      </c>
      <c r="W28" s="105">
        <f t="shared" si="13"/>
        <v>2108142.9336372614</v>
      </c>
      <c r="X28" s="112">
        <f t="shared" si="18"/>
        <v>986.35298326508041</v>
      </c>
      <c r="Y28" s="32">
        <f>(uNES*L28+ uOCEX*G28+uEREX*'UC '!H28+uHOEX*I28+uNES*S28+ uOCEX*N28+uEREX*O28+uHOEX*P28)/(1+oDR)^A$5:A$65536</f>
        <v>644.90407366412728</v>
      </c>
      <c r="Z28" s="30"/>
      <c r="AA28" s="30"/>
    </row>
    <row r="29" spans="1:27" x14ac:dyDescent="0.25">
      <c r="A29" s="4">
        <v>23</v>
      </c>
      <c r="C29" s="110">
        <f>IF(male=0,VLOOKUP((A27:A861/'Life tables'!$I$2)+age,lifetable,13,1),IF(male=1,VLOOKUP((A27:A861/'Life tables'!$I$2)+age,lifetable,10,1),"error"))</f>
        <v>4.3180287415445218E-4</v>
      </c>
      <c r="E29" s="100"/>
      <c r="F29" s="101">
        <f t="shared" si="0"/>
        <v>575.41897451803482</v>
      </c>
      <c r="G29" s="101">
        <f t="shared" si="1"/>
        <v>57.802040275899742</v>
      </c>
      <c r="H29" s="101">
        <f t="shared" si="2"/>
        <v>1.3227286789790487</v>
      </c>
      <c r="I29" s="101">
        <f t="shared" si="3"/>
        <v>1.3227286789790487</v>
      </c>
      <c r="J29" s="101">
        <f t="shared" si="4"/>
        <v>8.2669241751021687</v>
      </c>
      <c r="K29" s="101">
        <f t="shared" si="5"/>
        <v>3.1219005203139689</v>
      </c>
      <c r="L29" s="101">
        <f t="shared" si="14"/>
        <v>503.58265218876085</v>
      </c>
      <c r="M29" s="101">
        <f t="shared" si="6"/>
        <v>424.58102548196518</v>
      </c>
      <c r="N29" s="101">
        <f t="shared" si="7"/>
        <v>40.888072662833906</v>
      </c>
      <c r="O29" s="101">
        <f t="shared" si="8"/>
        <v>0.97599405620178725</v>
      </c>
      <c r="P29" s="101">
        <f t="shared" si="9"/>
        <v>0.97599405620178725</v>
      </c>
      <c r="Q29" s="101">
        <f t="shared" si="10"/>
        <v>2.6976687888269035</v>
      </c>
      <c r="R29" s="101">
        <f t="shared" si="11"/>
        <v>0.15198469449305388</v>
      </c>
      <c r="S29" s="101">
        <f t="shared" si="15"/>
        <v>378.89131122340774</v>
      </c>
      <c r="T29" s="101">
        <f t="shared" si="16"/>
        <v>10.964592963929071</v>
      </c>
      <c r="U29" s="101">
        <f t="shared" si="17"/>
        <v>3.2738852148070228</v>
      </c>
      <c r="V29" s="33">
        <f t="shared" si="12"/>
        <v>1000</v>
      </c>
      <c r="W29" s="105">
        <f t="shared" si="13"/>
        <v>2104450.2047121511</v>
      </c>
      <c r="X29" s="112">
        <f t="shared" si="18"/>
        <v>985.76152182126384</v>
      </c>
      <c r="Y29" s="32">
        <f>(uNES*L29+ uOCEX*G29+uEREX*'UC '!H29+uHOEX*I29+uNES*S29+ uOCEX*N29+uEREX*O29+uHOEX*P29)/(1+oDR)^A$5:A$65536</f>
        <v>644.3306482323386</v>
      </c>
      <c r="Z29" s="30"/>
      <c r="AA29" s="30"/>
    </row>
    <row r="30" spans="1:27" x14ac:dyDescent="0.25">
      <c r="A30" s="4">
        <v>24</v>
      </c>
      <c r="C30" s="110">
        <f>IF(male=0,VLOOKUP((A28:A862/'Life tables'!$I$2)+age,lifetable,13,1),IF(male=1,VLOOKUP((A28:A862/'Life tables'!$I$2)+age,lifetable,10,1),"error"))</f>
        <v>4.3180287415445218E-4</v>
      </c>
      <c r="E30" s="100"/>
      <c r="F30" s="101">
        <f t="shared" si="0"/>
        <v>563.00983529536973</v>
      </c>
      <c r="G30" s="101">
        <f t="shared" si="1"/>
        <v>56.555516270085519</v>
      </c>
      <c r="H30" s="101">
        <f t="shared" si="2"/>
        <v>1.2942035085238843</v>
      </c>
      <c r="I30" s="101">
        <f t="shared" si="3"/>
        <v>1.2942035085238843</v>
      </c>
      <c r="J30" s="101">
        <f t="shared" si="4"/>
        <v>8.5355719562240893</v>
      </c>
      <c r="K30" s="101">
        <f t="shared" si="5"/>
        <v>3.2233519948771003</v>
      </c>
      <c r="L30" s="101">
        <f t="shared" si="14"/>
        <v>492.10698805713525</v>
      </c>
      <c r="M30" s="101">
        <f t="shared" si="6"/>
        <v>436.99016470463016</v>
      </c>
      <c r="N30" s="101">
        <f t="shared" si="7"/>
        <v>42.083099655958684</v>
      </c>
      <c r="O30" s="101">
        <f t="shared" si="8"/>
        <v>1.0045192266569514</v>
      </c>
      <c r="P30" s="101">
        <f t="shared" si="9"/>
        <v>1.0045192266569514</v>
      </c>
      <c r="Q30" s="101">
        <f t="shared" si="10"/>
        <v>2.9054015098867891</v>
      </c>
      <c r="R30" s="101">
        <f t="shared" si="11"/>
        <v>0.1636882046783153</v>
      </c>
      <c r="S30" s="101">
        <f t="shared" si="15"/>
        <v>389.82893688079247</v>
      </c>
      <c r="T30" s="101">
        <f t="shared" si="16"/>
        <v>11.440973466110879</v>
      </c>
      <c r="U30" s="101">
        <f t="shared" si="17"/>
        <v>3.3870401995554156</v>
      </c>
      <c r="V30" s="33">
        <f t="shared" si="12"/>
        <v>999.99999999999989</v>
      </c>
      <c r="W30" s="105">
        <f t="shared" si="13"/>
        <v>2100764.0461546606</v>
      </c>
      <c r="X30" s="112">
        <f t="shared" si="18"/>
        <v>985.1719863343335</v>
      </c>
      <c r="Y30" s="32">
        <f>(uNES*L30+ uOCEX*G30+uEREX*'UC '!H30+uHOEX*I30+uNES*S30+ uOCEX*N30+uEREX*O30+uHOEX*P30)/(1+oDR)^A$5:A$65536</f>
        <v>643.75862111064885</v>
      </c>
      <c r="Z30" s="30"/>
      <c r="AA30" s="30"/>
    </row>
    <row r="31" spans="1:27" x14ac:dyDescent="0.25">
      <c r="A31" s="4">
        <v>25</v>
      </c>
      <c r="C31" s="110">
        <f>IF(male=0,VLOOKUP((A29:A863/'Life tables'!$I$2)+age,lifetable,13,1),IF(male=1,VLOOKUP((A29:A863/'Life tables'!$I$2)+age,lifetable,10,1),"error"))</f>
        <v>4.3180287415445218E-4</v>
      </c>
      <c r="E31" s="100"/>
      <c r="F31" s="101">
        <f t="shared" si="0"/>
        <v>550.9831897380468</v>
      </c>
      <c r="G31" s="101">
        <f t="shared" si="1"/>
        <v>55.347414553470053</v>
      </c>
      <c r="H31" s="101">
        <f t="shared" si="2"/>
        <v>1.2665575849533044</v>
      </c>
      <c r="I31" s="101">
        <f t="shared" si="3"/>
        <v>1.2665575849533044</v>
      </c>
      <c r="J31" s="101">
        <f t="shared" si="4"/>
        <v>8.7984810602559023</v>
      </c>
      <c r="K31" s="101">
        <f t="shared" si="5"/>
        <v>3.3226363298107824</v>
      </c>
      <c r="L31" s="101">
        <f t="shared" si="14"/>
        <v>480.98154262460343</v>
      </c>
      <c r="M31" s="101">
        <f t="shared" si="6"/>
        <v>449.01681026195297</v>
      </c>
      <c r="N31" s="101">
        <f t="shared" si="7"/>
        <v>43.241291680389722</v>
      </c>
      <c r="O31" s="101">
        <f t="shared" si="8"/>
        <v>1.0321651502275309</v>
      </c>
      <c r="P31" s="101">
        <f t="shared" si="9"/>
        <v>1.0321651502275309</v>
      </c>
      <c r="Q31" s="101">
        <f t="shared" si="10"/>
        <v>3.1188513568882485</v>
      </c>
      <c r="R31" s="101">
        <f t="shared" si="11"/>
        <v>0.17571381357458499</v>
      </c>
      <c r="S31" s="101">
        <f t="shared" si="15"/>
        <v>400.41662311064533</v>
      </c>
      <c r="T31" s="101">
        <f t="shared" si="16"/>
        <v>11.91733241714415</v>
      </c>
      <c r="U31" s="101">
        <f t="shared" si="17"/>
        <v>3.4983501433853674</v>
      </c>
      <c r="V31" s="33">
        <f t="shared" si="12"/>
        <v>999.99999999999977</v>
      </c>
      <c r="W31" s="105">
        <f t="shared" si="13"/>
        <v>2097084.4200583482</v>
      </c>
      <c r="X31" s="112">
        <f t="shared" si="18"/>
        <v>984.58431743947017</v>
      </c>
      <c r="Y31" s="32">
        <f>(uNES*L31+ uOCEX*G31+uEREX*'UC '!H31+uHOEX*I31+uNES*S31+ uOCEX*N31+uEREX*O31+uHOEX*P31)/(1+oDR)^A$5:A$65536</f>
        <v>643.18795665083405</v>
      </c>
      <c r="Z31" s="30"/>
      <c r="AA31" s="30"/>
    </row>
    <row r="32" spans="1:27" x14ac:dyDescent="0.25">
      <c r="A32" s="4">
        <v>26</v>
      </c>
      <c r="C32" s="110">
        <f>IF(male=0,VLOOKUP((A30:A864/'Life tables'!$I$2)+age,lifetable,13,1),IF(male=1,VLOOKUP((A30:A864/'Life tables'!$I$2)+age,lifetable,10,1),"error"))</f>
        <v>4.3180287415445218E-4</v>
      </c>
      <c r="E32" s="100"/>
      <c r="F32" s="101">
        <f t="shared" si="0"/>
        <v>539.32724803523388</v>
      </c>
      <c r="G32" s="101">
        <f t="shared" si="1"/>
        <v>54.176550814880535</v>
      </c>
      <c r="H32" s="101">
        <f t="shared" si="2"/>
        <v>1.2397638067611059</v>
      </c>
      <c r="I32" s="101">
        <f t="shared" si="3"/>
        <v>1.2397638067611059</v>
      </c>
      <c r="J32" s="101">
        <f t="shared" si="4"/>
        <v>9.0558283735710319</v>
      </c>
      <c r="K32" s="101">
        <f t="shared" si="5"/>
        <v>3.4198203240416203</v>
      </c>
      <c r="L32" s="101">
        <f t="shared" si="14"/>
        <v>470.19552090921849</v>
      </c>
      <c r="M32" s="101">
        <f t="shared" si="6"/>
        <v>460.67275196476595</v>
      </c>
      <c r="N32" s="101">
        <f t="shared" si="7"/>
        <v>44.363784120454305</v>
      </c>
      <c r="O32" s="101">
        <f t="shared" si="8"/>
        <v>1.0589589284197296</v>
      </c>
      <c r="P32" s="101">
        <f t="shared" si="9"/>
        <v>1.0589589284197296</v>
      </c>
      <c r="Q32" s="101">
        <f t="shared" si="10"/>
        <v>3.3378421077406615</v>
      </c>
      <c r="R32" s="101">
        <f t="shared" si="11"/>
        <v>0.18805159295764332</v>
      </c>
      <c r="S32" s="101">
        <f t="shared" si="15"/>
        <v>410.66515628677388</v>
      </c>
      <c r="T32" s="101">
        <f t="shared" si="16"/>
        <v>12.393670481311693</v>
      </c>
      <c r="U32" s="101">
        <f t="shared" si="17"/>
        <v>3.6078719169992635</v>
      </c>
      <c r="V32" s="33">
        <f t="shared" si="12"/>
        <v>999.99999999999977</v>
      </c>
      <c r="W32" s="105">
        <f t="shared" si="13"/>
        <v>2093411.2894792987</v>
      </c>
      <c r="X32" s="112">
        <f t="shared" si="18"/>
        <v>983.99845760168887</v>
      </c>
      <c r="Y32" s="32">
        <f>(uNES*L32+ uOCEX*G32+uEREX*'UC '!H32+uHOEX*I32+uNES*S32+ uOCEX*N32+uEREX*O32+uHOEX*P32)/(1+oDR)^A$5:A$65536</f>
        <v>642.61862031025862</v>
      </c>
      <c r="Z32" s="30"/>
      <c r="AA32" s="30"/>
    </row>
    <row r="33" spans="1:27" x14ac:dyDescent="0.25">
      <c r="A33" s="4">
        <v>27</v>
      </c>
      <c r="C33" s="110">
        <f>IF(male=0,VLOOKUP((A31:A865/'Life tables'!$I$2)+age,lifetable,13,1),IF(male=1,VLOOKUP((A31:A865/'Life tables'!$I$2)+age,lifetable,10,1),"error"))</f>
        <v>4.3180287415445218E-4</v>
      </c>
      <c r="E33" s="100"/>
      <c r="F33" s="101">
        <f t="shared" si="0"/>
        <v>528.03058377986713</v>
      </c>
      <c r="G33" s="101">
        <f t="shared" si="1"/>
        <v>53.041777247813258</v>
      </c>
      <c r="H33" s="101">
        <f t="shared" si="2"/>
        <v>1.2137959078055898</v>
      </c>
      <c r="I33" s="101">
        <f t="shared" si="3"/>
        <v>1.2137959078055898</v>
      </c>
      <c r="J33" s="101">
        <f t="shared" si="4"/>
        <v>9.3077853302777527</v>
      </c>
      <c r="K33" s="101">
        <f t="shared" si="5"/>
        <v>3.5149687175164779</v>
      </c>
      <c r="L33" s="101">
        <f t="shared" si="14"/>
        <v>459.73846066864849</v>
      </c>
      <c r="M33" s="101">
        <f t="shared" si="6"/>
        <v>471.9694162201327</v>
      </c>
      <c r="N33" s="101">
        <f t="shared" si="7"/>
        <v>45.451677363909418</v>
      </c>
      <c r="O33" s="101">
        <f t="shared" si="8"/>
        <v>1.0849268273752459</v>
      </c>
      <c r="P33" s="101">
        <f t="shared" si="9"/>
        <v>1.0849268273752459</v>
      </c>
      <c r="Q33" s="101">
        <f t="shared" si="10"/>
        <v>3.5622029721430066</v>
      </c>
      <c r="R33" s="101">
        <f t="shared" si="11"/>
        <v>0.20069192062633989</v>
      </c>
      <c r="S33" s="101">
        <f t="shared" si="15"/>
        <v>420.58499030870342</v>
      </c>
      <c r="T33" s="101">
        <f t="shared" si="16"/>
        <v>12.86998830242076</v>
      </c>
      <c r="U33" s="101">
        <f t="shared" si="17"/>
        <v>3.7156606381428179</v>
      </c>
      <c r="V33" s="33">
        <f t="shared" si="12"/>
        <v>999.99999999999977</v>
      </c>
      <c r="W33" s="105">
        <f t="shared" si="13"/>
        <v>2089744.6184057218</v>
      </c>
      <c r="X33" s="112">
        <f t="shared" si="18"/>
        <v>983.41435105943629</v>
      </c>
      <c r="Y33" s="32">
        <f>(uNES*L33+ uOCEX*G33+uEREX*'UC '!H33+uHOEX*I33+uNES*S33+ uOCEX*N33+uEREX*O33+uHOEX*P33)/(1+oDR)^A$5:A$65536</f>
        <v>642.05057861749162</v>
      </c>
      <c r="Z33" s="30"/>
      <c r="AA33" s="30"/>
    </row>
    <row r="34" spans="1:27" x14ac:dyDescent="0.25">
      <c r="A34" s="4">
        <v>28</v>
      </c>
      <c r="C34" s="110">
        <f>IF(male=0,VLOOKUP((A32:A866/'Life tables'!$I$2)+age,lifetable,13,1),IF(male=1,VLOOKUP((A32:A866/'Life tables'!$I$2)+age,lifetable,10,1),"error"))</f>
        <v>4.3180287415445218E-4</v>
      </c>
      <c r="E34" s="100"/>
      <c r="F34" s="101">
        <f t="shared" si="0"/>
        <v>517.08212276725897</v>
      </c>
      <c r="G34" s="101">
        <f t="shared" si="1"/>
        <v>51.94198142523031</v>
      </c>
      <c r="H34" s="101">
        <f t="shared" si="2"/>
        <v>1.1886284315606663</v>
      </c>
      <c r="I34" s="101">
        <f t="shared" si="3"/>
        <v>1.1886284315606663</v>
      </c>
      <c r="J34" s="101">
        <f t="shared" si="4"/>
        <v>9.5545180802773313</v>
      </c>
      <c r="K34" s="101">
        <f t="shared" si="5"/>
        <v>3.6081442546675322</v>
      </c>
      <c r="L34" s="101">
        <f t="shared" si="14"/>
        <v>449.60022214396247</v>
      </c>
      <c r="M34" s="101">
        <f t="shared" si="6"/>
        <v>482.91787723274081</v>
      </c>
      <c r="N34" s="101">
        <f t="shared" si="7"/>
        <v>46.506037880660159</v>
      </c>
      <c r="O34" s="101">
        <f t="shared" si="8"/>
        <v>1.1100943036201691</v>
      </c>
      <c r="P34" s="101">
        <f t="shared" si="9"/>
        <v>1.1100943036201691</v>
      </c>
      <c r="Q34" s="101">
        <f t="shared" si="10"/>
        <v>3.7917684241568472</v>
      </c>
      <c r="R34" s="101">
        <f t="shared" si="11"/>
        <v>0.21362547096987769</v>
      </c>
      <c r="S34" s="101">
        <f t="shared" si="15"/>
        <v>430.18625684971357</v>
      </c>
      <c r="T34" s="101">
        <f t="shared" si="16"/>
        <v>13.346286504434179</v>
      </c>
      <c r="U34" s="101">
        <f t="shared" si="17"/>
        <v>3.8217697256374099</v>
      </c>
      <c r="V34" s="33">
        <f t="shared" si="12"/>
        <v>999.99999999999977</v>
      </c>
      <c r="W34" s="105">
        <f t="shared" si="13"/>
        <v>2086084.3717285297</v>
      </c>
      <c r="X34" s="112">
        <f t="shared" si="18"/>
        <v>982.83194376992822</v>
      </c>
      <c r="Y34" s="32">
        <f>(uNES*L34+ uOCEX*G34+uEREX*'UC '!H34+uHOEX*I34+uNES*S34+ uOCEX*N34+uEREX*O34+uHOEX*P34)/(1+oDR)^A$5:A$65536</f>
        <v>641.48379913899032</v>
      </c>
      <c r="Z34" s="30"/>
      <c r="AA34" s="30"/>
    </row>
    <row r="35" spans="1:27" x14ac:dyDescent="0.25">
      <c r="A35" s="4">
        <v>29</v>
      </c>
      <c r="C35" s="110">
        <f>IF(male=0,VLOOKUP((A33:A867/'Life tables'!$I$2)+age,lifetable,13,1),IF(male=1,VLOOKUP((A33:A867/'Life tables'!$I$2)+age,lifetable,10,1),"error"))</f>
        <v>4.3180287415445218E-4</v>
      </c>
      <c r="E35" s="100"/>
      <c r="F35" s="101">
        <f t="shared" si="0"/>
        <v>506.471132138972</v>
      </c>
      <c r="G35" s="101">
        <f t="shared" si="1"/>
        <v>50.876085209039033</v>
      </c>
      <c r="H35" s="101">
        <f t="shared" si="2"/>
        <v>1.1642367061606322</v>
      </c>
      <c r="I35" s="101">
        <f t="shared" si="3"/>
        <v>1.1642367061606322</v>
      </c>
      <c r="J35" s="101">
        <f t="shared" si="4"/>
        <v>9.7961876521420219</v>
      </c>
      <c r="K35" s="101">
        <f t="shared" si="5"/>
        <v>3.6994077459211101</v>
      </c>
      <c r="L35" s="101">
        <f t="shared" si="14"/>
        <v>439.77097811954854</v>
      </c>
      <c r="M35" s="101">
        <f t="shared" si="6"/>
        <v>493.52886786102778</v>
      </c>
      <c r="N35" s="101">
        <f t="shared" si="7"/>
        <v>47.527899268228161</v>
      </c>
      <c r="O35" s="101">
        <f t="shared" si="8"/>
        <v>1.134486029020203</v>
      </c>
      <c r="P35" s="101">
        <f t="shared" si="9"/>
        <v>1.134486029020203</v>
      </c>
      <c r="Q35" s="101">
        <f t="shared" si="10"/>
        <v>4.0263780399400142</v>
      </c>
      <c r="R35" s="101">
        <f t="shared" si="11"/>
        <v>0.2268432058258468</v>
      </c>
      <c r="S35" s="101">
        <f t="shared" si="15"/>
        <v>439.47877528899335</v>
      </c>
      <c r="T35" s="101">
        <f t="shared" si="16"/>
        <v>13.822565692082037</v>
      </c>
      <c r="U35" s="101">
        <f t="shared" si="17"/>
        <v>3.9262509517469568</v>
      </c>
      <c r="V35" s="33">
        <f t="shared" si="12"/>
        <v>999.99999999999977</v>
      </c>
      <c r="W35" s="105">
        <f t="shared" si="13"/>
        <v>2082430.515212843</v>
      </c>
      <c r="X35" s="112">
        <f t="shared" si="18"/>
        <v>982.25118335617071</v>
      </c>
      <c r="Y35" s="32">
        <f>(uNES*L35+ uOCEX*G35+uEREX*'UC '!H35+uHOEX*I35+uNES*S35+ uOCEX*N35+uEREX*O35+uHOEX*P35)/(1+oDR)^A$5:A$65536</f>
        <v>640.91825044682105</v>
      </c>
      <c r="Z35" s="30"/>
      <c r="AA35" s="30"/>
    </row>
    <row r="36" spans="1:27" x14ac:dyDescent="0.25">
      <c r="A36" s="4">
        <v>30</v>
      </c>
      <c r="C36" s="110">
        <f>IF(male=0,VLOOKUP((A34:A868/'Life tables'!$I$2)+age,lifetable,13,1),IF(male=1,VLOOKUP((A34:A868/'Life tables'!$I$2)+age,lifetable,10,1),"error"))</f>
        <v>4.3180287415445218E-4</v>
      </c>
      <c r="E36" s="100"/>
      <c r="F36" s="101">
        <f t="shared" si="0"/>
        <v>496.18720986131746</v>
      </c>
      <c r="G36" s="101">
        <f t="shared" si="1"/>
        <v>49.84304369318513</v>
      </c>
      <c r="H36" s="101">
        <f t="shared" si="2"/>
        <v>1.1405968202141552</v>
      </c>
      <c r="I36" s="101">
        <f t="shared" si="3"/>
        <v>1.1405968202141552</v>
      </c>
      <c r="J36" s="101">
        <f t="shared" si="4"/>
        <v>10.03295011097258</v>
      </c>
      <c r="K36" s="101">
        <f t="shared" si="5"/>
        <v>3.7888181273106065</v>
      </c>
      <c r="L36" s="101">
        <f t="shared" si="14"/>
        <v>430.24120428942081</v>
      </c>
      <c r="M36" s="101">
        <f t="shared" si="6"/>
        <v>503.81279013868232</v>
      </c>
      <c r="N36" s="101">
        <f t="shared" si="7"/>
        <v>48.518263264994985</v>
      </c>
      <c r="O36" s="101">
        <f t="shared" si="8"/>
        <v>1.1581259149666803</v>
      </c>
      <c r="P36" s="101">
        <f t="shared" si="9"/>
        <v>1.1581259149666803</v>
      </c>
      <c r="Q36" s="101">
        <f t="shared" si="10"/>
        <v>4.2658763404819089</v>
      </c>
      <c r="R36" s="101">
        <f t="shared" si="11"/>
        <v>0.24033636562004609</v>
      </c>
      <c r="S36" s="101">
        <f t="shared" si="15"/>
        <v>448.47206233765201</v>
      </c>
      <c r="T36" s="101">
        <f t="shared" si="16"/>
        <v>14.298826451454488</v>
      </c>
      <c r="U36" s="101">
        <f t="shared" si="17"/>
        <v>4.0291544929306529</v>
      </c>
      <c r="V36" s="33">
        <f t="shared" si="12"/>
        <v>999.99999999999977</v>
      </c>
      <c r="W36" s="105">
        <f t="shared" si="13"/>
        <v>2078783.0154704198</v>
      </c>
      <c r="X36" s="112">
        <f t="shared" si="18"/>
        <v>981.67201905561467</v>
      </c>
      <c r="Y36" s="32">
        <f>(uNES*L36+ uOCEX*G36+uEREX*'UC '!H36+uHOEX*I36+uNES*S36+ uOCEX*N36+uEREX*O36+uHOEX*P36)/(1+oDR)^A$5:A$65536</f>
        <v>640.3539020873834</v>
      </c>
      <c r="Z36" s="30"/>
      <c r="AA36" s="30"/>
    </row>
    <row r="37" spans="1:27" x14ac:dyDescent="0.25">
      <c r="A37" s="4">
        <v>31</v>
      </c>
      <c r="C37" s="110">
        <f>IF(male=0,VLOOKUP((A35:A869/'Life tables'!$I$2)+age,lifetable,13,1),IF(male=1,VLOOKUP((A35:A869/'Life tables'!$I$2)+age,lifetable,10,1),"error"))</f>
        <v>4.3180287415445218E-4</v>
      </c>
      <c r="E37" s="100"/>
      <c r="F37" s="101">
        <f t="shared" si="0"/>
        <v>486.22027452816343</v>
      </c>
      <c r="G37" s="101">
        <f t="shared" si="1"/>
        <v>48.841844179323424</v>
      </c>
      <c r="H37" s="101">
        <f t="shared" si="2"/>
        <v>1.1176855993637567</v>
      </c>
      <c r="I37" s="101">
        <f t="shared" si="3"/>
        <v>1.1176855993637567</v>
      </c>
      <c r="J37" s="101">
        <f t="shared" si="4"/>
        <v>10.264956711390056</v>
      </c>
      <c r="K37" s="101">
        <f t="shared" si="5"/>
        <v>3.8764325182519195</v>
      </c>
      <c r="L37" s="101">
        <f t="shared" si="14"/>
        <v>421.00166992047053</v>
      </c>
      <c r="M37" s="101">
        <f t="shared" si="6"/>
        <v>513.7797254718364</v>
      </c>
      <c r="N37" s="101">
        <f t="shared" si="7"/>
        <v>49.47810073221379</v>
      </c>
      <c r="O37" s="101">
        <f t="shared" si="8"/>
        <v>1.1810371358170788</v>
      </c>
      <c r="P37" s="101">
        <f t="shared" si="9"/>
        <v>1.1810371358170788</v>
      </c>
      <c r="Q37" s="101">
        <f t="shared" si="10"/>
        <v>4.5101126391862643</v>
      </c>
      <c r="R37" s="101">
        <f t="shared" si="11"/>
        <v>0.2540964607794069</v>
      </c>
      <c r="S37" s="101">
        <f t="shared" si="15"/>
        <v>457.17534136802277</v>
      </c>
      <c r="T37" s="101">
        <f t="shared" si="16"/>
        <v>14.77506935057632</v>
      </c>
      <c r="U37" s="101">
        <f t="shared" si="17"/>
        <v>4.1305289790313262</v>
      </c>
      <c r="V37" s="33">
        <f t="shared" si="12"/>
        <v>999.99999999999977</v>
      </c>
      <c r="W37" s="105">
        <f t="shared" si="13"/>
        <v>2075141.839932953</v>
      </c>
      <c r="X37" s="112">
        <f t="shared" si="18"/>
        <v>981.09440167039224</v>
      </c>
      <c r="Y37" s="32">
        <f>(uNES*L37+ uOCEX*G37+uEREX*'UC '!H37+uHOEX*I37+uNES*S37+ uOCEX*N37+uEREX*O37+uHOEX*P37)/(1+oDR)^A$5:A$65536</f>
        <v>639.79072455110804</v>
      </c>
      <c r="Z37" s="30"/>
      <c r="AA37" s="30"/>
    </row>
    <row r="38" spans="1:27" x14ac:dyDescent="0.25">
      <c r="A38" s="4">
        <v>32</v>
      </c>
      <c r="C38" s="110">
        <f>IF(male=0,VLOOKUP((A36:A870/'Life tables'!$I$2)+age,lifetable,13,1),IF(male=1,VLOOKUP((A36:A870/'Life tables'!$I$2)+age,lifetable,10,1),"error"))</f>
        <v>4.3180287415445218E-4</v>
      </c>
      <c r="E38" s="100"/>
      <c r="F38" s="101">
        <f t="shared" si="0"/>
        <v>476.56055547805693</v>
      </c>
      <c r="G38" s="101">
        <f t="shared" si="1"/>
        <v>47.871505184062102</v>
      </c>
      <c r="H38" s="101">
        <f t="shared" si="2"/>
        <v>1.0954805835678174</v>
      </c>
      <c r="I38" s="101">
        <f t="shared" si="3"/>
        <v>1.0954805835678174</v>
      </c>
      <c r="J38" s="101">
        <f t="shared" si="4"/>
        <v>10.492354045811831</v>
      </c>
      <c r="K38" s="101">
        <f t="shared" si="5"/>
        <v>3.9623062775380418</v>
      </c>
      <c r="L38" s="101">
        <f t="shared" si="14"/>
        <v>412.0434288035093</v>
      </c>
      <c r="M38" s="101">
        <f t="shared" si="6"/>
        <v>523.43944452194285</v>
      </c>
      <c r="N38" s="101">
        <f t="shared" si="7"/>
        <v>50.408352605751858</v>
      </c>
      <c r="O38" s="101">
        <f t="shared" si="8"/>
        <v>1.2032421516130178</v>
      </c>
      <c r="P38" s="101">
        <f t="shared" si="9"/>
        <v>1.2032421516130178</v>
      </c>
      <c r="Q38" s="101">
        <f t="shared" si="10"/>
        <v>4.7589408941519444</v>
      </c>
      <c r="R38" s="101">
        <f t="shared" si="11"/>
        <v>0.26811526340960079</v>
      </c>
      <c r="S38" s="101">
        <f t="shared" si="15"/>
        <v>465.59755145540339</v>
      </c>
      <c r="T38" s="101">
        <f t="shared" si="16"/>
        <v>15.251294939963776</v>
      </c>
      <c r="U38" s="101">
        <f t="shared" si="17"/>
        <v>4.2304215409476429</v>
      </c>
      <c r="V38" s="33">
        <f t="shared" si="12"/>
        <v>999.99999999999977</v>
      </c>
      <c r="W38" s="105">
        <f t="shared" si="13"/>
        <v>2071506.9568262263</v>
      </c>
      <c r="X38" s="112">
        <f t="shared" si="18"/>
        <v>980.5182835190883</v>
      </c>
      <c r="Y38" s="32">
        <f>(uNES*L38+ uOCEX*G38+uEREX*'UC '!H38+uHOEX*I38+uNES*S38+ uOCEX*N38+uEREX*O38+uHOEX*P38)/(1+oDR)^A$5:A$65536</f>
        <v>639.22868924309466</v>
      </c>
      <c r="Z38" s="30"/>
      <c r="AA38" s="30"/>
    </row>
    <row r="39" spans="1:27" x14ac:dyDescent="0.25">
      <c r="A39" s="4">
        <v>33</v>
      </c>
      <c r="C39" s="110">
        <f>IF(male=0,VLOOKUP((A37:A871/'Life tables'!$I$2)+age,lifetable,13,1),IF(male=1,VLOOKUP((A37:A871/'Life tables'!$I$2)+age,lifetable,10,1),"error"))</f>
        <v>4.3180287415445218E-4</v>
      </c>
      <c r="E39" s="100"/>
      <c r="F39" s="101">
        <f t="shared" si="0"/>
        <v>467.19858321597115</v>
      </c>
      <c r="G39" s="101">
        <f t="shared" si="1"/>
        <v>46.931075476807152</v>
      </c>
      <c r="H39" s="101">
        <f t="shared" si="2"/>
        <v>1.0739600050828286</v>
      </c>
      <c r="I39" s="101">
        <f t="shared" si="3"/>
        <v>1.0739600050828286</v>
      </c>
      <c r="J39" s="101">
        <f t="shared" si="4"/>
        <v>10.715284188157264</v>
      </c>
      <c r="K39" s="101">
        <f t="shared" si="5"/>
        <v>4.0464930576077007</v>
      </c>
      <c r="L39" s="101">
        <f t="shared" si="14"/>
        <v>403.35781048323338</v>
      </c>
      <c r="M39" s="101">
        <f t="shared" si="6"/>
        <v>532.80141678402856</v>
      </c>
      <c r="N39" s="101">
        <f t="shared" si="7"/>
        <v>51.309930818497158</v>
      </c>
      <c r="O39" s="101">
        <f t="shared" si="8"/>
        <v>1.2247627300980066</v>
      </c>
      <c r="P39" s="101">
        <f t="shared" si="9"/>
        <v>1.2247627300980066</v>
      </c>
      <c r="Q39" s="101">
        <f t="shared" si="10"/>
        <v>5.0122195650069727</v>
      </c>
      <c r="R39" s="101">
        <f t="shared" si="11"/>
        <v>0.28238479922917326</v>
      </c>
      <c r="S39" s="101">
        <f t="shared" si="15"/>
        <v>473.74735614109926</v>
      </c>
      <c r="T39" s="101">
        <f t="shared" si="16"/>
        <v>15.727503753164237</v>
      </c>
      <c r="U39" s="101">
        <f t="shared" si="17"/>
        <v>4.3288778568368738</v>
      </c>
      <c r="V39" s="33">
        <f t="shared" si="12"/>
        <v>999.99999999999977</v>
      </c>
      <c r="W39" s="105">
        <f t="shared" si="13"/>
        <v>2067878.3351450902</v>
      </c>
      <c r="X39" s="112">
        <f t="shared" si="18"/>
        <v>979.94361838999862</v>
      </c>
      <c r="Y39" s="32">
        <f>(uNES*L39+ uOCEX*G39+uEREX*'UC '!H39+uHOEX*I39+uNES*S39+ uOCEX*N39+uEREX*O39+uHOEX*P39)/(1+oDR)^A$5:A$65536</f>
        <v>638.66776845466677</v>
      </c>
      <c r="Z39" s="30"/>
      <c r="AA39" s="30"/>
    </row>
    <row r="40" spans="1:27" x14ac:dyDescent="0.25">
      <c r="A40" s="4">
        <v>34</v>
      </c>
      <c r="C40" s="110">
        <f>IF(male=0,VLOOKUP((A38:A872/'Life tables'!$I$2)+age,lifetable,13,1),IF(male=1,VLOOKUP((A38:A872/'Life tables'!$I$2)+age,lifetable,10,1),"error"))</f>
        <v>4.3180287415445218E-4</v>
      </c>
      <c r="E40" s="100"/>
      <c r="F40" s="101">
        <f t="shared" si="0"/>
        <v>458.12518013028858</v>
      </c>
      <c r="G40" s="101">
        <f t="shared" si="1"/>
        <v>46.019633147263917</v>
      </c>
      <c r="H40" s="101">
        <f t="shared" si="2"/>
        <v>1.0531027671243101</v>
      </c>
      <c r="I40" s="101">
        <f t="shared" si="3"/>
        <v>1.0531027671243101</v>
      </c>
      <c r="J40" s="101">
        <f t="shared" si="4"/>
        <v>10.93388483312382</v>
      </c>
      <c r="K40" s="101">
        <f t="shared" si="5"/>
        <v>4.1290448571412464</v>
      </c>
      <c r="L40" s="101">
        <f t="shared" si="14"/>
        <v>394.93641175851099</v>
      </c>
      <c r="M40" s="101">
        <f t="shared" si="6"/>
        <v>541.87481986971113</v>
      </c>
      <c r="N40" s="101">
        <f t="shared" si="7"/>
        <v>52.183719194332923</v>
      </c>
      <c r="O40" s="101">
        <f t="shared" si="8"/>
        <v>1.2456199680565252</v>
      </c>
      <c r="P40" s="101">
        <f t="shared" si="9"/>
        <v>1.2456199680565252</v>
      </c>
      <c r="Q40" s="101">
        <f t="shared" si="10"/>
        <v>5.2698114741554436</v>
      </c>
      <c r="R40" s="101">
        <f t="shared" si="11"/>
        <v>0.2968973397522956</v>
      </c>
      <c r="S40" s="101">
        <f t="shared" si="15"/>
        <v>481.63315192535742</v>
      </c>
      <c r="T40" s="101">
        <f t="shared" si="16"/>
        <v>16.203696307279262</v>
      </c>
      <c r="U40" s="101">
        <f t="shared" si="17"/>
        <v>4.4259421968935424</v>
      </c>
      <c r="V40" s="33">
        <f t="shared" si="12"/>
        <v>999.99999999999977</v>
      </c>
      <c r="W40" s="105">
        <f t="shared" si="13"/>
        <v>2064255.9446292478</v>
      </c>
      <c r="X40" s="112">
        <f t="shared" si="18"/>
        <v>979.37036149582696</v>
      </c>
      <c r="Y40" s="32">
        <f>(uNES*L40+ uOCEX*G40+uEREX*'UC '!H40+uHOEX*I40+uNES*S40+ uOCEX*N40+uEREX*O40+uHOEX*P40)/(1+oDR)^A$5:A$65536</f>
        <v>638.10793533580897</v>
      </c>
      <c r="Z40" s="30"/>
      <c r="AA40" s="30"/>
    </row>
    <row r="41" spans="1:27" x14ac:dyDescent="0.25">
      <c r="A41" s="4">
        <v>35</v>
      </c>
      <c r="C41" s="110">
        <f>IF(male=0,VLOOKUP((A39:A873/'Life tables'!$I$2)+age,lifetable,13,1),IF(male=1,VLOOKUP((A39:A873/'Life tables'!$I$2)+age,lifetable,10,1),"error"))</f>
        <v>4.3180287415445218E-4</v>
      </c>
      <c r="E41" s="100"/>
      <c r="F41" s="101">
        <f t="shared" si="0"/>
        <v>449.33145149591934</v>
      </c>
      <c r="G41" s="101">
        <f t="shared" si="1"/>
        <v>45.136284701681483</v>
      </c>
      <c r="H41" s="101">
        <f t="shared" si="2"/>
        <v>1.0328884231854749</v>
      </c>
      <c r="I41" s="101">
        <f t="shared" si="3"/>
        <v>1.0328884231854749</v>
      </c>
      <c r="J41" s="101">
        <f t="shared" si="4"/>
        <v>11.148289431170214</v>
      </c>
      <c r="K41" s="101">
        <f t="shared" si="5"/>
        <v>4.2100120720353482</v>
      </c>
      <c r="L41" s="101">
        <f t="shared" si="14"/>
        <v>386.77108844466136</v>
      </c>
      <c r="M41" s="101">
        <f t="shared" si="6"/>
        <v>550.66854850408038</v>
      </c>
      <c r="N41" s="101">
        <f t="shared" si="7"/>
        <v>53.030574314556858</v>
      </c>
      <c r="O41" s="101">
        <f t="shared" si="8"/>
        <v>1.2658343119953606</v>
      </c>
      <c r="P41" s="101">
        <f t="shared" si="9"/>
        <v>1.2658343119953606</v>
      </c>
      <c r="Q41" s="101">
        <f t="shared" si="10"/>
        <v>5.5315836723012985</v>
      </c>
      <c r="R41" s="101">
        <f t="shared" si="11"/>
        <v>0.31164539471247249</v>
      </c>
      <c r="S41" s="101">
        <f t="shared" si="15"/>
        <v>489.26307649851901</v>
      </c>
      <c r="T41" s="101">
        <f t="shared" si="16"/>
        <v>16.679873103471515</v>
      </c>
      <c r="U41" s="101">
        <f t="shared" si="17"/>
        <v>4.5216574667478211</v>
      </c>
      <c r="V41" s="33">
        <f t="shared" si="12"/>
        <v>999.99999999999977</v>
      </c>
      <c r="W41" s="105">
        <f t="shared" si="13"/>
        <v>2060639.755739795</v>
      </c>
      <c r="X41" s="112">
        <f t="shared" si="18"/>
        <v>978.79846942978043</v>
      </c>
      <c r="Y41" s="32">
        <f>(uNES*L41+ uOCEX*G41+uEREX*'UC '!H41+uHOEX*I41+uNES*S41+ uOCEX*N41+uEREX*O41+uHOEX*P41)/(1+oDR)^A$5:A$65536</f>
        <v>637.54916386846071</v>
      </c>
      <c r="Z41" s="30"/>
      <c r="AA41" s="30"/>
    </row>
    <row r="42" spans="1:27" x14ac:dyDescent="0.25">
      <c r="A42" s="4">
        <v>36</v>
      </c>
      <c r="C42" s="110">
        <f>IF(male=0,VLOOKUP((A40:A874/'Life tables'!$I$2)+age,lifetable,13,1),IF(male=1,VLOOKUP((A40:A874/'Life tables'!$I$2)+age,lifetable,10,1),"error"))</f>
        <v>4.3180287415445218E-4</v>
      </c>
      <c r="E42" s="100"/>
      <c r="F42" s="101">
        <f t="shared" si="0"/>
        <v>440.80877675473562</v>
      </c>
      <c r="G42" s="101">
        <f t="shared" si="1"/>
        <v>44.280164186954082</v>
      </c>
      <c r="H42" s="101">
        <f t="shared" si="2"/>
        <v>1.0132971569933644</v>
      </c>
      <c r="I42" s="101">
        <f t="shared" si="3"/>
        <v>1.0132971569933644</v>
      </c>
      <c r="J42" s="101">
        <f t="shared" si="4"/>
        <v>11.3586273193389</v>
      </c>
      <c r="K42" s="101">
        <f t="shared" si="5"/>
        <v>4.2894435448064705</v>
      </c>
      <c r="L42" s="101">
        <f t="shared" si="14"/>
        <v>378.85394738964942</v>
      </c>
      <c r="M42" s="101">
        <f t="shared" si="6"/>
        <v>559.19122324526415</v>
      </c>
      <c r="N42" s="101">
        <f t="shared" si="7"/>
        <v>53.851326357594225</v>
      </c>
      <c r="O42" s="101">
        <f t="shared" si="8"/>
        <v>1.2854255781874711</v>
      </c>
      <c r="P42" s="101">
        <f t="shared" si="9"/>
        <v>1.2854255781874711</v>
      </c>
      <c r="Q42" s="101">
        <f t="shared" si="10"/>
        <v>5.7974073081171325</v>
      </c>
      <c r="R42" s="101">
        <f t="shared" si="11"/>
        <v>0.32662170471977731</v>
      </c>
      <c r="S42" s="101">
        <f t="shared" si="15"/>
        <v>496.64501671845807</v>
      </c>
      <c r="T42" s="101">
        <f t="shared" si="16"/>
        <v>17.156034627456034</v>
      </c>
      <c r="U42" s="101">
        <f t="shared" si="17"/>
        <v>4.6160652495262475</v>
      </c>
      <c r="V42" s="33">
        <f t="shared" si="12"/>
        <v>999.99999999999977</v>
      </c>
      <c r="W42" s="105">
        <f t="shared" si="13"/>
        <v>2057029.739636529</v>
      </c>
      <c r="X42" s="112">
        <f t="shared" si="18"/>
        <v>978.22790012301743</v>
      </c>
      <c r="Y42" s="32">
        <f>(uNES*L42+ uOCEX*G42+uEREX*'UC '!H42+uHOEX*I42+uNES*S42+ uOCEX*N42+uEREX*O42+uHOEX*P42)/(1+oDR)^A$5:A$65536</f>
        <v>636.99142884064258</v>
      </c>
      <c r="Z42" s="30"/>
      <c r="AA42" s="30"/>
    </row>
    <row r="43" spans="1:27" x14ac:dyDescent="0.25">
      <c r="A43" s="4">
        <v>37</v>
      </c>
      <c r="C43" s="110">
        <f>IF(male=0,VLOOKUP((A41:A875/'Life tables'!$I$2)+age,lifetable,13,1),IF(male=1,VLOOKUP((A41:A875/'Life tables'!$I$2)+age,lifetable,10,1),"error"))</f>
        <v>4.3180287415445218E-4</v>
      </c>
      <c r="E43" s="100"/>
      <c r="F43" s="101">
        <f t="shared" si="0"/>
        <v>432.54880106477378</v>
      </c>
      <c r="G43" s="101">
        <f t="shared" si="1"/>
        <v>43.450432341720735</v>
      </c>
      <c r="H43" s="101">
        <f t="shared" si="2"/>
        <v>0.99430976308280805</v>
      </c>
      <c r="I43" s="101">
        <f t="shared" si="3"/>
        <v>0.99430976308280805</v>
      </c>
      <c r="J43" s="101">
        <f t="shared" si="4"/>
        <v>11.565023848046138</v>
      </c>
      <c r="K43" s="101">
        <f t="shared" si="5"/>
        <v>4.3673866124715568</v>
      </c>
      <c r="L43" s="101">
        <f t="shared" si="14"/>
        <v>371.17733873636973</v>
      </c>
      <c r="M43" s="101">
        <f t="shared" si="6"/>
        <v>567.45119893522599</v>
      </c>
      <c r="N43" s="101">
        <f t="shared" si="7"/>
        <v>54.646779912827924</v>
      </c>
      <c r="O43" s="101">
        <f t="shared" si="8"/>
        <v>1.3044129720980273</v>
      </c>
      <c r="P43" s="101">
        <f t="shared" si="9"/>
        <v>1.3044129720980273</v>
      </c>
      <c r="Q43" s="101">
        <f t="shared" si="10"/>
        <v>6.0671575019302706</v>
      </c>
      <c r="R43" s="101">
        <f t="shared" si="11"/>
        <v>0.34181923414441806</v>
      </c>
      <c r="S43" s="101">
        <f t="shared" si="15"/>
        <v>503.78661634212733</v>
      </c>
      <c r="T43" s="101">
        <f t="shared" si="16"/>
        <v>17.63218134997641</v>
      </c>
      <c r="U43" s="101">
        <f t="shared" si="17"/>
        <v>4.7092058466159745</v>
      </c>
      <c r="V43" s="33">
        <f t="shared" si="12"/>
        <v>999.99999999999977</v>
      </c>
      <c r="W43" s="105">
        <f t="shared" si="13"/>
        <v>2053425.8681559672</v>
      </c>
      <c r="X43" s="112">
        <f t="shared" si="18"/>
        <v>977.65861280340732</v>
      </c>
      <c r="Y43" s="32">
        <f>(uNES*L43+ uOCEX*G43+uEREX*'UC '!H43+uHOEX*I43+uNES*S43+ uOCEX*N43+uEREX*O43+uHOEX*P43)/(1+oDR)^A$5:A$65536</f>
        <v>636.43470582138639</v>
      </c>
      <c r="Z43" s="30"/>
      <c r="AA43" s="30"/>
    </row>
    <row r="44" spans="1:27" x14ac:dyDescent="0.25">
      <c r="A44" s="4">
        <v>38</v>
      </c>
      <c r="C44" s="110">
        <f>IF(male=0,VLOOKUP((A42:A876/'Life tables'!$I$2)+age,lifetable,13,1),IF(male=1,VLOOKUP((A42:A876/'Life tables'!$I$2)+age,lifetable,10,1),"error"))</f>
        <v>4.3180287415445218E-4</v>
      </c>
      <c r="E44" s="100"/>
      <c r="F44" s="101">
        <f t="shared" si="0"/>
        <v>424.54342710992023</v>
      </c>
      <c r="G44" s="101">
        <f t="shared" si="1"/>
        <v>42.646275773631096</v>
      </c>
      <c r="H44" s="101">
        <f t="shared" si="2"/>
        <v>0.97590762796916164</v>
      </c>
      <c r="I44" s="101">
        <f t="shared" si="3"/>
        <v>0.97590762796916164</v>
      </c>
      <c r="J44" s="101">
        <f t="shared" si="4"/>
        <v>11.767600503963953</v>
      </c>
      <c r="K44" s="101">
        <f t="shared" si="5"/>
        <v>4.443887152952863</v>
      </c>
      <c r="L44" s="101">
        <f t="shared" si="14"/>
        <v>363.73384842343398</v>
      </c>
      <c r="M44" s="101">
        <f t="shared" si="6"/>
        <v>575.45657289007954</v>
      </c>
      <c r="N44" s="101">
        <f t="shared" si="7"/>
        <v>55.417714769343583</v>
      </c>
      <c r="O44" s="101">
        <f t="shared" si="8"/>
        <v>1.3228151072116736</v>
      </c>
      <c r="P44" s="101">
        <f t="shared" si="9"/>
        <v>1.3228151072116736</v>
      </c>
      <c r="Q44" s="101">
        <f t="shared" si="10"/>
        <v>6.3407132233022896</v>
      </c>
      <c r="R44" s="101">
        <f t="shared" si="11"/>
        <v>0.35723116421965645</v>
      </c>
      <c r="S44" s="101">
        <f t="shared" si="15"/>
        <v>510.69528351879069</v>
      </c>
      <c r="T44" s="101">
        <f t="shared" si="16"/>
        <v>18.108313727266243</v>
      </c>
      <c r="U44" s="101">
        <f t="shared" si="17"/>
        <v>4.8011183171725191</v>
      </c>
      <c r="V44" s="33">
        <f t="shared" si="12"/>
        <v>999.99999999999977</v>
      </c>
      <c r="W44" s="105">
        <f t="shared" si="13"/>
        <v>2049828.1137900744</v>
      </c>
      <c r="X44" s="112">
        <f t="shared" si="18"/>
        <v>977.09056795556103</v>
      </c>
      <c r="Y44" s="32">
        <f>(uNES*L44+ uOCEX*G44+uEREX*'UC '!H44+uHOEX*I44+uNES*S44+ uOCEX*N44+uEREX*O44+uHOEX*P44)/(1+oDR)^A$5:A$65536</f>
        <v>635.87897113644544</v>
      </c>
      <c r="Z44" s="30"/>
      <c r="AA44" s="30"/>
    </row>
    <row r="45" spans="1:27" x14ac:dyDescent="0.25">
      <c r="A45" s="4">
        <v>39</v>
      </c>
      <c r="C45" s="110">
        <f>IF(male=0,VLOOKUP((A43:A877/'Life tables'!$I$2)+age,lifetable,13,1),IF(male=1,VLOOKUP((A43:A877/'Life tables'!$I$2)+age,lifetable,10,1),"error"))</f>
        <v>4.3180287415445218E-4</v>
      </c>
      <c r="E45" s="100"/>
      <c r="F45" s="101">
        <f t="shared" si="0"/>
        <v>416.78480716205161</v>
      </c>
      <c r="G45" s="101">
        <f t="shared" si="1"/>
        <v>41.866906161970775</v>
      </c>
      <c r="H45" s="101">
        <f t="shared" si="2"/>
        <v>0.95807271190136856</v>
      </c>
      <c r="I45" s="101">
        <f t="shared" si="3"/>
        <v>0.95807271190136856</v>
      </c>
      <c r="J45" s="101">
        <f t="shared" si="4"/>
        <v>11.966475029114426</v>
      </c>
      <c r="K45" s="101">
        <f t="shared" si="5"/>
        <v>4.5189896300524284</v>
      </c>
      <c r="L45" s="101">
        <f t="shared" si="14"/>
        <v>356.51629091711123</v>
      </c>
      <c r="M45" s="101">
        <f t="shared" si="6"/>
        <v>583.21519283794817</v>
      </c>
      <c r="N45" s="101">
        <f t="shared" si="7"/>
        <v>56.164886680362585</v>
      </c>
      <c r="O45" s="101">
        <f t="shared" si="8"/>
        <v>1.3406500232794669</v>
      </c>
      <c r="P45" s="101">
        <f t="shared" si="9"/>
        <v>1.3406500232794669</v>
      </c>
      <c r="Q45" s="101">
        <f t="shared" si="10"/>
        <v>6.6179571723819732</v>
      </c>
      <c r="R45" s="101">
        <f t="shared" si="11"/>
        <v>0.37285088635731994</v>
      </c>
      <c r="S45" s="101">
        <f t="shared" si="15"/>
        <v>517.3781980522873</v>
      </c>
      <c r="T45" s="101">
        <f t="shared" si="16"/>
        <v>18.584432201496398</v>
      </c>
      <c r="U45" s="101">
        <f t="shared" si="17"/>
        <v>4.891840516409748</v>
      </c>
      <c r="V45" s="33">
        <f t="shared" si="12"/>
        <v>999.99999999999977</v>
      </c>
      <c r="W45" s="105">
        <f t="shared" si="13"/>
        <v>2046236.4496656675</v>
      </c>
      <c r="X45" s="112">
        <f t="shared" si="18"/>
        <v>976.52372728209366</v>
      </c>
      <c r="Y45" s="32">
        <f>(uNES*L45+ uOCEX*G45+uEREX*'UC '!H45+uHOEX*I45+uNES*S45+ uOCEX*N45+uEREX*O45+uHOEX*P45)/(1+oDR)^A$5:A$65536</f>
        <v>635.32420184475927</v>
      </c>
      <c r="Z45" s="30"/>
      <c r="AA45" s="30"/>
    </row>
    <row r="46" spans="1:27" x14ac:dyDescent="0.25">
      <c r="A46" s="4">
        <v>40</v>
      </c>
      <c r="C46" s="110">
        <f>IF(male=0,VLOOKUP((A44:A878/'Life tables'!$I$2)+age,lifetable,13,1),IF(male=1,VLOOKUP((A44:A878/'Life tables'!$I$2)+age,lifetable,10,1),"error"))</f>
        <v>4.3180287415445218E-4</v>
      </c>
      <c r="E46" s="100"/>
      <c r="F46" s="101">
        <f t="shared" si="0"/>
        <v>409.26533538784821</v>
      </c>
      <c r="G46" s="101">
        <f t="shared" si="1"/>
        <v>41.111559484864678</v>
      </c>
      <c r="H46" s="101">
        <f t="shared" si="2"/>
        <v>0.94078753117745662</v>
      </c>
      <c r="I46" s="101">
        <f t="shared" si="3"/>
        <v>0.94078753117745662</v>
      </c>
      <c r="J46" s="101">
        <f t="shared" si="4"/>
        <v>12.161761536293083</v>
      </c>
      <c r="K46" s="101">
        <f t="shared" si="5"/>
        <v>4.5927371370402756</v>
      </c>
      <c r="L46" s="101">
        <f t="shared" si="14"/>
        <v>349.51770216729528</v>
      </c>
      <c r="M46" s="101">
        <f t="shared" si="6"/>
        <v>590.73466461215162</v>
      </c>
      <c r="N46" s="101">
        <f t="shared" si="7"/>
        <v>56.889028104112619</v>
      </c>
      <c r="O46" s="101">
        <f t="shared" si="8"/>
        <v>1.357935204003379</v>
      </c>
      <c r="P46" s="101">
        <f t="shared" si="9"/>
        <v>1.357935204003379</v>
      </c>
      <c r="Q46" s="101">
        <f t="shared" si="10"/>
        <v>6.8987756649153837</v>
      </c>
      <c r="R46" s="101">
        <f t="shared" si="11"/>
        <v>0.38867199566935307</v>
      </c>
      <c r="S46" s="101">
        <f t="shared" si="15"/>
        <v>523.84231843944747</v>
      </c>
      <c r="T46" s="101">
        <f t="shared" si="16"/>
        <v>19.060537201208469</v>
      </c>
      <c r="U46" s="101">
        <f t="shared" si="17"/>
        <v>4.9814091327096284</v>
      </c>
      <c r="V46" s="33">
        <f t="shared" si="12"/>
        <v>999.99999999999977</v>
      </c>
      <c r="W46" s="105">
        <f t="shared" si="13"/>
        <v>2042650.8495244763</v>
      </c>
      <c r="X46" s="112">
        <f t="shared" si="18"/>
        <v>975.9580536660817</v>
      </c>
      <c r="Y46" s="32">
        <f>(uNES*L46+ uOCEX*G46+uEREX*'UC '!H46+uHOEX*I46+uNES*S46+ uOCEX*N46+uEREX*O46+uHOEX*P46)/(1+oDR)^A$5:A$65536</f>
        <v>634.77037571565086</v>
      </c>
      <c r="Z46" s="30"/>
      <c r="AA46" s="30"/>
    </row>
    <row r="47" spans="1:27" x14ac:dyDescent="0.25">
      <c r="A47" s="4">
        <v>41</v>
      </c>
      <c r="C47" s="110">
        <f>IF(male=0,VLOOKUP((A45:A879/'Life tables'!$I$2)+age,lifetable,13,1),IF(male=1,VLOOKUP((A45:A879/'Life tables'!$I$2)+age,lifetable,10,1),"error"))</f>
        <v>4.3180287415445218E-4</v>
      </c>
      <c r="E47" s="100"/>
      <c r="F47" s="101">
        <f t="shared" si="0"/>
        <v>401.97764039273824</v>
      </c>
      <c r="G47" s="101">
        <f t="shared" si="1"/>
        <v>40.379495270300588</v>
      </c>
      <c r="H47" s="101">
        <f t="shared" si="2"/>
        <v>0.92403514100513373</v>
      </c>
      <c r="I47" s="101">
        <f t="shared" si="3"/>
        <v>0.92403514100513373</v>
      </c>
      <c r="J47" s="101">
        <f t="shared" si="4"/>
        <v>12.353570620934526</v>
      </c>
      <c r="K47" s="101">
        <f t="shared" si="5"/>
        <v>4.6651714388990637</v>
      </c>
      <c r="L47" s="101">
        <f t="shared" si="14"/>
        <v>342.73133278059379</v>
      </c>
      <c r="M47" s="101">
        <f t="shared" si="6"/>
        <v>598.02235960726148</v>
      </c>
      <c r="N47" s="101">
        <f t="shared" si="7"/>
        <v>57.590848921861998</v>
      </c>
      <c r="O47" s="101">
        <f t="shared" si="8"/>
        <v>1.3746875941757015</v>
      </c>
      <c r="P47" s="101">
        <f t="shared" si="9"/>
        <v>1.3746875941757015</v>
      </c>
      <c r="Q47" s="101">
        <f t="shared" si="10"/>
        <v>7.1830585208003406</v>
      </c>
      <c r="R47" s="101">
        <f t="shared" si="11"/>
        <v>0.4046882846890576</v>
      </c>
      <c r="S47" s="101">
        <f t="shared" si="15"/>
        <v>530.09438869155872</v>
      </c>
      <c r="T47" s="101">
        <f t="shared" si="16"/>
        <v>19.536629141734867</v>
      </c>
      <c r="U47" s="101">
        <f t="shared" si="17"/>
        <v>5.0698597235881211</v>
      </c>
      <c r="V47" s="33">
        <f t="shared" si="12"/>
        <v>999.99999999999977</v>
      </c>
      <c r="W47" s="105">
        <f t="shared" si="13"/>
        <v>2039071.2877038401</v>
      </c>
      <c r="X47" s="112">
        <f t="shared" si="18"/>
        <v>975.39351113467683</v>
      </c>
      <c r="Y47" s="32">
        <f>(uNES*L47+ uOCEX*G47+uEREX*'UC '!H47+uHOEX*I47+uNES*S47+ uOCEX*N47+uEREX*O47+uHOEX*P47)/(1+oDR)^A$5:A$65536</f>
        <v>634.21747120673467</v>
      </c>
      <c r="Z47" s="30"/>
      <c r="AA47" s="30"/>
    </row>
    <row r="48" spans="1:27" x14ac:dyDescent="0.25">
      <c r="A48" s="4">
        <v>42</v>
      </c>
      <c r="C48" s="110">
        <f>IF(male=0,VLOOKUP((A46:A880/'Life tables'!$I$2)+age,lifetable,13,1),IF(male=1,VLOOKUP((A46:A880/'Life tables'!$I$2)+age,lifetable,10,1),"error"))</f>
        <v>4.3180287415445218E-4</v>
      </c>
      <c r="E48" s="100"/>
      <c r="F48" s="101">
        <f t="shared" si="0"/>
        <v>394.9145779946648</v>
      </c>
      <c r="G48" s="101">
        <f t="shared" si="1"/>
        <v>39.669995870238935</v>
      </c>
      <c r="H48" s="101">
        <f t="shared" si="2"/>
        <v>0.90779911889068143</v>
      </c>
      <c r="I48" s="101">
        <f t="shared" si="3"/>
        <v>0.90779911889068143</v>
      </c>
      <c r="J48" s="101">
        <f t="shared" si="4"/>
        <v>12.542009469529964</v>
      </c>
      <c r="K48" s="101">
        <f t="shared" si="5"/>
        <v>4.7363330132666173</v>
      </c>
      <c r="L48" s="101">
        <f t="shared" si="14"/>
        <v>336.15064140384794</v>
      </c>
      <c r="M48" s="101">
        <f t="shared" si="6"/>
        <v>605.08542200533486</v>
      </c>
      <c r="N48" s="101">
        <f t="shared" si="7"/>
        <v>58.271037133821601</v>
      </c>
      <c r="O48" s="101">
        <f t="shared" si="8"/>
        <v>1.3909236162901537</v>
      </c>
      <c r="P48" s="101">
        <f t="shared" si="9"/>
        <v>1.3909236162901537</v>
      </c>
      <c r="Q48" s="101">
        <f t="shared" si="10"/>
        <v>7.4706989560760357</v>
      </c>
      <c r="R48" s="101">
        <f t="shared" si="11"/>
        <v>0.4208937372858666</v>
      </c>
      <c r="S48" s="101">
        <f t="shared" si="15"/>
        <v>536.14094494557105</v>
      </c>
      <c r="T48" s="101">
        <f t="shared" si="16"/>
        <v>20.012708425606</v>
      </c>
      <c r="U48" s="101">
        <f t="shared" si="17"/>
        <v>5.1572267505524838</v>
      </c>
      <c r="V48" s="33">
        <f t="shared" si="12"/>
        <v>999.99999999999966</v>
      </c>
      <c r="W48" s="105">
        <f t="shared" si="13"/>
        <v>2035497.7391180266</v>
      </c>
      <c r="X48" s="112">
        <f t="shared" si="18"/>
        <v>974.83006482384121</v>
      </c>
      <c r="Y48" s="32">
        <f>(uNES*L48+ uOCEX*G48+uEREX*'UC '!H48+uHOEX*I48+uNES*S48+ uOCEX*N48+uEREX*O48+uHOEX*P48)/(1+oDR)^A$5:A$65536</f>
        <v>633.66546744250911</v>
      </c>
      <c r="Z48" s="30"/>
      <c r="AA48" s="30"/>
    </row>
    <row r="49" spans="1:27" x14ac:dyDescent="0.25">
      <c r="A49" s="4">
        <v>43</v>
      </c>
      <c r="C49" s="110">
        <f>IF(male=0,VLOOKUP((A47:A881/'Life tables'!$I$2)+age,lifetable,13,1),IF(male=1,VLOOKUP((A47:A881/'Life tables'!$I$2)+age,lifetable,10,1),"error"))</f>
        <v>4.3180287415445218E-4</v>
      </c>
      <c r="E49" s="100"/>
      <c r="F49" s="101">
        <f t="shared" si="0"/>
        <v>388.06922422059046</v>
      </c>
      <c r="G49" s="101">
        <f t="shared" si="1"/>
        <v>38.98236575709705</v>
      </c>
      <c r="H49" s="101">
        <f t="shared" si="2"/>
        <v>0.89206354853986081</v>
      </c>
      <c r="I49" s="101">
        <f t="shared" si="3"/>
        <v>0.89206354853986081</v>
      </c>
      <c r="J49" s="101">
        <f t="shared" si="4"/>
        <v>12.727181964702934</v>
      </c>
      <c r="K49" s="101">
        <f t="shared" si="5"/>
        <v>4.8062610901164557</v>
      </c>
      <c r="L49" s="101">
        <f t="shared" si="14"/>
        <v>329.76928831159432</v>
      </c>
      <c r="M49" s="101">
        <f t="shared" si="6"/>
        <v>611.93077577940915</v>
      </c>
      <c r="N49" s="101">
        <f t="shared" si="7"/>
        <v>58.930259533596605</v>
      </c>
      <c r="O49" s="101">
        <f t="shared" si="8"/>
        <v>1.4066591866409741</v>
      </c>
      <c r="P49" s="101">
        <f t="shared" si="9"/>
        <v>1.4066591866409741</v>
      </c>
      <c r="Q49" s="101">
        <f t="shared" si="10"/>
        <v>7.7615934782419176</v>
      </c>
      <c r="R49" s="101">
        <f t="shared" si="11"/>
        <v>0.43728252276768631</v>
      </c>
      <c r="S49" s="101">
        <f t="shared" si="15"/>
        <v>541.98832187152095</v>
      </c>
      <c r="T49" s="101">
        <f t="shared" si="16"/>
        <v>20.488775442944853</v>
      </c>
      <c r="U49" s="101">
        <f t="shared" si="17"/>
        <v>5.2435436128841424</v>
      </c>
      <c r="V49" s="33">
        <f t="shared" si="12"/>
        <v>999.99999999999955</v>
      </c>
      <c r="W49" s="105">
        <f t="shared" si="13"/>
        <v>2031930.1792401359</v>
      </c>
      <c r="X49" s="112">
        <f t="shared" si="18"/>
        <v>974.26768094417059</v>
      </c>
      <c r="Y49" s="32">
        <f>(uNES*L49+ uOCEX*G49+uEREX*'UC '!H49+uHOEX*I49+uNES*S49+ uOCEX*N49+uEREX*O49+uHOEX*P49)/(1+oDR)^A$5:A$65536</f>
        <v>633.11434419361615</v>
      </c>
      <c r="Z49" s="30"/>
      <c r="AA49" s="30"/>
    </row>
    <row r="50" spans="1:27" x14ac:dyDescent="0.25">
      <c r="A50" s="4">
        <v>44</v>
      </c>
      <c r="C50" s="110">
        <f>IF(male=0,VLOOKUP((A48:A882/'Life tables'!$I$2)+age,lifetable,13,1),IF(male=1,VLOOKUP((A48:A882/'Life tables'!$I$2)+age,lifetable,10,1),"error"))</f>
        <v>4.3180287415445218E-4</v>
      </c>
      <c r="E50" s="100"/>
      <c r="F50" s="101">
        <f t="shared" si="0"/>
        <v>381.43486851887457</v>
      </c>
      <c r="G50" s="101">
        <f t="shared" si="1"/>
        <v>38.315930841918195</v>
      </c>
      <c r="H50" s="101">
        <f t="shared" si="2"/>
        <v>0.87681300425504982</v>
      </c>
      <c r="I50" s="101">
        <f t="shared" si="3"/>
        <v>0.87681300425504982</v>
      </c>
      <c r="J50" s="101">
        <f t="shared" si="4"/>
        <v>12.909188787046221</v>
      </c>
      <c r="K50" s="101">
        <f t="shared" si="5"/>
        <v>4.8749936902152315</v>
      </c>
      <c r="L50" s="101">
        <f t="shared" si="14"/>
        <v>323.5811291911848</v>
      </c>
      <c r="M50" s="101">
        <f t="shared" si="6"/>
        <v>618.56513148112504</v>
      </c>
      <c r="N50" s="101">
        <f t="shared" si="7"/>
        <v>59.569162361849273</v>
      </c>
      <c r="O50" s="101">
        <f t="shared" si="8"/>
        <v>1.4219097309257851</v>
      </c>
      <c r="P50" s="101">
        <f t="shared" si="9"/>
        <v>1.4219097309257851</v>
      </c>
      <c r="Q50" s="101">
        <f t="shared" si="10"/>
        <v>8.0556417848032176</v>
      </c>
      <c r="R50" s="101">
        <f t="shared" si="11"/>
        <v>0.453848990165025</v>
      </c>
      <c r="S50" s="101">
        <f t="shared" si="15"/>
        <v>547.64265888245598</v>
      </c>
      <c r="T50" s="101">
        <f t="shared" si="16"/>
        <v>20.96483057184944</v>
      </c>
      <c r="U50" s="101">
        <f t="shared" si="17"/>
        <v>5.3288426803802569</v>
      </c>
      <c r="V50" s="33">
        <f t="shared" si="12"/>
        <v>999.99999999999955</v>
      </c>
      <c r="W50" s="105">
        <f t="shared" si="13"/>
        <v>2028368.5840845953</v>
      </c>
      <c r="X50" s="112">
        <f t="shared" si="18"/>
        <v>973.70632674776994</v>
      </c>
      <c r="Y50" s="32">
        <f>(uNES*L50+ uOCEX*G50+uEREX*'UC '!H50+uHOEX*I50+uNES*S50+ uOCEX*N50+uEREX*O50+uHOEX*P50)/(1+oDR)^A$5:A$65536</f>
        <v>632.56408185674684</v>
      </c>
      <c r="Z50" s="30"/>
      <c r="AA50" s="30"/>
    </row>
    <row r="51" spans="1:27" x14ac:dyDescent="0.25">
      <c r="A51" s="4">
        <v>45</v>
      </c>
      <c r="C51" s="110">
        <f>IF(male=0,VLOOKUP((A49:A883/'Life tables'!$I$2)+age,lifetable,13,1),IF(male=1,VLOOKUP((A49:A883/'Life tables'!$I$2)+age,lifetable,10,1),"error"))</f>
        <v>4.3180287415445218E-4</v>
      </c>
      <c r="E51" s="100"/>
      <c r="F51" s="101">
        <f t="shared" si="0"/>
        <v>375.00500718086909</v>
      </c>
      <c r="G51" s="101">
        <f t="shared" si="1"/>
        <v>37.67003781355718</v>
      </c>
      <c r="H51" s="101">
        <f t="shared" si="2"/>
        <v>0.8620325358133164</v>
      </c>
      <c r="I51" s="101">
        <f t="shared" si="3"/>
        <v>0.8620325358133164</v>
      </c>
      <c r="J51" s="101">
        <f t="shared" si="4"/>
        <v>13.088127513819789</v>
      </c>
      <c r="K51" s="101">
        <f t="shared" si="5"/>
        <v>4.9425676623947723</v>
      </c>
      <c r="L51" s="101">
        <f t="shared" si="14"/>
        <v>317.58020911947074</v>
      </c>
      <c r="M51" s="101">
        <f t="shared" si="6"/>
        <v>624.99499281913052</v>
      </c>
      <c r="N51" s="101">
        <f t="shared" si="7"/>
        <v>60.188371939813521</v>
      </c>
      <c r="O51" s="101">
        <f t="shared" si="8"/>
        <v>1.4366901993675185</v>
      </c>
      <c r="P51" s="101">
        <f t="shared" si="9"/>
        <v>1.4366901993675185</v>
      </c>
      <c r="Q51" s="101">
        <f t="shared" si="10"/>
        <v>8.3527466649436608</v>
      </c>
      <c r="R51" s="101">
        <f t="shared" si="11"/>
        <v>0.47058766269130525</v>
      </c>
      <c r="S51" s="101">
        <f t="shared" si="15"/>
        <v>553.10990615294702</v>
      </c>
      <c r="T51" s="101">
        <f t="shared" si="16"/>
        <v>21.440874178763451</v>
      </c>
      <c r="U51" s="101">
        <f t="shared" si="17"/>
        <v>5.4131553250860778</v>
      </c>
      <c r="V51" s="33">
        <f t="shared" si="12"/>
        <v>999.99999999999955</v>
      </c>
      <c r="W51" s="105">
        <f t="shared" si="13"/>
        <v>2024812.9301901972</v>
      </c>
      <c r="X51" s="112">
        <f t="shared" si="18"/>
        <v>973.1459704961502</v>
      </c>
      <c r="Y51" s="32">
        <f>(uNES*L51+ uOCEX*G51+uEREX*'UC '!H51+uHOEX*I51+uNES*S51+ uOCEX*N51+uEREX*O51+uHOEX*P51)/(1+oDR)^A$5:A$65536</f>
        <v>632.01466143516961</v>
      </c>
      <c r="Z51" s="30"/>
      <c r="AA51" s="30"/>
    </row>
    <row r="52" spans="1:27" x14ac:dyDescent="0.25">
      <c r="A52" s="4">
        <v>46</v>
      </c>
      <c r="C52" s="110">
        <f>IF(male=0,VLOOKUP((A50:A884/'Life tables'!$I$2)+age,lifetable,13,1),IF(male=1,VLOOKUP((A50:A884/'Life tables'!$I$2)+age,lifetable,10,1),"error"))</f>
        <v>4.3180287415445218E-4</v>
      </c>
      <c r="E52" s="100"/>
      <c r="F52" s="101">
        <f t="shared" si="0"/>
        <v>368.77333696528439</v>
      </c>
      <c r="G52" s="101">
        <f t="shared" si="1"/>
        <v>37.044053498234497</v>
      </c>
      <c r="H52" s="101">
        <f t="shared" si="2"/>
        <v>0.84770765381060253</v>
      </c>
      <c r="I52" s="101">
        <f t="shared" si="3"/>
        <v>0.84770765381060253</v>
      </c>
      <c r="J52" s="101">
        <f t="shared" si="4"/>
        <v>13.264092714606512</v>
      </c>
      <c r="K52" s="101">
        <f t="shared" si="5"/>
        <v>5.0090187196752671</v>
      </c>
      <c r="L52" s="101">
        <f t="shared" si="14"/>
        <v>311.7607567251469</v>
      </c>
      <c r="M52" s="101">
        <f t="shared" si="6"/>
        <v>631.22666303471522</v>
      </c>
      <c r="N52" s="101">
        <f t="shared" si="7"/>
        <v>60.788495283282316</v>
      </c>
      <c r="O52" s="101">
        <f t="shared" si="8"/>
        <v>1.4510150813702325</v>
      </c>
      <c r="P52" s="101">
        <f t="shared" si="9"/>
        <v>1.4510150813702325</v>
      </c>
      <c r="Q52" s="101">
        <f t="shared" si="10"/>
        <v>8.6528139042289745</v>
      </c>
      <c r="R52" s="101">
        <f t="shared" si="11"/>
        <v>0.48749323237392905</v>
      </c>
      <c r="S52" s="101">
        <f t="shared" si="15"/>
        <v>558.39583045208951</v>
      </c>
      <c r="T52" s="101">
        <f t="shared" si="16"/>
        <v>21.916906618835487</v>
      </c>
      <c r="U52" s="101">
        <f t="shared" si="17"/>
        <v>5.4965119520491958</v>
      </c>
      <c r="V52" s="33">
        <f t="shared" si="12"/>
        <v>999.99999999999955</v>
      </c>
      <c r="W52" s="105">
        <f t="shared" si="13"/>
        <v>2021263.1946036958</v>
      </c>
      <c r="X52" s="112">
        <f t="shared" si="18"/>
        <v>972.58658142911509</v>
      </c>
      <c r="Y52" s="32">
        <f>(uNES*L52+ uOCEX*G52+uEREX*'UC '!H52+uHOEX*I52+uNES*S52+ uOCEX*N52+uEREX*O52+uHOEX*P52)/(1+oDR)^A$5:A$65536</f>
        <v>631.46606451986713</v>
      </c>
      <c r="Z52" s="30"/>
      <c r="AA52" s="30"/>
    </row>
    <row r="53" spans="1:27" x14ac:dyDescent="0.25">
      <c r="A53" s="4">
        <v>47</v>
      </c>
      <c r="C53" s="110">
        <f>IF(male=0,VLOOKUP((A51:A885/'Life tables'!$I$2)+age,lifetable,13,1),IF(male=1,VLOOKUP((A51:A885/'Life tables'!$I$2)+age,lifetable,10,1),"error"))</f>
        <v>4.3180287415445218E-4</v>
      </c>
      <c r="E53" s="100"/>
      <c r="F53" s="101">
        <f t="shared" si="0"/>
        <v>362.73374891907446</v>
      </c>
      <c r="G53" s="101">
        <f t="shared" si="1"/>
        <v>36.437364238831343</v>
      </c>
      <c r="H53" s="101">
        <f t="shared" si="2"/>
        <v>0.83382431545765345</v>
      </c>
      <c r="I53" s="101">
        <f t="shared" si="3"/>
        <v>0.83382431545765345</v>
      </c>
      <c r="J53" s="101">
        <f t="shared" si="4"/>
        <v>13.437176044019438</v>
      </c>
      <c r="K53" s="101">
        <f t="shared" si="5"/>
        <v>5.0743814742750102</v>
      </c>
      <c r="L53" s="101">
        <f t="shared" si="14"/>
        <v>306.11717853103335</v>
      </c>
      <c r="M53" s="101">
        <f t="shared" si="6"/>
        <v>637.26625108092526</v>
      </c>
      <c r="N53" s="101">
        <f t="shared" si="7"/>
        <v>61.370120697669819</v>
      </c>
      <c r="O53" s="101">
        <f t="shared" si="8"/>
        <v>1.4648984197231818</v>
      </c>
      <c r="P53" s="101">
        <f t="shared" si="9"/>
        <v>1.4648984197231818</v>
      </c>
      <c r="Q53" s="101">
        <f t="shared" si="10"/>
        <v>8.9557521922477719</v>
      </c>
      <c r="R53" s="101">
        <f t="shared" si="11"/>
        <v>0.50456055485083229</v>
      </c>
      <c r="S53" s="101">
        <f t="shared" si="15"/>
        <v>563.50602079671046</v>
      </c>
      <c r="T53" s="101">
        <f t="shared" si="16"/>
        <v>22.39292823626721</v>
      </c>
      <c r="U53" s="101">
        <f t="shared" si="17"/>
        <v>5.5789420291258427</v>
      </c>
      <c r="V53" s="33">
        <f t="shared" si="12"/>
        <v>999.99999999999977</v>
      </c>
      <c r="W53" s="105">
        <f t="shared" si="13"/>
        <v>2017719.3548639098</v>
      </c>
      <c r="X53" s="112">
        <f t="shared" si="18"/>
        <v>972.02812973460664</v>
      </c>
      <c r="Y53" s="32">
        <f>(uNES*L53+ uOCEX*G53+uEREX*'UC '!H53+uHOEX*I53+uNES*S53+ uOCEX*N53+uEREX*O53+uHOEX*P53)/(1+oDR)^A$5:A$65536</f>
        <v>630.91827327125634</v>
      </c>
      <c r="Z53" s="30"/>
      <c r="AA53" s="30"/>
    </row>
    <row r="54" spans="1:27" x14ac:dyDescent="0.25">
      <c r="A54" s="4">
        <v>48</v>
      </c>
      <c r="C54" s="110">
        <f>IF(male=0,VLOOKUP((A52:A886/'Life tables'!$I$2)+age,lifetable,13,1),IF(male=1,VLOOKUP((A52:A886/'Life tables'!$I$2)+age,lifetable,10,1),"error"))</f>
        <v>4.3180287415445218E-4</v>
      </c>
      <c r="E54" s="100"/>
      <c r="F54" s="101">
        <f t="shared" si="0"/>
        <v>356.88032238878435</v>
      </c>
      <c r="G54" s="101">
        <f t="shared" si="1"/>
        <v>35.849375293316925</v>
      </c>
      <c r="H54" s="101">
        <f t="shared" si="2"/>
        <v>0.82036891081376484</v>
      </c>
      <c r="I54" s="101">
        <f t="shared" si="3"/>
        <v>0.82036891081376484</v>
      </c>
      <c r="J54" s="101">
        <f t="shared" si="4"/>
        <v>13.607466331551491</v>
      </c>
      <c r="K54" s="101">
        <f t="shared" si="5"/>
        <v>5.1386894715410145</v>
      </c>
      <c r="L54" s="101">
        <f t="shared" si="14"/>
        <v>300.64405347074739</v>
      </c>
      <c r="M54" s="101">
        <f t="shared" si="6"/>
        <v>643.11967761121548</v>
      </c>
      <c r="N54" s="101">
        <f t="shared" si="7"/>
        <v>61.933818354731585</v>
      </c>
      <c r="O54" s="101">
        <f t="shared" si="8"/>
        <v>1.4783538243670706</v>
      </c>
      <c r="P54" s="101">
        <f t="shared" si="9"/>
        <v>1.4783538243670706</v>
      </c>
      <c r="Q54" s="101">
        <f t="shared" si="10"/>
        <v>9.2614730330992696</v>
      </c>
      <c r="R54" s="101">
        <f t="shared" si="11"/>
        <v>0.5217846443274281</v>
      </c>
      <c r="S54" s="101">
        <f t="shared" si="15"/>
        <v>568.44589393032311</v>
      </c>
      <c r="T54" s="101">
        <f t="shared" si="16"/>
        <v>22.86893936465076</v>
      </c>
      <c r="U54" s="101">
        <f t="shared" si="17"/>
        <v>5.6604741158684426</v>
      </c>
      <c r="V54" s="33">
        <f t="shared" si="12"/>
        <v>999.99999999999977</v>
      </c>
      <c r="W54" s="105">
        <f t="shared" si="13"/>
        <v>2014181.3889863486</v>
      </c>
      <c r="X54" s="112">
        <f t="shared" si="18"/>
        <v>971.47058651948066</v>
      </c>
      <c r="Y54" s="32">
        <f>(uNES*L54+ uOCEX*G54+uEREX*'UC '!H54+uHOEX*I54+uNES*S54+ uOCEX*N54+uEREX*O54+uHOEX*P54)/(1+oDR)^A$5:A$65536</f>
        <v>630.37127040148016</v>
      </c>
      <c r="Z54" s="30"/>
      <c r="AA54" s="30"/>
    </row>
    <row r="55" spans="1:27" x14ac:dyDescent="0.25">
      <c r="A55" s="4">
        <v>49</v>
      </c>
      <c r="C55" s="110">
        <f>IF(male=0,VLOOKUP((A53:A887/'Life tables'!$I$2)+age,lifetable,13,1),IF(male=1,VLOOKUP((A53:A887/'Life tables'!$I$2)+age,lifetable,10,1),"error"))</f>
        <v>4.3180287415445218E-4</v>
      </c>
      <c r="E55" s="100"/>
      <c r="F55" s="101">
        <f t="shared" si="0"/>
        <v>351.20731921648928</v>
      </c>
      <c r="G55" s="101">
        <f t="shared" si="1"/>
        <v>35.279510251718392</v>
      </c>
      <c r="H55" s="101">
        <f t="shared" si="2"/>
        <v>0.80732824944485715</v>
      </c>
      <c r="I55" s="101">
        <f t="shared" si="3"/>
        <v>0.80732824944485715</v>
      </c>
      <c r="J55" s="101">
        <f t="shared" si="4"/>
        <v>13.775049668655697</v>
      </c>
      <c r="K55" s="101">
        <f t="shared" si="5"/>
        <v>5.2019752228337683</v>
      </c>
      <c r="L55" s="101">
        <f t="shared" si="14"/>
        <v>295.3361275743917</v>
      </c>
      <c r="M55" s="101">
        <f t="shared" si="6"/>
        <v>648.79268078351049</v>
      </c>
      <c r="N55" s="101">
        <f t="shared" si="7"/>
        <v>62.480140851508203</v>
      </c>
      <c r="O55" s="101">
        <f t="shared" si="8"/>
        <v>1.4913944857359782</v>
      </c>
      <c r="P55" s="101">
        <f t="shared" si="9"/>
        <v>1.4913944857359782</v>
      </c>
      <c r="Q55" s="101">
        <f t="shared" si="10"/>
        <v>9.5698906586400962</v>
      </c>
      <c r="R55" s="101">
        <f t="shared" si="11"/>
        <v>0.53916066868899526</v>
      </c>
      <c r="S55" s="101">
        <f t="shared" si="15"/>
        <v>573.22069963320121</v>
      </c>
      <c r="T55" s="101">
        <f t="shared" si="16"/>
        <v>23.344940327295795</v>
      </c>
      <c r="U55" s="101">
        <f t="shared" si="17"/>
        <v>5.7411358915227639</v>
      </c>
      <c r="V55" s="33">
        <f t="shared" si="12"/>
        <v>999.99999999999977</v>
      </c>
      <c r="W55" s="105">
        <f t="shared" si="13"/>
        <v>2010649.2754483121</v>
      </c>
      <c r="X55" s="112">
        <f t="shared" si="18"/>
        <v>970.91392378118121</v>
      </c>
      <c r="Y55" s="32">
        <f>(uNES*L55+ uOCEX*G55+uEREX*'UC '!H55+uHOEX*I55+uNES*S55+ uOCEX*N55+uEREX*O55+uHOEX*P55)/(1+oDR)^A$5:A$65536</f>
        <v>629.82503915724863</v>
      </c>
      <c r="Z55" s="30"/>
      <c r="AA55" s="30"/>
    </row>
    <row r="56" spans="1:27" x14ac:dyDescent="0.25">
      <c r="A56" s="4">
        <v>50</v>
      </c>
      <c r="C56" s="110">
        <f>IF(male=0,VLOOKUP((A54:A888/'Life tables'!$I$2)+age,lifetable,13,1),IF(male=1,VLOOKUP((A54:A888/'Life tables'!$I$2)+age,lifetable,10,1),"error"))</f>
        <v>4.3180287415445218E-4</v>
      </c>
      <c r="E56" s="100"/>
      <c r="F56" s="101">
        <f t="shared" si="0"/>
        <v>345.70917811463545</v>
      </c>
      <c r="G56" s="101">
        <f t="shared" si="1"/>
        <v>34.727210471061824</v>
      </c>
      <c r="H56" s="101">
        <f t="shared" si="2"/>
        <v>0.79468954749279364</v>
      </c>
      <c r="I56" s="101">
        <f t="shared" si="3"/>
        <v>0.79468954749279364</v>
      </c>
      <c r="J56" s="101">
        <f t="shared" si="4"/>
        <v>13.940009493141277</v>
      </c>
      <c r="K56" s="101">
        <f t="shared" si="5"/>
        <v>5.2642702373983683</v>
      </c>
      <c r="L56" s="101">
        <f t="shared" si="14"/>
        <v>290.18830881804837</v>
      </c>
      <c r="M56" s="101">
        <f t="shared" si="6"/>
        <v>654.29082188536427</v>
      </c>
      <c r="N56" s="101">
        <f t="shared" si="7"/>
        <v>63.009623752040369</v>
      </c>
      <c r="O56" s="101">
        <f t="shared" si="8"/>
        <v>1.5040331876880417</v>
      </c>
      <c r="P56" s="101">
        <f t="shared" si="9"/>
        <v>1.5040331876880417</v>
      </c>
      <c r="Q56" s="101">
        <f t="shared" si="10"/>
        <v>9.8809219444051308</v>
      </c>
      <c r="R56" s="101">
        <f t="shared" si="11"/>
        <v>0.55668394476371941</v>
      </c>
      <c r="S56" s="101">
        <f t="shared" si="15"/>
        <v>577.83552586877897</v>
      </c>
      <c r="T56" s="101">
        <f t="shared" si="16"/>
        <v>23.820931437546406</v>
      </c>
      <c r="U56" s="101">
        <f t="shared" si="17"/>
        <v>5.8209541821620876</v>
      </c>
      <c r="V56" s="33">
        <f t="shared" si="12"/>
        <v>999.99999999999977</v>
      </c>
      <c r="W56" s="105">
        <f t="shared" si="13"/>
        <v>2007122.9931744859</v>
      </c>
      <c r="X56" s="112">
        <f t="shared" si="18"/>
        <v>970.35811438029123</v>
      </c>
      <c r="Y56" s="32">
        <f>(uNES*L56+ uOCEX*G56+uEREX*'UC '!H56+uHOEX*I56+uNES*S56+ uOCEX*N56+uEREX*O56+uHOEX*P56)/(1+oDR)^A$5:A$65536</f>
        <v>629.27956330321376</v>
      </c>
      <c r="Z56" s="30"/>
      <c r="AA56" s="30"/>
    </row>
    <row r="57" spans="1:27" x14ac:dyDescent="0.25">
      <c r="A57" s="4">
        <v>51</v>
      </c>
      <c r="C57" s="110">
        <f>IF(male=0,VLOOKUP((A55:A889/'Life tables'!$I$2)+age,lifetable,13,1),IF(male=1,VLOOKUP((A55:A889/'Life tables'!$I$2)+age,lifetable,10,1),"error"))</f>
        <v>4.3180287415445218E-4</v>
      </c>
      <c r="E57" s="100"/>
      <c r="F57" s="101">
        <f t="shared" si="0"/>
        <v>340.3805092142681</v>
      </c>
      <c r="G57" s="101">
        <f t="shared" si="1"/>
        <v>34.191934527730353</v>
      </c>
      <c r="H57" s="101">
        <f t="shared" si="2"/>
        <v>0.78244041514326812</v>
      </c>
      <c r="I57" s="101">
        <f t="shared" si="3"/>
        <v>0.78244041514326812</v>
      </c>
      <c r="J57" s="101">
        <f t="shared" si="4"/>
        <v>14.102426670968356</v>
      </c>
      <c r="K57" s="101">
        <f t="shared" si="5"/>
        <v>5.3256050532532644</v>
      </c>
      <c r="L57" s="101">
        <f t="shared" si="14"/>
        <v>285.19566213202961</v>
      </c>
      <c r="M57" s="101">
        <f t="shared" si="6"/>
        <v>659.61949078573161</v>
      </c>
      <c r="N57" s="101">
        <f t="shared" si="7"/>
        <v>63.522786112386257</v>
      </c>
      <c r="O57" s="101">
        <f t="shared" si="8"/>
        <v>1.5162823200375672</v>
      </c>
      <c r="P57" s="101">
        <f t="shared" si="9"/>
        <v>1.5162823200375672</v>
      </c>
      <c r="Q57" s="101">
        <f t="shared" si="10"/>
        <v>10.194486328119977</v>
      </c>
      <c r="R57" s="101">
        <f t="shared" si="11"/>
        <v>0.57434993373174514</v>
      </c>
      <c r="S57" s="101">
        <f t="shared" si="15"/>
        <v>582.2953037714185</v>
      </c>
      <c r="T57" s="101">
        <f t="shared" si="16"/>
        <v>24.296912999088335</v>
      </c>
      <c r="U57" s="101">
        <f t="shared" si="17"/>
        <v>5.8999549869850094</v>
      </c>
      <c r="V57" s="33">
        <f t="shared" si="12"/>
        <v>999.99999999999977</v>
      </c>
      <c r="W57" s="105">
        <f t="shared" si="13"/>
        <v>2003602.5215229753</v>
      </c>
      <c r="X57" s="112">
        <f t="shared" si="18"/>
        <v>969.80313201392642</v>
      </c>
      <c r="Y57" s="32">
        <f>(uNES*L57+ uOCEX*G57+uEREX*'UC '!H57+uHOEX*I57+uNES*S57+ uOCEX*N57+uEREX*O57+uHOEX*P57)/(1+oDR)^A$5:A$65536</f>
        <v>628.73482710586109</v>
      </c>
      <c r="Z57" s="30"/>
      <c r="AA57" s="30"/>
    </row>
    <row r="58" spans="1:27" x14ac:dyDescent="0.25">
      <c r="A58" s="4">
        <v>52</v>
      </c>
      <c r="C58" s="110">
        <f>IF(male=0,VLOOKUP((A56:A890/'Life tables'!$I$2)+age,lifetable,13,1),IF(male=1,VLOOKUP((A56:A890/'Life tables'!$I$2)+age,lifetable,10,1),"error"))</f>
        <v>4.3180287415445218E-4</v>
      </c>
      <c r="E58" s="100"/>
      <c r="F58" s="101">
        <f t="shared" si="0"/>
        <v>335.21608878130235</v>
      </c>
      <c r="G58" s="101">
        <f t="shared" si="1"/>
        <v>33.673157686702481</v>
      </c>
      <c r="H58" s="101">
        <f t="shared" si="2"/>
        <v>0.77056884447997731</v>
      </c>
      <c r="I58" s="101">
        <f t="shared" si="3"/>
        <v>0.77056884447997731</v>
      </c>
      <c r="J58" s="101">
        <f t="shared" si="4"/>
        <v>14.262379575521472</v>
      </c>
      <c r="K58" s="101">
        <f t="shared" si="5"/>
        <v>5.3860092671269122</v>
      </c>
      <c r="L58" s="101">
        <f t="shared" si="14"/>
        <v>280.3534045629915</v>
      </c>
      <c r="M58" s="101">
        <f t="shared" si="6"/>
        <v>664.78391121869743</v>
      </c>
      <c r="N58" s="101">
        <f t="shared" si="7"/>
        <v>64.020130989456135</v>
      </c>
      <c r="O58" s="101">
        <f t="shared" si="8"/>
        <v>1.5281538907008581</v>
      </c>
      <c r="P58" s="101">
        <f t="shared" si="9"/>
        <v>1.5281538907008581</v>
      </c>
      <c r="Q58" s="101">
        <f t="shared" si="10"/>
        <v>10.51050573072515</v>
      </c>
      <c r="R58" s="101">
        <f t="shared" si="11"/>
        <v>0.59215423667573663</v>
      </c>
      <c r="S58" s="101">
        <f t="shared" si="15"/>
        <v>586.60481248043868</v>
      </c>
      <c r="T58" s="101">
        <f t="shared" si="16"/>
        <v>24.772885306246621</v>
      </c>
      <c r="U58" s="101">
        <f t="shared" si="17"/>
        <v>5.9781635038026488</v>
      </c>
      <c r="V58" s="33">
        <f t="shared" si="12"/>
        <v>999.99999999999977</v>
      </c>
      <c r="W58" s="105">
        <f t="shared" si="13"/>
        <v>2000087.8402718024</v>
      </c>
      <c r="X58" s="112">
        <f t="shared" si="18"/>
        <v>969.2489511899505</v>
      </c>
      <c r="Y58" s="32">
        <f>(uNES*L58+ uOCEX*G58+uEREX*'UC '!H58+uHOEX*I58+uNES*S58+ uOCEX*N58+uEREX*O58+uHOEX*P58)/(1+oDR)^A$5:A$65536</f>
        <v>628.19081531790221</v>
      </c>
      <c r="Z58" s="30"/>
      <c r="AA58" s="30"/>
    </row>
    <row r="59" spans="1:27" x14ac:dyDescent="0.25">
      <c r="A59" s="4">
        <v>53</v>
      </c>
      <c r="C59" s="110">
        <f>IF(male=0,VLOOKUP((A57:A891/'Life tables'!$I$2)+age,lifetable,13,1),IF(male=1,VLOOKUP((A57:A891/'Life tables'!$I$2)+age,lifetable,10,1),"error"))</f>
        <v>4.6329957291590951E-4</v>
      </c>
      <c r="E59" s="100"/>
      <c r="F59" s="101">
        <f t="shared" si="0"/>
        <v>330.21085409565785</v>
      </c>
      <c r="G59" s="101">
        <f t="shared" si="1"/>
        <v>33.170371387150439</v>
      </c>
      <c r="H59" s="101">
        <f t="shared" si="2"/>
        <v>0.75906319771317055</v>
      </c>
      <c r="I59" s="101">
        <f t="shared" si="3"/>
        <v>0.75906319771317055</v>
      </c>
      <c r="J59" s="101">
        <f t="shared" si="4"/>
        <v>14.43143728940395</v>
      </c>
      <c r="K59" s="101">
        <f t="shared" si="5"/>
        <v>5.4455115634716647</v>
      </c>
      <c r="L59" s="101">
        <f t="shared" si="14"/>
        <v>275.64540746020543</v>
      </c>
      <c r="M59" s="101">
        <f t="shared" si="6"/>
        <v>669.78914590434192</v>
      </c>
      <c r="N59" s="101">
        <f t="shared" si="7"/>
        <v>64.502145934162755</v>
      </c>
      <c r="O59" s="101">
        <f t="shared" si="8"/>
        <v>1.5396595374676649</v>
      </c>
      <c r="P59" s="101">
        <f t="shared" si="9"/>
        <v>1.5396595374676649</v>
      </c>
      <c r="Q59" s="101">
        <f t="shared" si="10"/>
        <v>10.852129219842091</v>
      </c>
      <c r="R59" s="101">
        <f t="shared" si="11"/>
        <v>0.61009259026858575</v>
      </c>
      <c r="S59" s="101">
        <f t="shared" si="15"/>
        <v>590.74545908513312</v>
      </c>
      <c r="T59" s="101">
        <f t="shared" si="16"/>
        <v>25.283566509246043</v>
      </c>
      <c r="U59" s="101">
        <f t="shared" si="17"/>
        <v>6.0556041537402505</v>
      </c>
      <c r="V59" s="33">
        <f t="shared" si="12"/>
        <v>999.99999999999977</v>
      </c>
      <c r="W59" s="105">
        <f t="shared" si="13"/>
        <v>1996500.2070316556</v>
      </c>
      <c r="X59" s="112">
        <f t="shared" si="18"/>
        <v>968.66082933701341</v>
      </c>
      <c r="Y59" s="32">
        <f>(uNES*L59+ uOCEX*G59+uEREX*'UC '!H59+uHOEX*I59+uNES*S59+ uOCEX*N59+uEREX*O59+uHOEX*P59)/(1+oDR)^A$5:A$65536</f>
        <v>627.6246382959464</v>
      </c>
      <c r="Z59" s="30"/>
      <c r="AA59" s="30"/>
    </row>
    <row r="60" spans="1:27" x14ac:dyDescent="0.25">
      <c r="A60" s="4">
        <v>54</v>
      </c>
      <c r="C60" s="110">
        <f>IF(male=0,VLOOKUP((A58:A892/'Life tables'!$I$2)+age,lifetable,13,1),IF(male=1,VLOOKUP((A58:A892/'Life tables'!$I$2)+age,lifetable,10,1),"error"))</f>
        <v>4.6329957291590951E-4</v>
      </c>
      <c r="E60" s="100"/>
      <c r="F60" s="101">
        <f t="shared" si="0"/>
        <v>325.35989848823601</v>
      </c>
      <c r="G60" s="101">
        <f t="shared" si="1"/>
        <v>32.683082743894182</v>
      </c>
      <c r="H60" s="101">
        <f t="shared" si="2"/>
        <v>0.74791219577103696</v>
      </c>
      <c r="I60" s="101">
        <f t="shared" si="3"/>
        <v>0.74791219577103696</v>
      </c>
      <c r="J60" s="101">
        <f t="shared" si="4"/>
        <v>14.598011464496095</v>
      </c>
      <c r="K60" s="101">
        <f t="shared" si="5"/>
        <v>5.5041397425833587</v>
      </c>
      <c r="L60" s="101">
        <f t="shared" si="14"/>
        <v>271.07884014572028</v>
      </c>
      <c r="M60" s="101">
        <f t="shared" si="6"/>
        <v>674.64010151176376</v>
      </c>
      <c r="N60" s="101">
        <f t="shared" si="7"/>
        <v>64.969303469371241</v>
      </c>
      <c r="O60" s="101">
        <f t="shared" si="8"/>
        <v>1.5508105394097984</v>
      </c>
      <c r="P60" s="101">
        <f t="shared" si="9"/>
        <v>1.5508105394097984</v>
      </c>
      <c r="Q60" s="101">
        <f t="shared" si="10"/>
        <v>11.196226921015604</v>
      </c>
      <c r="R60" s="101">
        <f t="shared" si="11"/>
        <v>0.6281608625940408</v>
      </c>
      <c r="S60" s="101">
        <f t="shared" si="15"/>
        <v>594.74478917996328</v>
      </c>
      <c r="T60" s="101">
        <f t="shared" si="16"/>
        <v>25.794238385511697</v>
      </c>
      <c r="U60" s="101">
        <f t="shared" si="17"/>
        <v>6.1323006051773996</v>
      </c>
      <c r="V60" s="33">
        <f t="shared" si="12"/>
        <v>999.99999999999977</v>
      </c>
      <c r="W60" s="105">
        <f t="shared" si="13"/>
        <v>1992918.5073531903</v>
      </c>
      <c r="X60" s="112">
        <f t="shared" si="18"/>
        <v>968.07346100931068</v>
      </c>
      <c r="Y60" s="32">
        <f>(uNES*L60+ uOCEX*G60+uEREX*'UC '!H60+uHOEX*I60+uNES*S60+ uOCEX*N60+uEREX*O60+uHOEX*P60)/(1+oDR)^A$5:A$65536</f>
        <v>627.05917016221167</v>
      </c>
      <c r="Z60" s="30"/>
      <c r="AA60" s="30"/>
    </row>
    <row r="61" spans="1:27" x14ac:dyDescent="0.25">
      <c r="A61" s="4">
        <v>55</v>
      </c>
      <c r="C61" s="110">
        <f>IF(male=0,VLOOKUP((A59:A893/'Life tables'!$I$2)+age,lifetable,13,1),IF(male=1,VLOOKUP((A59:A893/'Life tables'!$I$2)+age,lifetable,10,1),"error"))</f>
        <v>4.6329957291590951E-4</v>
      </c>
      <c r="E61" s="100"/>
      <c r="F61" s="101">
        <f t="shared" si="0"/>
        <v>320.65846653087573</v>
      </c>
      <c r="G61" s="101">
        <f t="shared" si="1"/>
        <v>32.210814064222369</v>
      </c>
      <c r="H61" s="101">
        <f t="shared" si="2"/>
        <v>0.73710490724274713</v>
      </c>
      <c r="I61" s="101">
        <f t="shared" si="3"/>
        <v>0.73710490724274713</v>
      </c>
      <c r="J61" s="101">
        <f t="shared" si="4"/>
        <v>14.762178652268387</v>
      </c>
      <c r="K61" s="101">
        <f t="shared" si="5"/>
        <v>5.5619207478541517</v>
      </c>
      <c r="L61" s="101">
        <f t="shared" si="14"/>
        <v>266.64934325204536</v>
      </c>
      <c r="M61" s="101">
        <f t="shared" si="6"/>
        <v>679.34153346912399</v>
      </c>
      <c r="N61" s="101">
        <f t="shared" si="7"/>
        <v>65.422061553116734</v>
      </c>
      <c r="O61" s="101">
        <f t="shared" si="8"/>
        <v>1.5616178279380881</v>
      </c>
      <c r="P61" s="101">
        <f t="shared" si="9"/>
        <v>1.5616178279380881</v>
      </c>
      <c r="Q61" s="101">
        <f t="shared" si="10"/>
        <v>11.54272257025821</v>
      </c>
      <c r="R61" s="101">
        <f t="shared" si="11"/>
        <v>0.64635504909615815</v>
      </c>
      <c r="S61" s="101">
        <f t="shared" si="15"/>
        <v>598.60715864077667</v>
      </c>
      <c r="T61" s="101">
        <f t="shared" si="16"/>
        <v>26.304901222526595</v>
      </c>
      <c r="U61" s="101">
        <f t="shared" si="17"/>
        <v>6.2082757969503097</v>
      </c>
      <c r="V61" s="33">
        <f t="shared" si="12"/>
        <v>999.99999999999977</v>
      </c>
      <c r="W61" s="105">
        <f t="shared" si="13"/>
        <v>1989342.7218361937</v>
      </c>
      <c r="X61" s="112">
        <f t="shared" si="18"/>
        <v>967.48682298052279</v>
      </c>
      <c r="Y61" s="32">
        <f>(uNES*L61+ uOCEX*G61+uEREX*'UC '!H61+uHOEX*I61+uNES*S61+ uOCEX*N61+uEREX*O61+uHOEX*P61)/(1+oDR)^A$5:A$65536</f>
        <v>626.49439702032157</v>
      </c>
      <c r="Z61" s="30"/>
      <c r="AA61" s="30"/>
    </row>
    <row r="62" spans="1:27" x14ac:dyDescent="0.25">
      <c r="A62" s="4">
        <v>56</v>
      </c>
      <c r="C62" s="110">
        <f>IF(male=0,VLOOKUP((A60:A894/'Life tables'!$I$2)+age,lifetable,13,1),IF(male=1,VLOOKUP((A60:A894/'Life tables'!$I$2)+age,lifetable,10,1),"error"))</f>
        <v>4.6329957291590951E-4</v>
      </c>
      <c r="E62" s="100"/>
      <c r="F62" s="101">
        <f t="shared" si="0"/>
        <v>316.1019493745714</v>
      </c>
      <c r="G62" s="101">
        <f t="shared" si="1"/>
        <v>31.753102379606595</v>
      </c>
      <c r="H62" s="101">
        <f t="shared" si="2"/>
        <v>0.7266307376623089</v>
      </c>
      <c r="I62" s="101">
        <f t="shared" si="3"/>
        <v>0.7266307376623089</v>
      </c>
      <c r="J62" s="101">
        <f t="shared" si="4"/>
        <v>14.924013044603592</v>
      </c>
      <c r="K62" s="101">
        <f t="shared" si="5"/>
        <v>5.6188806921853311</v>
      </c>
      <c r="L62" s="101">
        <f t="shared" si="14"/>
        <v>262.35269178285125</v>
      </c>
      <c r="M62" s="101">
        <f t="shared" si="6"/>
        <v>683.89805062542837</v>
      </c>
      <c r="N62" s="101">
        <f t="shared" si="7"/>
        <v>65.860864027544167</v>
      </c>
      <c r="O62" s="101">
        <f t="shared" si="8"/>
        <v>1.5720919975185266</v>
      </c>
      <c r="P62" s="101">
        <f t="shared" si="9"/>
        <v>1.5720919975185266</v>
      </c>
      <c r="Q62" s="101">
        <f t="shared" si="10"/>
        <v>11.891542254308897</v>
      </c>
      <c r="R62" s="101">
        <f t="shared" si="11"/>
        <v>0.6646712686536056</v>
      </c>
      <c r="S62" s="101">
        <f t="shared" si="15"/>
        <v>602.33678907988462</v>
      </c>
      <c r="T62" s="101">
        <f t="shared" si="16"/>
        <v>26.815555298912489</v>
      </c>
      <c r="U62" s="101">
        <f t="shared" si="17"/>
        <v>6.2835519608389365</v>
      </c>
      <c r="V62" s="33">
        <f t="shared" si="12"/>
        <v>999.99999999999977</v>
      </c>
      <c r="W62" s="105">
        <f t="shared" si="13"/>
        <v>1985772.8314525562</v>
      </c>
      <c r="X62" s="112">
        <f t="shared" si="18"/>
        <v>966.90089274024831</v>
      </c>
      <c r="Y62" s="32">
        <f>(uNES*L62+ uOCEX*G62+uEREX*'UC '!H62+uHOEX*I62+uNES*S62+ uOCEX*N62+uEREX*O62+uHOEX*P62)/(1+oDR)^A$5:A$65536</f>
        <v>625.93030540281768</v>
      </c>
      <c r="Z62" s="30"/>
      <c r="AA62" s="30"/>
    </row>
    <row r="63" spans="1:27" x14ac:dyDescent="0.25">
      <c r="A63" s="4">
        <v>57</v>
      </c>
      <c r="C63" s="110">
        <f>IF(male=0,VLOOKUP((A61:A895/'Life tables'!$I$2)+age,lifetable,13,1),IF(male=1,VLOOKUP((A61:A895/'Life tables'!$I$2)+age,lifetable,10,1),"error"))</f>
        <v>4.6329957291590951E-4</v>
      </c>
      <c r="E63" s="100"/>
      <c r="F63" s="101">
        <f t="shared" si="0"/>
        <v>311.68588023138358</v>
      </c>
      <c r="G63" s="101">
        <f t="shared" si="1"/>
        <v>31.309498991849871</v>
      </c>
      <c r="H63" s="101">
        <f t="shared" si="2"/>
        <v>0.7164794191227325</v>
      </c>
      <c r="I63" s="101">
        <f t="shared" si="3"/>
        <v>0.7164794191227325</v>
      </c>
      <c r="J63" s="101">
        <f t="shared" si="4"/>
        <v>15.083586546527613</v>
      </c>
      <c r="K63" s="101">
        <f t="shared" si="5"/>
        <v>5.6750448835859881</v>
      </c>
      <c r="L63" s="101">
        <f t="shared" si="14"/>
        <v>258.18479097117461</v>
      </c>
      <c r="M63" s="101">
        <f t="shared" si="6"/>
        <v>688.31411976861625</v>
      </c>
      <c r="N63" s="101">
        <f t="shared" si="7"/>
        <v>66.28614105400996</v>
      </c>
      <c r="O63" s="101">
        <f t="shared" si="8"/>
        <v>1.5822433160581031</v>
      </c>
      <c r="P63" s="101">
        <f t="shared" si="9"/>
        <v>1.5822433160581031</v>
      </c>
      <c r="Q63" s="101">
        <f t="shared" si="10"/>
        <v>12.242614338175411</v>
      </c>
      <c r="R63" s="101">
        <f t="shared" si="11"/>
        <v>0.68310575977497046</v>
      </c>
      <c r="S63" s="101">
        <f t="shared" si="15"/>
        <v>605.93777198453972</v>
      </c>
      <c r="T63" s="101">
        <f t="shared" si="16"/>
        <v>27.326200884703024</v>
      </c>
      <c r="U63" s="101">
        <f t="shared" si="17"/>
        <v>6.3581506433609585</v>
      </c>
      <c r="V63" s="33">
        <f t="shared" si="12"/>
        <v>999.99999999999977</v>
      </c>
      <c r="W63" s="105">
        <f t="shared" si="13"/>
        <v>1982208.8175347238</v>
      </c>
      <c r="X63" s="112">
        <f t="shared" si="18"/>
        <v>966.31564847193579</v>
      </c>
      <c r="Y63" s="32">
        <f>(uNES*L63+ uOCEX*G63+uEREX*'UC '!H63+uHOEX*I63+uNES*S63+ uOCEX*N63+uEREX*O63+uHOEX*P63)/(1+oDR)^A$5:A$65536</f>
        <v>625.36688225782154</v>
      </c>
      <c r="Z63" s="30"/>
      <c r="AA63" s="30"/>
    </row>
    <row r="64" spans="1:27" x14ac:dyDescent="0.25">
      <c r="A64" s="4">
        <v>58</v>
      </c>
      <c r="C64" s="110">
        <f>IF(male=0,VLOOKUP((A62:A896/'Life tables'!$I$2)+age,lifetable,13,1),IF(male=1,VLOOKUP((A62:A896/'Life tables'!$I$2)+age,lifetable,10,1),"error"))</f>
        <v>4.6329957291590951E-4</v>
      </c>
      <c r="E64" s="100"/>
      <c r="F64" s="101">
        <f t="shared" si="0"/>
        <v>307.40592999561335</v>
      </c>
      <c r="G64" s="101">
        <f t="shared" si="1"/>
        <v>30.879569033224421</v>
      </c>
      <c r="H64" s="101">
        <f t="shared" si="2"/>
        <v>0.70664100021032494</v>
      </c>
      <c r="I64" s="101">
        <f t="shared" si="3"/>
        <v>0.70664100021032494</v>
      </c>
      <c r="J64" s="101">
        <f t="shared" si="4"/>
        <v>15.240968846698523</v>
      </c>
      <c r="K64" s="101">
        <f t="shared" si="5"/>
        <v>5.7304378499826489</v>
      </c>
      <c r="L64" s="101">
        <f t="shared" si="14"/>
        <v>254.1416722652871</v>
      </c>
      <c r="M64" s="101">
        <f t="shared" si="6"/>
        <v>692.59407000438648</v>
      </c>
      <c r="N64" s="101">
        <f t="shared" si="7"/>
        <v>66.698309534772463</v>
      </c>
      <c r="O64" s="101">
        <f t="shared" si="8"/>
        <v>1.5920817349705105</v>
      </c>
      <c r="P64" s="101">
        <f t="shared" si="9"/>
        <v>1.5920817349705105</v>
      </c>
      <c r="Q64" s="101">
        <f t="shared" si="10"/>
        <v>12.595869394909926</v>
      </c>
      <c r="R64" s="101">
        <f t="shared" si="11"/>
        <v>0.70165487691134087</v>
      </c>
      <c r="S64" s="101">
        <f t="shared" si="15"/>
        <v>609.4140727278517</v>
      </c>
      <c r="T64" s="101">
        <f t="shared" si="16"/>
        <v>27.836838241608447</v>
      </c>
      <c r="U64" s="101">
        <f t="shared" si="17"/>
        <v>6.4320927268939894</v>
      </c>
      <c r="V64" s="33">
        <f t="shared" si="12"/>
        <v>999.99999999999977</v>
      </c>
      <c r="W64" s="105">
        <f t="shared" si="13"/>
        <v>1978650.6617645337</v>
      </c>
      <c r="X64" s="112">
        <f t="shared" si="18"/>
        <v>965.73106903149733</v>
      </c>
      <c r="Y64" s="32">
        <f>(uNES*L64+ uOCEX*G64+uEREX*'UC '!H64+uHOEX*I64+uNES*S64+ uOCEX*N64+uEREX*O64+uHOEX*P64)/(1+oDR)^A$5:A$65536</f>
        <v>624.80411493610779</v>
      </c>
      <c r="Z64" s="30"/>
      <c r="AA64" s="30"/>
    </row>
    <row r="65" spans="1:27" x14ac:dyDescent="0.25">
      <c r="A65" s="4">
        <v>59</v>
      </c>
      <c r="C65" s="110">
        <f>IF(male=0,VLOOKUP((A63:A897/'Life tables'!$I$2)+age,lifetable,13,1),IF(male=1,VLOOKUP((A63:A897/'Life tables'!$I$2)+age,lifetable,10,1),"error"))</f>
        <v>4.6329957291590951E-4</v>
      </c>
      <c r="E65" s="100"/>
      <c r="F65" s="101">
        <f t="shared" si="0"/>
        <v>303.25790299994759</v>
      </c>
      <c r="G65" s="101">
        <f t="shared" si="1"/>
        <v>30.462891040167595</v>
      </c>
      <c r="H65" s="101">
        <f t="shared" si="2"/>
        <v>0.69710583624924416</v>
      </c>
      <c r="I65" s="101">
        <f t="shared" si="3"/>
        <v>0.69710583624924416</v>
      </c>
      <c r="J65" s="101">
        <f t="shared" si="4"/>
        <v>15.396227485722889</v>
      </c>
      <c r="K65" s="101">
        <f t="shared" si="5"/>
        <v>5.7850833632641834</v>
      </c>
      <c r="L65" s="101">
        <f t="shared" si="14"/>
        <v>250.21948943829443</v>
      </c>
      <c r="M65" s="101">
        <f t="shared" si="6"/>
        <v>696.74209700005213</v>
      </c>
      <c r="N65" s="101">
        <f t="shared" si="7"/>
        <v>67.097773521684374</v>
      </c>
      <c r="O65" s="101">
        <f t="shared" si="8"/>
        <v>1.6016168989315911</v>
      </c>
      <c r="P65" s="101">
        <f t="shared" si="9"/>
        <v>1.6016168989315911</v>
      </c>
      <c r="Q65" s="101">
        <f t="shared" si="10"/>
        <v>12.95124013754929</v>
      </c>
      <c r="R65" s="101">
        <f t="shared" si="11"/>
        <v>0.72031508688254742</v>
      </c>
      <c r="S65" s="101">
        <f t="shared" si="15"/>
        <v>612.76953445607273</v>
      </c>
      <c r="T65" s="101">
        <f t="shared" si="16"/>
        <v>28.347467623272181</v>
      </c>
      <c r="U65" s="101">
        <f t="shared" si="17"/>
        <v>6.505398450146731</v>
      </c>
      <c r="V65" s="33">
        <f t="shared" si="12"/>
        <v>999.99999999999977</v>
      </c>
      <c r="W65" s="105">
        <f t="shared" si="13"/>
        <v>1975098.3461623967</v>
      </c>
      <c r="X65" s="112">
        <f t="shared" si="18"/>
        <v>965.14713392658086</v>
      </c>
      <c r="Y65" s="32">
        <f>(uNES*L65+ uOCEX*G65+uEREX*'UC '!H65+uHOEX*I65+uNES*S65+ uOCEX*N65+uEREX*O65+uHOEX*P65)/(1+oDR)^A$5:A$65536</f>
        <v>624.24199117858439</v>
      </c>
      <c r="Z65" s="30"/>
      <c r="AA65" s="30"/>
    </row>
    <row r="66" spans="1:27" x14ac:dyDescent="0.25">
      <c r="A66" s="4">
        <v>60</v>
      </c>
      <c r="C66" s="110">
        <f>IF(male=0,VLOOKUP((A64:A898/'Life tables'!$I$2)+age,lifetable,13,1),IF(male=1,VLOOKUP((A64:A898/'Life tables'!$I$2)+age,lifetable,10,1),"error"))</f>
        <v>4.6329957291590951E-4</v>
      </c>
      <c r="E66" s="100"/>
      <c r="F66" s="101">
        <f t="shared" si="0"/>
        <v>299.23773290241485</v>
      </c>
      <c r="G66" s="101">
        <f t="shared" si="1"/>
        <v>30.059056540117975</v>
      </c>
      <c r="H66" s="101">
        <f t="shared" si="2"/>
        <v>0.68786457984675142</v>
      </c>
      <c r="I66" s="101">
        <f t="shared" si="3"/>
        <v>0.68786457984675142</v>
      </c>
      <c r="J66" s="101">
        <f t="shared" si="4"/>
        <v>15.549427922366329</v>
      </c>
      <c r="K66" s="101">
        <f t="shared" si="5"/>
        <v>5.839004462585569</v>
      </c>
      <c r="L66" s="101">
        <f t="shared" si="14"/>
        <v>246.41451481765148</v>
      </c>
      <c r="M66" s="101">
        <f t="shared" si="6"/>
        <v>700.76226709758487</v>
      </c>
      <c r="N66" s="101">
        <f t="shared" si="7"/>
        <v>67.484924612287813</v>
      </c>
      <c r="O66" s="101">
        <f t="shared" si="8"/>
        <v>1.6108581553340837</v>
      </c>
      <c r="P66" s="101">
        <f t="shared" si="9"/>
        <v>1.6108581553340837</v>
      </c>
      <c r="Q66" s="101">
        <f t="shared" si="10"/>
        <v>13.308661353153109</v>
      </c>
      <c r="R66" s="101">
        <f t="shared" si="11"/>
        <v>0.73908296541355956</v>
      </c>
      <c r="S66" s="101">
        <f t="shared" si="15"/>
        <v>616.00788185606223</v>
      </c>
      <c r="T66" s="101">
        <f t="shared" si="16"/>
        <v>28.85808927551944</v>
      </c>
      <c r="U66" s="101">
        <f t="shared" si="17"/>
        <v>6.5780874279991286</v>
      </c>
      <c r="V66" s="33">
        <f t="shared" si="12"/>
        <v>999.99999999999977</v>
      </c>
      <c r="W66" s="105">
        <f t="shared" si="13"/>
        <v>1971551.8530768279</v>
      </c>
      <c r="X66" s="112">
        <f t="shared" si="18"/>
        <v>964.56382329648113</v>
      </c>
      <c r="Y66" s="32">
        <f>(uNES*L66+ uOCEX*G66+uEREX*'UC '!H66+uHOEX*I66+uNES*S66+ uOCEX*N66+uEREX*O66+uHOEX*P66)/(1+oDR)^A$5:A$65536</f>
        <v>623.6804991041588</v>
      </c>
      <c r="Z66" s="30"/>
      <c r="AA66" s="30"/>
    </row>
    <row r="67" spans="1:27" x14ac:dyDescent="0.25">
      <c r="A67" s="4">
        <v>61</v>
      </c>
      <c r="C67" s="110">
        <f>IF(male=0,VLOOKUP((A65:A899/'Life tables'!$I$2)+age,lifetable,13,1),IF(male=1,VLOOKUP((A65:A899/'Life tables'!$I$2)+age,lifetable,10,1),"error"))</f>
        <v>4.6329957291590951E-4</v>
      </c>
      <c r="F67" s="101">
        <f t="shared" si="0"/>
        <v>295.34147870011969</v>
      </c>
      <c r="G67" s="101">
        <f t="shared" si="1"/>
        <v>29.667669651086651</v>
      </c>
      <c r="H67" s="101">
        <f t="shared" si="2"/>
        <v>0.67890817172989171</v>
      </c>
      <c r="I67" s="101">
        <f t="shared" si="3"/>
        <v>0.67890817172989171</v>
      </c>
      <c r="J67" s="101">
        <f t="shared" si="4"/>
        <v>15.700633597723229</v>
      </c>
      <c r="K67" s="101">
        <f t="shared" si="5"/>
        <v>5.8922234769533439</v>
      </c>
      <c r="L67" s="101">
        <f t="shared" ref="L67:L130" si="19">F67-SUM(G67:K67)</f>
        <v>242.72313563089671</v>
      </c>
      <c r="M67" s="101">
        <f t="shared" si="6"/>
        <v>704.65852129988002</v>
      </c>
      <c r="N67" s="101">
        <f t="shared" si="7"/>
        <v>67.860142333700296</v>
      </c>
      <c r="O67" s="101">
        <f t="shared" si="8"/>
        <v>1.6198145634509435</v>
      </c>
      <c r="P67" s="101">
        <f t="shared" si="9"/>
        <v>1.6198145634509435</v>
      </c>
      <c r="Q67" s="101">
        <f t="shared" si="10"/>
        <v>13.668069838875017</v>
      </c>
      <c r="R67" s="101">
        <f t="shared" si="11"/>
        <v>0.75795519377764342</v>
      </c>
      <c r="S67" s="101">
        <f t="shared" ref="S67:S130" si="20">M67-SUM(N67:R67)</f>
        <v>619.13272480662522</v>
      </c>
      <c r="T67" s="101">
        <f t="shared" ref="T67:T130" si="21">J67+Q67</f>
        <v>29.368703436598246</v>
      </c>
      <c r="U67" s="101">
        <f t="shared" ref="U67:U130" si="22">K67+R67</f>
        <v>6.6501786707309876</v>
      </c>
      <c r="V67" s="33">
        <f t="shared" ref="V67:V130" si="23">SUM(F67,M67)</f>
        <v>999.99999999999977</v>
      </c>
      <c r="W67" s="105">
        <f t="shared" si="13"/>
        <v>1968011.1651743047</v>
      </c>
      <c r="X67" s="112">
        <f t="shared" ref="X67:X130" si="24">(L67+G67+H67+I67+N67+O67+P67+S67)</f>
        <v>963.98111789267057</v>
      </c>
      <c r="Y67" s="32">
        <f>(uNES*L67+ uOCEX*G67+uEREX*'UC '!H67+uHOEX*I67+uNES*S67+ uOCEX*N67+uEREX*O67+uHOEX*P67)/(1+oDR)^A$5:A$65536</f>
        <v>623.11962719798237</v>
      </c>
    </row>
    <row r="68" spans="1:27" x14ac:dyDescent="0.25">
      <c r="A68" s="4">
        <v>62</v>
      </c>
      <c r="C68" s="110">
        <f>IF(male=0,VLOOKUP((A66:A900/'Life tables'!$I$2)+age,lifetable,13,1),IF(male=1,VLOOKUP((A66:A900/'Life tables'!$I$2)+age,lifetable,10,1),"error"))</f>
        <v>4.6329957291590951E-4</v>
      </c>
      <c r="F68" s="101">
        <f t="shared" si="0"/>
        <v>291.56532086584809</v>
      </c>
      <c r="G68" s="101">
        <f t="shared" si="1"/>
        <v>29.288346693571146</v>
      </c>
      <c r="H68" s="101">
        <f t="shared" si="2"/>
        <v>0.67022783186462043</v>
      </c>
      <c r="I68" s="101">
        <f t="shared" si="3"/>
        <v>0.67022783186462043</v>
      </c>
      <c r="J68" s="101">
        <f t="shared" si="4"/>
        <v>15.849905997408529</v>
      </c>
      <c r="K68" s="101">
        <f t="shared" si="5"/>
        <v>5.9447620471149021</v>
      </c>
      <c r="L68" s="101">
        <f t="shared" si="19"/>
        <v>239.14185046402429</v>
      </c>
      <c r="M68" s="101">
        <f t="shared" si="6"/>
        <v>708.43467913415168</v>
      </c>
      <c r="N68" s="101">
        <f t="shared" si="7"/>
        <v>68.223794514668015</v>
      </c>
      <c r="O68" s="101">
        <f t="shared" si="8"/>
        <v>1.628494903316215</v>
      </c>
      <c r="P68" s="101">
        <f t="shared" si="9"/>
        <v>1.628494903316215</v>
      </c>
      <c r="Q68" s="101">
        <f t="shared" si="10"/>
        <v>14.029404340004442</v>
      </c>
      <c r="R68" s="101">
        <f t="shared" si="11"/>
        <v>0.77692855554298912</v>
      </c>
      <c r="S68" s="101">
        <f t="shared" si="20"/>
        <v>622.14756191730385</v>
      </c>
      <c r="T68" s="101">
        <f t="shared" si="21"/>
        <v>29.879310337412971</v>
      </c>
      <c r="U68" s="101">
        <f t="shared" si="22"/>
        <v>6.7216906026578913</v>
      </c>
      <c r="V68" s="33">
        <f t="shared" si="23"/>
        <v>999.99999999999977</v>
      </c>
      <c r="W68" s="105">
        <f t="shared" si="13"/>
        <v>1964476.2654294625</v>
      </c>
      <c r="X68" s="112">
        <f t="shared" si="24"/>
        <v>963.398999059929</v>
      </c>
      <c r="Y68" s="32">
        <f>(uNES*L68+ uOCEX*G68+uEREX*'UC '!H68+uHOEX*I68+uNES*S68+ uOCEX*N68+uEREX*O68+uHOEX*P68)/(1+oDR)^A$5:A$65536</f>
        <v>622.55936430006136</v>
      </c>
    </row>
    <row r="69" spans="1:27" x14ac:dyDescent="0.25">
      <c r="A69" s="4">
        <v>63</v>
      </c>
      <c r="C69" s="110">
        <f>IF(male=0,VLOOKUP((A67:A901/'Life tables'!$I$2)+age,lifetable,13,1),IF(male=1,VLOOKUP((A67:A901/'Life tables'!$I$2)+age,lifetable,10,1),"error"))</f>
        <v>4.6329957291590951E-4</v>
      </c>
      <c r="F69" s="101">
        <f t="shared" si="0"/>
        <v>287.90555760375628</v>
      </c>
      <c r="G69" s="101">
        <f t="shared" si="1"/>
        <v>28.920715814431514</v>
      </c>
      <c r="H69" s="101">
        <f t="shared" si="2"/>
        <v>0.66181505084867032</v>
      </c>
      <c r="I69" s="101">
        <f t="shared" si="3"/>
        <v>0.66181505084867032</v>
      </c>
      <c r="J69" s="101">
        <f t="shared" si="4"/>
        <v>15.997304711832529</v>
      </c>
      <c r="K69" s="101">
        <f t="shared" si="5"/>
        <v>5.9966411467730776</v>
      </c>
      <c r="L69" s="101">
        <f t="shared" si="19"/>
        <v>235.6672658290218</v>
      </c>
      <c r="M69" s="101">
        <f t="shared" si="6"/>
        <v>712.09444239624349</v>
      </c>
      <c r="N69" s="101">
        <f t="shared" si="7"/>
        <v>68.576237646151142</v>
      </c>
      <c r="O69" s="101">
        <f t="shared" si="8"/>
        <v>1.636907684332165</v>
      </c>
      <c r="P69" s="101">
        <f t="shared" si="9"/>
        <v>1.636907684332165</v>
      </c>
      <c r="Q69" s="101">
        <f t="shared" si="10"/>
        <v>14.392605489918164</v>
      </c>
      <c r="R69" s="101">
        <f t="shared" si="11"/>
        <v>0.79599993341961839</v>
      </c>
      <c r="S69" s="101">
        <f t="shared" si="20"/>
        <v>625.05578395809027</v>
      </c>
      <c r="T69" s="101">
        <f t="shared" si="21"/>
        <v>30.389910201750695</v>
      </c>
      <c r="U69" s="101">
        <f t="shared" si="22"/>
        <v>6.7926410801926957</v>
      </c>
      <c r="V69" s="33">
        <f t="shared" si="23"/>
        <v>999.99999999999977</v>
      </c>
      <c r="W69" s="105">
        <f t="shared" si="13"/>
        <v>1960947.1371155849</v>
      </c>
      <c r="X69" s="112">
        <f t="shared" si="24"/>
        <v>962.81744871805631</v>
      </c>
      <c r="Y69" s="32">
        <f>(uNES*L69+ uOCEX*G69+uEREX*'UC '!H69+uHOEX*I69+uNES*S69+ uOCEX*N69+uEREX*O69+uHOEX*P69)/(1+oDR)^A$5:A$65536</f>
        <v>621.99969959422003</v>
      </c>
    </row>
    <row r="70" spans="1:27" x14ac:dyDescent="0.25">
      <c r="A70" s="4">
        <v>64</v>
      </c>
      <c r="C70" s="110">
        <f>IF(male=0,VLOOKUP((A68:A902/'Life tables'!$I$2)+age,lifetable,13,1),IF(male=1,VLOOKUP((A68:A902/'Life tables'!$I$2)+age,lifetable,10,1),"error"))</f>
        <v>4.6329957291590951E-4</v>
      </c>
      <c r="F70" s="101">
        <f t="shared" si="0"/>
        <v>284.35860122047239</v>
      </c>
      <c r="G70" s="101">
        <f t="shared" si="1"/>
        <v>28.564416622359932</v>
      </c>
      <c r="H70" s="101">
        <f t="shared" si="2"/>
        <v>0.65366158156972087</v>
      </c>
      <c r="I70" s="101">
        <f t="shared" si="3"/>
        <v>0.65366158156972087</v>
      </c>
      <c r="J70" s="101">
        <f t="shared" si="4"/>
        <v>16.142887494617817</v>
      </c>
      <c r="K70" s="101">
        <f t="shared" si="5"/>
        <v>6.0478811031468265</v>
      </c>
      <c r="L70" s="101">
        <f t="shared" si="19"/>
        <v>232.29609283720836</v>
      </c>
      <c r="M70" s="101">
        <f t="shared" si="6"/>
        <v>715.64139877952744</v>
      </c>
      <c r="N70" s="101">
        <f t="shared" si="7"/>
        <v>68.917817230794583</v>
      </c>
      <c r="O70" s="101">
        <f t="shared" si="8"/>
        <v>1.6450611536111146</v>
      </c>
      <c r="P70" s="101">
        <f t="shared" si="9"/>
        <v>1.6450611536111146</v>
      </c>
      <c r="Q70" s="101">
        <f t="shared" si="10"/>
        <v>14.757615751882764</v>
      </c>
      <c r="R70" s="101">
        <f t="shared" si="11"/>
        <v>0.81516630620348207</v>
      </c>
      <c r="S70" s="101">
        <f t="shared" si="20"/>
        <v>627.8606771834244</v>
      </c>
      <c r="T70" s="101">
        <f t="shared" si="21"/>
        <v>30.90050324650058</v>
      </c>
      <c r="U70" s="101">
        <f t="shared" si="22"/>
        <v>6.8630474093503082</v>
      </c>
      <c r="V70" s="33">
        <f t="shared" si="23"/>
        <v>999.99999999999977</v>
      </c>
      <c r="W70" s="105">
        <f t="shared" si="13"/>
        <v>1957423.7637954182</v>
      </c>
      <c r="X70" s="112">
        <f t="shared" si="24"/>
        <v>962.23644934414892</v>
      </c>
      <c r="Y70" s="32">
        <f>(uNES*L70+ uOCEX*G70+uEREX*'UC '!H70+uHOEX*I70+uNES*S70+ uOCEX*N70+uEREX*O70+uHOEX*P70)/(1+oDR)^A$5:A$65536</f>
        <v>621.44062259740963</v>
      </c>
    </row>
    <row r="71" spans="1:27" x14ac:dyDescent="0.25">
      <c r="A71" s="4">
        <v>65</v>
      </c>
      <c r="C71" s="110">
        <f>IF(male=0,VLOOKUP((A69:A903/'Life tables'!$I$2)+age,lifetable,13,1),IF(male=1,VLOOKUP((A69:A903/'Life tables'!$I$2)+age,lifetable,10,1),"error"))</f>
        <v>4.6329957291590951E-4</v>
      </c>
      <c r="F71" s="101">
        <f t="shared" ref="F71:F134" si="25">E70*(1-pCAUC)+F70*(1-pCAUC)+M70*(pUAUC)</f>
        <v>280.92097460805388</v>
      </c>
      <c r="G71" s="101">
        <f t="shared" ref="G71:G134" si="26">F71*(rrOSEX)</f>
        <v>28.21909983458638</v>
      </c>
      <c r="H71" s="101">
        <f t="shared" ref="H71:H134" si="27">F71*rrEREX</f>
        <v>0.64575943112069178</v>
      </c>
      <c r="I71" s="101">
        <f t="shared" ref="I71:I134" si="28">F71*rrHOEX</f>
        <v>0.64575943112069178</v>
      </c>
      <c r="J71" s="101">
        <f t="shared" ref="J71:J134" si="29">F71*mr + G71*mr + H71*mr+I71*mr +J70</f>
        <v>16.286710319215572</v>
      </c>
      <c r="K71" s="101">
        <f t="shared" ref="K71:K134" si="30">F71*amr + I71*amrHOEX +K70</f>
        <v>6.0985016168981492</v>
      </c>
      <c r="L71" s="101">
        <f t="shared" si="19"/>
        <v>229.0251439751124</v>
      </c>
      <c r="M71" s="101">
        <f t="shared" ref="M71:M134" si="31">E70*pCAUC+F70*pCAUC+M70*(1-pUAUC)</f>
        <v>719.07902539194583</v>
      </c>
      <c r="N71" s="101">
        <f t="shared" ref="N71:N134" si="32">M71*rrOSEXc</f>
        <v>69.248868121626785</v>
      </c>
      <c r="O71" s="101">
        <f t="shared" ref="O71:O134" si="33">M71*rrEREXc</f>
        <v>1.6529633040601435</v>
      </c>
      <c r="P71" s="101">
        <f t="shared" ref="P71:P134" si="34">M71*rrHOEXc</f>
        <v>1.6529633040601435</v>
      </c>
      <c r="Q71" s="101">
        <f t="shared" ref="Q71:Q134" si="35">M71*mr + N71*mr + O71*mr+P71*mr+Q70</f>
        <v>15.124379362650934</v>
      </c>
      <c r="R71" s="101">
        <f t="shared" ref="R71:R134" si="36">M71*amrc + P71*amrHOEX+R70</f>
        <v>0.83442474581475079</v>
      </c>
      <c r="S71" s="101">
        <f t="shared" si="20"/>
        <v>630.56542655373312</v>
      </c>
      <c r="T71" s="101">
        <f t="shared" si="21"/>
        <v>31.411089681866507</v>
      </c>
      <c r="U71" s="101">
        <f t="shared" si="22"/>
        <v>6.9329263627128999</v>
      </c>
      <c r="V71" s="33">
        <f t="shared" si="23"/>
        <v>999.99999999999977</v>
      </c>
      <c r="W71" s="105">
        <f t="shared" ref="W71:W134" si="37">(cNES*L71+cOSEX*G71+cEREX*H71+cHOEX*I71 + cNES*S71 + cOSEX*N71 + cEREX*O71 + cHOEX*P71)/(1+cDR)^A$5:A$65536</f>
        <v>1953906.1293122536</v>
      </c>
      <c r="X71" s="112">
        <f t="shared" si="24"/>
        <v>961.65598395542042</v>
      </c>
      <c r="Y71" s="32">
        <f>(uNES*L71+ uOCEX*G71+uEREX*'UC '!H71+uHOEX*I71+uNES*S71+ uOCEX*N71+uEREX*O71+uHOEX*P71)/(1+oDR)^A$5:A$65536</f>
        <v>620.88212314934856</v>
      </c>
    </row>
    <row r="72" spans="1:27" x14ac:dyDescent="0.25">
      <c r="A72" s="4">
        <v>66</v>
      </c>
      <c r="C72" s="110">
        <f>IF(male=0,VLOOKUP((A70:A904/'Life tables'!$I$2)+age,lifetable,13,1),IF(male=1,VLOOKUP((A70:A904/'Life tables'!$I$2)+age,lifetable,10,1),"error"))</f>
        <v>4.6329957291590951E-4</v>
      </c>
      <c r="F72" s="101">
        <f t="shared" si="25"/>
        <v>277.58930783535254</v>
      </c>
      <c r="G72" s="101">
        <f t="shared" si="26"/>
        <v>27.884426934474142</v>
      </c>
      <c r="H72" s="101">
        <f t="shared" si="27"/>
        <v>0.63810085296423669</v>
      </c>
      <c r="I72" s="101">
        <f t="shared" si="28"/>
        <v>0.63810085296423669</v>
      </c>
      <c r="J72" s="101">
        <f t="shared" si="29"/>
        <v>16.428827433776771</v>
      </c>
      <c r="K72" s="101">
        <f t="shared" si="30"/>
        <v>6.1485217814447974</v>
      </c>
      <c r="L72" s="101">
        <f t="shared" si="19"/>
        <v>225.85132997972835</v>
      </c>
      <c r="M72" s="101">
        <f t="shared" si="31"/>
        <v>722.41069216464712</v>
      </c>
      <c r="N72" s="101">
        <f t="shared" si="32"/>
        <v>69.569714850318732</v>
      </c>
      <c r="O72" s="101">
        <f t="shared" si="33"/>
        <v>1.6606218822165986</v>
      </c>
      <c r="P72" s="101">
        <f t="shared" si="34"/>
        <v>1.6606218822165986</v>
      </c>
      <c r="Q72" s="101">
        <f t="shared" si="35"/>
        <v>15.492842277796347</v>
      </c>
      <c r="R72" s="101">
        <f t="shared" si="36"/>
        <v>0.8537724144273966</v>
      </c>
      <c r="S72" s="101">
        <f t="shared" si="20"/>
        <v>633.1731188576714</v>
      </c>
      <c r="T72" s="101">
        <f t="shared" si="21"/>
        <v>31.921669711573117</v>
      </c>
      <c r="U72" s="101">
        <f t="shared" si="22"/>
        <v>7.002294195872194</v>
      </c>
      <c r="V72" s="33">
        <f t="shared" si="23"/>
        <v>999.99999999999966</v>
      </c>
      <c r="W72" s="105">
        <f t="shared" si="37"/>
        <v>1950394.2177813186</v>
      </c>
      <c r="X72" s="112">
        <f t="shared" si="24"/>
        <v>961.07603609255432</v>
      </c>
      <c r="Y72" s="32">
        <f>(uNES*L72+ uOCEX*G72+uEREX*'UC '!H72+uHOEX*I72+uNES*S72+ uOCEX*N72+uEREX*O72+uHOEX*P72)/(1+oDR)^A$5:A$65536</f>
        <v>620.32419140248294</v>
      </c>
    </row>
    <row r="73" spans="1:27" x14ac:dyDescent="0.25">
      <c r="A73" s="4">
        <v>67</v>
      </c>
      <c r="C73" s="110">
        <f>IF(male=0,VLOOKUP((A71:A905/'Life tables'!$I$2)+age,lifetable,13,1),IF(male=1,VLOOKUP((A71:A905/'Life tables'!$I$2)+age,lifetable,10,1),"error"))</f>
        <v>4.6329957291590951E-4</v>
      </c>
      <c r="F73" s="101">
        <f t="shared" si="25"/>
        <v>274.36033484444567</v>
      </c>
      <c r="G73" s="101">
        <f t="shared" si="26"/>
        <v>27.560069839669403</v>
      </c>
      <c r="H73" s="101">
        <f t="shared" si="27"/>
        <v>0.63067833933875417</v>
      </c>
      <c r="I73" s="101">
        <f t="shared" si="28"/>
        <v>0.63067833933875417</v>
      </c>
      <c r="J73" s="101">
        <f t="shared" si="29"/>
        <v>16.569291414332046</v>
      </c>
      <c r="K73" s="101">
        <f t="shared" si="30"/>
        <v>6.1979601016776948</v>
      </c>
      <c r="L73" s="101">
        <f t="shared" si="19"/>
        <v>222.77165681008904</v>
      </c>
      <c r="M73" s="101">
        <f t="shared" si="31"/>
        <v>725.63966515555398</v>
      </c>
      <c r="N73" s="101">
        <f t="shared" si="32"/>
        <v>69.880671945324693</v>
      </c>
      <c r="O73" s="101">
        <f t="shared" si="33"/>
        <v>1.668044395842081</v>
      </c>
      <c r="P73" s="101">
        <f t="shared" si="34"/>
        <v>1.668044395842081</v>
      </c>
      <c r="Q73" s="101">
        <f t="shared" si="35"/>
        <v>15.862952118733501</v>
      </c>
      <c r="R73" s="101">
        <f t="shared" si="36"/>
        <v>0.87320656168725075</v>
      </c>
      <c r="S73" s="101">
        <f t="shared" si="20"/>
        <v>635.68674573812439</v>
      </c>
      <c r="T73" s="101">
        <f t="shared" si="21"/>
        <v>32.432243533065545</v>
      </c>
      <c r="U73" s="101">
        <f t="shared" si="22"/>
        <v>7.0711666633649459</v>
      </c>
      <c r="V73" s="33">
        <f t="shared" si="23"/>
        <v>999.99999999999966</v>
      </c>
      <c r="W73" s="105">
        <f t="shared" si="37"/>
        <v>1946888.0135814257</v>
      </c>
      <c r="X73" s="112">
        <f t="shared" si="24"/>
        <v>960.49658980356912</v>
      </c>
      <c r="Y73" s="32">
        <f>(uNES*L73+ uOCEX*G73+uEREX*'UC '!H73+uHOEX*I73+uNES*S73+ uOCEX*N73+uEREX*O73+uHOEX*P73)/(1+oDR)^A$5:A$65536</f>
        <v>619.76681781226489</v>
      </c>
    </row>
    <row r="74" spans="1:27" x14ac:dyDescent="0.25">
      <c r="A74" s="4">
        <v>68</v>
      </c>
      <c r="C74" s="110">
        <f>IF(male=0,VLOOKUP((A72:A906/'Life tables'!$I$2)+age,lifetable,13,1),IF(male=1,VLOOKUP((A72:A906/'Life tables'!$I$2)+age,lifetable,10,1),"error"))</f>
        <v>4.6329957291590951E-4</v>
      </c>
      <c r="F74" s="101">
        <f t="shared" si="25"/>
        <v>271.23089024889498</v>
      </c>
      <c r="G74" s="101">
        <f t="shared" si="26"/>
        <v>27.245710580479649</v>
      </c>
      <c r="H74" s="101">
        <f t="shared" si="27"/>
        <v>0.62348461389847298</v>
      </c>
      <c r="I74" s="101">
        <f t="shared" si="28"/>
        <v>0.62348461389847298</v>
      </c>
      <c r="J74" s="101">
        <f t="shared" si="29"/>
        <v>16.708153216332366</v>
      </c>
      <c r="K74" s="101">
        <f t="shared" si="30"/>
        <v>6.2468345121014224</v>
      </c>
      <c r="L74" s="101">
        <f t="shared" si="19"/>
        <v>219.7832227121846</v>
      </c>
      <c r="M74" s="101">
        <f t="shared" si="31"/>
        <v>728.76910975110479</v>
      </c>
      <c r="N74" s="101">
        <f t="shared" si="32"/>
        <v>70.182044240216925</v>
      </c>
      <c r="O74" s="101">
        <f t="shared" si="33"/>
        <v>1.6752381212823624</v>
      </c>
      <c r="P74" s="101">
        <f t="shared" si="34"/>
        <v>1.6752381212823624</v>
      </c>
      <c r="Q74" s="101">
        <f t="shared" si="35"/>
        <v>16.2346581213706</v>
      </c>
      <c r="R74" s="101">
        <f t="shared" si="36"/>
        <v>0.89272452201581098</v>
      </c>
      <c r="S74" s="101">
        <f t="shared" si="20"/>
        <v>638.10920662493675</v>
      </c>
      <c r="T74" s="101">
        <f t="shared" si="21"/>
        <v>32.942811337702963</v>
      </c>
      <c r="U74" s="101">
        <f t="shared" si="22"/>
        <v>7.1395590341172337</v>
      </c>
      <c r="V74" s="33">
        <f t="shared" si="23"/>
        <v>999.99999999999977</v>
      </c>
      <c r="W74" s="105">
        <f t="shared" si="37"/>
        <v>1943387.5013468971</v>
      </c>
      <c r="X74" s="112">
        <f t="shared" si="24"/>
        <v>959.91762962817961</v>
      </c>
      <c r="Y74" s="32">
        <f>(uNES*L74+ uOCEX*G74+uEREX*'UC '!H74+uHOEX*I74+uNES*S74+ uOCEX*N74+uEREX*O74+uHOEX*P74)/(1+oDR)^A$5:A$65536</f>
        <v>619.20999312772483</v>
      </c>
    </row>
    <row r="75" spans="1:27" x14ac:dyDescent="0.25">
      <c r="A75" s="4">
        <v>69</v>
      </c>
      <c r="C75" s="110">
        <f>IF(male=0,VLOOKUP((A73:A907/'Life tables'!$I$2)+age,lifetable,13,1),IF(male=1,VLOOKUP((A73:A907/'Life tables'!$I$2)+age,lifetable,10,1),"error"))</f>
        <v>4.6329957291590951E-4</v>
      </c>
      <c r="F75" s="101">
        <f t="shared" si="25"/>
        <v>268.19790623069446</v>
      </c>
      <c r="G75" s="101">
        <f t="shared" si="26"/>
        <v>26.941040988165586</v>
      </c>
      <c r="H75" s="101">
        <f t="shared" si="27"/>
        <v>0.61651262458039535</v>
      </c>
      <c r="I75" s="101">
        <f t="shared" si="28"/>
        <v>0.61651262458039535</v>
      </c>
      <c r="J75" s="101">
        <f t="shared" si="29"/>
        <v>16.845462224601047</v>
      </c>
      <c r="K75" s="101">
        <f t="shared" si="30"/>
        <v>6.295162394415545</v>
      </c>
      <c r="L75" s="101">
        <f t="shared" si="19"/>
        <v>216.88321537435149</v>
      </c>
      <c r="M75" s="101">
        <f t="shared" si="31"/>
        <v>731.80209376930532</v>
      </c>
      <c r="N75" s="101">
        <f t="shared" si="32"/>
        <v>70.474127172516177</v>
      </c>
      <c r="O75" s="101">
        <f t="shared" si="33"/>
        <v>1.6822101106004401</v>
      </c>
      <c r="P75" s="101">
        <f t="shared" si="34"/>
        <v>1.6822101106004401</v>
      </c>
      <c r="Q75" s="101">
        <f t="shared" si="35"/>
        <v>16.60791108634513</v>
      </c>
      <c r="R75" s="101">
        <f t="shared" si="36"/>
        <v>0.91232371199715467</v>
      </c>
      <c r="S75" s="101">
        <f t="shared" si="20"/>
        <v>640.44331157724594</v>
      </c>
      <c r="T75" s="101">
        <f t="shared" si="21"/>
        <v>33.453373310946176</v>
      </c>
      <c r="U75" s="101">
        <f t="shared" si="22"/>
        <v>7.2074861064126994</v>
      </c>
      <c r="V75" s="33">
        <f t="shared" si="23"/>
        <v>999.99999999999977</v>
      </c>
      <c r="W75" s="105">
        <f t="shared" si="37"/>
        <v>1939892.665959737</v>
      </c>
      <c r="X75" s="112">
        <f t="shared" si="24"/>
        <v>959.33914058264088</v>
      </c>
      <c r="Y75" s="32">
        <f>(uNES*L75+ uOCEX*G75+uEREX*'UC '!H75+uHOEX*I75+uNES*S75+ uOCEX*N75+uEREX*O75+uHOEX*P75)/(1+oDR)^A$5:A$65536</f>
        <v>618.65370838234628</v>
      </c>
    </row>
    <row r="76" spans="1:27" x14ac:dyDescent="0.25">
      <c r="A76" s="4">
        <v>70</v>
      </c>
      <c r="C76" s="110">
        <f>IF(male=0,VLOOKUP((A74:A908/'Life tables'!$I$2)+age,lifetable,13,1),IF(male=1,VLOOKUP((A74:A908/'Life tables'!$I$2)+age,lifetable,10,1),"error"))</f>
        <v>4.6329957291590951E-4</v>
      </c>
      <c r="F76" s="101">
        <f t="shared" si="25"/>
        <v>265.25840953286558</v>
      </c>
      <c r="G76" s="101">
        <f t="shared" si="26"/>
        <v>26.645762392841036</v>
      </c>
      <c r="H76" s="101">
        <f t="shared" si="27"/>
        <v>0.60975553669110705</v>
      </c>
      <c r="I76" s="101">
        <f t="shared" si="28"/>
        <v>0.60975553669110705</v>
      </c>
      <c r="J76" s="101">
        <f t="shared" si="29"/>
        <v>16.981266301746064</v>
      </c>
      <c r="K76" s="101">
        <f t="shared" si="30"/>
        <v>6.3429605945540244</v>
      </c>
      <c r="L76" s="101">
        <f t="shared" si="19"/>
        <v>214.06890917034224</v>
      </c>
      <c r="M76" s="101">
        <f t="shared" si="31"/>
        <v>734.74159046713419</v>
      </c>
      <c r="N76" s="101">
        <f t="shared" si="32"/>
        <v>70.757207073311449</v>
      </c>
      <c r="O76" s="101">
        <f t="shared" si="33"/>
        <v>1.6889671984897283</v>
      </c>
      <c r="P76" s="101">
        <f t="shared" si="34"/>
        <v>1.6889671984897283</v>
      </c>
      <c r="Q76" s="101">
        <f t="shared" si="35"/>
        <v>16.982663330793354</v>
      </c>
      <c r="R76" s="101">
        <f t="shared" si="36"/>
        <v>0.93200162784539708</v>
      </c>
      <c r="S76" s="101">
        <f t="shared" si="20"/>
        <v>642.69178403820456</v>
      </c>
      <c r="T76" s="101">
        <f t="shared" si="21"/>
        <v>33.963929632539418</v>
      </c>
      <c r="U76" s="101">
        <f t="shared" si="22"/>
        <v>7.2749622223994219</v>
      </c>
      <c r="V76" s="33">
        <f t="shared" si="23"/>
        <v>999.99999999999977</v>
      </c>
      <c r="W76" s="105">
        <f t="shared" si="37"/>
        <v>1936403.4925420671</v>
      </c>
      <c r="X76" s="112">
        <f t="shared" si="24"/>
        <v>958.76110814506092</v>
      </c>
      <c r="Y76" s="32">
        <f>(uNES*L76+ uOCEX*G76+uEREX*'UC '!H76+uHOEX*I76+uNES*S76+ uOCEX*N76+uEREX*O76+uHOEX*P76)/(1+oDR)^A$5:A$65536</f>
        <v>618.09795488521706</v>
      </c>
    </row>
    <row r="77" spans="1:27" x14ac:dyDescent="0.25">
      <c r="A77" s="4">
        <v>71</v>
      </c>
      <c r="C77" s="110">
        <f>IF(male=0,VLOOKUP((A75:A909/'Life tables'!$I$2)+age,lifetable,13,1),IF(male=1,VLOOKUP((A75:A909/'Life tables'!$I$2)+age,lifetable,10,1),"error"))</f>
        <v>4.6329957291590951E-4</v>
      </c>
      <c r="F77" s="101">
        <f t="shared" si="25"/>
        <v>262.40951854475105</v>
      </c>
      <c r="G77" s="101">
        <f t="shared" si="26"/>
        <v>26.359585330684592</v>
      </c>
      <c r="H77" s="101">
        <f t="shared" si="27"/>
        <v>0.60320672620667637</v>
      </c>
      <c r="I77" s="101">
        <f t="shared" si="28"/>
        <v>0.60320672620667637</v>
      </c>
      <c r="J77" s="101">
        <f t="shared" si="29"/>
        <v>17.115611835080127</v>
      </c>
      <c r="K77" s="101">
        <f t="shared" si="30"/>
        <v>6.3902454391994112</v>
      </c>
      <c r="L77" s="101">
        <f t="shared" si="19"/>
        <v>211.33766248737356</v>
      </c>
      <c r="M77" s="101">
        <f t="shared" si="31"/>
        <v>737.59048145524866</v>
      </c>
      <c r="N77" s="101">
        <f t="shared" si="32"/>
        <v>71.031561447952399</v>
      </c>
      <c r="O77" s="101">
        <f t="shared" si="33"/>
        <v>1.6955160089741588</v>
      </c>
      <c r="P77" s="101">
        <f t="shared" si="34"/>
        <v>1.6955160089741588</v>
      </c>
      <c r="Q77" s="101">
        <f t="shared" si="35"/>
        <v>17.358868641606456</v>
      </c>
      <c r="R77" s="101">
        <f t="shared" si="36"/>
        <v>0.9517558429502111</v>
      </c>
      <c r="S77" s="101">
        <f t="shared" si="20"/>
        <v>644.85726350479126</v>
      </c>
      <c r="T77" s="101">
        <f t="shared" si="21"/>
        <v>34.47448047668658</v>
      </c>
      <c r="U77" s="101">
        <f t="shared" si="22"/>
        <v>7.3420012821496226</v>
      </c>
      <c r="V77" s="33">
        <f t="shared" si="23"/>
        <v>999.99999999999977</v>
      </c>
      <c r="W77" s="105">
        <f t="shared" si="37"/>
        <v>1932919.9664487874</v>
      </c>
      <c r="X77" s="112">
        <f t="shared" si="24"/>
        <v>958.18351824116348</v>
      </c>
      <c r="Y77" s="32">
        <f>(uNES*L77+ uOCEX*G77+uEREX*'UC '!H77+uHOEX*I77+uNES*S77+ uOCEX*N77+uEREX*O77+uHOEX*P77)/(1+oDR)^A$5:A$65536</f>
        <v>617.54272421245969</v>
      </c>
    </row>
    <row r="78" spans="1:27" x14ac:dyDescent="0.25">
      <c r="A78" s="4">
        <v>72</v>
      </c>
      <c r="C78" s="110">
        <f>IF(male=0,VLOOKUP((A76:A910/'Life tables'!$I$2)+age,lifetable,13,1),IF(male=1,VLOOKUP((A76:A910/'Life tables'!$I$2)+age,lifetable,10,1),"error"))</f>
        <v>4.6329957291590951E-4</v>
      </c>
      <c r="F78" s="101">
        <f t="shared" si="25"/>
        <v>259.6484404771503</v>
      </c>
      <c r="G78" s="101">
        <f t="shared" si="26"/>
        <v>26.082229260176074</v>
      </c>
      <c r="H78" s="101">
        <f t="shared" si="27"/>
        <v>0.59685977327907336</v>
      </c>
      <c r="I78" s="101">
        <f t="shared" si="28"/>
        <v>0.59685977327907336</v>
      </c>
      <c r="J78" s="101">
        <f t="shared" si="29"/>
        <v>17.248543782094508</v>
      </c>
      <c r="K78" s="101">
        <f t="shared" si="30"/>
        <v>6.4370327517880179</v>
      </c>
      <c r="L78" s="101">
        <f t="shared" si="19"/>
        <v>208.68691513653354</v>
      </c>
      <c r="M78" s="101">
        <f t="shared" si="31"/>
        <v>740.35155952284947</v>
      </c>
      <c r="N78" s="101">
        <f t="shared" si="32"/>
        <v>71.297459248089993</v>
      </c>
      <c r="O78" s="101">
        <f t="shared" si="33"/>
        <v>1.701862961901762</v>
      </c>
      <c r="P78" s="101">
        <f t="shared" si="34"/>
        <v>1.701862961901762</v>
      </c>
      <c r="Q78" s="101">
        <f t="shared" si="35"/>
        <v>17.736482230127471</v>
      </c>
      <c r="R78" s="101">
        <f t="shared" si="36"/>
        <v>0.97158400549800317</v>
      </c>
      <c r="S78" s="101">
        <f t="shared" si="20"/>
        <v>646.94230811533043</v>
      </c>
      <c r="T78" s="101">
        <f t="shared" si="21"/>
        <v>34.985026012221979</v>
      </c>
      <c r="U78" s="101">
        <f t="shared" si="22"/>
        <v>7.4086167572860209</v>
      </c>
      <c r="V78" s="33">
        <f t="shared" si="23"/>
        <v>999.99999999999977</v>
      </c>
      <c r="W78" s="105">
        <f t="shared" si="37"/>
        <v>1929442.0732604901</v>
      </c>
      <c r="X78" s="112">
        <f t="shared" si="24"/>
        <v>957.60635723049177</v>
      </c>
      <c r="Y78" s="32">
        <f>(uNES*L78+ uOCEX*G78+uEREX*'UC '!H78+uHOEX*I78+uNES*S78+ uOCEX*N78+uEREX*O78+uHOEX*P78)/(1+oDR)^A$5:A$65536</f>
        <v>616.98800819892631</v>
      </c>
    </row>
    <row r="79" spans="1:27" x14ac:dyDescent="0.25">
      <c r="A79" s="4">
        <v>73</v>
      </c>
      <c r="C79" s="110">
        <f>IF(male=0,VLOOKUP((A77:A911/'Life tables'!$I$2)+age,lifetable,13,1),IF(male=1,VLOOKUP((A77:A911/'Life tables'!$I$2)+age,lifetable,10,1),"error"))</f>
        <v>4.6329957291590951E-4</v>
      </c>
      <c r="F79" s="101">
        <f t="shared" si="25"/>
        <v>256.97246862452727</v>
      </c>
      <c r="G79" s="101">
        <f t="shared" si="26"/>
        <v>25.813422287079565</v>
      </c>
      <c r="H79" s="101">
        <f t="shared" si="27"/>
        <v>0.5907084559427449</v>
      </c>
      <c r="I79" s="101">
        <f t="shared" si="28"/>
        <v>0.5907084559427449</v>
      </c>
      <c r="J79" s="101">
        <f t="shared" si="29"/>
        <v>17.380105714531211</v>
      </c>
      <c r="K79" s="101">
        <f t="shared" si="30"/>
        <v>6.4833378680217502</v>
      </c>
      <c r="L79" s="101">
        <f t="shared" si="19"/>
        <v>206.11418584300924</v>
      </c>
      <c r="M79" s="101">
        <f t="shared" si="31"/>
        <v>743.02753137547256</v>
      </c>
      <c r="N79" s="101">
        <f t="shared" si="32"/>
        <v>71.555161135331758</v>
      </c>
      <c r="O79" s="101">
        <f t="shared" si="33"/>
        <v>1.7080142792380906</v>
      </c>
      <c r="P79" s="101">
        <f t="shared" si="34"/>
        <v>1.7080142792380906</v>
      </c>
      <c r="Q79" s="101">
        <f t="shared" si="35"/>
        <v>18.115460688244628</v>
      </c>
      <c r="R79" s="101">
        <f t="shared" si="36"/>
        <v>0.99148383616641256</v>
      </c>
      <c r="S79" s="101">
        <f t="shared" si="20"/>
        <v>648.94939715725354</v>
      </c>
      <c r="T79" s="101">
        <f t="shared" si="21"/>
        <v>35.495566402775836</v>
      </c>
      <c r="U79" s="101">
        <f t="shared" si="22"/>
        <v>7.4748217041881624</v>
      </c>
      <c r="V79" s="33">
        <f t="shared" si="23"/>
        <v>999.99999999999977</v>
      </c>
      <c r="W79" s="105">
        <f t="shared" si="37"/>
        <v>1925969.7987765756</v>
      </c>
      <c r="X79" s="112">
        <f t="shared" si="24"/>
        <v>957.02961189303585</v>
      </c>
      <c r="Y79" s="32">
        <f>(uNES*L79+ uOCEX*G79+uEREX*'UC '!H79+uHOEX*I79+uNES*S79+ uOCEX*N79+uEREX*O79+uHOEX*P79)/(1+oDR)^A$5:A$65536</f>
        <v>616.43379893015492</v>
      </c>
    </row>
    <row r="80" spans="1:27" x14ac:dyDescent="0.25">
      <c r="A80" s="4">
        <v>74</v>
      </c>
      <c r="C80" s="110">
        <f>IF(male=0,VLOOKUP((A78:A912/'Life tables'!$I$2)+age,lifetable,13,1),IF(male=1,VLOOKUP((A78:A912/'Life tables'!$I$2)+age,lifetable,10,1),"error"))</f>
        <v>4.6329957291590951E-4</v>
      </c>
      <c r="F80" s="101">
        <f t="shared" si="25"/>
        <v>254.37897971160669</v>
      </c>
      <c r="G80" s="101">
        <f t="shared" si="26"/>
        <v>25.552900897903449</v>
      </c>
      <c r="H80" s="101">
        <f t="shared" si="27"/>
        <v>0.5847467440151749</v>
      </c>
      <c r="I80" s="101">
        <f t="shared" si="28"/>
        <v>0.5847467440151749</v>
      </c>
      <c r="J80" s="101">
        <f t="shared" si="29"/>
        <v>17.510339861096679</v>
      </c>
      <c r="K80" s="101">
        <f t="shared" si="30"/>
        <v>6.5291756509018102</v>
      </c>
      <c r="L80" s="101">
        <f t="shared" si="19"/>
        <v>203.61706981367439</v>
      </c>
      <c r="M80" s="101">
        <f t="shared" si="31"/>
        <v>745.62102028839308</v>
      </c>
      <c r="N80" s="101">
        <f t="shared" si="32"/>
        <v>71.804919736770373</v>
      </c>
      <c r="O80" s="101">
        <f t="shared" si="33"/>
        <v>1.7139759911656605</v>
      </c>
      <c r="P80" s="101">
        <f t="shared" si="34"/>
        <v>1.7139759911656605</v>
      </c>
      <c r="Q80" s="101">
        <f t="shared" si="35"/>
        <v>18.495761945838062</v>
      </c>
      <c r="R80" s="101">
        <f t="shared" si="36"/>
        <v>1.0114531258898747</v>
      </c>
      <c r="S80" s="101">
        <f t="shared" si="20"/>
        <v>650.88093349756343</v>
      </c>
      <c r="T80" s="101">
        <f t="shared" si="21"/>
        <v>36.006101806934737</v>
      </c>
      <c r="U80" s="101">
        <f t="shared" si="22"/>
        <v>7.5406287767916851</v>
      </c>
      <c r="V80" s="33">
        <f t="shared" si="23"/>
        <v>999.99999999999977</v>
      </c>
      <c r="W80" s="105">
        <f t="shared" si="37"/>
        <v>1922503.1290086105</v>
      </c>
      <c r="X80" s="112">
        <f t="shared" si="24"/>
        <v>956.45326941627332</v>
      </c>
      <c r="Y80" s="32">
        <f>(uNES*L80+ uOCEX*G80+uEREX*'UC '!H80+uHOEX*I80+uNES*S80+ uOCEX*N80+uEREX*O80+uHOEX*P80)/(1+oDR)^A$5:A$65536</f>
        <v>615.88008873457079</v>
      </c>
    </row>
    <row r="81" spans="1:25" x14ac:dyDescent="0.25">
      <c r="A81" s="4">
        <v>75</v>
      </c>
      <c r="C81" s="110">
        <f>IF(male=0,VLOOKUP((A79:A913/'Life tables'!$I$2)+age,lifetable,13,1),IF(male=1,VLOOKUP((A79:A913/'Life tables'!$I$2)+age,lifetable,10,1),"error"))</f>
        <v>4.6329957291590951E-4</v>
      </c>
      <c r="F81" s="101">
        <f t="shared" si="25"/>
        <v>251.86543132175765</v>
      </c>
      <c r="G81" s="101">
        <f t="shared" si="26"/>
        <v>25.300409701576168</v>
      </c>
      <c r="H81" s="101">
        <f t="shared" si="27"/>
        <v>0.57896879318545169</v>
      </c>
      <c r="I81" s="101">
        <f t="shared" si="28"/>
        <v>0.57896879318545169</v>
      </c>
      <c r="J81" s="101">
        <f t="shared" si="29"/>
        <v>17.639287148858898</v>
      </c>
      <c r="K81" s="101">
        <f t="shared" si="30"/>
        <v>6.5745605052990097</v>
      </c>
      <c r="L81" s="101">
        <f t="shared" si="19"/>
        <v>201.19323637965266</v>
      </c>
      <c r="M81" s="101">
        <f t="shared" si="31"/>
        <v>748.1345686782422</v>
      </c>
      <c r="N81" s="101">
        <f t="shared" si="32"/>
        <v>72.046979892635889</v>
      </c>
      <c r="O81" s="101">
        <f t="shared" si="33"/>
        <v>1.7197539419953838</v>
      </c>
      <c r="P81" s="101">
        <f t="shared" si="34"/>
        <v>1.7197539419953838</v>
      </c>
      <c r="Q81" s="101">
        <f t="shared" si="35"/>
        <v>18.877345229538154</v>
      </c>
      <c r="R81" s="101">
        <f t="shared" si="36"/>
        <v>1.0314897336940576</v>
      </c>
      <c r="S81" s="101">
        <f t="shared" si="20"/>
        <v>652.73924593838331</v>
      </c>
      <c r="T81" s="101">
        <f t="shared" si="21"/>
        <v>36.516632378397048</v>
      </c>
      <c r="U81" s="101">
        <f t="shared" si="22"/>
        <v>7.6060502389930669</v>
      </c>
      <c r="V81" s="33">
        <f t="shared" si="23"/>
        <v>999.99999999999989</v>
      </c>
      <c r="W81" s="105">
        <f t="shared" si="37"/>
        <v>1919042.0501738829</v>
      </c>
      <c r="X81" s="112">
        <f t="shared" si="24"/>
        <v>955.87731738260982</v>
      </c>
      <c r="Y81" s="32">
        <f>(uNES*L81+ uOCEX*G81+uEREX*'UC '!H81+uHOEX*I81+uNES*S81+ uOCEX*N81+uEREX*O81+uHOEX*P81)/(1+oDR)^A$5:A$65536</f>
        <v>615.32687017593571</v>
      </c>
    </row>
    <row r="82" spans="1:25" x14ac:dyDescent="0.25">
      <c r="A82" s="4">
        <v>76</v>
      </c>
      <c r="C82" s="110">
        <f>IF(male=0,VLOOKUP((A80:A914/'Life tables'!$I$2)+age,lifetable,13,1),IF(male=1,VLOOKUP((A80:A914/'Life tables'!$I$2)+age,lifetable,10,1),"error"))</f>
        <v>4.6329957291590951E-4</v>
      </c>
      <c r="F82" s="101">
        <f t="shared" si="25"/>
        <v>249.42935940464346</v>
      </c>
      <c r="G82" s="101">
        <f t="shared" si="26"/>
        <v>25.055701179084423</v>
      </c>
      <c r="H82" s="101">
        <f t="shared" si="27"/>
        <v>0.57336893928504573</v>
      </c>
      <c r="I82" s="101">
        <f t="shared" si="28"/>
        <v>0.57336893928504573</v>
      </c>
      <c r="J82" s="101">
        <f t="shared" si="29"/>
        <v>17.766987243368526</v>
      </c>
      <c r="K82" s="101">
        <f t="shared" si="30"/>
        <v>6.619506392074971</v>
      </c>
      <c r="L82" s="101">
        <f t="shared" si="19"/>
        <v>198.84042671154543</v>
      </c>
      <c r="M82" s="101">
        <f t="shared" si="31"/>
        <v>750.57064059535639</v>
      </c>
      <c r="N82" s="101">
        <f t="shared" si="32"/>
        <v>72.281578896314358</v>
      </c>
      <c r="O82" s="101">
        <f t="shared" si="33"/>
        <v>1.7253537958957899</v>
      </c>
      <c r="P82" s="101">
        <f t="shared" si="34"/>
        <v>1.7253537958957899</v>
      </c>
      <c r="Q82" s="101">
        <f t="shared" si="35"/>
        <v>19.260171022755088</v>
      </c>
      <c r="R82" s="101">
        <f t="shared" si="36"/>
        <v>1.0515915845970485</v>
      </c>
      <c r="S82" s="101">
        <f t="shared" si="20"/>
        <v>654.52659149989836</v>
      </c>
      <c r="T82" s="101">
        <f t="shared" si="21"/>
        <v>37.027158266123614</v>
      </c>
      <c r="U82" s="101">
        <f t="shared" si="22"/>
        <v>7.6710979766720193</v>
      </c>
      <c r="V82" s="33">
        <f t="shared" si="23"/>
        <v>999.99999999999989</v>
      </c>
      <c r="W82" s="105">
        <f t="shared" si="37"/>
        <v>1915586.54868917</v>
      </c>
      <c r="X82" s="112">
        <f t="shared" si="24"/>
        <v>955.30174375720424</v>
      </c>
      <c r="Y82" s="32">
        <f>(uNES*L82+ uOCEX*G82+uEREX*'UC '!H82+uHOEX*I82+uNES*S82+ uOCEX*N82+uEREX*O82+uHOEX*P82)/(1+oDR)^A$5:A$65536</f>
        <v>614.77413604602862</v>
      </c>
    </row>
    <row r="83" spans="1:25" x14ac:dyDescent="0.25">
      <c r="A83" s="4">
        <v>77</v>
      </c>
      <c r="C83" s="110">
        <f>IF(male=0,VLOOKUP((A81:A915/'Life tables'!$I$2)+age,lifetable,13,1),IF(male=1,VLOOKUP((A81:A915/'Life tables'!$I$2)+age,lifetable,10,1),"error"))</f>
        <v>4.6329957291590951E-4</v>
      </c>
      <c r="F83" s="101">
        <f t="shared" si="25"/>
        <v>247.0683758606948</v>
      </c>
      <c r="G83" s="101">
        <f t="shared" si="26"/>
        <v>24.818535440828462</v>
      </c>
      <c r="H83" s="101">
        <f t="shared" si="27"/>
        <v>0.56794169273518313</v>
      </c>
      <c r="I83" s="101">
        <f t="shared" si="28"/>
        <v>0.56794169273518313</v>
      </c>
      <c r="J83" s="101">
        <f t="shared" si="29"/>
        <v>17.893478587543317</v>
      </c>
      <c r="K83" s="101">
        <f t="shared" si="30"/>
        <v>6.6640268417680666</v>
      </c>
      <c r="L83" s="101">
        <f t="shared" si="19"/>
        <v>196.55645160508459</v>
      </c>
      <c r="M83" s="101">
        <f t="shared" si="31"/>
        <v>752.93162413930509</v>
      </c>
      <c r="N83" s="101">
        <f t="shared" si="32"/>
        <v>72.50894672696846</v>
      </c>
      <c r="O83" s="101">
        <f t="shared" si="33"/>
        <v>1.7307810424456525</v>
      </c>
      <c r="P83" s="101">
        <f t="shared" si="34"/>
        <v>1.7307810424456525</v>
      </c>
      <c r="Q83" s="101">
        <f t="shared" si="35"/>
        <v>19.644201026940451</v>
      </c>
      <c r="R83" s="101">
        <f t="shared" si="36"/>
        <v>1.0717566675752339</v>
      </c>
      <c r="S83" s="101">
        <f t="shared" si="20"/>
        <v>656.24515763292959</v>
      </c>
      <c r="T83" s="101">
        <f t="shared" si="21"/>
        <v>37.537679614483764</v>
      </c>
      <c r="U83" s="101">
        <f t="shared" si="22"/>
        <v>7.7357835093433005</v>
      </c>
      <c r="V83" s="33">
        <f t="shared" si="23"/>
        <v>999.99999999999989</v>
      </c>
      <c r="W83" s="105">
        <f t="shared" si="37"/>
        <v>1912136.6111646981</v>
      </c>
      <c r="X83" s="112">
        <f t="shared" si="24"/>
        <v>954.72653687617276</v>
      </c>
      <c r="Y83" s="32">
        <f>(uNES*L83+ uOCEX*G83+uEREX*'UC '!H83+uHOEX*I83+uNES*S83+ uOCEX*N83+uEREX*O83+uHOEX*P83)/(1+oDR)^A$5:A$65536</f>
        <v>614.22187935755449</v>
      </c>
    </row>
    <row r="84" spans="1:25" x14ac:dyDescent="0.25">
      <c r="A84" s="4">
        <v>78</v>
      </c>
      <c r="C84" s="110">
        <f>IF(male=0,VLOOKUP((A82:A916/'Life tables'!$I$2)+age,lifetable,13,1),IF(male=1,VLOOKUP((A82:A916/'Life tables'!$I$2)+age,lifetable,10,1),"error"))</f>
        <v>4.6329957291590951E-4</v>
      </c>
      <c r="F84" s="101">
        <f t="shared" si="25"/>
        <v>244.78016620003757</v>
      </c>
      <c r="G84" s="101">
        <f t="shared" si="26"/>
        <v>24.588679991456473</v>
      </c>
      <c r="H84" s="101">
        <f t="shared" si="27"/>
        <v>0.56268173316536996</v>
      </c>
      <c r="I84" s="101">
        <f t="shared" si="28"/>
        <v>0.56268173316536996</v>
      </c>
      <c r="J84" s="101">
        <f t="shared" si="29"/>
        <v>18.018798439354015</v>
      </c>
      <c r="K84" s="101">
        <f t="shared" si="30"/>
        <v>6.7081349678575055</v>
      </c>
      <c r="L84" s="101">
        <f t="shared" si="19"/>
        <v>194.33918933503884</v>
      </c>
      <c r="M84" s="101">
        <f t="shared" si="31"/>
        <v>755.21983379996232</v>
      </c>
      <c r="N84" s="101">
        <f t="shared" si="32"/>
        <v>72.729306274987707</v>
      </c>
      <c r="O84" s="101">
        <f t="shared" si="33"/>
        <v>1.7360410020154657</v>
      </c>
      <c r="P84" s="101">
        <f t="shared" si="34"/>
        <v>1.7360410020154657</v>
      </c>
      <c r="Q84" s="101">
        <f t="shared" si="35"/>
        <v>20.029398124042867</v>
      </c>
      <c r="R84" s="101">
        <f t="shared" si="36"/>
        <v>1.0919830335918776</v>
      </c>
      <c r="S84" s="101">
        <f t="shared" si="20"/>
        <v>657.89706436330891</v>
      </c>
      <c r="T84" s="101">
        <f t="shared" si="21"/>
        <v>38.048196563396885</v>
      </c>
      <c r="U84" s="101">
        <f t="shared" si="22"/>
        <v>7.8001180014493832</v>
      </c>
      <c r="V84" s="33">
        <f t="shared" si="23"/>
        <v>999.99999999999989</v>
      </c>
      <c r="W84" s="105">
        <f t="shared" si="37"/>
        <v>1908692.2243983052</v>
      </c>
      <c r="X84" s="112">
        <f t="shared" si="24"/>
        <v>954.15168543515347</v>
      </c>
      <c r="Y84" s="32">
        <f>(uNES*L84+ uOCEX*G84+uEREX*'UC '!H84+uHOEX*I84+uNES*S84+ uOCEX*N84+uEREX*O84+uHOEX*P84)/(1+oDR)^A$5:A$65536</f>
        <v>613.6700933372764</v>
      </c>
    </row>
    <row r="85" spans="1:25" x14ac:dyDescent="0.25">
      <c r="A85" s="4">
        <v>79</v>
      </c>
      <c r="C85" s="110">
        <f>IF(male=0,VLOOKUP((A83:A917/'Life tables'!$I$2)+age,lifetable,13,1),IF(male=1,VLOOKUP((A83:A917/'Life tables'!$I$2)+age,lifetable,10,1),"error"))</f>
        <v>4.6329957291590951E-4</v>
      </c>
      <c r="F85" s="101">
        <f t="shared" si="25"/>
        <v>242.5624872735813</v>
      </c>
      <c r="G85" s="101">
        <f t="shared" si="26"/>
        <v>24.365909501947666</v>
      </c>
      <c r="H85" s="101">
        <f t="shared" si="27"/>
        <v>0.55758390419779347</v>
      </c>
      <c r="I85" s="101">
        <f t="shared" si="28"/>
        <v>0.55758390419779347</v>
      </c>
      <c r="J85" s="101">
        <f t="shared" si="29"/>
        <v>18.142982908348603</v>
      </c>
      <c r="K85" s="101">
        <f t="shared" si="30"/>
        <v>6.7518434796185751</v>
      </c>
      <c r="L85" s="101">
        <f t="shared" si="19"/>
        <v>192.18658357527084</v>
      </c>
      <c r="M85" s="101">
        <f t="shared" si="31"/>
        <v>757.43751272641862</v>
      </c>
      <c r="N85" s="101">
        <f t="shared" si="32"/>
        <v>72.942873560489559</v>
      </c>
      <c r="O85" s="101">
        <f t="shared" si="33"/>
        <v>1.7411388309830422</v>
      </c>
      <c r="P85" s="101">
        <f t="shared" si="34"/>
        <v>1.7411388309830422</v>
      </c>
      <c r="Q85" s="101">
        <f t="shared" si="35"/>
        <v>20.415726340120901</v>
      </c>
      <c r="R85" s="101">
        <f t="shared" si="36"/>
        <v>1.1122687936864659</v>
      </c>
      <c r="S85" s="101">
        <f t="shared" si="20"/>
        <v>659.48436637015561</v>
      </c>
      <c r="T85" s="101">
        <f t="shared" si="21"/>
        <v>38.558709248469505</v>
      </c>
      <c r="U85" s="101">
        <f t="shared" si="22"/>
        <v>7.8641122733050413</v>
      </c>
      <c r="V85" s="33">
        <f t="shared" si="23"/>
        <v>999.99999999999989</v>
      </c>
      <c r="W85" s="105">
        <f t="shared" si="37"/>
        <v>1905253.375369776</v>
      </c>
      <c r="X85" s="112">
        <f t="shared" si="24"/>
        <v>953.57717847822539</v>
      </c>
      <c r="Y85" s="32">
        <f>(uNES*L85+ uOCEX*G85+uEREX*'UC '!H85+uHOEX*I85+uNES*S85+ uOCEX*N85+uEREX*O85+uHOEX*P85)/(1+oDR)^A$5:A$65536</f>
        <v>613.11877141935577</v>
      </c>
    </row>
    <row r="86" spans="1:25" x14ac:dyDescent="0.25">
      <c r="A86" s="4">
        <v>80</v>
      </c>
      <c r="C86" s="110">
        <f>IF(male=0,VLOOKUP((A84:A918/'Life tables'!$I$2)+age,lifetable,13,1),IF(male=1,VLOOKUP((A84:A918/'Life tables'!$I$2)+age,lifetable,10,1),"error"))</f>
        <v>4.6329957291590951E-4</v>
      </c>
      <c r="F86" s="101">
        <f t="shared" si="25"/>
        <v>240.41316507404309</v>
      </c>
      <c r="G86" s="101">
        <f t="shared" si="26"/>
        <v>24.150005588720521</v>
      </c>
      <c r="H86" s="101">
        <f t="shared" si="27"/>
        <v>0.55264320839248615</v>
      </c>
      <c r="I86" s="101">
        <f t="shared" si="28"/>
        <v>0.55264320839248615</v>
      </c>
      <c r="J86" s="101">
        <f t="shared" si="29"/>
        <v>18.266066991050788</v>
      </c>
      <c r="K86" s="101">
        <f t="shared" si="30"/>
        <v>6.7951646945816417</v>
      </c>
      <c r="L86" s="101">
        <f t="shared" si="19"/>
        <v>190.09664138290518</v>
      </c>
      <c r="M86" s="101">
        <f t="shared" si="31"/>
        <v>759.58683492595685</v>
      </c>
      <c r="N86" s="101">
        <f t="shared" si="32"/>
        <v>73.149857945085657</v>
      </c>
      <c r="O86" s="101">
        <f t="shared" si="33"/>
        <v>1.7460795267883495</v>
      </c>
      <c r="P86" s="101">
        <f t="shared" si="34"/>
        <v>1.7460795267883495</v>
      </c>
      <c r="Q86" s="101">
        <f t="shared" si="35"/>
        <v>20.80315081007754</v>
      </c>
      <c r="R86" s="101">
        <f t="shared" si="36"/>
        <v>1.1326121171229446</v>
      </c>
      <c r="S86" s="101">
        <f t="shared" si="20"/>
        <v>661.00905500009401</v>
      </c>
      <c r="T86" s="101">
        <f t="shared" si="21"/>
        <v>39.069217801128332</v>
      </c>
      <c r="U86" s="101">
        <f t="shared" si="22"/>
        <v>7.9277768117045859</v>
      </c>
      <c r="V86" s="33">
        <f t="shared" si="23"/>
        <v>1000</v>
      </c>
      <c r="W86" s="105">
        <f t="shared" si="37"/>
        <v>1901820.0512353717</v>
      </c>
      <c r="X86" s="112">
        <f t="shared" si="24"/>
        <v>953.00300538716692</v>
      </c>
      <c r="Y86" s="32">
        <f>(uNES*L86+ uOCEX*G86+uEREX*'UC '!H86+uHOEX*I86+uNES*S86+ uOCEX*N86+uEREX*O86+uHOEX*P86)/(1+oDR)^A$5:A$65536</f>
        <v>612.56790723890583</v>
      </c>
    </row>
    <row r="87" spans="1:25" x14ac:dyDescent="0.25">
      <c r="A87" s="4">
        <v>81</v>
      </c>
      <c r="C87" s="110">
        <f>IF(male=0,VLOOKUP((A85:A919/'Life tables'!$I$2)+age,lifetable,13,1),IF(male=1,VLOOKUP((A85:A919/'Life tables'!$I$2)+age,lifetable,10,1),"error"))</f>
        <v>4.6329957291590951E-4</v>
      </c>
      <c r="F87" s="101">
        <f t="shared" si="25"/>
        <v>238.3300926047522</v>
      </c>
      <c r="G87" s="101">
        <f t="shared" si="26"/>
        <v>23.940756599549768</v>
      </c>
      <c r="H87" s="101">
        <f t="shared" si="27"/>
        <v>0.54785480234829786</v>
      </c>
      <c r="I87" s="101">
        <f t="shared" si="28"/>
        <v>0.54785480234829786</v>
      </c>
      <c r="J87" s="101">
        <f t="shared" si="29"/>
        <v>18.388084605267331</v>
      </c>
      <c r="K87" s="101">
        <f t="shared" si="30"/>
        <v>6.838110550607114</v>
      </c>
      <c r="L87" s="101">
        <f t="shared" si="19"/>
        <v>188.06743124463139</v>
      </c>
      <c r="M87" s="101">
        <f t="shared" si="31"/>
        <v>761.66990739524772</v>
      </c>
      <c r="N87" s="101">
        <f t="shared" si="32"/>
        <v>73.350462337120433</v>
      </c>
      <c r="O87" s="101">
        <f t="shared" si="33"/>
        <v>1.7508679328325378</v>
      </c>
      <c r="P87" s="101">
        <f t="shared" si="34"/>
        <v>1.7508679328325378</v>
      </c>
      <c r="Q87" s="101">
        <f t="shared" si="35"/>
        <v>21.191637743481657</v>
      </c>
      <c r="R87" s="101">
        <f t="shared" si="36"/>
        <v>1.1530112295950359</v>
      </c>
      <c r="S87" s="101">
        <f t="shared" si="20"/>
        <v>662.4730602193855</v>
      </c>
      <c r="T87" s="101">
        <f t="shared" si="21"/>
        <v>39.579722348748987</v>
      </c>
      <c r="U87" s="101">
        <f t="shared" si="22"/>
        <v>7.9911217802021497</v>
      </c>
      <c r="V87" s="33">
        <f t="shared" si="23"/>
        <v>999.99999999999989</v>
      </c>
      <c r="W87" s="105">
        <f t="shared" si="37"/>
        <v>1898392.2393225199</v>
      </c>
      <c r="X87" s="112">
        <f t="shared" si="24"/>
        <v>952.42915587104881</v>
      </c>
      <c r="Y87" s="32">
        <f>(uNES*L87+ uOCEX*G87+uEREX*'UC '!H87+uHOEX*I87+uNES*S87+ uOCEX*N87+uEREX*O87+uHOEX*P87)/(1+oDR)^A$5:A$65536</f>
        <v>612.01749462574128</v>
      </c>
    </row>
    <row r="88" spans="1:25" x14ac:dyDescent="0.25">
      <c r="A88" s="4">
        <v>82</v>
      </c>
      <c r="C88" s="110">
        <f>IF(male=0,VLOOKUP((A86:A920/'Life tables'!$I$2)+age,lifetable,13,1),IF(male=1,VLOOKUP((A86:A920/'Life tables'!$I$2)+age,lifetable,10,1),"error"))</f>
        <v>4.6329957291590951E-4</v>
      </c>
      <c r="F88" s="101">
        <f t="shared" si="25"/>
        <v>236.31122781414516</v>
      </c>
      <c r="G88" s="101">
        <f t="shared" si="26"/>
        <v>23.737957406082078</v>
      </c>
      <c r="H88" s="101">
        <f t="shared" si="27"/>
        <v>0.54321399195487341</v>
      </c>
      <c r="I88" s="101">
        <f t="shared" si="28"/>
        <v>0.54321399195487341</v>
      </c>
      <c r="J88" s="101">
        <f t="shared" si="29"/>
        <v>18.509068623337942</v>
      </c>
      <c r="K88" s="101">
        <f t="shared" si="30"/>
        <v>6.8806926175882204</v>
      </c>
      <c r="L88" s="101">
        <f t="shared" si="19"/>
        <v>186.09708118322717</v>
      </c>
      <c r="M88" s="101">
        <f t="shared" si="31"/>
        <v>763.68877218585465</v>
      </c>
      <c r="N88" s="101">
        <f t="shared" si="32"/>
        <v>73.544883390583834</v>
      </c>
      <c r="O88" s="101">
        <f t="shared" si="33"/>
        <v>1.7555087432259622</v>
      </c>
      <c r="P88" s="101">
        <f t="shared" si="34"/>
        <v>1.7555087432259622</v>
      </c>
      <c r="Q88" s="101">
        <f t="shared" si="35"/>
        <v>21.581154391443018</v>
      </c>
      <c r="R88" s="101">
        <f t="shared" si="36"/>
        <v>1.1734644114868713</v>
      </c>
      <c r="S88" s="101">
        <f t="shared" si="20"/>
        <v>663.87825250588901</v>
      </c>
      <c r="T88" s="101">
        <f t="shared" si="21"/>
        <v>40.09022301478096</v>
      </c>
      <c r="U88" s="101">
        <f t="shared" si="22"/>
        <v>8.0541570290750926</v>
      </c>
      <c r="V88" s="33">
        <f t="shared" si="23"/>
        <v>999.99999999999977</v>
      </c>
      <c r="W88" s="105">
        <f t="shared" si="37"/>
        <v>1894969.9271246882</v>
      </c>
      <c r="X88" s="112">
        <f t="shared" si="24"/>
        <v>951.85561995614376</v>
      </c>
      <c r="Y88" s="32">
        <f>(uNES*L88+ uOCEX*G88+uEREX*'UC '!H88+uHOEX*I88+uNES*S88+ uOCEX*N88+uEREX*O88+uHOEX*P88)/(1+oDR)^A$5:A$65536</f>
        <v>611.46752759832486</v>
      </c>
    </row>
    <row r="89" spans="1:25" x14ac:dyDescent="0.25">
      <c r="A89" s="4">
        <v>83</v>
      </c>
      <c r="C89" s="110">
        <f>IF(male=0,VLOOKUP((A87:A921/'Life tables'!$I$2)+age,lifetable,13,1),IF(male=1,VLOOKUP((A87:A921/'Life tables'!$I$2)+age,lifetable,10,1),"error"))</f>
        <v>4.6329957291590951E-4</v>
      </c>
      <c r="F89" s="101">
        <f t="shared" si="25"/>
        <v>234.35459159392755</v>
      </c>
      <c r="G89" s="101">
        <f t="shared" si="26"/>
        <v>23.541409202747225</v>
      </c>
      <c r="H89" s="101">
        <f t="shared" si="27"/>
        <v>0.53871622779098083</v>
      </c>
      <c r="I89" s="101">
        <f t="shared" si="28"/>
        <v>0.53871622779098083</v>
      </c>
      <c r="J89" s="101">
        <f t="shared" si="29"/>
        <v>18.62905090436028</v>
      </c>
      <c r="K89" s="101">
        <f t="shared" si="30"/>
        <v>6.9229221087930606</v>
      </c>
      <c r="L89" s="101">
        <f t="shared" si="19"/>
        <v>184.18377692244502</v>
      </c>
      <c r="M89" s="101">
        <f t="shared" si="31"/>
        <v>765.64540840607219</v>
      </c>
      <c r="N89" s="101">
        <f t="shared" si="32"/>
        <v>73.733311697892603</v>
      </c>
      <c r="O89" s="101">
        <f t="shared" si="33"/>
        <v>1.7600065073898545</v>
      </c>
      <c r="P89" s="101">
        <f t="shared" si="34"/>
        <v>1.7600065073898545</v>
      </c>
      <c r="Q89" s="101">
        <f t="shared" si="35"/>
        <v>21.971669014508294</v>
      </c>
      <c r="R89" s="101">
        <f t="shared" si="36"/>
        <v>1.1939699961872405</v>
      </c>
      <c r="S89" s="101">
        <f t="shared" si="20"/>
        <v>665.22644468270437</v>
      </c>
      <c r="T89" s="101">
        <f t="shared" si="21"/>
        <v>40.600719918868577</v>
      </c>
      <c r="U89" s="101">
        <f t="shared" si="22"/>
        <v>8.1168921049803018</v>
      </c>
      <c r="V89" s="33">
        <f t="shared" si="23"/>
        <v>999.99999999999977</v>
      </c>
      <c r="W89" s="105">
        <f t="shared" si="37"/>
        <v>1891553.1022964071</v>
      </c>
      <c r="X89" s="112">
        <f t="shared" si="24"/>
        <v>951.28238797615086</v>
      </c>
      <c r="Y89" s="32">
        <f>(uNES*L89+ uOCEX*G89+uEREX*'UC '!H89+uHOEX*I89+uNES*S89+ uOCEX*N89+uEREX*O89+uHOEX*P89)/(1+oDR)^A$5:A$65536</f>
        <v>610.91800035790004</v>
      </c>
    </row>
    <row r="90" spans="1:25" x14ac:dyDescent="0.25">
      <c r="A90" s="4">
        <v>84</v>
      </c>
      <c r="C90" s="110">
        <f>IF(male=0,VLOOKUP((A88:A922/'Life tables'!$I$2)+age,lifetable,13,1),IF(male=1,VLOOKUP((A88:A922/'Life tables'!$I$2)+age,lifetable,10,1),"error"))</f>
        <v>4.6329957291590951E-4</v>
      </c>
      <c r="F90" s="101">
        <f t="shared" si="25"/>
        <v>232.4582658389391</v>
      </c>
      <c r="G90" s="101">
        <f t="shared" si="26"/>
        <v>23.350919311867493</v>
      </c>
      <c r="H90" s="101">
        <f t="shared" si="27"/>
        <v>0.53435710066468001</v>
      </c>
      <c r="I90" s="101">
        <f t="shared" si="28"/>
        <v>0.53435710066468001</v>
      </c>
      <c r="J90" s="101">
        <f t="shared" si="29"/>
        <v>18.74806232542166</v>
      </c>
      <c r="K90" s="101">
        <f t="shared" si="30"/>
        <v>6.9648098918570573</v>
      </c>
      <c r="L90" s="101">
        <f t="shared" si="19"/>
        <v>182.32576010846353</v>
      </c>
      <c r="M90" s="101">
        <f t="shared" si="31"/>
        <v>767.54173416106062</v>
      </c>
      <c r="N90" s="101">
        <f t="shared" si="32"/>
        <v>73.915931976729496</v>
      </c>
      <c r="O90" s="101">
        <f t="shared" si="33"/>
        <v>1.7643656345161554</v>
      </c>
      <c r="P90" s="101">
        <f t="shared" si="34"/>
        <v>1.7643656345161554</v>
      </c>
      <c r="Q90" s="101">
        <f t="shared" si="35"/>
        <v>22.363150851546628</v>
      </c>
      <c r="R90" s="101">
        <f t="shared" si="36"/>
        <v>1.2145263684557992</v>
      </c>
      <c r="S90" s="101">
        <f t="shared" si="20"/>
        <v>666.51939369529634</v>
      </c>
      <c r="T90" s="101">
        <f t="shared" si="21"/>
        <v>41.111213176968292</v>
      </c>
      <c r="U90" s="101">
        <f t="shared" si="22"/>
        <v>8.1793362603128568</v>
      </c>
      <c r="V90" s="33">
        <f t="shared" si="23"/>
        <v>999.99999999999977</v>
      </c>
      <c r="W90" s="105">
        <f t="shared" si="37"/>
        <v>1888141.752648463</v>
      </c>
      <c r="X90" s="112">
        <f t="shared" si="24"/>
        <v>950.70945056271853</v>
      </c>
      <c r="Y90" s="32">
        <f>(uNES*L90+ uOCEX*G90+uEREX*'UC '!H90+uHOEX*I90+uNES*S90+ uOCEX*N90+uEREX*O90+uHOEX*P90)/(1+oDR)^A$5:A$65536</f>
        <v>610.36890728280764</v>
      </c>
    </row>
    <row r="91" spans="1:25" x14ac:dyDescent="0.25">
      <c r="A91" s="4">
        <v>85</v>
      </c>
      <c r="C91" s="110">
        <f>IF(male=0,VLOOKUP((A89:A923/'Life tables'!$I$2)+age,lifetable,13,1),IF(male=1,VLOOKUP((A89:A923/'Life tables'!$I$2)+age,lifetable,10,1),"error"))</f>
        <v>4.6329957291590951E-4</v>
      </c>
      <c r="F91" s="101">
        <f t="shared" si="25"/>
        <v>230.6203915668209</v>
      </c>
      <c r="G91" s="101">
        <f t="shared" si="26"/>
        <v>23.166300994774289</v>
      </c>
      <c r="H91" s="101">
        <f t="shared" si="27"/>
        <v>0.53013233729095788</v>
      </c>
      <c r="I91" s="101">
        <f t="shared" si="28"/>
        <v>0.53013233729095788</v>
      </c>
      <c r="J91" s="101">
        <f t="shared" si="29"/>
        <v>18.866132811868098</v>
      </c>
      <c r="K91" s="101">
        <f t="shared" si="30"/>
        <v>7.0063664994365791</v>
      </c>
      <c r="L91" s="101">
        <f t="shared" si="19"/>
        <v>180.52132658616</v>
      </c>
      <c r="M91" s="101">
        <f t="shared" si="31"/>
        <v>769.37960843317887</v>
      </c>
      <c r="N91" s="101">
        <f t="shared" si="32"/>
        <v>74.092923251123395</v>
      </c>
      <c r="O91" s="101">
        <f t="shared" si="33"/>
        <v>1.7685903978898774</v>
      </c>
      <c r="P91" s="101">
        <f t="shared" si="34"/>
        <v>1.7685903978898774</v>
      </c>
      <c r="Q91" s="101">
        <f t="shared" si="35"/>
        <v>22.755570089594276</v>
      </c>
      <c r="R91" s="101">
        <f t="shared" si="36"/>
        <v>1.2351319628396371</v>
      </c>
      <c r="S91" s="101">
        <f t="shared" si="20"/>
        <v>667.7588023338418</v>
      </c>
      <c r="T91" s="101">
        <f t="shared" si="21"/>
        <v>41.621702901462371</v>
      </c>
      <c r="U91" s="101">
        <f t="shared" si="22"/>
        <v>8.2414984622762155</v>
      </c>
      <c r="V91" s="33">
        <f t="shared" si="23"/>
        <v>999.99999999999977</v>
      </c>
      <c r="W91" s="105">
        <f t="shared" si="37"/>
        <v>1884735.8661432359</v>
      </c>
      <c r="X91" s="112">
        <f t="shared" si="24"/>
        <v>950.13679863626112</v>
      </c>
      <c r="Y91" s="32">
        <f>(uNES*L91+ uOCEX*G91+uEREX*'UC '!H91+uHOEX*I91+uNES*S91+ uOCEX*N91+uEREX*O91+uHOEX*P91)/(1+oDR)^A$5:A$65536</f>
        <v>609.8202429229799</v>
      </c>
    </row>
    <row r="92" spans="1:25" x14ac:dyDescent="0.25">
      <c r="A92" s="4">
        <v>86</v>
      </c>
      <c r="C92" s="110">
        <f>IF(male=0,VLOOKUP((A90:A924/'Life tables'!$I$2)+age,lifetable,13,1),IF(male=1,VLOOKUP((A90:A924/'Life tables'!$I$2)+age,lifetable,10,1),"error"))</f>
        <v>4.6329957291590951E-4</v>
      </c>
      <c r="F92" s="101">
        <f t="shared" si="25"/>
        <v>228.83916709564107</v>
      </c>
      <c r="G92" s="101">
        <f t="shared" si="26"/>
        <v>22.987373268746847</v>
      </c>
      <c r="H92" s="101">
        <f t="shared" si="27"/>
        <v>0.52603779610259638</v>
      </c>
      <c r="I92" s="101">
        <f t="shared" si="28"/>
        <v>0.52603779610259638</v>
      </c>
      <c r="J92" s="101">
        <f t="shared" si="29"/>
        <v>18.983291366640355</v>
      </c>
      <c r="K92" s="101">
        <f t="shared" si="30"/>
        <v>7.0476021395341837</v>
      </c>
      <c r="L92" s="101">
        <f t="shared" si="19"/>
        <v>178.76882472851449</v>
      </c>
      <c r="M92" s="101">
        <f t="shared" si="31"/>
        <v>771.1608329043587</v>
      </c>
      <c r="N92" s="101">
        <f t="shared" si="32"/>
        <v>74.264459026947918</v>
      </c>
      <c r="O92" s="101">
        <f t="shared" si="33"/>
        <v>1.7726849390782391</v>
      </c>
      <c r="P92" s="101">
        <f t="shared" si="34"/>
        <v>1.7726849390782391</v>
      </c>
      <c r="Q92" s="101">
        <f t="shared" si="35"/>
        <v>23.148897834628738</v>
      </c>
      <c r="R92" s="101">
        <f t="shared" si="36"/>
        <v>1.2557852621386527</v>
      </c>
      <c r="S92" s="101">
        <f t="shared" si="20"/>
        <v>668.94632090248695</v>
      </c>
      <c r="T92" s="101">
        <f t="shared" si="21"/>
        <v>42.132189201269092</v>
      </c>
      <c r="U92" s="101">
        <f t="shared" si="22"/>
        <v>8.3033874016728362</v>
      </c>
      <c r="V92" s="33">
        <f t="shared" si="23"/>
        <v>999.99999999999977</v>
      </c>
      <c r="W92" s="105">
        <f t="shared" si="37"/>
        <v>1881335.430890189</v>
      </c>
      <c r="X92" s="112">
        <f t="shared" si="24"/>
        <v>949.56442339705791</v>
      </c>
      <c r="Y92" s="32">
        <f>(uNES*L92+ uOCEX*G92+uEREX*'UC '!H92+uHOEX*I92+uNES*S92+ uOCEX*N92+uEREX*O92+uHOEX*P92)/(1+oDR)^A$5:A$65536</f>
        <v>609.27200199460378</v>
      </c>
    </row>
    <row r="93" spans="1:25" x14ac:dyDescent="0.25">
      <c r="A93" s="4">
        <v>87</v>
      </c>
      <c r="C93" s="110">
        <f>IF(male=0,VLOOKUP((A91:A925/'Life tables'!$I$2)+age,lifetable,13,1),IF(male=1,VLOOKUP((A91:A925/'Life tables'!$I$2)+age,lifetable,10,1),"error"))</f>
        <v>4.6329957291590951E-4</v>
      </c>
      <c r="F93" s="101">
        <f t="shared" si="25"/>
        <v>227.11284627769243</v>
      </c>
      <c r="G93" s="101">
        <f t="shared" si="26"/>
        <v>22.813960729593493</v>
      </c>
      <c r="H93" s="101">
        <f t="shared" si="27"/>
        <v>0.5220694631901619</v>
      </c>
      <c r="I93" s="101">
        <f t="shared" si="28"/>
        <v>0.5220694631901619</v>
      </c>
      <c r="J93" s="101">
        <f t="shared" si="29"/>
        <v>19.099566098705726</v>
      </c>
      <c r="K93" s="101">
        <f t="shared" si="30"/>
        <v>7.0885267055056005</v>
      </c>
      <c r="L93" s="101">
        <f t="shared" si="19"/>
        <v>177.0666538175073</v>
      </c>
      <c r="M93" s="101">
        <f t="shared" si="31"/>
        <v>772.8871537223074</v>
      </c>
      <c r="N93" s="101">
        <f t="shared" si="32"/>
        <v>74.430707462010517</v>
      </c>
      <c r="O93" s="101">
        <f t="shared" si="33"/>
        <v>1.7766532719906736</v>
      </c>
      <c r="P93" s="101">
        <f t="shared" si="34"/>
        <v>1.7766532719906736</v>
      </c>
      <c r="Q93" s="101">
        <f t="shared" si="35"/>
        <v>23.543106083243721</v>
      </c>
      <c r="R93" s="101">
        <f t="shared" si="36"/>
        <v>1.2764847959182304</v>
      </c>
      <c r="S93" s="101">
        <f t="shared" si="20"/>
        <v>670.08354883715356</v>
      </c>
      <c r="T93" s="101">
        <f t="shared" si="21"/>
        <v>42.64267218194945</v>
      </c>
      <c r="U93" s="101">
        <f t="shared" si="22"/>
        <v>8.3650115014238313</v>
      </c>
      <c r="V93" s="33">
        <f t="shared" si="23"/>
        <v>999.99999999999977</v>
      </c>
      <c r="W93" s="105">
        <f t="shared" si="37"/>
        <v>1877940.4351415038</v>
      </c>
      <c r="X93" s="112">
        <f t="shared" si="24"/>
        <v>948.99231631662656</v>
      </c>
      <c r="Y93" s="32">
        <f>(uNES*L93+ uOCEX*G93+uEREX*'UC '!H93+uHOEX*I93+uNES*S93+ uOCEX*N93+uEREX*O93+uHOEX*P93)/(1+oDR)^A$5:A$65536</f>
        <v>608.72417937495163</v>
      </c>
    </row>
    <row r="94" spans="1:25" x14ac:dyDescent="0.25">
      <c r="A94" s="4">
        <v>88</v>
      </c>
      <c r="C94" s="110">
        <f>IF(male=0,VLOOKUP((A92:A926/'Life tables'!$I$2)+age,lifetable,13,1),IF(male=1,VLOOKUP((A92:A926/'Life tables'!$I$2)+age,lifetable,10,1),"error"))</f>
        <v>4.6329957291590951E-4</v>
      </c>
      <c r="F94" s="101">
        <f t="shared" si="25"/>
        <v>225.43973678773079</v>
      </c>
      <c r="G94" s="101">
        <f t="shared" si="26"/>
        <v>22.645893379701608</v>
      </c>
      <c r="H94" s="101">
        <f t="shared" si="27"/>
        <v>0.51822344836714029</v>
      </c>
      <c r="I94" s="101">
        <f t="shared" si="28"/>
        <v>0.51822344836714029</v>
      </c>
      <c r="J94" s="101">
        <f t="shared" si="29"/>
        <v>19.21498425061348</v>
      </c>
      <c r="K94" s="101">
        <f t="shared" si="30"/>
        <v>7.1291497857582584</v>
      </c>
      <c r="L94" s="101">
        <f t="shared" si="19"/>
        <v>175.41326247492316</v>
      </c>
      <c r="M94" s="101">
        <f t="shared" si="31"/>
        <v>774.56026321226898</v>
      </c>
      <c r="N94" s="101">
        <f t="shared" si="32"/>
        <v>74.59183153089883</v>
      </c>
      <c r="O94" s="101">
        <f t="shared" si="33"/>
        <v>1.7804992868136951</v>
      </c>
      <c r="P94" s="101">
        <f t="shared" si="34"/>
        <v>1.7804992868136951</v>
      </c>
      <c r="Q94" s="101">
        <f t="shared" si="35"/>
        <v>23.938167695197198</v>
      </c>
      <c r="R94" s="101">
        <f t="shared" si="36"/>
        <v>1.2972291390677628</v>
      </c>
      <c r="S94" s="101">
        <f t="shared" si="20"/>
        <v>671.17203627347783</v>
      </c>
      <c r="T94" s="101">
        <f t="shared" si="21"/>
        <v>43.153151945810677</v>
      </c>
      <c r="U94" s="101">
        <f t="shared" si="22"/>
        <v>8.4263789248260217</v>
      </c>
      <c r="V94" s="33">
        <f t="shared" si="23"/>
        <v>999.99999999999977</v>
      </c>
      <c r="W94" s="105">
        <f t="shared" si="37"/>
        <v>1874550.8672878526</v>
      </c>
      <c r="X94" s="112">
        <f t="shared" si="24"/>
        <v>948.42046912936314</v>
      </c>
      <c r="Y94" s="32">
        <f>(uNES*L94+ uOCEX*G94+uEREX*'UC '!H94+uHOEX*I94+uNES*S94+ uOCEX*N94+uEREX*O94+uHOEX*P94)/(1+oDR)^A$5:A$65536</f>
        <v>608.17677009737133</v>
      </c>
    </row>
    <row r="95" spans="1:25" x14ac:dyDescent="0.25">
      <c r="A95" s="4">
        <v>89</v>
      </c>
      <c r="C95" s="110">
        <f>IF(male=0,VLOOKUP((A93:A927/'Life tables'!$I$2)+age,lifetable,13,1),IF(male=1,VLOOKUP((A93:A927/'Life tables'!$I$2)+age,lifetable,10,1),"error"))</f>
        <v>4.6329957291590951E-4</v>
      </c>
      <c r="F95" s="101">
        <f t="shared" si="25"/>
        <v>223.81819846397588</v>
      </c>
      <c r="G95" s="101">
        <f t="shared" si="26"/>
        <v>22.483006461387692</v>
      </c>
      <c r="H95" s="101">
        <f t="shared" si="27"/>
        <v>0.51449598135635777</v>
      </c>
      <c r="I95" s="101">
        <f t="shared" si="28"/>
        <v>0.51449598135635777</v>
      </c>
      <c r="J95" s="101">
        <f t="shared" si="29"/>
        <v>19.329572225200934</v>
      </c>
      <c r="K95" s="101">
        <f t="shared" si="30"/>
        <v>7.1694806731508764</v>
      </c>
      <c r="L95" s="101">
        <f t="shared" si="19"/>
        <v>173.80714714152364</v>
      </c>
      <c r="M95" s="101">
        <f t="shared" si="31"/>
        <v>776.18180153602395</v>
      </c>
      <c r="N95" s="101">
        <f t="shared" si="32"/>
        <v>74.747989184745933</v>
      </c>
      <c r="O95" s="101">
        <f t="shared" si="33"/>
        <v>1.7842267538244778</v>
      </c>
      <c r="P95" s="101">
        <f t="shared" si="34"/>
        <v>1.7842267538244778</v>
      </c>
      <c r="Q95" s="101">
        <f t="shared" si="35"/>
        <v>24.334056366805619</v>
      </c>
      <c r="R95" s="101">
        <f t="shared" si="36"/>
        <v>1.3180169104036039</v>
      </c>
      <c r="S95" s="101">
        <f t="shared" si="20"/>
        <v>672.21328556641981</v>
      </c>
      <c r="T95" s="101">
        <f t="shared" si="21"/>
        <v>43.663628592006553</v>
      </c>
      <c r="U95" s="101">
        <f t="shared" si="22"/>
        <v>8.4874975835544806</v>
      </c>
      <c r="V95" s="33">
        <f t="shared" si="23"/>
        <v>999.99999999999977</v>
      </c>
      <c r="W95" s="105">
        <f t="shared" si="37"/>
        <v>1871166.7158543007</v>
      </c>
      <c r="X95" s="112">
        <f t="shared" si="24"/>
        <v>947.84887382443878</v>
      </c>
      <c r="Y95" s="32">
        <f>(uNES*L95+ uOCEX*G95+uEREX*'UC '!H95+uHOEX*I95+uNES*S95+ uOCEX*N95+uEREX*O95+uHOEX*P95)/(1+oDR)^A$5:A$65536</f>
        <v>607.62976934643541</v>
      </c>
    </row>
    <row r="96" spans="1:25" x14ac:dyDescent="0.25">
      <c r="A96" s="4">
        <v>90</v>
      </c>
      <c r="C96" s="110">
        <f>IF(male=0,VLOOKUP((A94:A928/'Life tables'!$I$2)+age,lifetable,13,1),IF(male=1,VLOOKUP((A94:A928/'Life tables'!$I$2)+age,lifetable,10,1),"error"))</f>
        <v>4.6329957291590951E-4</v>
      </c>
      <c r="F96" s="101">
        <f t="shared" si="25"/>
        <v>222.24664170024832</v>
      </c>
      <c r="G96" s="101">
        <f t="shared" si="26"/>
        <v>22.325140295384166</v>
      </c>
      <c r="H96" s="101">
        <f t="shared" si="27"/>
        <v>0.51088340809395005</v>
      </c>
      <c r="I96" s="101">
        <f t="shared" si="28"/>
        <v>0.51088340809395005</v>
      </c>
      <c r="J96" s="101">
        <f t="shared" si="29"/>
        <v>19.443355611476353</v>
      </c>
      <c r="K96" s="101">
        <f t="shared" si="30"/>
        <v>7.2095283741033214</v>
      </c>
      <c r="L96" s="101">
        <f t="shared" si="19"/>
        <v>172.24685060309659</v>
      </c>
      <c r="M96" s="101">
        <f t="shared" si="31"/>
        <v>777.75335829975143</v>
      </c>
      <c r="N96" s="101">
        <f t="shared" si="32"/>
        <v>74.899333506070974</v>
      </c>
      <c r="O96" s="101">
        <f t="shared" si="33"/>
        <v>1.7878393270868853</v>
      </c>
      <c r="P96" s="101">
        <f t="shared" si="34"/>
        <v>1.7878393270868853</v>
      </c>
      <c r="Q96" s="101">
        <f t="shared" si="35"/>
        <v>24.73074660515822</v>
      </c>
      <c r="R96" s="101">
        <f t="shared" si="36"/>
        <v>1.3388467713150844</v>
      </c>
      <c r="S96" s="101">
        <f t="shared" si="20"/>
        <v>673.20875276303332</v>
      </c>
      <c r="T96" s="101">
        <f t="shared" si="21"/>
        <v>44.174102216634573</v>
      </c>
      <c r="U96" s="101">
        <f t="shared" si="22"/>
        <v>8.5483751454184063</v>
      </c>
      <c r="V96" s="33">
        <f t="shared" si="23"/>
        <v>999.99999999999977</v>
      </c>
      <c r="W96" s="105">
        <f t="shared" si="37"/>
        <v>1867787.9694963475</v>
      </c>
      <c r="X96" s="112">
        <f t="shared" si="24"/>
        <v>947.27752263794673</v>
      </c>
      <c r="Y96" s="32">
        <f>(uNES*L96+ uOCEX*G96+uEREX*'UC '!H96+uHOEX*I96+uNES*S96+ uOCEX*N96+uEREX*O96+uHOEX*P96)/(1+oDR)^A$5:A$65536</f>
        <v>607.08317245323633</v>
      </c>
    </row>
    <row r="97" spans="1:25" x14ac:dyDescent="0.25">
      <c r="A97" s="4">
        <v>91</v>
      </c>
      <c r="C97" s="110">
        <f>IF(male=0,VLOOKUP((A95:A929/'Life tables'!$I$2)+age,lifetable,13,1),IF(male=1,VLOOKUP((A95:A929/'Life tables'!$I$2)+age,lifetable,10,1),"error"))</f>
        <v>4.6329957291590951E-4</v>
      </c>
      <c r="F97" s="101">
        <f t="shared" si="25"/>
        <v>220.72352588766697</v>
      </c>
      <c r="G97" s="101">
        <f t="shared" si="26"/>
        <v>22.172140124304601</v>
      </c>
      <c r="H97" s="101">
        <f t="shared" si="27"/>
        <v>0.5073821871472558</v>
      </c>
      <c r="I97" s="101">
        <f t="shared" si="28"/>
        <v>0.5073821871472558</v>
      </c>
      <c r="J97" s="101">
        <f t="shared" si="29"/>
        <v>19.556359209704045</v>
      </c>
      <c r="K97" s="101">
        <f t="shared" si="30"/>
        <v>7.2493016174256688</v>
      </c>
      <c r="L97" s="101">
        <f t="shared" si="19"/>
        <v>170.73096056193813</v>
      </c>
      <c r="M97" s="101">
        <f t="shared" si="31"/>
        <v>779.27647411233272</v>
      </c>
      <c r="N97" s="101">
        <f t="shared" si="32"/>
        <v>75.046012858847135</v>
      </c>
      <c r="O97" s="101">
        <f t="shared" si="33"/>
        <v>1.7913405480335793</v>
      </c>
      <c r="P97" s="101">
        <f t="shared" si="34"/>
        <v>1.7913405480335793</v>
      </c>
      <c r="Q97" s="101">
        <f t="shared" si="35"/>
        <v>25.128213703126129</v>
      </c>
      <c r="R97" s="101">
        <f t="shared" si="36"/>
        <v>1.3597174244522616</v>
      </c>
      <c r="S97" s="101">
        <f t="shared" si="20"/>
        <v>674.15984902984007</v>
      </c>
      <c r="T97" s="101">
        <f t="shared" si="21"/>
        <v>44.684572912830177</v>
      </c>
      <c r="U97" s="101">
        <f t="shared" si="22"/>
        <v>8.6090190418779304</v>
      </c>
      <c r="V97" s="33">
        <f t="shared" si="23"/>
        <v>999.99999999999966</v>
      </c>
      <c r="W97" s="105">
        <f t="shared" si="37"/>
        <v>1864414.6169960878</v>
      </c>
      <c r="X97" s="112">
        <f t="shared" si="24"/>
        <v>946.7064080452916</v>
      </c>
      <c r="Y97" s="32">
        <f>(uNES*L97+ uOCEX*G97+uEREX*'UC '!H97+uHOEX*I97+uNES*S97+ uOCEX*N97+uEREX*O97+uHOEX*P97)/(1+oDR)^A$5:A$65536</f>
        <v>606.53697489083254</v>
      </c>
    </row>
    <row r="98" spans="1:25" x14ac:dyDescent="0.25">
      <c r="A98" s="4">
        <v>92</v>
      </c>
      <c r="C98" s="110">
        <f>IF(male=0,VLOOKUP((A96:A930/'Life tables'!$I$2)+age,lifetable,13,1),IF(male=1,VLOOKUP((A96:A930/'Life tables'!$I$2)+age,lifetable,10,1),"error"))</f>
        <v>4.6329957291590951E-4</v>
      </c>
      <c r="F98" s="101">
        <f t="shared" si="25"/>
        <v>219.2473579043783</v>
      </c>
      <c r="G98" s="101">
        <f t="shared" si="26"/>
        <v>22.023855960933879</v>
      </c>
      <c r="H98" s="101">
        <f t="shared" si="27"/>
        <v>0.50398888624312421</v>
      </c>
      <c r="I98" s="101">
        <f t="shared" si="28"/>
        <v>0.50398888624312421</v>
      </c>
      <c r="J98" s="101">
        <f t="shared" si="29"/>
        <v>19.668607055716247</v>
      </c>
      <c r="K98" s="101">
        <f t="shared" si="30"/>
        <v>7.2888088628751211</v>
      </c>
      <c r="L98" s="101">
        <f t="shared" si="19"/>
        <v>169.25810825236681</v>
      </c>
      <c r="M98" s="101">
        <f t="shared" si="31"/>
        <v>780.75264209562135</v>
      </c>
      <c r="N98" s="101">
        <f t="shared" si="32"/>
        <v>75.188171033943959</v>
      </c>
      <c r="O98" s="101">
        <f t="shared" si="33"/>
        <v>1.7947338489377109</v>
      </c>
      <c r="P98" s="101">
        <f t="shared" si="34"/>
        <v>1.7947338489377109</v>
      </c>
      <c r="Q98" s="101">
        <f t="shared" si="35"/>
        <v>25.526433715141774</v>
      </c>
      <c r="R98" s="101">
        <f t="shared" si="36"/>
        <v>1.3806276124541177</v>
      </c>
      <c r="S98" s="101">
        <f t="shared" si="20"/>
        <v>675.06794203620609</v>
      </c>
      <c r="T98" s="101">
        <f t="shared" si="21"/>
        <v>45.195040770858022</v>
      </c>
      <c r="U98" s="101">
        <f t="shared" si="22"/>
        <v>8.6694364753292383</v>
      </c>
      <c r="V98" s="33">
        <f t="shared" si="23"/>
        <v>999.99999999999966</v>
      </c>
      <c r="W98" s="105">
        <f t="shared" si="37"/>
        <v>1861046.6472584999</v>
      </c>
      <c r="X98" s="112">
        <f t="shared" si="24"/>
        <v>946.13552275381244</v>
      </c>
      <c r="Y98" s="32">
        <f>(uNES*L98+ uOCEX*G98+uEREX*'UC '!H98+uHOEX*I98+uNES*S98+ uOCEX*N98+uEREX*O98+uHOEX*P98)/(1+oDR)^A$5:A$65536</f>
        <v>605.99117226983276</v>
      </c>
    </row>
    <row r="99" spans="1:25" x14ac:dyDescent="0.25">
      <c r="A99" s="4">
        <v>93</v>
      </c>
      <c r="C99" s="110">
        <f>IF(male=0,VLOOKUP((A97:A931/'Life tables'!$I$2)+age,lifetable,13,1),IF(male=1,VLOOKUP((A97:A931/'Life tables'!$I$2)+age,lifetable,10,1),"error"))</f>
        <v>4.6329957291590951E-4</v>
      </c>
      <c r="F99" s="101">
        <f t="shared" si="25"/>
        <v>217.81669065183794</v>
      </c>
      <c r="G99" s="101">
        <f t="shared" si="26"/>
        <v>21.880142441194607</v>
      </c>
      <c r="H99" s="101">
        <f t="shared" si="27"/>
        <v>0.50070017890323093</v>
      </c>
      <c r="I99" s="101">
        <f t="shared" si="28"/>
        <v>0.50070017890323093</v>
      </c>
      <c r="J99" s="101">
        <f t="shared" si="29"/>
        <v>19.780122444475634</v>
      </c>
      <c r="K99" s="101">
        <f t="shared" si="30"/>
        <v>7.3280583094491716</v>
      </c>
      <c r="L99" s="101">
        <f t="shared" si="19"/>
        <v>167.82696709891206</v>
      </c>
      <c r="M99" s="101">
        <f t="shared" si="31"/>
        <v>782.18330934816174</v>
      </c>
      <c r="N99" s="101">
        <f t="shared" si="32"/>
        <v>75.325947390086597</v>
      </c>
      <c r="O99" s="101">
        <f t="shared" si="33"/>
        <v>1.7980225562776042</v>
      </c>
      <c r="P99" s="101">
        <f t="shared" si="34"/>
        <v>1.7980225562776042</v>
      </c>
      <c r="Q99" s="101">
        <f t="shared" si="35"/>
        <v>25.925383433724878</v>
      </c>
      <c r="R99" s="101">
        <f t="shared" si="36"/>
        <v>1.4015761167159591</v>
      </c>
      <c r="S99" s="101">
        <f t="shared" si="20"/>
        <v>675.93435729507905</v>
      </c>
      <c r="T99" s="101">
        <f t="shared" si="21"/>
        <v>45.705505878200512</v>
      </c>
      <c r="U99" s="101">
        <f t="shared" si="22"/>
        <v>8.7296344261651306</v>
      </c>
      <c r="V99" s="33">
        <f t="shared" si="23"/>
        <v>999.99999999999966</v>
      </c>
      <c r="W99" s="105">
        <f t="shared" si="37"/>
        <v>1857684.0493078434</v>
      </c>
      <c r="X99" s="112">
        <f t="shared" si="24"/>
        <v>945.56485969563391</v>
      </c>
      <c r="Y99" s="32">
        <f>(uNES*L99+ uOCEX*G99+uEREX*'UC '!H99+uHOEX*I99+uNES*S99+ uOCEX*N99+uEREX*O99+uHOEX*P99)/(1+oDR)^A$5:A$65536</f>
        <v>605.44576033412022</v>
      </c>
    </row>
    <row r="100" spans="1:25" x14ac:dyDescent="0.25">
      <c r="A100" s="4">
        <v>94</v>
      </c>
      <c r="C100" s="110">
        <f>IF(male=0,VLOOKUP((A98:A932/'Life tables'!$I$2)+age,lifetable,13,1),IF(male=1,VLOOKUP((A98:A932/'Life tables'!$I$2)+age,lifetable,10,1),"error"))</f>
        <v>4.6329957291590951E-4</v>
      </c>
      <c r="F100" s="101">
        <f t="shared" si="25"/>
        <v>216.43012163620912</v>
      </c>
      <c r="G100" s="101">
        <f t="shared" si="26"/>
        <v>21.740858681645626</v>
      </c>
      <c r="H100" s="101">
        <f t="shared" si="27"/>
        <v>0.49751284118310762</v>
      </c>
      <c r="I100" s="101">
        <f t="shared" si="28"/>
        <v>0.49751284118310762</v>
      </c>
      <c r="J100" s="101">
        <f t="shared" si="29"/>
        <v>19.890927952911539</v>
      </c>
      <c r="K100" s="101">
        <f t="shared" si="30"/>
        <v>7.3670579034231416</v>
      </c>
      <c r="L100" s="101">
        <f t="shared" si="19"/>
        <v>166.43625141586261</v>
      </c>
      <c r="M100" s="101">
        <f t="shared" si="31"/>
        <v>783.56987836379051</v>
      </c>
      <c r="N100" s="101">
        <f t="shared" si="32"/>
        <v>75.459476990470193</v>
      </c>
      <c r="O100" s="101">
        <f t="shared" si="33"/>
        <v>1.8012098939977275</v>
      </c>
      <c r="P100" s="101">
        <f t="shared" si="34"/>
        <v>1.8012098939977275</v>
      </c>
      <c r="Q100" s="101">
        <f t="shared" si="35"/>
        <v>26.325040366731979</v>
      </c>
      <c r="R100" s="101">
        <f t="shared" si="36"/>
        <v>1.4225617561948092</v>
      </c>
      <c r="S100" s="101">
        <f t="shared" si="20"/>
        <v>676.76037946239808</v>
      </c>
      <c r="T100" s="101">
        <f t="shared" si="21"/>
        <v>46.215968319643522</v>
      </c>
      <c r="U100" s="101">
        <f t="shared" si="22"/>
        <v>8.7896196596179514</v>
      </c>
      <c r="V100" s="33">
        <f t="shared" si="23"/>
        <v>999.99999999999966</v>
      </c>
      <c r="W100" s="105">
        <f t="shared" si="37"/>
        <v>1854326.8122841818</v>
      </c>
      <c r="X100" s="112">
        <f t="shared" si="24"/>
        <v>944.9944120207382</v>
      </c>
      <c r="Y100" s="32">
        <f>(uNES*L100+ uOCEX*G100+uEREX*'UC '!H100+uHOEX*I100+uNES*S100+ uOCEX*N100+uEREX*O100+uHOEX*P100)/(1+oDR)^A$5:A$65536</f>
        <v>604.90073495670777</v>
      </c>
    </row>
    <row r="101" spans="1:25" x14ac:dyDescent="0.25">
      <c r="A101" s="4">
        <v>95</v>
      </c>
      <c r="C101" s="110">
        <f>IF(male=0,VLOOKUP((A99:A933/'Life tables'!$I$2)+age,lifetable,13,1),IF(male=1,VLOOKUP((A99:A933/'Life tables'!$I$2)+age,lifetable,10,1),"error"))</f>
        <v>4.6329957291590951E-4</v>
      </c>
      <c r="F101" s="101">
        <f t="shared" si="25"/>
        <v>215.08629159348737</v>
      </c>
      <c r="G101" s="101">
        <f t="shared" si="26"/>
        <v>21.605868141372902</v>
      </c>
      <c r="H101" s="101">
        <f t="shared" si="27"/>
        <v>0.49442374851168414</v>
      </c>
      <c r="I101" s="101">
        <f t="shared" si="28"/>
        <v>0.49442374851168414</v>
      </c>
      <c r="J101" s="101">
        <f t="shared" si="29"/>
        <v>20.001045462052293</v>
      </c>
      <c r="K101" s="101">
        <f t="shared" si="30"/>
        <v>7.4058153461399767</v>
      </c>
      <c r="L101" s="101">
        <f t="shared" si="19"/>
        <v>165.08471514689882</v>
      </c>
      <c r="M101" s="101">
        <f t="shared" si="31"/>
        <v>784.91370840651223</v>
      </c>
      <c r="N101" s="101">
        <f t="shared" si="32"/>
        <v>75.588890735163403</v>
      </c>
      <c r="O101" s="101">
        <f t="shared" si="33"/>
        <v>1.8042989866691508</v>
      </c>
      <c r="P101" s="101">
        <f t="shared" si="34"/>
        <v>1.8042989866691508</v>
      </c>
      <c r="Q101" s="101">
        <f t="shared" si="35"/>
        <v>26.725382715307219</v>
      </c>
      <c r="R101" s="101">
        <f t="shared" si="36"/>
        <v>1.4435833862516232</v>
      </c>
      <c r="S101" s="101">
        <f t="shared" si="20"/>
        <v>677.5472535964517</v>
      </c>
      <c r="T101" s="101">
        <f t="shared" si="21"/>
        <v>46.726428177359509</v>
      </c>
      <c r="U101" s="101">
        <f t="shared" si="22"/>
        <v>8.8493987323916006</v>
      </c>
      <c r="V101" s="33">
        <f t="shared" si="23"/>
        <v>999.99999999999955</v>
      </c>
      <c r="W101" s="105">
        <f t="shared" si="37"/>
        <v>1850974.9254400083</v>
      </c>
      <c r="X101" s="112">
        <f t="shared" si="24"/>
        <v>944.42417309024847</v>
      </c>
      <c r="Y101" s="32">
        <f>(uNES*L101+ uOCEX*G101+uEREX*'UC '!H101+uHOEX*I101+uNES*S101+ uOCEX*N101+uEREX*O101+uHOEX*P101)/(1+oDR)^A$5:A$65536</f>
        <v>604.35609213572354</v>
      </c>
    </row>
    <row r="102" spans="1:25" x14ac:dyDescent="0.25">
      <c r="A102" s="4">
        <v>96</v>
      </c>
      <c r="C102" s="110">
        <f>IF(male=0,VLOOKUP((A100:A934/'Life tables'!$I$2)+age,lifetable,13,1),IF(male=1,VLOOKUP((A100:A934/'Life tables'!$I$2)+age,lifetable,10,1),"error"))</f>
        <v>4.6329957291590951E-4</v>
      </c>
      <c r="F102" s="101">
        <f t="shared" si="25"/>
        <v>213.78388315700394</v>
      </c>
      <c r="G102" s="101">
        <f t="shared" si="26"/>
        <v>21.475038488137461</v>
      </c>
      <c r="H102" s="101">
        <f t="shared" si="27"/>
        <v>0.49142987262824833</v>
      </c>
      <c r="I102" s="101">
        <f t="shared" si="28"/>
        <v>0.49142987262824833</v>
      </c>
      <c r="J102" s="101">
        <f t="shared" si="29"/>
        <v>20.110496178475358</v>
      </c>
      <c r="K102" s="101">
        <f t="shared" si="30"/>
        <v>7.4443381015599277</v>
      </c>
      <c r="L102" s="101">
        <f t="shared" si="19"/>
        <v>163.77115064357469</v>
      </c>
      <c r="M102" s="101">
        <f t="shared" si="31"/>
        <v>786.21611684299569</v>
      </c>
      <c r="N102" s="101">
        <f t="shared" si="32"/>
        <v>75.714315489430675</v>
      </c>
      <c r="O102" s="101">
        <f t="shared" si="33"/>
        <v>1.8072928625525868</v>
      </c>
      <c r="P102" s="101">
        <f t="shared" si="34"/>
        <v>1.8072928625525868</v>
      </c>
      <c r="Q102" s="101">
        <f t="shared" si="35"/>
        <v>27.126389352512767</v>
      </c>
      <c r="R102" s="101">
        <f t="shared" si="36"/>
        <v>1.4646398975291897</v>
      </c>
      <c r="S102" s="101">
        <f t="shared" si="20"/>
        <v>678.29618637841781</v>
      </c>
      <c r="T102" s="101">
        <f t="shared" si="21"/>
        <v>47.236885530988125</v>
      </c>
      <c r="U102" s="101">
        <f t="shared" si="22"/>
        <v>8.9089779990891174</v>
      </c>
      <c r="V102" s="33">
        <f t="shared" si="23"/>
        <v>999.99999999999966</v>
      </c>
      <c r="W102" s="105">
        <f t="shared" si="37"/>
        <v>1847628.3781369859</v>
      </c>
      <c r="X102" s="112">
        <f t="shared" si="24"/>
        <v>943.85413646992231</v>
      </c>
      <c r="Y102" s="32">
        <f>(uNES*L102+ uOCEX*G102+uEREX*'UC '!H102+uHOEX*I102+uNES*S102+ uOCEX*N102+uEREX*O102+uHOEX*P102)/(1+oDR)^A$5:A$65536</f>
        <v>603.81182799052033</v>
      </c>
    </row>
    <row r="103" spans="1:25" x14ac:dyDescent="0.25">
      <c r="A103" s="4">
        <v>97</v>
      </c>
      <c r="C103" s="110">
        <f>IF(male=0,VLOOKUP((A101:A935/'Life tables'!$I$2)+age,lifetable,13,1),IF(male=1,VLOOKUP((A101:A935/'Life tables'!$I$2)+age,lifetable,10,1),"error"))</f>
        <v>4.6329957291590951E-4</v>
      </c>
      <c r="F103" s="101">
        <f t="shared" si="25"/>
        <v>212.52161956600128</v>
      </c>
      <c r="G103" s="101">
        <f t="shared" si="26"/>
        <v>21.348241468649096</v>
      </c>
      <c r="H103" s="101">
        <f t="shared" si="27"/>
        <v>0.48852827861381953</v>
      </c>
      <c r="I103" s="101">
        <f t="shared" si="28"/>
        <v>0.48852827861381953</v>
      </c>
      <c r="J103" s="101">
        <f t="shared" si="29"/>
        <v>20.219300655096294</v>
      </c>
      <c r="K103" s="101">
        <f t="shared" si="30"/>
        <v>7.4826334035775286</v>
      </c>
      <c r="L103" s="101">
        <f t="shared" si="19"/>
        <v>162.4943874814507</v>
      </c>
      <c r="M103" s="101">
        <f t="shared" si="31"/>
        <v>787.47838043399838</v>
      </c>
      <c r="N103" s="101">
        <f t="shared" si="32"/>
        <v>75.835874208099227</v>
      </c>
      <c r="O103" s="101">
        <f t="shared" si="33"/>
        <v>1.8101944565670156</v>
      </c>
      <c r="P103" s="101">
        <f t="shared" si="34"/>
        <v>1.8101944565670156</v>
      </c>
      <c r="Q103" s="101">
        <f t="shared" si="35"/>
        <v>27.528039802617911</v>
      </c>
      <c r="R103" s="101">
        <f t="shared" si="36"/>
        <v>1.4857302148646196</v>
      </c>
      <c r="S103" s="101">
        <f t="shared" si="20"/>
        <v>679.00834729528265</v>
      </c>
      <c r="T103" s="101">
        <f t="shared" si="21"/>
        <v>47.747340457714202</v>
      </c>
      <c r="U103" s="101">
        <f t="shared" si="22"/>
        <v>8.9683636184421474</v>
      </c>
      <c r="V103" s="33">
        <f t="shared" si="23"/>
        <v>999.99999999999966</v>
      </c>
      <c r="W103" s="105">
        <f t="shared" si="37"/>
        <v>1844287.1598427782</v>
      </c>
      <c r="X103" s="112">
        <f t="shared" si="24"/>
        <v>943.28429592384327</v>
      </c>
      <c r="Y103" s="32">
        <f>(uNES*L103+ uOCEX*G103+uEREX*'UC '!H103+uHOEX*I103+uNES*S103+ uOCEX*N103+uEREX*O103+uHOEX*P103)/(1+oDR)^A$5:A$65536</f>
        <v>603.2679387579069</v>
      </c>
    </row>
    <row r="104" spans="1:25" x14ac:dyDescent="0.25">
      <c r="A104" s="4">
        <v>98</v>
      </c>
      <c r="C104" s="110">
        <f>IF(male=0,VLOOKUP((A102:A936/'Life tables'!$I$2)+age,lifetable,13,1),IF(male=1,VLOOKUP((A102:A936/'Life tables'!$I$2)+age,lifetable,10,1),"error"))</f>
        <v>4.6329957291590951E-4</v>
      </c>
      <c r="F104" s="101">
        <f t="shared" si="25"/>
        <v>211.29826341401491</v>
      </c>
      <c r="G104" s="101">
        <f t="shared" si="26"/>
        <v>21.225352782838705</v>
      </c>
      <c r="H104" s="101">
        <f t="shared" si="27"/>
        <v>0.48571612201402509</v>
      </c>
      <c r="I104" s="101">
        <f t="shared" si="28"/>
        <v>0.48571612201402509</v>
      </c>
      <c r="J104" s="101">
        <f t="shared" si="29"/>
        <v>20.327478811316933</v>
      </c>
      <c r="K104" s="101">
        <f t="shared" si="30"/>
        <v>7.5207082631130371</v>
      </c>
      <c r="L104" s="101">
        <f t="shared" si="19"/>
        <v>161.2532913127182</v>
      </c>
      <c r="M104" s="101">
        <f t="shared" si="31"/>
        <v>788.7017365859848</v>
      </c>
      <c r="N104" s="101">
        <f t="shared" si="32"/>
        <v>75.953686056092593</v>
      </c>
      <c r="O104" s="101">
        <f t="shared" si="33"/>
        <v>1.8130066131668101</v>
      </c>
      <c r="P104" s="101">
        <f t="shared" si="34"/>
        <v>1.8130066131668101</v>
      </c>
      <c r="Q104" s="101">
        <f t="shared" si="35"/>
        <v>27.93031422102656</v>
      </c>
      <c r="R104" s="101">
        <f t="shared" si="36"/>
        <v>1.5068532962353562</v>
      </c>
      <c r="S104" s="101">
        <f t="shared" si="20"/>
        <v>679.68486978629664</v>
      </c>
      <c r="T104" s="101">
        <f t="shared" si="21"/>
        <v>48.257793032343493</v>
      </c>
      <c r="U104" s="101">
        <f t="shared" si="22"/>
        <v>9.0275615593483938</v>
      </c>
      <c r="V104" s="33">
        <f t="shared" si="23"/>
        <v>999.99999999999977</v>
      </c>
      <c r="W104" s="105">
        <f t="shared" si="37"/>
        <v>1840951.2601280005</v>
      </c>
      <c r="X104" s="112">
        <f t="shared" si="24"/>
        <v>942.71464540830789</v>
      </c>
      <c r="Y104" s="32">
        <f>(uNES*L104+ uOCEX*G104+uEREX*'UC '!H104+uHOEX*I104+uNES*S104+ uOCEX*N104+uEREX*O104+uHOEX*P104)/(1+oDR)^A$5:A$65536</f>
        <v>602.72442078849554</v>
      </c>
    </row>
    <row r="105" spans="1:25" x14ac:dyDescent="0.25">
      <c r="A105" s="4">
        <v>99</v>
      </c>
      <c r="C105" s="110">
        <f>IF(male=0,VLOOKUP((A103:A937/'Life tables'!$I$2)+age,lifetable,13,1),IF(male=1,VLOOKUP((A103:A937/'Life tables'!$I$2)+age,lifetable,10,1),"error"))</f>
        <v>4.6329957291590951E-4</v>
      </c>
      <c r="F105" s="101">
        <f t="shared" si="25"/>
        <v>210.11261543583461</v>
      </c>
      <c r="G105" s="101">
        <f t="shared" si="26"/>
        <v>21.106251962005988</v>
      </c>
      <c r="H105" s="101">
        <f t="shared" si="27"/>
        <v>0.48299064605066089</v>
      </c>
      <c r="I105" s="101">
        <f t="shared" si="28"/>
        <v>0.48299064605066089</v>
      </c>
      <c r="J105" s="101">
        <f t="shared" si="29"/>
        <v>20.435049952552529</v>
      </c>
      <c r="K105" s="101">
        <f t="shared" si="30"/>
        <v>7.5585694749852923</v>
      </c>
      <c r="L105" s="101">
        <f t="shared" si="19"/>
        <v>160.0467627541895</v>
      </c>
      <c r="M105" s="101">
        <f t="shared" si="31"/>
        <v>789.88738456416513</v>
      </c>
      <c r="N105" s="101">
        <f t="shared" si="32"/>
        <v>76.06786652524886</v>
      </c>
      <c r="O105" s="101">
        <f t="shared" si="33"/>
        <v>1.8157320891301745</v>
      </c>
      <c r="P105" s="101">
        <f t="shared" si="34"/>
        <v>1.8157320891301745</v>
      </c>
      <c r="Q105" s="101">
        <f t="shared" si="35"/>
        <v>28.333193374823423</v>
      </c>
      <c r="R105" s="101">
        <f t="shared" si="36"/>
        <v>1.5280081317376717</v>
      </c>
      <c r="S105" s="101">
        <f t="shared" si="20"/>
        <v>680.32685235409485</v>
      </c>
      <c r="T105" s="101">
        <f t="shared" si="21"/>
        <v>48.768243327375956</v>
      </c>
      <c r="U105" s="101">
        <f t="shared" si="22"/>
        <v>9.0865776067229636</v>
      </c>
      <c r="V105" s="33">
        <f t="shared" si="23"/>
        <v>999.99999999999977</v>
      </c>
      <c r="W105" s="105">
        <f t="shared" si="37"/>
        <v>1837620.668663248</v>
      </c>
      <c r="X105" s="112">
        <f t="shared" si="24"/>
        <v>942.14517906590083</v>
      </c>
      <c r="Y105" s="32">
        <f>(uNES*L105+ uOCEX*G105+uEREX*'UC '!H105+uHOEX*I105+uNES*S105+ uOCEX*N105+uEREX*O105+uHOEX*P105)/(1+oDR)^A$5:A$65536</f>
        <v>602.18127054316369</v>
      </c>
    </row>
    <row r="106" spans="1:25" x14ac:dyDescent="0.25">
      <c r="A106" s="4">
        <v>100</v>
      </c>
      <c r="C106" s="110">
        <f>IF(male=0,VLOOKUP((A104:A938/'Life tables'!$I$2)+age,lifetable,13,1),IF(male=1,VLOOKUP((A104:A938/'Life tables'!$I$2)+age,lifetable,10,1),"error"))</f>
        <v>4.6329957291590951E-4</v>
      </c>
      <c r="F106" s="101">
        <f t="shared" si="25"/>
        <v>208.96351333185575</v>
      </c>
      <c r="G106" s="101">
        <f t="shared" si="26"/>
        <v>20.990822250723109</v>
      </c>
      <c r="H106" s="101">
        <f t="shared" si="27"/>
        <v>0.48034917891920054</v>
      </c>
      <c r="I106" s="101">
        <f t="shared" si="28"/>
        <v>0.48034917891920054</v>
      </c>
      <c r="J106" s="101">
        <f t="shared" si="29"/>
        <v>20.542032789156988</v>
      </c>
      <c r="K106" s="101">
        <f t="shared" si="30"/>
        <v>7.5962236245727279</v>
      </c>
      <c r="L106" s="101">
        <f t="shared" si="19"/>
        <v>158.87373630956452</v>
      </c>
      <c r="M106" s="101">
        <f t="shared" si="31"/>
        <v>791.03648666814388</v>
      </c>
      <c r="N106" s="101">
        <f t="shared" si="32"/>
        <v>76.178527547538209</v>
      </c>
      <c r="O106" s="101">
        <f t="shared" si="33"/>
        <v>1.8183735562616345</v>
      </c>
      <c r="P106" s="101">
        <f t="shared" si="34"/>
        <v>1.8183735562616345</v>
      </c>
      <c r="Q106" s="101">
        <f t="shared" si="35"/>
        <v>28.736658623919848</v>
      </c>
      <c r="R106" s="101">
        <f t="shared" si="36"/>
        <v>1.549193742596652</v>
      </c>
      <c r="S106" s="101">
        <f t="shared" si="20"/>
        <v>680.93535964156592</v>
      </c>
      <c r="T106" s="101">
        <f t="shared" si="21"/>
        <v>49.278691413076835</v>
      </c>
      <c r="U106" s="101">
        <f t="shared" si="22"/>
        <v>9.1454173671693795</v>
      </c>
      <c r="V106" s="33">
        <f t="shared" si="23"/>
        <v>999.99999999999966</v>
      </c>
      <c r="W106" s="105">
        <f t="shared" si="37"/>
        <v>1834295.3752162338</v>
      </c>
      <c r="X106" s="112">
        <f t="shared" si="24"/>
        <v>941.57589121975343</v>
      </c>
      <c r="Y106" s="32">
        <f>(uNES*L106+ uOCEX*G106+uEREX*'UC '!H106+uHOEX*I106+uNES*S106+ uOCEX*N106+uEREX*O106+uHOEX*P106)/(1+oDR)^A$5:A$65536</f>
        <v>601.63848458962661</v>
      </c>
    </row>
    <row r="107" spans="1:25" x14ac:dyDescent="0.25">
      <c r="A107" s="4">
        <v>101</v>
      </c>
      <c r="C107" s="110">
        <f>IF(male=0,VLOOKUP((A105:A939/'Life tables'!$I$2)+age,lifetable,13,1),IF(male=1,VLOOKUP((A105:A939/'Life tables'!$I$2)+age,lifetable,10,1),"error"))</f>
        <v>4.6329957291590951E-4</v>
      </c>
      <c r="F107" s="101">
        <f t="shared" si="25"/>
        <v>207.84983062866826</v>
      </c>
      <c r="G107" s="101">
        <f t="shared" si="26"/>
        <v>20.878950492378443</v>
      </c>
      <c r="H107" s="101">
        <f t="shared" si="27"/>
        <v>0.47778913116960581</v>
      </c>
      <c r="I107" s="101">
        <f t="shared" si="28"/>
        <v>0.47778913116960581</v>
      </c>
      <c r="J107" s="101">
        <f t="shared" si="29"/>
        <v>20.648445454764776</v>
      </c>
      <c r="K107" s="101">
        <f t="shared" si="30"/>
        <v>7.6336770942690659</v>
      </c>
      <c r="L107" s="101">
        <f t="shared" si="19"/>
        <v>157.73317932491676</v>
      </c>
      <c r="M107" s="101">
        <f t="shared" si="31"/>
        <v>792.15016937133134</v>
      </c>
      <c r="N107" s="101">
        <f t="shared" si="32"/>
        <v>76.285777604790724</v>
      </c>
      <c r="O107" s="101">
        <f t="shared" si="33"/>
        <v>1.8209336040112292</v>
      </c>
      <c r="P107" s="101">
        <f t="shared" si="34"/>
        <v>1.8209336040112292</v>
      </c>
      <c r="Q107" s="101">
        <f t="shared" si="35"/>
        <v>29.140691902780802</v>
      </c>
      <c r="R107" s="101">
        <f t="shared" si="36"/>
        <v>1.570409180206696</v>
      </c>
      <c r="S107" s="101">
        <f t="shared" si="20"/>
        <v>681.51142347553071</v>
      </c>
      <c r="T107" s="101">
        <f t="shared" si="21"/>
        <v>49.789137357545577</v>
      </c>
      <c r="U107" s="101">
        <f t="shared" si="22"/>
        <v>9.2040862744757614</v>
      </c>
      <c r="V107" s="33">
        <f t="shared" si="23"/>
        <v>999.99999999999955</v>
      </c>
      <c r="W107" s="105">
        <f t="shared" si="37"/>
        <v>1830975.369649007</v>
      </c>
      <c r="X107" s="112">
        <f t="shared" si="24"/>
        <v>941.00677636797832</v>
      </c>
      <c r="Y107" s="32">
        <f>(uNES*L107+ uOCEX*G107+uEREX*'UC '!H107+uHOEX*I107+uNES*S107+ uOCEX*N107+uEREX*O107+uHOEX*P107)/(1+oDR)^A$5:A$65536</f>
        <v>601.09605959911448</v>
      </c>
    </row>
    <row r="108" spans="1:25" x14ac:dyDescent="0.25">
      <c r="A108" s="4">
        <v>102</v>
      </c>
      <c r="C108" s="110">
        <f>IF(male=0,VLOOKUP((A106:A940/'Life tables'!$I$2)+age,lifetable,13,1),IF(male=1,VLOOKUP((A106:A940/'Life tables'!$I$2)+age,lifetable,10,1),"error"))</f>
        <v>4.6329957291590951E-4</v>
      </c>
      <c r="F108" s="101">
        <f t="shared" si="25"/>
        <v>206.77047557476624</v>
      </c>
      <c r="G108" s="101">
        <f t="shared" si="26"/>
        <v>20.770527018248316</v>
      </c>
      <c r="H108" s="101">
        <f t="shared" si="27"/>
        <v>0.47530799316786887</v>
      </c>
      <c r="I108" s="101">
        <f t="shared" si="28"/>
        <v>0.47530799316786887</v>
      </c>
      <c r="J108" s="101">
        <f t="shared" si="29"/>
        <v>20.754305524067455</v>
      </c>
      <c r="K108" s="101">
        <f t="shared" si="30"/>
        <v>7.6709360697400273</v>
      </c>
      <c r="L108" s="101">
        <f t="shared" si="19"/>
        <v>156.6240909763747</v>
      </c>
      <c r="M108" s="101">
        <f t="shared" si="31"/>
        <v>793.22952442523342</v>
      </c>
      <c r="N108" s="101">
        <f t="shared" si="32"/>
        <v>76.389721835041826</v>
      </c>
      <c r="O108" s="101">
        <f t="shared" si="33"/>
        <v>1.8234147420129663</v>
      </c>
      <c r="P108" s="101">
        <f t="shared" si="34"/>
        <v>1.8234147420129663</v>
      </c>
      <c r="Q108" s="101">
        <f t="shared" si="35"/>
        <v>29.545275702715088</v>
      </c>
      <c r="R108" s="101">
        <f t="shared" si="36"/>
        <v>1.5916535252015902</v>
      </c>
      <c r="S108" s="101">
        <f t="shared" si="20"/>
        <v>682.05604387824894</v>
      </c>
      <c r="T108" s="101">
        <f t="shared" si="21"/>
        <v>50.299581226782543</v>
      </c>
      <c r="U108" s="101">
        <f t="shared" si="22"/>
        <v>9.2625895949416179</v>
      </c>
      <c r="V108" s="33">
        <f t="shared" si="23"/>
        <v>999.99999999999966</v>
      </c>
      <c r="W108" s="105">
        <f t="shared" si="37"/>
        <v>1827660.6419152671</v>
      </c>
      <c r="X108" s="112">
        <f t="shared" si="24"/>
        <v>940.43782917827548</v>
      </c>
      <c r="Y108" s="32">
        <f>(uNES*L108+ uOCEX*G108+uEREX*'UC '!H108+uHOEX*I108+uNES*S108+ uOCEX*N108+uEREX*O108+uHOEX*P108)/(1+oDR)^A$5:A$65536</f>
        <v>600.55399234315428</v>
      </c>
    </row>
    <row r="109" spans="1:25" x14ac:dyDescent="0.25">
      <c r="A109" s="4">
        <v>103</v>
      </c>
      <c r="C109" s="110">
        <f>IF(male=0,VLOOKUP((A107:A941/'Life tables'!$I$2)+age,lifetable,13,1),IF(male=1,VLOOKUP((A107:A941/'Life tables'!$I$2)+age,lifetable,10,1),"error"))</f>
        <v>4.6329957291590951E-4</v>
      </c>
      <c r="F109" s="101">
        <f t="shared" si="25"/>
        <v>205.72439007029587</v>
      </c>
      <c r="G109" s="101">
        <f t="shared" si="26"/>
        <v>20.665445539987932</v>
      </c>
      <c r="H109" s="101">
        <f t="shared" si="27"/>
        <v>0.4729033326357997</v>
      </c>
      <c r="I109" s="101">
        <f t="shared" si="28"/>
        <v>0.4729033326357997</v>
      </c>
      <c r="J109" s="101">
        <f t="shared" si="29"/>
        <v>20.859630030042283</v>
      </c>
      <c r="K109" s="101">
        <f t="shared" si="30"/>
        <v>7.7080065459871836</v>
      </c>
      <c r="L109" s="101">
        <f t="shared" si="19"/>
        <v>155.54550128900686</v>
      </c>
      <c r="M109" s="101">
        <f t="shared" si="31"/>
        <v>794.27560992970382</v>
      </c>
      <c r="N109" s="101">
        <f t="shared" si="32"/>
        <v>76.490462135599927</v>
      </c>
      <c r="O109" s="101">
        <f t="shared" si="33"/>
        <v>1.8258194025450354</v>
      </c>
      <c r="P109" s="101">
        <f t="shared" si="34"/>
        <v>1.8258194025450354</v>
      </c>
      <c r="Q109" s="101">
        <f t="shared" si="35"/>
        <v>29.950393054711448</v>
      </c>
      <c r="R109" s="101">
        <f t="shared" si="36"/>
        <v>1.6129258865532472</v>
      </c>
      <c r="S109" s="101">
        <f t="shared" si="20"/>
        <v>682.57019004774918</v>
      </c>
      <c r="T109" s="101">
        <f t="shared" si="21"/>
        <v>50.81002308475373</v>
      </c>
      <c r="U109" s="101">
        <f t="shared" si="22"/>
        <v>9.320932432540431</v>
      </c>
      <c r="V109" s="33">
        <f t="shared" si="23"/>
        <v>999.99999999999966</v>
      </c>
      <c r="W109" s="105">
        <f t="shared" si="37"/>
        <v>1824351.1820577576</v>
      </c>
      <c r="X109" s="112">
        <f t="shared" si="24"/>
        <v>939.86904448270559</v>
      </c>
      <c r="Y109" s="32">
        <f>(uNES*L109+ uOCEX*G109+uEREX*'UC '!H109+uHOEX*I109+uNES*S109+ uOCEX*N109+uEREX*O109+uHOEX*P109)/(1+oDR)^A$5:A$65536</f>
        <v>600.01227969045306</v>
      </c>
    </row>
    <row r="110" spans="1:25" x14ac:dyDescent="0.25">
      <c r="A110" s="4">
        <v>104</v>
      </c>
      <c r="C110" s="110">
        <f>IF(male=0,VLOOKUP((A108:A942/'Life tables'!$I$2)+age,lifetable,13,1),IF(male=1,VLOOKUP((A108:A942/'Life tables'!$I$2)+age,lifetable,10,1),"error"))</f>
        <v>4.6329957291590951E-4</v>
      </c>
      <c r="F110" s="101">
        <f t="shared" si="25"/>
        <v>204.7105486297921</v>
      </c>
      <c r="G110" s="101">
        <f t="shared" si="26"/>
        <v>20.563603045436096</v>
      </c>
      <c r="H110" s="101">
        <f t="shared" si="27"/>
        <v>0.47057279226664522</v>
      </c>
      <c r="I110" s="101">
        <f t="shared" si="28"/>
        <v>0.47057279226664522</v>
      </c>
      <c r="J110" s="101">
        <f t="shared" si="29"/>
        <v>20.964435480649776</v>
      </c>
      <c r="K110" s="101">
        <f t="shared" si="30"/>
        <v>7.7448943332249049</v>
      </c>
      <c r="L110" s="101">
        <f t="shared" si="19"/>
        <v>154.49647018594803</v>
      </c>
      <c r="M110" s="101">
        <f t="shared" si="31"/>
        <v>795.28945137020753</v>
      </c>
      <c r="N110" s="101">
        <f t="shared" si="32"/>
        <v>76.588097262937168</v>
      </c>
      <c r="O110" s="101">
        <f t="shared" si="33"/>
        <v>1.8281499429141899</v>
      </c>
      <c r="P110" s="101">
        <f t="shared" si="34"/>
        <v>1.8281499429141899</v>
      </c>
      <c r="Q110" s="101">
        <f t="shared" si="35"/>
        <v>30.35602751280371</v>
      </c>
      <c r="R110" s="101">
        <f t="shared" si="36"/>
        <v>1.6342254006982244</v>
      </c>
      <c r="S110" s="101">
        <f t="shared" si="20"/>
        <v>683.05480130794001</v>
      </c>
      <c r="T110" s="101">
        <f t="shared" si="21"/>
        <v>51.320462993453489</v>
      </c>
      <c r="U110" s="101">
        <f t="shared" si="22"/>
        <v>9.3791197339231296</v>
      </c>
      <c r="V110" s="33">
        <f t="shared" si="23"/>
        <v>999.99999999999966</v>
      </c>
      <c r="W110" s="105">
        <f t="shared" si="37"/>
        <v>1821046.9802057478</v>
      </c>
      <c r="X110" s="112">
        <f t="shared" si="24"/>
        <v>939.30041727262301</v>
      </c>
      <c r="Y110" s="32">
        <f>(uNES*L110+ uOCEX*G110+uEREX*'UC '!H110+uHOEX*I110+uNES*S110+ uOCEX*N110+uEREX*O110+uHOEX*P110)/(1+oDR)^A$5:A$65536</f>
        <v>599.47091860387297</v>
      </c>
    </row>
    <row r="111" spans="1:25" x14ac:dyDescent="0.25">
      <c r="A111" s="4">
        <v>105</v>
      </c>
      <c r="C111" s="110">
        <f>IF(male=0,VLOOKUP((A109:A943/'Life tables'!$I$2)+age,lifetable,13,1),IF(male=1,VLOOKUP((A109:A943/'Life tables'!$I$2)+age,lifetable,10,1),"error"))</f>
        <v>4.9660762749414999E-4</v>
      </c>
      <c r="F111" s="101">
        <f t="shared" si="25"/>
        <v>203.72795737688764</v>
      </c>
      <c r="G111" s="101">
        <f t="shared" si="26"/>
        <v>20.464899697631651</v>
      </c>
      <c r="H111" s="101">
        <f t="shared" si="27"/>
        <v>0.46831408741420394</v>
      </c>
      <c r="I111" s="101">
        <f t="shared" si="28"/>
        <v>0.46831408741420394</v>
      </c>
      <c r="J111" s="101">
        <f t="shared" si="29"/>
        <v>21.076236500198434</v>
      </c>
      <c r="K111" s="101">
        <f t="shared" si="30"/>
        <v>7.7816050625761548</v>
      </c>
      <c r="L111" s="101">
        <f t="shared" si="19"/>
        <v>153.468587941653</v>
      </c>
      <c r="M111" s="101">
        <f t="shared" si="31"/>
        <v>796.27204262311204</v>
      </c>
      <c r="N111" s="101">
        <f t="shared" si="32"/>
        <v>76.682722929501097</v>
      </c>
      <c r="O111" s="101">
        <f t="shared" si="33"/>
        <v>1.8304086477666313</v>
      </c>
      <c r="P111" s="101">
        <f t="shared" si="34"/>
        <v>1.8304086477666313</v>
      </c>
      <c r="Q111" s="101">
        <f t="shared" si="35"/>
        <v>30.79136149762633</v>
      </c>
      <c r="R111" s="101">
        <f t="shared" si="36"/>
        <v>1.6555512306911662</v>
      </c>
      <c r="S111" s="101">
        <f t="shared" si="20"/>
        <v>683.48158966976018</v>
      </c>
      <c r="T111" s="101">
        <f t="shared" si="21"/>
        <v>51.86759799782476</v>
      </c>
      <c r="U111" s="101">
        <f t="shared" si="22"/>
        <v>9.4371562932673214</v>
      </c>
      <c r="V111" s="33">
        <f t="shared" si="23"/>
        <v>999.99999999999966</v>
      </c>
      <c r="W111" s="105">
        <f t="shared" si="37"/>
        <v>1817669.6465575353</v>
      </c>
      <c r="X111" s="112">
        <f t="shared" si="24"/>
        <v>938.69524570890758</v>
      </c>
      <c r="Y111" s="32">
        <f>(uNES*L111+ uOCEX*G111+uEREX*'UC '!H111+uHOEX*I111+uNES*S111+ uOCEX*N111+uEREX*O111+uHOEX*P111)/(1+oDR)^A$5:A$65536</f>
        <v>598.90608621607589</v>
      </c>
    </row>
    <row r="112" spans="1:25" x14ac:dyDescent="0.25">
      <c r="A112" s="4">
        <v>106</v>
      </c>
      <c r="C112" s="110">
        <f>IF(male=0,VLOOKUP((A110:A944/'Life tables'!$I$2)+age,lifetable,13,1),IF(male=1,VLOOKUP((A110:A944/'Life tables'!$I$2)+age,lifetable,10,1),"error"))</f>
        <v>4.9660762749414999E-4</v>
      </c>
      <c r="F112" s="101">
        <f t="shared" si="25"/>
        <v>202.77565307000842</v>
      </c>
      <c r="G112" s="101">
        <f t="shared" si="26"/>
        <v>20.369238736942528</v>
      </c>
      <c r="H112" s="101">
        <f t="shared" si="27"/>
        <v>0.46612500385317002</v>
      </c>
      <c r="I112" s="101">
        <f t="shared" si="28"/>
        <v>0.46612500385317002</v>
      </c>
      <c r="J112" s="101">
        <f t="shared" si="29"/>
        <v>21.187514917970681</v>
      </c>
      <c r="K112" s="101">
        <f t="shared" si="30"/>
        <v>7.8181441915927232</v>
      </c>
      <c r="L112" s="101">
        <f t="shared" si="19"/>
        <v>152.46850521579614</v>
      </c>
      <c r="M112" s="101">
        <f t="shared" si="31"/>
        <v>797.22434692999127</v>
      </c>
      <c r="N112" s="101">
        <f t="shared" si="32"/>
        <v>76.774431897542257</v>
      </c>
      <c r="O112" s="101">
        <f t="shared" si="33"/>
        <v>1.8325977313276651</v>
      </c>
      <c r="P112" s="101">
        <f t="shared" si="34"/>
        <v>1.8325977313276651</v>
      </c>
      <c r="Q112" s="101">
        <f t="shared" si="35"/>
        <v>31.227216121635667</v>
      </c>
      <c r="R112" s="101">
        <f t="shared" si="36"/>
        <v>1.6769025653843397</v>
      </c>
      <c r="S112" s="101">
        <f t="shared" si="20"/>
        <v>683.88060088277371</v>
      </c>
      <c r="T112" s="101">
        <f t="shared" si="21"/>
        <v>52.414731039606352</v>
      </c>
      <c r="U112" s="101">
        <f t="shared" si="22"/>
        <v>9.4950467569770627</v>
      </c>
      <c r="V112" s="33">
        <f t="shared" si="23"/>
        <v>999.99999999999966</v>
      </c>
      <c r="W112" s="105">
        <f t="shared" si="37"/>
        <v>1814297.7318780087</v>
      </c>
      <c r="X112" s="112">
        <f t="shared" si="24"/>
        <v>938.09022220341626</v>
      </c>
      <c r="Y112" s="32">
        <f>(uNES*L112+ uOCEX*G112+uEREX*'UC '!H112+uHOEX*I112+uNES*S112+ uOCEX*N112+uEREX*O112+uHOEX*P112)/(1+oDR)^A$5:A$65536</f>
        <v>598.34161337706007</v>
      </c>
    </row>
    <row r="113" spans="1:25" x14ac:dyDescent="0.25">
      <c r="A113" s="4">
        <v>107</v>
      </c>
      <c r="C113" s="110">
        <f>IF(male=0,VLOOKUP((A111:A945/'Life tables'!$I$2)+age,lifetable,13,1),IF(male=1,VLOOKUP((A111:A945/'Life tables'!$I$2)+age,lifetable,10,1),"error"))</f>
        <v>4.9660762749414999E-4</v>
      </c>
      <c r="F113" s="101">
        <f t="shared" si="25"/>
        <v>201.8527021581007</v>
      </c>
      <c r="G113" s="101">
        <f t="shared" si="26"/>
        <v>20.276526386211565</v>
      </c>
      <c r="H113" s="101">
        <f t="shared" si="27"/>
        <v>0.46400339560851184</v>
      </c>
      <c r="I113" s="101">
        <f t="shared" si="28"/>
        <v>0.46400339560851184</v>
      </c>
      <c r="J113" s="101">
        <f t="shared" si="29"/>
        <v>21.298286842406064</v>
      </c>
      <c r="K113" s="101">
        <f t="shared" si="30"/>
        <v>7.8545170096053045</v>
      </c>
      <c r="L113" s="101">
        <f t="shared" si="19"/>
        <v>151.49536512866075</v>
      </c>
      <c r="M113" s="101">
        <f t="shared" si="31"/>
        <v>798.14729784189899</v>
      </c>
      <c r="N113" s="101">
        <f t="shared" si="32"/>
        <v>76.863314070049782</v>
      </c>
      <c r="O113" s="101">
        <f t="shared" si="33"/>
        <v>1.8347193395723234</v>
      </c>
      <c r="P113" s="101">
        <f t="shared" si="34"/>
        <v>1.8347193395723234</v>
      </c>
      <c r="Q113" s="101">
        <f t="shared" si="35"/>
        <v>31.663575336886151</v>
      </c>
      <c r="R113" s="101">
        <f t="shared" si="36"/>
        <v>1.6982786186324612</v>
      </c>
      <c r="S113" s="101">
        <f t="shared" si="20"/>
        <v>684.25269113718593</v>
      </c>
      <c r="T113" s="101">
        <f t="shared" si="21"/>
        <v>52.961862179292211</v>
      </c>
      <c r="U113" s="101">
        <f t="shared" si="22"/>
        <v>9.5527956282377655</v>
      </c>
      <c r="V113" s="33">
        <f t="shared" si="23"/>
        <v>999.99999999999966</v>
      </c>
      <c r="W113" s="105">
        <f t="shared" si="37"/>
        <v>1810931.2262214315</v>
      </c>
      <c r="X113" s="112">
        <f t="shared" si="24"/>
        <v>937.48534219246972</v>
      </c>
      <c r="Y113" s="32">
        <f>(uNES*L113+ uOCEX*G113+uEREX*'UC '!H113+uHOEX*I113+uNES*S113+ uOCEX*N113+uEREX*O113+uHOEX*P113)/(1+oDR)^A$5:A$65536</f>
        <v>597.77749730634332</v>
      </c>
    </row>
    <row r="114" spans="1:25" x14ac:dyDescent="0.25">
      <c r="A114" s="4">
        <v>108</v>
      </c>
      <c r="C114" s="110">
        <f>IF(male=0,VLOOKUP((A112:A946/'Life tables'!$I$2)+age,lifetable,13,1),IF(male=1,VLOOKUP((A112:A946/'Life tables'!$I$2)+age,lifetable,10,1),"error"))</f>
        <v>4.9660762749414999E-4</v>
      </c>
      <c r="F114" s="101">
        <f t="shared" si="25"/>
        <v>200.95819986546397</v>
      </c>
      <c r="G114" s="101">
        <f t="shared" si="26"/>
        <v>20.186671758826048</v>
      </c>
      <c r="H114" s="101">
        <f t="shared" si="27"/>
        <v>0.4619471828517564</v>
      </c>
      <c r="I114" s="101">
        <f t="shared" si="28"/>
        <v>0.4619471828517564</v>
      </c>
      <c r="J114" s="101">
        <f t="shared" si="29"/>
        <v>21.408567885424908</v>
      </c>
      <c r="K114" s="101">
        <f t="shared" si="30"/>
        <v>7.8907286429086696</v>
      </c>
      <c r="L114" s="101">
        <f t="shared" si="19"/>
        <v>150.54833721260081</v>
      </c>
      <c r="M114" s="101">
        <f t="shared" si="31"/>
        <v>799.04180013453561</v>
      </c>
      <c r="N114" s="101">
        <f t="shared" si="32"/>
        <v>76.94945657888394</v>
      </c>
      <c r="O114" s="101">
        <f t="shared" si="33"/>
        <v>1.8367755523290785</v>
      </c>
      <c r="P114" s="101">
        <f t="shared" si="34"/>
        <v>1.8367755523290785</v>
      </c>
      <c r="Q114" s="101">
        <f t="shared" si="35"/>
        <v>32.100423590086784</v>
      </c>
      <c r="R114" s="101">
        <f t="shared" si="36"/>
        <v>1.7196786285220318</v>
      </c>
      <c r="S114" s="101">
        <f t="shared" si="20"/>
        <v>684.59869023238468</v>
      </c>
      <c r="T114" s="101">
        <f t="shared" si="21"/>
        <v>53.508991475511692</v>
      </c>
      <c r="U114" s="101">
        <f t="shared" si="22"/>
        <v>9.6104072714307023</v>
      </c>
      <c r="V114" s="33">
        <f t="shared" si="23"/>
        <v>999.99999999999955</v>
      </c>
      <c r="W114" s="105">
        <f t="shared" si="37"/>
        <v>1807570.1197200695</v>
      </c>
      <c r="X114" s="112">
        <f t="shared" si="24"/>
        <v>936.88060125305719</v>
      </c>
      <c r="Y114" s="32">
        <f>(uNES*L114+ uOCEX*G114+uEREX*'UC '!H114+uHOEX*I114+uNES*S114+ uOCEX*N114+uEREX*O114+uHOEX*P114)/(1+oDR)^A$5:A$65536</f>
        <v>597.21373530651294</v>
      </c>
    </row>
    <row r="115" spans="1:25" x14ac:dyDescent="0.25">
      <c r="A115" s="4">
        <v>109</v>
      </c>
      <c r="C115" s="110">
        <f>IF(male=0,VLOOKUP((A113:A947/'Life tables'!$I$2)+age,lifetable,13,1),IF(male=1,VLOOKUP((A113:A947/'Life tables'!$I$2)+age,lifetable,10,1),"error"))</f>
        <v>4.9660762749414999E-4</v>
      </c>
      <c r="F115" s="101">
        <f t="shared" si="25"/>
        <v>200.09126930479255</v>
      </c>
      <c r="G115" s="101">
        <f t="shared" si="26"/>
        <v>20.099586769620906</v>
      </c>
      <c r="H115" s="101">
        <f t="shared" si="27"/>
        <v>0.45995434986211797</v>
      </c>
      <c r="I115" s="101">
        <f t="shared" si="28"/>
        <v>0.45995434986211797</v>
      </c>
      <c r="J115" s="101">
        <f t="shared" si="29"/>
        <v>21.518373177732808</v>
      </c>
      <c r="K115" s="101">
        <f t="shared" si="30"/>
        <v>7.9267840597870096</v>
      </c>
      <c r="L115" s="101">
        <f t="shared" si="19"/>
        <v>149.62661659792758</v>
      </c>
      <c r="M115" s="101">
        <f t="shared" si="31"/>
        <v>799.90873069520694</v>
      </c>
      <c r="N115" s="101">
        <f t="shared" si="32"/>
        <v>77.032943870192184</v>
      </c>
      <c r="O115" s="101">
        <f t="shared" si="33"/>
        <v>1.8387683853187169</v>
      </c>
      <c r="P115" s="101">
        <f t="shared" si="34"/>
        <v>1.8387683853187169</v>
      </c>
      <c r="Q115" s="101">
        <f t="shared" si="35"/>
        <v>32.537745807354142</v>
      </c>
      <c r="R115" s="101">
        <f t="shared" si="36"/>
        <v>1.7411018566244278</v>
      </c>
      <c r="S115" s="101">
        <f t="shared" si="20"/>
        <v>684.91940239039877</v>
      </c>
      <c r="T115" s="101">
        <f t="shared" si="21"/>
        <v>54.056118985086954</v>
      </c>
      <c r="U115" s="101">
        <f t="shared" si="22"/>
        <v>9.6678859164114375</v>
      </c>
      <c r="V115" s="33">
        <f t="shared" si="23"/>
        <v>999.99999999999955</v>
      </c>
      <c r="W115" s="105">
        <f t="shared" si="37"/>
        <v>1804214.4025820303</v>
      </c>
      <c r="X115" s="112">
        <f t="shared" si="24"/>
        <v>936.2759950985012</v>
      </c>
      <c r="Y115" s="32">
        <f>(uNES*L115+ uOCEX*G115+uEREX*'UC '!H115+uHOEX*I115+uNES*S115+ uOCEX*N115+uEREX*O115+uHOEX*P115)/(1+oDR)^A$5:A$65536</f>
        <v>596.65032476064312</v>
      </c>
    </row>
    <row r="116" spans="1:25" x14ac:dyDescent="0.25">
      <c r="A116" s="4">
        <v>110</v>
      </c>
      <c r="C116" s="110">
        <f>IF(male=0,VLOOKUP((A114:A948/'Life tables'!$I$2)+age,lifetable,13,1),IF(male=1,VLOOKUP((A114:A948/'Life tables'!$I$2)+age,lifetable,10,1),"error"))</f>
        <v>4.9660762749414999E-4</v>
      </c>
      <c r="F116" s="101">
        <f t="shared" si="25"/>
        <v>199.25106061755639</v>
      </c>
      <c r="G116" s="101">
        <f t="shared" si="26"/>
        <v>20.015186048528133</v>
      </c>
      <c r="H116" s="101">
        <f t="shared" si="27"/>
        <v>0.45802294305047175</v>
      </c>
      <c r="I116" s="101">
        <f t="shared" si="28"/>
        <v>0.45802294305047175</v>
      </c>
      <c r="J116" s="101">
        <f t="shared" si="29"/>
        <v>21.627717383653373</v>
      </c>
      <c r="K116" s="101">
        <f t="shared" si="30"/>
        <v>7.9626880753843823</v>
      </c>
      <c r="L116" s="101">
        <f t="shared" si="19"/>
        <v>148.72942322388957</v>
      </c>
      <c r="M116" s="101">
        <f t="shared" si="31"/>
        <v>800.74893938244315</v>
      </c>
      <c r="N116" s="101">
        <f t="shared" si="32"/>
        <v>77.113857787192259</v>
      </c>
      <c r="O116" s="101">
        <f t="shared" si="33"/>
        <v>1.8406997921303632</v>
      </c>
      <c r="P116" s="101">
        <f t="shared" si="34"/>
        <v>1.8406997921303632</v>
      </c>
      <c r="Q116" s="101">
        <f t="shared" si="35"/>
        <v>32.975527379435327</v>
      </c>
      <c r="R116" s="101">
        <f t="shared" si="36"/>
        <v>1.7625475872720138</v>
      </c>
      <c r="S116" s="101">
        <f t="shared" si="20"/>
        <v>685.21560704428282</v>
      </c>
      <c r="T116" s="101">
        <f t="shared" si="21"/>
        <v>54.603244763088696</v>
      </c>
      <c r="U116" s="101">
        <f t="shared" si="22"/>
        <v>9.7252356626563952</v>
      </c>
      <c r="V116" s="33">
        <f t="shared" si="23"/>
        <v>999.99999999999955</v>
      </c>
      <c r="W116" s="105">
        <f t="shared" si="37"/>
        <v>1800864.0650891827</v>
      </c>
      <c r="X116" s="112">
        <f t="shared" si="24"/>
        <v>935.67151957425449</v>
      </c>
      <c r="Y116" s="32">
        <f>(uNES*L116+ uOCEX*G116+uEREX*'UC '!H116+uHOEX*I116+uNES*S116+ uOCEX*N116+uEREX*O116+uHOEX*P116)/(1+oDR)^A$5:A$65536</f>
        <v>596.08726312979468</v>
      </c>
    </row>
    <row r="117" spans="1:25" x14ac:dyDescent="0.25">
      <c r="A117" s="4">
        <v>111</v>
      </c>
      <c r="C117" s="110">
        <f>IF(male=0,VLOOKUP((A115:A949/'Life tables'!$I$2)+age,lifetable,13,1),IF(male=1,VLOOKUP((A115:A949/'Life tables'!$I$2)+age,lifetable,10,1),"error"))</f>
        <v>4.9660762749414999E-4</v>
      </c>
      <c r="F117" s="101">
        <f t="shared" si="25"/>
        <v>198.43675014087833</v>
      </c>
      <c r="G117" s="101">
        <f t="shared" si="26"/>
        <v>19.933386856887893</v>
      </c>
      <c r="H117" s="101">
        <f t="shared" si="27"/>
        <v>0.45615106904423597</v>
      </c>
      <c r="I117" s="101">
        <f t="shared" si="28"/>
        <v>0.45615106904423597</v>
      </c>
      <c r="J117" s="101">
        <f t="shared" si="29"/>
        <v>21.736614715503759</v>
      </c>
      <c r="K117" s="101">
        <f t="shared" si="30"/>
        <v>7.9984453564250346</v>
      </c>
      <c r="L117" s="101">
        <f t="shared" si="19"/>
        <v>147.85600107397318</v>
      </c>
      <c r="M117" s="101">
        <f t="shared" si="31"/>
        <v>801.56324985912124</v>
      </c>
      <c r="N117" s="101">
        <f t="shared" si="32"/>
        <v>77.192277650403824</v>
      </c>
      <c r="O117" s="101">
        <f t="shared" si="33"/>
        <v>1.842571666136599</v>
      </c>
      <c r="P117" s="101">
        <f t="shared" si="34"/>
        <v>1.842571666136599</v>
      </c>
      <c r="Q117" s="101">
        <f t="shared" si="35"/>
        <v>33.41375414738642</v>
      </c>
      <c r="R117" s="101">
        <f t="shared" si="36"/>
        <v>1.7840151268565678</v>
      </c>
      <c r="S117" s="101">
        <f t="shared" si="20"/>
        <v>685.48805960220125</v>
      </c>
      <c r="T117" s="101">
        <f t="shared" si="21"/>
        <v>55.150368862890176</v>
      </c>
      <c r="U117" s="101">
        <f t="shared" si="22"/>
        <v>9.7824604832816018</v>
      </c>
      <c r="V117" s="33">
        <f t="shared" si="23"/>
        <v>999.99999999999955</v>
      </c>
      <c r="W117" s="105">
        <f t="shared" si="37"/>
        <v>1797519.0975951306</v>
      </c>
      <c r="X117" s="112">
        <f t="shared" si="24"/>
        <v>935.06717065382782</v>
      </c>
      <c r="Y117" s="32">
        <f>(uNES*L117+ uOCEX*G117+uEREX*'UC '!H117+uHOEX*I117+uNES*S117+ uOCEX*N117+uEREX*O117+uHOEX*P117)/(1+oDR)^A$5:A$65536</f>
        <v>595.52454795058804</v>
      </c>
    </row>
    <row r="118" spans="1:25" x14ac:dyDescent="0.25">
      <c r="A118" s="4">
        <v>112</v>
      </c>
      <c r="C118" s="110">
        <f>IF(male=0,VLOOKUP((A116:A950/'Life tables'!$I$2)+age,lifetable,13,1),IF(male=1,VLOOKUP((A116:A950/'Life tables'!$I$2)+age,lifetable,10,1),"error"))</f>
        <v>4.9660762749414999E-4</v>
      </c>
      <c r="F118" s="101">
        <f t="shared" si="25"/>
        <v>197.64753960009125</v>
      </c>
      <c r="G118" s="101">
        <f t="shared" si="26"/>
        <v>19.854109006339169</v>
      </c>
      <c r="H118" s="101">
        <f t="shared" si="27"/>
        <v>0.45433689283128431</v>
      </c>
      <c r="I118" s="101">
        <f t="shared" si="28"/>
        <v>0.45433689283128431</v>
      </c>
      <c r="J118" s="101">
        <f t="shared" si="29"/>
        <v>21.845078947527128</v>
      </c>
      <c r="K118" s="101">
        <f t="shared" si="30"/>
        <v>8.034060425788228</v>
      </c>
      <c r="L118" s="101">
        <f t="shared" si="19"/>
        <v>147.00561743477414</v>
      </c>
      <c r="M118" s="101">
        <f t="shared" si="31"/>
        <v>802.35246039990841</v>
      </c>
      <c r="N118" s="101">
        <f t="shared" si="32"/>
        <v>77.268280335406885</v>
      </c>
      <c r="O118" s="101">
        <f t="shared" si="33"/>
        <v>1.8443858423495507</v>
      </c>
      <c r="P118" s="101">
        <f t="shared" si="34"/>
        <v>1.8443858423495507</v>
      </c>
      <c r="Q118" s="101">
        <f t="shared" si="35"/>
        <v>33.852412388692336</v>
      </c>
      <c r="R118" s="101">
        <f t="shared" si="36"/>
        <v>1.8055038031493329</v>
      </c>
      <c r="S118" s="101">
        <f t="shared" si="20"/>
        <v>685.7374921879607</v>
      </c>
      <c r="T118" s="101">
        <f t="shared" si="21"/>
        <v>55.697491336219464</v>
      </c>
      <c r="U118" s="101">
        <f t="shared" si="22"/>
        <v>9.8395642289375616</v>
      </c>
      <c r="V118" s="33">
        <f t="shared" si="23"/>
        <v>999.99999999999966</v>
      </c>
      <c r="W118" s="105">
        <f t="shared" si="37"/>
        <v>1794179.4905232561</v>
      </c>
      <c r="X118" s="112">
        <f t="shared" si="24"/>
        <v>934.46294443484248</v>
      </c>
      <c r="Y118" s="32">
        <f>(uNES*L118+ uOCEX*G118+uEREX*'UC '!H118+uHOEX*I118+uNES*S118+ uOCEX*N118+uEREX*O118+uHOEX*P118)/(1+oDR)^A$5:A$65536</f>
        <v>594.96217683285568</v>
      </c>
    </row>
    <row r="119" spans="1:25" x14ac:dyDescent="0.25">
      <c r="A119" s="4">
        <v>113</v>
      </c>
      <c r="C119" s="110">
        <f>IF(male=0,VLOOKUP((A117:A951/'Life tables'!$I$2)+age,lifetable,13,1),IF(male=1,VLOOKUP((A117:A951/'Life tables'!$I$2)+age,lifetable,10,1),"error"))</f>
        <v>4.9660762749414999E-4</v>
      </c>
      <c r="F119" s="101">
        <f t="shared" si="25"/>
        <v>196.88265532618342</v>
      </c>
      <c r="G119" s="101">
        <f t="shared" si="26"/>
        <v>19.77727478021054</v>
      </c>
      <c r="H119" s="101">
        <f t="shared" si="27"/>
        <v>0.45257863596107012</v>
      </c>
      <c r="I119" s="101">
        <f t="shared" si="28"/>
        <v>0.45257863596107012</v>
      </c>
      <c r="J119" s="101">
        <f t="shared" si="29"/>
        <v>21.953123429395632</v>
      </c>
      <c r="K119" s="101">
        <f t="shared" si="30"/>
        <v>8.0695376669420469</v>
      </c>
      <c r="L119" s="101">
        <f t="shared" si="19"/>
        <v>146.17756217771307</v>
      </c>
      <c r="M119" s="101">
        <f t="shared" si="31"/>
        <v>803.11734467381632</v>
      </c>
      <c r="N119" s="101">
        <f t="shared" si="32"/>
        <v>77.341940348203508</v>
      </c>
      <c r="O119" s="101">
        <f t="shared" si="33"/>
        <v>1.8461440992197653</v>
      </c>
      <c r="P119" s="101">
        <f t="shared" si="34"/>
        <v>1.8461440992197653</v>
      </c>
      <c r="Q119" s="101">
        <f t="shared" si="35"/>
        <v>34.291488803814566</v>
      </c>
      <c r="R119" s="101">
        <f t="shared" si="36"/>
        <v>1.8270129646420252</v>
      </c>
      <c r="S119" s="101">
        <f t="shared" si="20"/>
        <v>685.96461435871674</v>
      </c>
      <c r="T119" s="101">
        <f t="shared" si="21"/>
        <v>56.244612233210198</v>
      </c>
      <c r="U119" s="101">
        <f t="shared" si="22"/>
        <v>9.8965506315840717</v>
      </c>
      <c r="V119" s="33">
        <f t="shared" si="23"/>
        <v>999.99999999999977</v>
      </c>
      <c r="W119" s="105">
        <f t="shared" si="37"/>
        <v>1790845.2343648279</v>
      </c>
      <c r="X119" s="112">
        <f t="shared" si="24"/>
        <v>933.85883713520548</v>
      </c>
      <c r="Y119" s="32">
        <f>(uNES*L119+ uOCEX*G119+uEREX*'UC '!H119+uHOEX*I119+uNES*S119+ uOCEX*N119+uEREX*O119+uHOEX*P119)/(1+oDR)^A$5:A$65536</f>
        <v>594.40014745736801</v>
      </c>
    </row>
    <row r="120" spans="1:25" x14ac:dyDescent="0.25">
      <c r="A120" s="4">
        <v>114</v>
      </c>
      <c r="C120" s="110">
        <f>IF(male=0,VLOOKUP((A118:A952/'Life tables'!$I$2)+age,lifetable,13,1),IF(male=1,VLOOKUP((A118:A952/'Life tables'!$I$2)+age,lifetable,10,1),"error"))</f>
        <v>4.9660762749414999E-4</v>
      </c>
      <c r="F120" s="101">
        <f t="shared" si="25"/>
        <v>196.14134749736496</v>
      </c>
      <c r="G120" s="101">
        <f t="shared" si="26"/>
        <v>19.70280885733392</v>
      </c>
      <c r="H120" s="101">
        <f t="shared" si="27"/>
        <v>0.45087457480119758</v>
      </c>
      <c r="I120" s="101">
        <f t="shared" si="28"/>
        <v>0.45087457480119758</v>
      </c>
      <c r="J120" s="101">
        <f t="shared" si="29"/>
        <v>22.060761099297196</v>
      </c>
      <c r="K120" s="101">
        <f t="shared" si="30"/>
        <v>8.1048813282405536</v>
      </c>
      <c r="L120" s="101">
        <f t="shared" si="19"/>
        <v>145.37114706289088</v>
      </c>
      <c r="M120" s="101">
        <f t="shared" si="31"/>
        <v>803.85865250263475</v>
      </c>
      <c r="N120" s="101">
        <f t="shared" si="32"/>
        <v>77.413329898256634</v>
      </c>
      <c r="O120" s="101">
        <f t="shared" si="33"/>
        <v>1.8478481603796377</v>
      </c>
      <c r="P120" s="101">
        <f t="shared" si="34"/>
        <v>1.8478481603796377</v>
      </c>
      <c r="Q120" s="101">
        <f t="shared" si="35"/>
        <v>34.730970503153529</v>
      </c>
      <c r="R120" s="101">
        <f t="shared" si="36"/>
        <v>1.8485419799081564</v>
      </c>
      <c r="S120" s="101">
        <f t="shared" si="20"/>
        <v>686.17011380055715</v>
      </c>
      <c r="T120" s="101">
        <f t="shared" si="21"/>
        <v>56.791731602450724</v>
      </c>
      <c r="U120" s="101">
        <f t="shared" si="22"/>
        <v>9.9534233081487109</v>
      </c>
      <c r="V120" s="33">
        <f t="shared" si="23"/>
        <v>999.99999999999977</v>
      </c>
      <c r="W120" s="105">
        <f t="shared" si="37"/>
        <v>1787516.3196771636</v>
      </c>
      <c r="X120" s="112">
        <f t="shared" si="24"/>
        <v>933.25484508940031</v>
      </c>
      <c r="Y120" s="32">
        <f>(uNES*L120+ uOCEX*G120+uEREX*'UC '!H120+uHOEX*I120+uNES*S120+ uOCEX*N120+uEREX*O120+uHOEX*P120)/(1+oDR)^A$5:A$65536</f>
        <v>593.83845757362485</v>
      </c>
    </row>
    <row r="121" spans="1:25" x14ac:dyDescent="0.25">
      <c r="A121" s="4">
        <v>115</v>
      </c>
      <c r="C121" s="110">
        <f>IF(male=0,VLOOKUP((A119:A953/'Life tables'!$I$2)+age,lifetable,13,1),IF(male=1,VLOOKUP((A119:A953/'Life tables'!$I$2)+age,lifetable,10,1),"error"))</f>
        <v>4.9660762749414999E-4</v>
      </c>
      <c r="F121" s="101">
        <f t="shared" si="25"/>
        <v>195.42288940401193</v>
      </c>
      <c r="G121" s="101">
        <f t="shared" si="26"/>
        <v>19.630638238206661</v>
      </c>
      <c r="H121" s="101">
        <f t="shared" si="27"/>
        <v>0.44922303884773229</v>
      </c>
      <c r="I121" s="101">
        <f t="shared" si="28"/>
        <v>0.44922303884773229</v>
      </c>
      <c r="J121" s="101">
        <f t="shared" si="29"/>
        <v>22.16800449661892</v>
      </c>
      <c r="K121" s="101">
        <f t="shared" si="30"/>
        <v>8.1400955270884712</v>
      </c>
      <c r="L121" s="101">
        <f t="shared" si="19"/>
        <v>144.58570506440242</v>
      </c>
      <c r="M121" s="101">
        <f t="shared" si="31"/>
        <v>804.57711059598773</v>
      </c>
      <c r="N121" s="101">
        <f t="shared" si="32"/>
        <v>77.482518969277578</v>
      </c>
      <c r="O121" s="101">
        <f t="shared" si="33"/>
        <v>1.8494996963331027</v>
      </c>
      <c r="P121" s="101">
        <f t="shared" si="34"/>
        <v>1.8494996963331027</v>
      </c>
      <c r="Q121" s="101">
        <f t="shared" si="35"/>
        <v>35.170844994412796</v>
      </c>
      <c r="R121" s="101">
        <f t="shared" si="36"/>
        <v>1.8700902369840406</v>
      </c>
      <c r="S121" s="101">
        <f t="shared" si="20"/>
        <v>686.35465700264717</v>
      </c>
      <c r="T121" s="101">
        <f t="shared" si="21"/>
        <v>57.338849491031716</v>
      </c>
      <c r="U121" s="101">
        <f t="shared" si="22"/>
        <v>10.010185764072512</v>
      </c>
      <c r="V121" s="33">
        <f t="shared" si="23"/>
        <v>999.99999999999966</v>
      </c>
      <c r="W121" s="105">
        <f t="shared" si="37"/>
        <v>1784192.7370818523</v>
      </c>
      <c r="X121" s="112">
        <f t="shared" si="24"/>
        <v>932.65096474489553</v>
      </c>
      <c r="Y121" s="32">
        <f>(uNES*L121+ uOCEX*G121+uEREX*'UC '!H121+uHOEX*I121+uNES*S121+ uOCEX*N121+uEREX*O121+uHOEX*P121)/(1+oDR)^A$5:A$65536</f>
        <v>593.27710499772309</v>
      </c>
    </row>
    <row r="122" spans="1:25" x14ac:dyDescent="0.25">
      <c r="A122" s="4">
        <v>116</v>
      </c>
      <c r="C122" s="110">
        <f>IF(male=0,VLOOKUP((A120:A954/'Life tables'!$I$2)+age,lifetable,13,1),IF(male=1,VLOOKUP((A120:A954/'Life tables'!$I$2)+age,lifetable,10,1),"error"))</f>
        <v>4.9660762749414999E-4</v>
      </c>
      <c r="F122" s="101">
        <f t="shared" si="25"/>
        <v>194.72657673626742</v>
      </c>
      <c r="G122" s="101">
        <f t="shared" si="26"/>
        <v>19.560692173429601</v>
      </c>
      <c r="H122" s="101">
        <f t="shared" si="27"/>
        <v>0.4476224090875936</v>
      </c>
      <c r="I122" s="101">
        <f t="shared" si="28"/>
        <v>0.4476224090875936</v>
      </c>
      <c r="J122" s="101">
        <f t="shared" si="29"/>
        <v>22.274865774239547</v>
      </c>
      <c r="K122" s="101">
        <f t="shared" si="30"/>
        <v>8.1751842539775161</v>
      </c>
      <c r="L122" s="101">
        <f t="shared" si="19"/>
        <v>143.82058971644557</v>
      </c>
      <c r="M122" s="101">
        <f t="shared" si="31"/>
        <v>805.27342326373218</v>
      </c>
      <c r="N122" s="101">
        <f t="shared" si="32"/>
        <v>77.549575387831538</v>
      </c>
      <c r="O122" s="101">
        <f t="shared" si="33"/>
        <v>1.8511003260932415</v>
      </c>
      <c r="P122" s="101">
        <f t="shared" si="34"/>
        <v>1.8511003260932415</v>
      </c>
      <c r="Q122" s="101">
        <f t="shared" si="35"/>
        <v>35.611100170352813</v>
      </c>
      <c r="R122" s="101">
        <f t="shared" si="36"/>
        <v>1.8916571427688829</v>
      </c>
      <c r="S122" s="101">
        <f t="shared" si="20"/>
        <v>686.51888991059241</v>
      </c>
      <c r="T122" s="101">
        <f t="shared" si="21"/>
        <v>57.885965944592357</v>
      </c>
      <c r="U122" s="101">
        <f t="shared" si="22"/>
        <v>10.066841396746399</v>
      </c>
      <c r="V122" s="33">
        <f t="shared" si="23"/>
        <v>999.99999999999955</v>
      </c>
      <c r="W122" s="105">
        <f t="shared" si="37"/>
        <v>1780874.4772630373</v>
      </c>
      <c r="X122" s="112">
        <f t="shared" si="24"/>
        <v>932.04719265866083</v>
      </c>
      <c r="Y122" s="32">
        <f>(uNES*L122+ uOCEX*G122+uEREX*'UC '!H122+uHOEX*I122+uNES*S122+ uOCEX*N122+uEREX*O122+uHOEX*P122)/(1+oDR)^A$5:A$65536</f>
        <v>592.71608761028176</v>
      </c>
    </row>
    <row r="123" spans="1:25" x14ac:dyDescent="0.25">
      <c r="A123" s="4">
        <v>117</v>
      </c>
      <c r="C123" s="110">
        <f>IF(male=0,VLOOKUP((A121:A955/'Life tables'!$I$2)+age,lifetable,13,1),IF(male=1,VLOOKUP((A121:A955/'Life tables'!$I$2)+age,lifetable,10,1),"error"))</f>
        <v>4.9660762749414999E-4</v>
      </c>
      <c r="F123" s="101">
        <f t="shared" si="25"/>
        <v>194.05172689360134</v>
      </c>
      <c r="G123" s="101">
        <f t="shared" si="26"/>
        <v>19.492902094350889</v>
      </c>
      <c r="H123" s="101">
        <f t="shared" si="27"/>
        <v>0.44607111641142383</v>
      </c>
      <c r="I123" s="101">
        <f t="shared" si="28"/>
        <v>0.44607111641142383</v>
      </c>
      <c r="J123" s="101">
        <f t="shared" si="29"/>
        <v>22.381356710443001</v>
      </c>
      <c r="K123" s="101">
        <f t="shared" si="30"/>
        <v>8.210151376398299</v>
      </c>
      <c r="L123" s="101">
        <f t="shared" si="19"/>
        <v>143.07517447958631</v>
      </c>
      <c r="M123" s="101">
        <f t="shared" si="31"/>
        <v>805.94827310639835</v>
      </c>
      <c r="N123" s="101">
        <f t="shared" si="32"/>
        <v>77.614564889828515</v>
      </c>
      <c r="O123" s="101">
        <f t="shared" si="33"/>
        <v>1.8526516187694113</v>
      </c>
      <c r="P123" s="101">
        <f t="shared" si="34"/>
        <v>1.8526516187694113</v>
      </c>
      <c r="Q123" s="101">
        <f t="shared" si="35"/>
        <v>36.05172429692206</v>
      </c>
      <c r="R123" s="101">
        <f t="shared" si="36"/>
        <v>1.9132421224433571</v>
      </c>
      <c r="S123" s="101">
        <f t="shared" si="20"/>
        <v>686.66343855966556</v>
      </c>
      <c r="T123" s="101">
        <f t="shared" si="21"/>
        <v>58.433081007365061</v>
      </c>
      <c r="U123" s="101">
        <f t="shared" si="22"/>
        <v>10.123393498841656</v>
      </c>
      <c r="V123" s="33">
        <f t="shared" si="23"/>
        <v>999.99999999999966</v>
      </c>
      <c r="W123" s="105">
        <f t="shared" si="37"/>
        <v>1777561.530965748</v>
      </c>
      <c r="X123" s="112">
        <f t="shared" si="24"/>
        <v>931.443525493793</v>
      </c>
      <c r="Y123" s="32">
        <f>(uNES*L123+ uOCEX*G123+uEREX*'UC '!H123+uHOEX*I123+uNES*S123+ uOCEX*N123+uEREX*O123+uHOEX*P123)/(1+oDR)^A$5:A$65536</f>
        <v>592.15540335444189</v>
      </c>
    </row>
    <row r="124" spans="1:25" x14ac:dyDescent="0.25">
      <c r="A124" s="4">
        <v>118</v>
      </c>
      <c r="C124" s="110">
        <f>IF(male=0,VLOOKUP((A122:A956/'Life tables'!$I$2)+age,lifetable,13,1),IF(male=1,VLOOKUP((A122:A956/'Life tables'!$I$2)+age,lifetable,10,1),"error"))</f>
        <v>4.9660762749414999E-4</v>
      </c>
      <c r="F124" s="101">
        <f t="shared" si="25"/>
        <v>193.39767831565194</v>
      </c>
      <c r="G124" s="101">
        <f t="shared" si="26"/>
        <v>19.427201545847616</v>
      </c>
      <c r="H124" s="101">
        <f t="shared" si="27"/>
        <v>0.44456764007537886</v>
      </c>
      <c r="I124" s="101">
        <f t="shared" si="28"/>
        <v>0.44456764007537886</v>
      </c>
      <c r="J124" s="101">
        <f t="shared" si="29"/>
        <v>22.487488720464743</v>
      </c>
      <c r="K124" s="101">
        <f t="shared" si="30"/>
        <v>8.2450006426316591</v>
      </c>
      <c r="L124" s="101">
        <f t="shared" si="19"/>
        <v>142.34885212655718</v>
      </c>
      <c r="M124" s="101">
        <f t="shared" si="31"/>
        <v>806.60232168434777</v>
      </c>
      <c r="N124" s="101">
        <f t="shared" si="32"/>
        <v>77.67755118496467</v>
      </c>
      <c r="O124" s="101">
        <f t="shared" si="33"/>
        <v>1.8541550951054564</v>
      </c>
      <c r="P124" s="101">
        <f t="shared" si="34"/>
        <v>1.8541550951054564</v>
      </c>
      <c r="Q124" s="101">
        <f t="shared" si="35"/>
        <v>36.492706001754094</v>
      </c>
      <c r="R124" s="101">
        <f t="shared" si="36"/>
        <v>1.934844618906107</v>
      </c>
      <c r="S124" s="101">
        <f t="shared" si="20"/>
        <v>686.78890968851192</v>
      </c>
      <c r="T124" s="101">
        <f t="shared" si="21"/>
        <v>58.98019472221884</v>
      </c>
      <c r="U124" s="101">
        <f t="shared" si="22"/>
        <v>10.179845261537766</v>
      </c>
      <c r="V124" s="33">
        <f t="shared" si="23"/>
        <v>999.99999999999977</v>
      </c>
      <c r="W124" s="105">
        <f t="shared" si="37"/>
        <v>1774253.8889942856</v>
      </c>
      <c r="X124" s="112">
        <f t="shared" si="24"/>
        <v>930.83996001624303</v>
      </c>
      <c r="Y124" s="32">
        <f>(uNES*L124+ uOCEX*G124+uEREX*'UC '!H124+uHOEX*I124+uNES*S124+ uOCEX*N124+uEREX*O124+uHOEX*P124)/(1+oDR)^A$5:A$65536</f>
        <v>591.59505023391944</v>
      </c>
    </row>
    <row r="125" spans="1:25" x14ac:dyDescent="0.25">
      <c r="A125" s="4">
        <v>119</v>
      </c>
      <c r="C125" s="110">
        <f>IF(male=0,VLOOKUP((A123:A957/'Life tables'!$I$2)+age,lifetable,13,1),IF(male=1,VLOOKUP((A123:A957/'Life tables'!$I$2)+age,lifetable,10,1),"error"))</f>
        <v>4.9660762749414999E-4</v>
      </c>
      <c r="F125" s="101">
        <f t="shared" si="25"/>
        <v>192.76378983369332</v>
      </c>
      <c r="G125" s="101">
        <f t="shared" si="26"/>
        <v>19.363526121179373</v>
      </c>
      <c r="H125" s="101">
        <f t="shared" si="27"/>
        <v>0.44311050621033132</v>
      </c>
      <c r="I125" s="101">
        <f t="shared" si="28"/>
        <v>0.44311050621033132</v>
      </c>
      <c r="J125" s="101">
        <f t="shared" si="29"/>
        <v>22.593272867682209</v>
      </c>
      <c r="K125" s="101">
        <f t="shared" si="30"/>
        <v>8.2797356854231339</v>
      </c>
      <c r="L125" s="101">
        <f t="shared" si="19"/>
        <v>141.64103414698795</v>
      </c>
      <c r="M125" s="101">
        <f t="shared" si="31"/>
        <v>807.23621016630648</v>
      </c>
      <c r="N125" s="101">
        <f t="shared" si="32"/>
        <v>77.738596019177507</v>
      </c>
      <c r="O125" s="101">
        <f t="shared" si="33"/>
        <v>1.8556122289705042</v>
      </c>
      <c r="P125" s="101">
        <f t="shared" si="34"/>
        <v>1.8556122289705042</v>
      </c>
      <c r="Q125" s="101">
        <f t="shared" si="35"/>
        <v>36.934034263019122</v>
      </c>
      <c r="R125" s="101">
        <f t="shared" si="36"/>
        <v>1.9564640922276151</v>
      </c>
      <c r="S125" s="101">
        <f t="shared" si="20"/>
        <v>686.89589133394122</v>
      </c>
      <c r="T125" s="101">
        <f t="shared" si="21"/>
        <v>59.527307130701331</v>
      </c>
      <c r="U125" s="101">
        <f t="shared" si="22"/>
        <v>10.236199777650748</v>
      </c>
      <c r="V125" s="33">
        <f t="shared" si="23"/>
        <v>999.99999999999977</v>
      </c>
      <c r="W125" s="105">
        <f t="shared" si="37"/>
        <v>1770951.5422106618</v>
      </c>
      <c r="X125" s="112">
        <f t="shared" si="24"/>
        <v>930.23649309164773</v>
      </c>
      <c r="Y125" s="32">
        <f>(uNES*L125+ uOCEX*G125+uEREX*'UC '!H125+uHOEX*I125+uNES*S125+ uOCEX*N125+uEREX*O125+uHOEX*P125)/(1+oDR)^A$5:A$65536</f>
        <v>591.03502631112326</v>
      </c>
    </row>
    <row r="126" spans="1:25" x14ac:dyDescent="0.25">
      <c r="A126" s="4">
        <v>120</v>
      </c>
      <c r="C126" s="110">
        <f>IF(male=0,VLOOKUP((A124:A958/'Life tables'!$I$2)+age,lifetable,13,1),IF(male=1,VLOOKUP((A124:A958/'Life tables'!$I$2)+age,lifetable,10,1),"error"))</f>
        <v>4.9660762749414999E-4</v>
      </c>
      <c r="F126" s="101">
        <f t="shared" si="25"/>
        <v>192.14944004209283</v>
      </c>
      <c r="G126" s="101">
        <f t="shared" si="26"/>
        <v>19.301813398849831</v>
      </c>
      <c r="H126" s="101">
        <f t="shared" si="27"/>
        <v>0.44169828637702568</v>
      </c>
      <c r="I126" s="101">
        <f t="shared" si="28"/>
        <v>0.44169828637702568</v>
      </c>
      <c r="J126" s="101">
        <f t="shared" si="29"/>
        <v>22.698719874460313</v>
      </c>
      <c r="K126" s="101">
        <f t="shared" si="30"/>
        <v>8.3143600255441612</v>
      </c>
      <c r="L126" s="101">
        <f t="shared" si="19"/>
        <v>140.95115017048448</v>
      </c>
      <c r="M126" s="101">
        <f t="shared" si="31"/>
        <v>807.85055995790697</v>
      </c>
      <c r="N126" s="101">
        <f t="shared" si="32"/>
        <v>77.797759235175775</v>
      </c>
      <c r="O126" s="101">
        <f t="shared" si="33"/>
        <v>1.8570244488038097</v>
      </c>
      <c r="P126" s="101">
        <f t="shared" si="34"/>
        <v>1.8570244488038097</v>
      </c>
      <c r="Q126" s="101">
        <f t="shared" si="35"/>
        <v>37.375698398619221</v>
      </c>
      <c r="R126" s="101">
        <f t="shared" si="36"/>
        <v>1.9781000191209059</v>
      </c>
      <c r="S126" s="101">
        <f t="shared" si="20"/>
        <v>686.9849534073835</v>
      </c>
      <c r="T126" s="101">
        <f t="shared" si="21"/>
        <v>60.07441827307953</v>
      </c>
      <c r="U126" s="101">
        <f t="shared" si="22"/>
        <v>10.292460044665066</v>
      </c>
      <c r="V126" s="33">
        <f t="shared" si="23"/>
        <v>999.99999999999977</v>
      </c>
      <c r="W126" s="105">
        <f t="shared" si="37"/>
        <v>1767654.4815330899</v>
      </c>
      <c r="X126" s="112">
        <f t="shared" si="24"/>
        <v>929.63312168225525</v>
      </c>
      <c r="Y126" s="32">
        <f>(uNES*L126+ uOCEX*G126+uEREX*'UC '!H126+uHOEX*I126+uNES*S126+ uOCEX*N126+uEREX*O126+uHOEX*P126)/(1+oDR)^A$5:A$65536</f>
        <v>590.47532970533132</v>
      </c>
    </row>
    <row r="127" spans="1:25" x14ac:dyDescent="0.25">
      <c r="A127" s="4">
        <v>121</v>
      </c>
      <c r="C127" s="110">
        <f>IF(male=0,VLOOKUP((A125:A959/'Life tables'!$I$2)+age,lifetable,13,1),IF(male=1,VLOOKUP((A125:A959/'Life tables'!$I$2)+age,lifetable,10,1),"error"))</f>
        <v>4.9660762749414999E-4</v>
      </c>
      <c r="F127" s="101">
        <f t="shared" si="25"/>
        <v>191.55402668914249</v>
      </c>
      <c r="G127" s="101">
        <f t="shared" si="26"/>
        <v>19.242002881414475</v>
      </c>
      <c r="H127" s="101">
        <f t="shared" si="27"/>
        <v>0.44032959616576844</v>
      </c>
      <c r="I127" s="101">
        <f t="shared" si="28"/>
        <v>0.44032959616576844</v>
      </c>
      <c r="J127" s="101">
        <f t="shared" si="29"/>
        <v>22.803840132662668</v>
      </c>
      <c r="K127" s="101">
        <f t="shared" si="30"/>
        <v>8.3488770752435215</v>
      </c>
      <c r="L127" s="101">
        <f t="shared" si="19"/>
        <v>140.2786474074903</v>
      </c>
      <c r="M127" s="101">
        <f t="shared" si="31"/>
        <v>808.44597331085731</v>
      </c>
      <c r="N127" s="101">
        <f t="shared" si="32"/>
        <v>77.855098831103831</v>
      </c>
      <c r="O127" s="101">
        <f t="shared" si="33"/>
        <v>1.858393139015067</v>
      </c>
      <c r="P127" s="101">
        <f t="shared" si="34"/>
        <v>1.858393139015067</v>
      </c>
      <c r="Q127" s="101">
        <f t="shared" si="35"/>
        <v>37.817688055716594</v>
      </c>
      <c r="R127" s="101">
        <f t="shared" si="36"/>
        <v>1.9997518924285638</v>
      </c>
      <c r="S127" s="101">
        <f t="shared" si="20"/>
        <v>687.05664825357815</v>
      </c>
      <c r="T127" s="101">
        <f t="shared" si="21"/>
        <v>60.621528188379258</v>
      </c>
      <c r="U127" s="101">
        <f t="shared" si="22"/>
        <v>10.348628967672084</v>
      </c>
      <c r="V127" s="33">
        <f t="shared" si="23"/>
        <v>999.99999999999977</v>
      </c>
      <c r="W127" s="105">
        <f t="shared" si="37"/>
        <v>1764362.6979345116</v>
      </c>
      <c r="X127" s="112">
        <f t="shared" si="24"/>
        <v>929.02984284394847</v>
      </c>
      <c r="Y127" s="32">
        <f>(uNES*L127+ uOCEX*G127+uEREX*'UC '!H127+uHOEX*I127+uNES*S127+ uOCEX*N127+uEREX*O127+uHOEX*P127)/(1+oDR)^A$5:A$65536</f>
        <v>589.91595859092445</v>
      </c>
    </row>
    <row r="128" spans="1:25" x14ac:dyDescent="0.25">
      <c r="A128" s="4">
        <v>122</v>
      </c>
      <c r="C128" s="110">
        <f>IF(male=0,VLOOKUP((A126:A960/'Life tables'!$I$2)+age,lifetable,13,1),IF(male=1,VLOOKUP((A126:A960/'Life tables'!$I$2)+age,lifetable,10,1),"error"))</f>
        <v>4.9660762749414999E-4</v>
      </c>
      <c r="F128" s="101">
        <f t="shared" si="25"/>
        <v>190.9769660866672</v>
      </c>
      <c r="G128" s="101">
        <f t="shared" si="26"/>
        <v>19.184035936174531</v>
      </c>
      <c r="H128" s="101">
        <f t="shared" si="27"/>
        <v>0.43900309383928138</v>
      </c>
      <c r="I128" s="101">
        <f t="shared" si="28"/>
        <v>0.43900309383928138</v>
      </c>
      <c r="J128" s="101">
        <f t="shared" si="29"/>
        <v>22.908643713838813</v>
      </c>
      <c r="K128" s="101">
        <f t="shared" si="30"/>
        <v>8.3832901415923917</v>
      </c>
      <c r="L128" s="101">
        <f t="shared" si="19"/>
        <v>139.62299010738292</v>
      </c>
      <c r="M128" s="101">
        <f t="shared" si="31"/>
        <v>809.0230339133326</v>
      </c>
      <c r="N128" s="101">
        <f t="shared" si="32"/>
        <v>77.910671017397561</v>
      </c>
      <c r="O128" s="101">
        <f t="shared" si="33"/>
        <v>1.859719641341554</v>
      </c>
      <c r="P128" s="101">
        <f t="shared" si="34"/>
        <v>1.859719641341554</v>
      </c>
      <c r="Q128" s="101">
        <f t="shared" si="35"/>
        <v>38.259993200584624</v>
      </c>
      <c r="R128" s="101">
        <f t="shared" si="36"/>
        <v>2.0214192206255626</v>
      </c>
      <c r="S128" s="101">
        <f t="shared" si="20"/>
        <v>687.11151119204169</v>
      </c>
      <c r="T128" s="101">
        <f t="shared" si="21"/>
        <v>61.168636914423438</v>
      </c>
      <c r="U128" s="101">
        <f t="shared" si="22"/>
        <v>10.404709362217954</v>
      </c>
      <c r="V128" s="33">
        <f t="shared" si="23"/>
        <v>999.99999999999977</v>
      </c>
      <c r="W128" s="105">
        <f t="shared" si="37"/>
        <v>1761076.1824411859</v>
      </c>
      <c r="X128" s="112">
        <f t="shared" si="24"/>
        <v>928.42665372335841</v>
      </c>
      <c r="Y128" s="32">
        <f>(uNES*L128+ uOCEX*G128+uEREX*'UC '!H128+uHOEX*I128+uNES*S128+ uOCEX*N128+uEREX*O128+uHOEX*P128)/(1+oDR)^A$5:A$65536</f>
        <v>589.35691119567048</v>
      </c>
    </row>
    <row r="129" spans="1:25" x14ac:dyDescent="0.25">
      <c r="A129" s="4">
        <v>123</v>
      </c>
      <c r="C129" s="110">
        <f>IF(male=0,VLOOKUP((A127:A961/'Life tables'!$I$2)+age,lifetable,13,1),IF(male=1,VLOOKUP((A127:A961/'Life tables'!$I$2)+age,lifetable,10,1),"error"))</f>
        <v>4.9660762749414999E-4</v>
      </c>
      <c r="F129" s="101">
        <f t="shared" si="25"/>
        <v>190.41769253783076</v>
      </c>
      <c r="G129" s="101">
        <f t="shared" si="26"/>
        <v>19.127855737698862</v>
      </c>
      <c r="H129" s="101">
        <f t="shared" si="27"/>
        <v>0.43771747901738578</v>
      </c>
      <c r="I129" s="101">
        <f t="shared" si="28"/>
        <v>0.43771747901738578</v>
      </c>
      <c r="J129" s="101">
        <f t="shared" si="29"/>
        <v>23.013140379097422</v>
      </c>
      <c r="K129" s="101">
        <f t="shared" si="30"/>
        <v>8.417602429726287</v>
      </c>
      <c r="L129" s="101">
        <f t="shared" si="19"/>
        <v>138.9836590332734</v>
      </c>
      <c r="M129" s="101">
        <f t="shared" si="31"/>
        <v>809.58230746216907</v>
      </c>
      <c r="N129" s="101">
        <f t="shared" si="32"/>
        <v>77.964530271887966</v>
      </c>
      <c r="O129" s="101">
        <f t="shared" si="33"/>
        <v>1.8610052561634498</v>
      </c>
      <c r="P129" s="101">
        <f t="shared" si="34"/>
        <v>1.8610052561634498</v>
      </c>
      <c r="Q129" s="101">
        <f t="shared" si="35"/>
        <v>38.702604108771702</v>
      </c>
      <c r="R129" s="101">
        <f t="shared" si="36"/>
        <v>2.04310152733742</v>
      </c>
      <c r="S129" s="101">
        <f t="shared" si="20"/>
        <v>687.15006104184511</v>
      </c>
      <c r="T129" s="101">
        <f t="shared" si="21"/>
        <v>61.715744487869124</v>
      </c>
      <c r="U129" s="101">
        <f t="shared" si="22"/>
        <v>10.460703957063707</v>
      </c>
      <c r="V129" s="33">
        <f t="shared" si="23"/>
        <v>999.99999999999977</v>
      </c>
      <c r="W129" s="105">
        <f t="shared" si="37"/>
        <v>1757794.926131313</v>
      </c>
      <c r="X129" s="112">
        <f t="shared" si="24"/>
        <v>927.82355155506707</v>
      </c>
      <c r="Y129" s="32">
        <f>(uNES*L129+ uOCEX*G129+uEREX*'UC '!H129+uHOEX*I129+uNES*S129+ uOCEX*N129+uEREX*O129+uHOEX*P129)/(1+oDR)^A$5:A$65536</f>
        <v>588.79818579906885</v>
      </c>
    </row>
    <row r="130" spans="1:25" x14ac:dyDescent="0.25">
      <c r="A130" s="4">
        <v>124</v>
      </c>
      <c r="C130" s="110">
        <f>IF(male=0,VLOOKUP((A128:A962/'Life tables'!$I$2)+age,lifetable,13,1),IF(male=1,VLOOKUP((A128:A962/'Life tables'!$I$2)+age,lifetable,10,1),"error"))</f>
        <v>4.9660762749414999E-4</v>
      </c>
      <c r="F130" s="101">
        <f t="shared" si="25"/>
        <v>189.87565778257903</v>
      </c>
      <c r="G130" s="101">
        <f t="shared" si="26"/>
        <v>19.073407212117583</v>
      </c>
      <c r="H130" s="101">
        <f t="shared" si="27"/>
        <v>0.43647149140223046</v>
      </c>
      <c r="I130" s="101">
        <f t="shared" si="28"/>
        <v>0.43647149140223046</v>
      </c>
      <c r="J130" s="101">
        <f t="shared" si="29"/>
        <v>23.117339588675186</v>
      </c>
      <c r="K130" s="101">
        <f t="shared" si="30"/>
        <v>8.4518170459870863</v>
      </c>
      <c r="L130" s="101">
        <f t="shared" si="19"/>
        <v>138.36015095299473</v>
      </c>
      <c r="M130" s="101">
        <f t="shared" si="31"/>
        <v>810.1243422174208</v>
      </c>
      <c r="N130" s="101">
        <f t="shared" si="32"/>
        <v>78.016729393206106</v>
      </c>
      <c r="O130" s="101">
        <f t="shared" si="33"/>
        <v>1.8622512437786052</v>
      </c>
      <c r="P130" s="101">
        <f t="shared" si="34"/>
        <v>1.8622512437786052</v>
      </c>
      <c r="Q130" s="101">
        <f t="shared" si="35"/>
        <v>39.14551135556831</v>
      </c>
      <c r="R130" s="101">
        <f t="shared" si="36"/>
        <v>2.0647983508732044</v>
      </c>
      <c r="S130" s="101">
        <f t="shared" si="20"/>
        <v>687.17280063021599</v>
      </c>
      <c r="T130" s="101">
        <f t="shared" si="21"/>
        <v>62.262850944243496</v>
      </c>
      <c r="U130" s="101">
        <f t="shared" si="22"/>
        <v>10.51661539686029</v>
      </c>
      <c r="V130" s="33">
        <f t="shared" si="23"/>
        <v>999.99999999999977</v>
      </c>
      <c r="W130" s="105">
        <f t="shared" si="37"/>
        <v>1754518.920133705</v>
      </c>
      <c r="X130" s="112">
        <f t="shared" si="24"/>
        <v>927.2205336588961</v>
      </c>
      <c r="Y130" s="32">
        <f>(uNES*L130+ uOCEX*G130+uEREX*'UC '!H130+uHOEX*I130+uNES*S130+ uOCEX*N130+uEREX*O130+uHOEX*P130)/(1+oDR)^A$5:A$65536</f>
        <v>588.23978073074034</v>
      </c>
    </row>
    <row r="131" spans="1:25" x14ac:dyDescent="0.25">
      <c r="A131" s="4">
        <v>125</v>
      </c>
      <c r="C131" s="110">
        <f>IF(male=0,VLOOKUP((A129:A963/'Life tables'!$I$2)+age,lifetable,13,1),IF(male=1,VLOOKUP((A129:A963/'Life tables'!$I$2)+age,lifetable,10,1),"error"))</f>
        <v>4.9660762749414999E-4</v>
      </c>
      <c r="F131" s="101">
        <f t="shared" si="25"/>
        <v>189.35033046017648</v>
      </c>
      <c r="G131" s="101">
        <f t="shared" si="26"/>
        <v>19.020636983132736</v>
      </c>
      <c r="H131" s="101">
        <f t="shared" si="27"/>
        <v>0.43526390954281202</v>
      </c>
      <c r="I131" s="101">
        <f t="shared" si="28"/>
        <v>0.43526390954281202</v>
      </c>
      <c r="J131" s="101">
        <f t="shared" si="29"/>
        <v>23.221250511210773</v>
      </c>
      <c r="K131" s="101">
        <f t="shared" si="30"/>
        <v>8.4859370009681978</v>
      </c>
      <c r="L131" s="101">
        <f t="shared" ref="L131:L194" si="38">F131-SUM(G131:K131)</f>
        <v>137.75197814577916</v>
      </c>
      <c r="M131" s="101">
        <f t="shared" si="31"/>
        <v>810.64966953982332</v>
      </c>
      <c r="N131" s="101">
        <f t="shared" si="32"/>
        <v>78.067319552542088</v>
      </c>
      <c r="O131" s="101">
        <f t="shared" si="33"/>
        <v>1.8634588256380233</v>
      </c>
      <c r="P131" s="101">
        <f t="shared" si="34"/>
        <v>1.8634588256380233</v>
      </c>
      <c r="Q131" s="101">
        <f t="shared" si="35"/>
        <v>39.588705806767884</v>
      </c>
      <c r="R131" s="101">
        <f t="shared" si="36"/>
        <v>2.0865092437729356</v>
      </c>
      <c r="S131" s="101">
        <f t="shared" ref="S131:S194" si="39">M131-SUM(N131:R131)</f>
        <v>687.18021728546432</v>
      </c>
      <c r="T131" s="101">
        <f t="shared" ref="T131:T194" si="40">J131+Q131</f>
        <v>62.80995631797866</v>
      </c>
      <c r="U131" s="101">
        <f t="shared" ref="U131:U194" si="41">K131+R131</f>
        <v>10.572446244741133</v>
      </c>
      <c r="V131" s="33">
        <f t="shared" ref="V131:V194" si="42">SUM(F131,M131)</f>
        <v>999.99999999999977</v>
      </c>
      <c r="W131" s="105">
        <f t="shared" si="37"/>
        <v>1751248.1556264935</v>
      </c>
      <c r="X131" s="112">
        <f t="shared" ref="X131:X194" si="43">(L131+G131+H131+I131+N131+O131+P131+S131)</f>
        <v>926.61759743727998</v>
      </c>
      <c r="Y131" s="32">
        <f>(uNES*L131+ uOCEX*G131+uEREX*'UC '!H131+uHOEX*I131+uNES*S131+ uOCEX*N131+uEREX*O131+uHOEX*P131)/(1+oDR)^A$5:A$65536</f>
        <v>587.68169436886933</v>
      </c>
    </row>
    <row r="132" spans="1:25" x14ac:dyDescent="0.25">
      <c r="A132" s="4">
        <v>126</v>
      </c>
      <c r="C132" s="110">
        <f>IF(male=0,VLOOKUP((A130:A964/'Life tables'!$I$2)+age,lifetable,13,1),IF(male=1,VLOOKUP((A130:A964/'Life tables'!$I$2)+age,lifetable,10,1),"error"))</f>
        <v>4.9660762749414999E-4</v>
      </c>
      <c r="F132" s="101">
        <f t="shared" si="25"/>
        <v>188.84119558830938</v>
      </c>
      <c r="G132" s="101">
        <f t="shared" si="26"/>
        <v>18.969493319693107</v>
      </c>
      <c r="H132" s="101">
        <f t="shared" si="27"/>
        <v>0.43409354963757774</v>
      </c>
      <c r="I132" s="101">
        <f t="shared" si="28"/>
        <v>0.43409354963757774</v>
      </c>
      <c r="J132" s="101">
        <f t="shared" si="29"/>
        <v>23.324882032732894</v>
      </c>
      <c r="K132" s="101">
        <f t="shared" si="30"/>
        <v>8.5199652124658662</v>
      </c>
      <c r="L132" s="101">
        <f t="shared" si="38"/>
        <v>137.15866792414235</v>
      </c>
      <c r="M132" s="101">
        <f t="shared" si="31"/>
        <v>811.15880441169054</v>
      </c>
      <c r="N132" s="101">
        <f t="shared" si="32"/>
        <v>78.116350343808506</v>
      </c>
      <c r="O132" s="101">
        <f t="shared" si="33"/>
        <v>1.864629185543258</v>
      </c>
      <c r="P132" s="101">
        <f t="shared" si="34"/>
        <v>1.864629185543258</v>
      </c>
      <c r="Q132" s="101">
        <f t="shared" si="35"/>
        <v>40.032178609712481</v>
      </c>
      <c r="R132" s="101">
        <f t="shared" si="36"/>
        <v>2.1082337723689362</v>
      </c>
      <c r="S132" s="101">
        <f t="shared" si="39"/>
        <v>687.17278331471414</v>
      </c>
      <c r="T132" s="101">
        <f t="shared" si="40"/>
        <v>63.357060642445376</v>
      </c>
      <c r="U132" s="101">
        <f t="shared" si="41"/>
        <v>10.628198984834803</v>
      </c>
      <c r="V132" s="33">
        <f t="shared" si="42"/>
        <v>999.99999999999989</v>
      </c>
      <c r="W132" s="105">
        <f t="shared" si="37"/>
        <v>1747982.6238358882</v>
      </c>
      <c r="X132" s="112">
        <f t="shared" si="43"/>
        <v>926.01474037271976</v>
      </c>
      <c r="Y132" s="32">
        <f>(uNES*L132+ uOCEX*G132+uEREX*'UC '!H132+uHOEX*I132+uNES*S132+ uOCEX*N132+uEREX*O132+uHOEX*P132)/(1+oDR)^A$5:A$65536</f>
        <v>587.12392513869747</v>
      </c>
    </row>
    <row r="133" spans="1:25" x14ac:dyDescent="0.25">
      <c r="A133" s="4">
        <v>127</v>
      </c>
      <c r="C133" s="110">
        <f>IF(male=0,VLOOKUP((A131:A965/'Life tables'!$I$2)+age,lifetable,13,1),IF(male=1,VLOOKUP((A131:A965/'Life tables'!$I$2)+age,lifetable,10,1),"error"))</f>
        <v>4.9660762749414999E-4</v>
      </c>
      <c r="F133" s="101">
        <f t="shared" si="25"/>
        <v>188.34775405824459</v>
      </c>
      <c r="G133" s="101">
        <f t="shared" si="26"/>
        <v>18.919926085281876</v>
      </c>
      <c r="H133" s="101">
        <f t="shared" si="27"/>
        <v>0.43295926437393539</v>
      </c>
      <c r="I133" s="101">
        <f t="shared" si="28"/>
        <v>0.43295926437393539</v>
      </c>
      <c r="J133" s="101">
        <f t="shared" si="29"/>
        <v>23.428242765371351</v>
      </c>
      <c r="K133" s="101">
        <f t="shared" si="30"/>
        <v>8.5539045083395138</v>
      </c>
      <c r="L133" s="101">
        <f t="shared" si="38"/>
        <v>136.57976217050398</v>
      </c>
      <c r="M133" s="101">
        <f t="shared" si="31"/>
        <v>811.65224594175538</v>
      </c>
      <c r="N133" s="101">
        <f t="shared" si="32"/>
        <v>78.163869832257731</v>
      </c>
      <c r="O133" s="101">
        <f t="shared" si="33"/>
        <v>1.8657634708069004</v>
      </c>
      <c r="P133" s="101">
        <f t="shared" si="34"/>
        <v>1.8657634708069004</v>
      </c>
      <c r="Q133" s="101">
        <f t="shared" si="35"/>
        <v>40.475921184614478</v>
      </c>
      <c r="R133" s="101">
        <f t="shared" si="36"/>
        <v>2.1299715163607038</v>
      </c>
      <c r="S133" s="101">
        <f t="shared" si="39"/>
        <v>687.15095646690872</v>
      </c>
      <c r="T133" s="101">
        <f t="shared" si="40"/>
        <v>63.904163949985829</v>
      </c>
      <c r="U133" s="101">
        <f t="shared" si="41"/>
        <v>10.683876024700218</v>
      </c>
      <c r="V133" s="33">
        <f t="shared" si="42"/>
        <v>1000</v>
      </c>
      <c r="W133" s="105">
        <f t="shared" si="37"/>
        <v>1744722.3160349622</v>
      </c>
      <c r="X133" s="112">
        <f t="shared" si="43"/>
        <v>925.4119600253141</v>
      </c>
      <c r="Y133" s="32">
        <f>(uNES*L133+ uOCEX*G133+uEREX*'UC '!H133+uHOEX*I133+uNES*S133+ uOCEX*N133+uEREX*O133+uHOEX*P133)/(1+oDR)^A$5:A$65536</f>
        <v>586.56647151105778</v>
      </c>
    </row>
    <row r="134" spans="1:25" x14ac:dyDescent="0.25">
      <c r="A134" s="4">
        <v>128</v>
      </c>
      <c r="C134" s="110">
        <f>IF(male=0,VLOOKUP((A132:A966/'Life tables'!$I$2)+age,lifetable,13,1),IF(male=1,VLOOKUP((A132:A966/'Life tables'!$I$2)+age,lifetable,10,1),"error"))</f>
        <v>4.9660762749414999E-4</v>
      </c>
      <c r="F134" s="101">
        <f t="shared" si="25"/>
        <v>187.86952214554969</v>
      </c>
      <c r="G134" s="101">
        <f t="shared" si="26"/>
        <v>18.871886688767422</v>
      </c>
      <c r="H134" s="101">
        <f t="shared" si="27"/>
        <v>0.4318599418035346</v>
      </c>
      <c r="I134" s="101">
        <f t="shared" si="28"/>
        <v>0.4318599418035346</v>
      </c>
      <c r="J134" s="101">
        <f t="shared" si="29"/>
        <v>23.531341055799576</v>
      </c>
      <c r="K134" s="101">
        <f t="shared" si="30"/>
        <v>8.5877576292839066</v>
      </c>
      <c r="L134" s="101">
        <f t="shared" si="38"/>
        <v>136.01481688809173</v>
      </c>
      <c r="M134" s="101">
        <f t="shared" si="31"/>
        <v>812.13047785445031</v>
      </c>
      <c r="N134" s="101">
        <f t="shared" si="32"/>
        <v>78.209924601600662</v>
      </c>
      <c r="O134" s="101">
        <f t="shared" si="33"/>
        <v>1.8668627933773012</v>
      </c>
      <c r="P134" s="101">
        <f t="shared" si="34"/>
        <v>1.8668627933773012</v>
      </c>
      <c r="Q134" s="101">
        <f t="shared" si="35"/>
        <v>40.919925216145714</v>
      </c>
      <c r="R134" s="101">
        <f t="shared" si="36"/>
        <v>2.1517220684028882</v>
      </c>
      <c r="S134" s="101">
        <f t="shared" si="39"/>
        <v>687.11518038154645</v>
      </c>
      <c r="T134" s="101">
        <f t="shared" si="40"/>
        <v>64.451266271945286</v>
      </c>
      <c r="U134" s="101">
        <f t="shared" si="41"/>
        <v>10.739479697686795</v>
      </c>
      <c r="V134" s="33">
        <f t="shared" si="42"/>
        <v>1000</v>
      </c>
      <c r="W134" s="105">
        <f t="shared" si="37"/>
        <v>1741467.2235424912</v>
      </c>
      <c r="X134" s="112">
        <f t="shared" si="43"/>
        <v>924.80925403036792</v>
      </c>
      <c r="Y134" s="32">
        <f>(uNES*L134+ uOCEX*G134+uEREX*'UC '!H134+uHOEX*I134+uNES*S134+ uOCEX*N134+uEREX*O134+uHOEX*P134)/(1+oDR)^A$5:A$65536</f>
        <v>586.00933200095938</v>
      </c>
    </row>
    <row r="135" spans="1:25" x14ac:dyDescent="0.25">
      <c r="A135" s="4">
        <v>129</v>
      </c>
      <c r="C135" s="110">
        <f>IF(male=0,VLOOKUP((A133:A967/'Life tables'!$I$2)+age,lifetable,13,1),IF(male=1,VLOOKUP((A133:A967/'Life tables'!$I$2)+age,lifetable,10,1),"error"))</f>
        <v>4.9660762749414999E-4</v>
      </c>
      <c r="F135" s="101">
        <f t="shared" ref="F135:F198" si="44">E134*(1-pCAUC)+F134*(1-pCAUC)+M134*(pUAUC)</f>
        <v>187.40603103589424</v>
      </c>
      <c r="G135" s="101">
        <f t="shared" ref="G135:G198" si="45">F135*(rrOSEX)</f>
        <v>18.825328036769086</v>
      </c>
      <c r="H135" s="101">
        <f t="shared" ref="H135:H198" si="46">F135*rrEREX</f>
        <v>0.43079450425221544</v>
      </c>
      <c r="I135" s="101">
        <f t="shared" ref="I135:I198" si="47">F135*rrHOEX</f>
        <v>0.43079450425221544</v>
      </c>
      <c r="J135" s="101">
        <f t="shared" ref="J135:J198" si="48">F135*mr + G135*mr + H135*mr+I135*mr +J134</f>
        <v>23.634184993416934</v>
      </c>
      <c r="K135" s="101">
        <f t="shared" ref="K135:K198" si="49">F135*amr + I135*amrHOEX +K134</f>
        <v>8.6215272315158842</v>
      </c>
      <c r="L135" s="101">
        <f t="shared" si="38"/>
        <v>135.46340176568791</v>
      </c>
      <c r="M135" s="101">
        <f t="shared" ref="M135:M198" si="50">E134*pCAUC+F134*pCAUC+M134*(1-pUAUC)</f>
        <v>812.59396896410578</v>
      </c>
      <c r="N135" s="101">
        <f t="shared" ref="N135:N198" si="51">M135*rrOSEXc</f>
        <v>78.254559799673061</v>
      </c>
      <c r="O135" s="101">
        <f t="shared" ref="O135:O198" si="52">M135*rrEREXc</f>
        <v>1.8679282309286205</v>
      </c>
      <c r="P135" s="101">
        <f t="shared" ref="P135:P198" si="53">M135*rrHOEXc</f>
        <v>1.8679282309286205</v>
      </c>
      <c r="Q135" s="101">
        <f t="shared" ref="Q135:Q198" si="54">M135*mr + N135*mr + O135*mr+P135*mr+Q134</f>
        <v>41.364182645285929</v>
      </c>
      <c r="R135" s="101">
        <f t="shared" ref="R135:R198" si="55">M135*amrc + P135*amrHOEX+R134</f>
        <v>2.1734850337059668</v>
      </c>
      <c r="S135" s="101">
        <f t="shared" si="39"/>
        <v>687.06588502358352</v>
      </c>
      <c r="T135" s="101">
        <f t="shared" si="40"/>
        <v>64.998367638702859</v>
      </c>
      <c r="U135" s="101">
        <f t="shared" si="41"/>
        <v>10.795012265221851</v>
      </c>
      <c r="V135" s="33">
        <f t="shared" si="42"/>
        <v>1000</v>
      </c>
      <c r="W135" s="105">
        <f t="shared" ref="W135:W198" si="56">(cNES*L135+cOSEX*G135+cEREX*H135+cHOEX*I135 + cNES*S135 + cOSEX*N135 + cEREX*O135 + cHOEX*P135)/(1+cDR)^A$5:A$65536</f>
        <v>1738217.3377218095</v>
      </c>
      <c r="X135" s="112">
        <f t="shared" si="43"/>
        <v>924.20662009607531</v>
      </c>
      <c r="Y135" s="32">
        <f>(uNES*L135+ uOCEX*G135+uEREX*'UC '!H135+uHOEX*I135+uNES*S135+ uOCEX*N135+uEREX*O135+uHOEX*P135)/(1+oDR)^A$5:A$65536</f>
        <v>585.45250516621638</v>
      </c>
    </row>
    <row r="136" spans="1:25" x14ac:dyDescent="0.25">
      <c r="A136" s="4">
        <v>130</v>
      </c>
      <c r="C136" s="110">
        <f>IF(male=0,VLOOKUP((A134:A968/'Life tables'!$I$2)+age,lifetable,13,1),IF(male=1,VLOOKUP((A134:A968/'Life tables'!$I$2)+age,lifetable,10,1),"error"))</f>
        <v>4.9660762749414999E-4</v>
      </c>
      <c r="F136" s="101">
        <f t="shared" si="44"/>
        <v>186.95682636546752</v>
      </c>
      <c r="G136" s="101">
        <f t="shared" si="45"/>
        <v>18.780204487491144</v>
      </c>
      <c r="H136" s="101">
        <f t="shared" si="46"/>
        <v>0.42976190726355612</v>
      </c>
      <c r="I136" s="101">
        <f t="shared" si="47"/>
        <v>0.42976190726355612</v>
      </c>
      <c r="J136" s="101">
        <f t="shared" si="48"/>
        <v>23.736782418278821</v>
      </c>
      <c r="K136" s="101">
        <f t="shared" si="49"/>
        <v>8.6552158893782636</v>
      </c>
      <c r="L136" s="101">
        <f t="shared" si="38"/>
        <v>134.92509975579219</v>
      </c>
      <c r="M136" s="101">
        <f t="shared" si="50"/>
        <v>813.04317363453242</v>
      </c>
      <c r="N136" s="101">
        <f t="shared" si="51"/>
        <v>78.297819182694326</v>
      </c>
      <c r="O136" s="101">
        <f t="shared" si="52"/>
        <v>1.8689608279172796</v>
      </c>
      <c r="P136" s="101">
        <f t="shared" si="53"/>
        <v>1.8689608279172796</v>
      </c>
      <c r="Q136" s="101">
        <f t="shared" si="54"/>
        <v>41.808685661422437</v>
      </c>
      <c r="R136" s="101">
        <f t="shared" si="55"/>
        <v>2.1952600296492295</v>
      </c>
      <c r="S136" s="101">
        <f t="shared" si="39"/>
        <v>687.00348710493188</v>
      </c>
      <c r="T136" s="101">
        <f t="shared" si="40"/>
        <v>65.545468079701266</v>
      </c>
      <c r="U136" s="101">
        <f t="shared" si="41"/>
        <v>10.850475919027494</v>
      </c>
      <c r="V136" s="33">
        <f t="shared" si="42"/>
        <v>1000</v>
      </c>
      <c r="W136" s="105">
        <f t="shared" si="56"/>
        <v>1734972.6499797211</v>
      </c>
      <c r="X136" s="112">
        <f t="shared" si="43"/>
        <v>923.60405600127115</v>
      </c>
      <c r="Y136" s="32">
        <f>(uNES*L136+ uOCEX*G136+uEREX*'UC '!H136+uHOEX*I136+uNES*S136+ uOCEX*N136+uEREX*O136+uHOEX*P136)/(1+oDR)^A$5:A$65536</f>
        <v>584.89598960611499</v>
      </c>
    </row>
    <row r="137" spans="1:25" x14ac:dyDescent="0.25">
      <c r="A137" s="4">
        <v>131</v>
      </c>
      <c r="C137" s="110">
        <f>IF(male=0,VLOOKUP((A135:A969/'Life tables'!$I$2)+age,lifetable,13,1),IF(male=1,VLOOKUP((A135:A969/'Life tables'!$I$2)+age,lifetable,10,1),"error"))</f>
        <v>4.9660762749414999E-4</v>
      </c>
      <c r="F137" s="101">
        <f t="shared" si="44"/>
        <v>186.52146777556237</v>
      </c>
      <c r="G137" s="101">
        <f t="shared" si="45"/>
        <v>18.736471805979843</v>
      </c>
      <c r="H137" s="101">
        <f t="shared" si="46"/>
        <v>0.42876113857498488</v>
      </c>
      <c r="I137" s="101">
        <f t="shared" si="47"/>
        <v>0.42876113857498488</v>
      </c>
      <c r="J137" s="101">
        <f t="shared" si="48"/>
        <v>23.839140928782328</v>
      </c>
      <c r="K137" s="101">
        <f t="shared" si="49"/>
        <v>8.6888260978634904</v>
      </c>
      <c r="L137" s="101">
        <f t="shared" si="38"/>
        <v>134.39950666578673</v>
      </c>
      <c r="M137" s="101">
        <f t="shared" si="50"/>
        <v>813.47853222443757</v>
      </c>
      <c r="N137" s="101">
        <f t="shared" si="51"/>
        <v>78.339745158162089</v>
      </c>
      <c r="O137" s="101">
        <f t="shared" si="52"/>
        <v>1.8699615966058509</v>
      </c>
      <c r="P137" s="101">
        <f t="shared" si="53"/>
        <v>1.8699615966058509</v>
      </c>
      <c r="Q137" s="101">
        <f t="shared" si="54"/>
        <v>42.253426694693324</v>
      </c>
      <c r="R137" s="101">
        <f t="shared" si="55"/>
        <v>2.2170466854056934</v>
      </c>
      <c r="S137" s="101">
        <f t="shared" si="39"/>
        <v>686.92839049296481</v>
      </c>
      <c r="T137" s="101">
        <f t="shared" si="40"/>
        <v>66.092567623475645</v>
      </c>
      <c r="U137" s="101">
        <f t="shared" si="41"/>
        <v>10.905872783269183</v>
      </c>
      <c r="V137" s="33">
        <f t="shared" si="42"/>
        <v>1000</v>
      </c>
      <c r="W137" s="105">
        <f t="shared" si="56"/>
        <v>1731733.1517654331</v>
      </c>
      <c r="X137" s="112">
        <f t="shared" si="43"/>
        <v>923.00155959325525</v>
      </c>
      <c r="Y137" s="32">
        <f>(uNES*L137+ uOCEX*G137+uEREX*'UC '!H137+uHOEX*I137+uNES*S137+ uOCEX*N137+uEREX*O137+uHOEX*P137)/(1+oDR)^A$5:A$65536</f>
        <v>584.33978396012674</v>
      </c>
    </row>
    <row r="138" spans="1:25" x14ac:dyDescent="0.25">
      <c r="A138" s="4">
        <v>132</v>
      </c>
      <c r="C138" s="110">
        <f>IF(male=0,VLOOKUP((A136:A970/'Life tables'!$I$2)+age,lifetable,13,1),IF(male=1,VLOOKUP((A136:A970/'Life tables'!$I$2)+age,lifetable,10,1),"error"))</f>
        <v>4.9660762749414999E-4</v>
      </c>
      <c r="F138" s="101">
        <f t="shared" si="44"/>
        <v>186.09952848088818</v>
      </c>
      <c r="G138" s="101">
        <f t="shared" si="45"/>
        <v>18.69408712075953</v>
      </c>
      <c r="H138" s="101">
        <f t="shared" si="46"/>
        <v>0.42779121712545115</v>
      </c>
      <c r="I138" s="101">
        <f t="shared" si="47"/>
        <v>0.42779121712545115</v>
      </c>
      <c r="J138" s="101">
        <f t="shared" si="48"/>
        <v>23.941267889115011</v>
      </c>
      <c r="K138" s="101">
        <f t="shared" si="49"/>
        <v>8.7223602750594971</v>
      </c>
      <c r="L138" s="101">
        <f t="shared" si="38"/>
        <v>133.88623076170325</v>
      </c>
      <c r="M138" s="101">
        <f t="shared" si="50"/>
        <v>813.90047151911176</v>
      </c>
      <c r="N138" s="101">
        <f t="shared" si="51"/>
        <v>78.38037882642449</v>
      </c>
      <c r="O138" s="101">
        <f t="shared" si="52"/>
        <v>1.8709315180553847</v>
      </c>
      <c r="P138" s="101">
        <f t="shared" si="53"/>
        <v>1.8709315180553847</v>
      </c>
      <c r="Q138" s="101">
        <f t="shared" si="54"/>
        <v>42.698398408566653</v>
      </c>
      <c r="R138" s="101">
        <f t="shared" si="55"/>
        <v>2.2388446415785777</v>
      </c>
      <c r="S138" s="101">
        <f t="shared" si="39"/>
        <v>686.84098660643122</v>
      </c>
      <c r="T138" s="101">
        <f t="shared" si="40"/>
        <v>66.639666297681657</v>
      </c>
      <c r="U138" s="101">
        <f t="shared" si="41"/>
        <v>10.961204916638074</v>
      </c>
      <c r="V138" s="33">
        <f t="shared" si="42"/>
        <v>1000</v>
      </c>
      <c r="W138" s="105">
        <f t="shared" si="56"/>
        <v>1728498.8345695273</v>
      </c>
      <c r="X138" s="112">
        <f t="shared" si="43"/>
        <v>922.3991287856802</v>
      </c>
      <c r="Y138" s="32">
        <f>(uNES*L138+ uOCEX*G138+uEREX*'UC '!H138+uHOEX*I138+uNES*S138+ uOCEX*N138+uEREX*O138+uHOEX*P138)/(1+oDR)^A$5:A$65536</f>
        <v>583.78388690665929</v>
      </c>
    </row>
    <row r="139" spans="1:25" x14ac:dyDescent="0.25">
      <c r="A139" s="4">
        <v>133</v>
      </c>
      <c r="C139" s="110">
        <f>IF(male=0,VLOOKUP((A137:A971/'Life tables'!$I$2)+age,lifetable,13,1),IF(male=1,VLOOKUP((A137:A971/'Life tables'!$I$2)+age,lifetable,10,1),"error"))</f>
        <v>4.9660762749414999E-4</v>
      </c>
      <c r="F139" s="101">
        <f t="shared" si="44"/>
        <v>185.6905948511901</v>
      </c>
      <c r="G139" s="101">
        <f t="shared" si="45"/>
        <v>18.653008881805423</v>
      </c>
      <c r="H139" s="101">
        <f t="shared" si="46"/>
        <v>0.42685119209368416</v>
      </c>
      <c r="I139" s="101">
        <f t="shared" si="47"/>
        <v>0.42685119209368416</v>
      </c>
      <c r="J139" s="101">
        <f t="shared" si="48"/>
        <v>24.043170436474057</v>
      </c>
      <c r="K139" s="101">
        <f t="shared" si="49"/>
        <v>8.7558207645201733</v>
      </c>
      <c r="L139" s="101">
        <f t="shared" si="38"/>
        <v>133.38489238420308</v>
      </c>
      <c r="M139" s="101">
        <f t="shared" si="50"/>
        <v>814.3094051488099</v>
      </c>
      <c r="N139" s="101">
        <f t="shared" si="51"/>
        <v>78.419760020971253</v>
      </c>
      <c r="O139" s="101">
        <f t="shared" si="52"/>
        <v>1.8718715430871518</v>
      </c>
      <c r="P139" s="101">
        <f t="shared" si="53"/>
        <v>1.8718715430871518</v>
      </c>
      <c r="Q139" s="101">
        <f t="shared" si="54"/>
        <v>43.143593692648423</v>
      </c>
      <c r="R139" s="101">
        <f t="shared" si="55"/>
        <v>2.2606535498489846</v>
      </c>
      <c r="S139" s="101">
        <f t="shared" si="39"/>
        <v>686.74165479916689</v>
      </c>
      <c r="T139" s="101">
        <f t="shared" si="40"/>
        <v>67.18676412912248</v>
      </c>
      <c r="U139" s="101">
        <f t="shared" si="41"/>
        <v>11.016474314369159</v>
      </c>
      <c r="V139" s="33">
        <f t="shared" si="42"/>
        <v>1000</v>
      </c>
      <c r="W139" s="105">
        <f t="shared" si="56"/>
        <v>1725269.689922964</v>
      </c>
      <c r="X139" s="112">
        <f t="shared" si="43"/>
        <v>921.79676155650827</v>
      </c>
      <c r="Y139" s="32">
        <f>(uNES*L139+ uOCEX*G139+uEREX*'UC '!H139+uHOEX*I139+uNES*S139+ uOCEX*N139+uEREX*O139+uHOEX*P139)/(1+oDR)^A$5:A$65536</f>
        <v>583.2282971618464</v>
      </c>
    </row>
    <row r="140" spans="1:25" x14ac:dyDescent="0.25">
      <c r="A140" s="4">
        <v>134</v>
      </c>
      <c r="C140" s="110">
        <f>IF(male=0,VLOOKUP((A138:A972/'Life tables'!$I$2)+age,lifetable,13,1),IF(male=1,VLOOKUP((A138:A972/'Life tables'!$I$2)+age,lifetable,10,1),"error"))</f>
        <v>4.9660762749414999E-4</v>
      </c>
      <c r="F140" s="101">
        <f t="shared" si="44"/>
        <v>185.2942660057642</v>
      </c>
      <c r="G140" s="101">
        <f t="shared" si="45"/>
        <v>18.613196819811819</v>
      </c>
      <c r="H140" s="101">
        <f t="shared" si="46"/>
        <v>0.42594014196609564</v>
      </c>
      <c r="I140" s="101">
        <f t="shared" si="47"/>
        <v>0.42594014196609564</v>
      </c>
      <c r="J140" s="101">
        <f t="shared" si="48"/>
        <v>24.14485548806293</v>
      </c>
      <c r="K140" s="101">
        <f t="shared" si="49"/>
        <v>8.7892098375627707</v>
      </c>
      <c r="L140" s="101">
        <f t="shared" si="38"/>
        <v>132.8951235763945</v>
      </c>
      <c r="M140" s="101">
        <f t="shared" si="50"/>
        <v>814.70573399423586</v>
      </c>
      <c r="N140" s="101">
        <f t="shared" si="51"/>
        <v>78.457927347482752</v>
      </c>
      <c r="O140" s="101">
        <f t="shared" si="52"/>
        <v>1.8727825932147404</v>
      </c>
      <c r="P140" s="101">
        <f t="shared" si="53"/>
        <v>1.8727825932147404</v>
      </c>
      <c r="Q140" s="101">
        <f t="shared" si="54"/>
        <v>43.589005655712178</v>
      </c>
      <c r="R140" s="101">
        <f t="shared" si="55"/>
        <v>2.2824730726344398</v>
      </c>
      <c r="S140" s="101">
        <f t="shared" si="39"/>
        <v>686.63076273197703</v>
      </c>
      <c r="T140" s="101">
        <f t="shared" si="40"/>
        <v>67.733861143775101</v>
      </c>
      <c r="U140" s="101">
        <f t="shared" si="41"/>
        <v>11.071682910197211</v>
      </c>
      <c r="V140" s="33">
        <f t="shared" si="42"/>
        <v>1000</v>
      </c>
      <c r="W140" s="105">
        <f t="shared" si="56"/>
        <v>1722045.7093961169</v>
      </c>
      <c r="X140" s="112">
        <f t="shared" si="43"/>
        <v>921.1944559460278</v>
      </c>
      <c r="Y140" s="32">
        <f>(uNES*L140+ uOCEX*G140+uEREX*'UC '!H140+uHOEX*I140+uNES*S140+ uOCEX*N140+uEREX*O140+uHOEX*P140)/(1+oDR)^A$5:A$65536</f>
        <v>582.6730134783769</v>
      </c>
    </row>
    <row r="141" spans="1:25" x14ac:dyDescent="0.25">
      <c r="A141" s="4">
        <v>135</v>
      </c>
      <c r="C141" s="110">
        <f>IF(male=0,VLOOKUP((A139:A973/'Life tables'!$I$2)+age,lifetable,13,1),IF(male=1,VLOOKUP((A139:A973/'Life tables'!$I$2)+age,lifetable,10,1),"error"))</f>
        <v>4.9660762749414999E-4</v>
      </c>
      <c r="F141" s="101">
        <f t="shared" si="44"/>
        <v>184.91015342047103</v>
      </c>
      <c r="G141" s="101">
        <f t="shared" si="45"/>
        <v>18.57461190671577</v>
      </c>
      <c r="H141" s="101">
        <f t="shared" si="46"/>
        <v>0.42505717363341317</v>
      </c>
      <c r="I141" s="101">
        <f t="shared" si="47"/>
        <v>0.42505717363341317</v>
      </c>
      <c r="J141" s="101">
        <f t="shared" si="48"/>
        <v>24.246329747872363</v>
      </c>
      <c r="K141" s="101">
        <f t="shared" si="49"/>
        <v>8.8225296954944881</v>
      </c>
      <c r="L141" s="101">
        <f t="shared" si="38"/>
        <v>132.4165677231216</v>
      </c>
      <c r="M141" s="101">
        <f t="shared" si="50"/>
        <v>815.08984657952908</v>
      </c>
      <c r="N141" s="101">
        <f t="shared" si="51"/>
        <v>78.494918221675377</v>
      </c>
      <c r="O141" s="101">
        <f t="shared" si="52"/>
        <v>1.8736655615474229</v>
      </c>
      <c r="P141" s="101">
        <f t="shared" si="53"/>
        <v>1.8736655615474229</v>
      </c>
      <c r="Q141" s="101">
        <f t="shared" si="54"/>
        <v>44.034627618943496</v>
      </c>
      <c r="R141" s="101">
        <f t="shared" si="55"/>
        <v>2.3043028827579572</v>
      </c>
      <c r="S141" s="101">
        <f t="shared" si="39"/>
        <v>686.50866673305745</v>
      </c>
      <c r="T141" s="101">
        <f t="shared" si="40"/>
        <v>68.280957366815855</v>
      </c>
      <c r="U141" s="101">
        <f t="shared" si="41"/>
        <v>11.126832578252445</v>
      </c>
      <c r="V141" s="33">
        <f t="shared" si="42"/>
        <v>1000.0000000000001</v>
      </c>
      <c r="W141" s="105">
        <f t="shared" si="56"/>
        <v>1718826.8845978349</v>
      </c>
      <c r="X141" s="112">
        <f t="shared" si="43"/>
        <v>920.59221005493191</v>
      </c>
      <c r="Y141" s="32">
        <f>(uNES*L141+ uOCEX*G141+uEREX*'UC '!H141+uHOEX*I141+uNES*S141+ uOCEX*N141+uEREX*O141+uHOEX*P141)/(1+oDR)^A$5:A$65536</f>
        <v>582.11803464435809</v>
      </c>
    </row>
    <row r="142" spans="1:25" x14ac:dyDescent="0.25">
      <c r="A142" s="4">
        <v>136</v>
      </c>
      <c r="C142" s="110">
        <f>IF(male=0,VLOOKUP((A140:A974/'Life tables'!$I$2)+age,lifetable,13,1),IF(male=1,VLOOKUP((A140:A974/'Life tables'!$I$2)+age,lifetable,10,1),"error"))</f>
        <v>4.9660762749414999E-4</v>
      </c>
      <c r="F142" s="101">
        <f t="shared" si="44"/>
        <v>184.53788054686268</v>
      </c>
      <c r="G142" s="101">
        <f t="shared" si="45"/>
        <v>18.537216317437611</v>
      </c>
      <c r="H142" s="101">
        <f t="shared" si="46"/>
        <v>0.42420142151515855</v>
      </c>
      <c r="I142" s="101">
        <f t="shared" si="47"/>
        <v>0.42420142151515855</v>
      </c>
      <c r="J142" s="101">
        <f t="shared" si="48"/>
        <v>24.347599713252325</v>
      </c>
      <c r="K142" s="101">
        <f t="shared" si="49"/>
        <v>8.8557824717704339</v>
      </c>
      <c r="L142" s="101">
        <f t="shared" si="38"/>
        <v>131.94887920137199</v>
      </c>
      <c r="M142" s="101">
        <f t="shared" si="50"/>
        <v>815.46211945313746</v>
      </c>
      <c r="N142" s="101">
        <f t="shared" si="51"/>
        <v>78.530768905980494</v>
      </c>
      <c r="O142" s="101">
        <f t="shared" si="52"/>
        <v>1.8745213136656778</v>
      </c>
      <c r="P142" s="101">
        <f t="shared" si="53"/>
        <v>1.8745213136656778</v>
      </c>
      <c r="Q142" s="101">
        <f t="shared" si="54"/>
        <v>44.480453109392691</v>
      </c>
      <c r="R142" s="101">
        <f t="shared" si="55"/>
        <v>2.3261426631273059</v>
      </c>
      <c r="S142" s="101">
        <f t="shared" si="39"/>
        <v>686.37571214730565</v>
      </c>
      <c r="T142" s="101">
        <f t="shared" si="40"/>
        <v>68.82805282264502</v>
      </c>
      <c r="U142" s="101">
        <f t="shared" si="41"/>
        <v>11.181925134897739</v>
      </c>
      <c r="V142" s="33">
        <f t="shared" si="42"/>
        <v>1000.0000000000001</v>
      </c>
      <c r="W142" s="105">
        <f t="shared" si="56"/>
        <v>1715613.2071745412</v>
      </c>
      <c r="X142" s="112">
        <f t="shared" si="43"/>
        <v>919.99002204245744</v>
      </c>
      <c r="Y142" s="32">
        <f>(uNES*L142+ uOCEX*G142+uEREX*'UC '!H142+uHOEX*I142+uNES*S142+ uOCEX*N142+uEREX*O142+uHOEX*P142)/(1+oDR)^A$5:A$65536</f>
        <v>581.56335948221476</v>
      </c>
    </row>
    <row r="143" spans="1:25" x14ac:dyDescent="0.25">
      <c r="A143" s="4">
        <v>137</v>
      </c>
      <c r="C143" s="110">
        <f>IF(male=0,VLOOKUP((A141:A975/'Life tables'!$I$2)+age,lifetable,13,1),IF(male=1,VLOOKUP((A141:A975/'Life tables'!$I$2)+age,lifetable,10,1),"error"))</f>
        <v>4.9660762749414999E-4</v>
      </c>
      <c r="F143" s="101">
        <f t="shared" si="44"/>
        <v>184.1770824430493</v>
      </c>
      <c r="G143" s="101">
        <f t="shared" si="45"/>
        <v>18.500973392800731</v>
      </c>
      <c r="H143" s="101">
        <f t="shared" si="46"/>
        <v>0.42337204671111262</v>
      </c>
      <c r="I143" s="101">
        <f t="shared" si="47"/>
        <v>0.42337204671111262</v>
      </c>
      <c r="J143" s="101">
        <f t="shared" si="48"/>
        <v>24.448671681281422</v>
      </c>
      <c r="K143" s="101">
        <f t="shared" si="49"/>
        <v>8.8889702340850665</v>
      </c>
      <c r="L143" s="101">
        <f t="shared" si="38"/>
        <v>131.49172304145986</v>
      </c>
      <c r="M143" s="101">
        <f t="shared" si="50"/>
        <v>815.82291755695087</v>
      </c>
      <c r="N143" s="101">
        <f t="shared" si="51"/>
        <v>78.565514545092825</v>
      </c>
      <c r="O143" s="101">
        <f t="shared" si="52"/>
        <v>1.8753506884697237</v>
      </c>
      <c r="P143" s="101">
        <f t="shared" si="53"/>
        <v>1.8753506884697237</v>
      </c>
      <c r="Q143" s="101">
        <f t="shared" si="54"/>
        <v>44.926475853629341</v>
      </c>
      <c r="R143" s="101">
        <f t="shared" si="55"/>
        <v>2.3479921064241616</v>
      </c>
      <c r="S143" s="101">
        <f t="shared" si="39"/>
        <v>686.23223367486503</v>
      </c>
      <c r="T143" s="101">
        <f t="shared" si="40"/>
        <v>69.375147534910766</v>
      </c>
      <c r="U143" s="101">
        <f t="shared" si="41"/>
        <v>11.236962340509228</v>
      </c>
      <c r="V143" s="33">
        <f t="shared" si="42"/>
        <v>1000.0000000000002</v>
      </c>
      <c r="W143" s="105">
        <f t="shared" si="56"/>
        <v>1712404.6688093536</v>
      </c>
      <c r="X143" s="112">
        <f t="shared" si="43"/>
        <v>919.38789012458005</v>
      </c>
      <c r="Y143" s="32">
        <f>(uNES*L143+ uOCEX*G143+uEREX*'UC '!H143+uHOEX*I143+uNES*S143+ uOCEX*N143+uEREX*O143+uHOEX*P143)/(1+oDR)^A$5:A$65536</f>
        <v>581.00898684762512</v>
      </c>
    </row>
    <row r="144" spans="1:25" x14ac:dyDescent="0.25">
      <c r="A144" s="4">
        <v>138</v>
      </c>
      <c r="C144" s="110">
        <f>IF(male=0,VLOOKUP((A142:A976/'Life tables'!$I$2)+age,lifetable,13,1),IF(male=1,VLOOKUP((A142:A976/'Life tables'!$I$2)+age,lifetable,10,1),"error"))</f>
        <v>4.9660762749414999E-4</v>
      </c>
      <c r="F144" s="101">
        <f t="shared" si="44"/>
        <v>183.82740541594396</v>
      </c>
      <c r="G144" s="101">
        <f t="shared" si="45"/>
        <v>18.465847603594302</v>
      </c>
      <c r="H144" s="101">
        <f t="shared" si="46"/>
        <v>0.42256823617893513</v>
      </c>
      <c r="I144" s="101">
        <f t="shared" si="47"/>
        <v>0.42256823617893513</v>
      </c>
      <c r="J144" s="101">
        <f t="shared" si="48"/>
        <v>24.549551754939973</v>
      </c>
      <c r="K144" s="101">
        <f t="shared" si="49"/>
        <v>8.9220949863991681</v>
      </c>
      <c r="L144" s="101">
        <f t="shared" si="38"/>
        <v>131.04477459865265</v>
      </c>
      <c r="M144" s="101">
        <f t="shared" si="50"/>
        <v>816.17259458405624</v>
      </c>
      <c r="N144" s="101">
        <f t="shared" si="51"/>
        <v>78.599189200422927</v>
      </c>
      <c r="O144" s="101">
        <f t="shared" si="52"/>
        <v>1.8761544990019012</v>
      </c>
      <c r="P144" s="101">
        <f t="shared" si="53"/>
        <v>1.8761544990019012</v>
      </c>
      <c r="Q144" s="101">
        <f t="shared" si="54"/>
        <v>45.372689771592384</v>
      </c>
      <c r="R144" s="101">
        <f t="shared" si="55"/>
        <v>2.3698509148028402</v>
      </c>
      <c r="S144" s="101">
        <f t="shared" si="39"/>
        <v>686.07855569923436</v>
      </c>
      <c r="T144" s="101">
        <f t="shared" si="40"/>
        <v>69.92224152653236</v>
      </c>
      <c r="U144" s="101">
        <f t="shared" si="41"/>
        <v>11.291945901202009</v>
      </c>
      <c r="V144" s="33">
        <f t="shared" si="42"/>
        <v>1000.0000000000002</v>
      </c>
      <c r="W144" s="105">
        <f t="shared" si="56"/>
        <v>1709201.2612212352</v>
      </c>
      <c r="X144" s="112">
        <f t="shared" si="43"/>
        <v>918.78581257226597</v>
      </c>
      <c r="Y144" s="32">
        <f>(uNES*L144+ uOCEX*G144+uEREX*'UC '!H144+uHOEX*I144+uNES*S144+ uOCEX*N144+uEREX*O144+uHOEX*P144)/(1+oDR)^A$5:A$65536</f>
        <v>580.45491562848565</v>
      </c>
    </row>
    <row r="145" spans="1:25" x14ac:dyDescent="0.25">
      <c r="A145" s="4">
        <v>139</v>
      </c>
      <c r="C145" s="110">
        <f>IF(male=0,VLOOKUP((A143:A977/'Life tables'!$I$2)+age,lifetable,13,1),IF(male=1,VLOOKUP((A143:A977/'Life tables'!$I$2)+age,lifetable,10,1),"error"))</f>
        <v>4.9660762749414999E-4</v>
      </c>
      <c r="F145" s="101">
        <f t="shared" si="44"/>
        <v>183.48850667453465</v>
      </c>
      <c r="G145" s="101">
        <f t="shared" si="45"/>
        <v>18.43180451574375</v>
      </c>
      <c r="H145" s="101">
        <f t="shared" si="46"/>
        <v>0.42178920193713337</v>
      </c>
      <c r="I145" s="101">
        <f t="shared" si="47"/>
        <v>0.42178920193713337</v>
      </c>
      <c r="J145" s="101">
        <f t="shared" si="48"/>
        <v>24.650245849092812</v>
      </c>
      <c r="K145" s="101">
        <f t="shared" si="49"/>
        <v>8.9551586709043463</v>
      </c>
      <c r="L145" s="101">
        <f t="shared" si="38"/>
        <v>130.60771923491947</v>
      </c>
      <c r="M145" s="101">
        <f t="shared" si="50"/>
        <v>816.51149332546561</v>
      </c>
      <c r="N145" s="101">
        <f t="shared" si="51"/>
        <v>78.631825883487977</v>
      </c>
      <c r="O145" s="101">
        <f t="shared" si="52"/>
        <v>1.8769335332437032</v>
      </c>
      <c r="P145" s="101">
        <f t="shared" si="53"/>
        <v>1.8769335332437032</v>
      </c>
      <c r="Q145" s="101">
        <f t="shared" si="54"/>
        <v>45.819088970629799</v>
      </c>
      <c r="R145" s="101">
        <f t="shared" si="55"/>
        <v>2.3917187995983178</v>
      </c>
      <c r="S145" s="101">
        <f t="shared" si="39"/>
        <v>685.91499260526211</v>
      </c>
      <c r="T145" s="101">
        <f t="shared" si="40"/>
        <v>70.469334819722604</v>
      </c>
      <c r="U145" s="101">
        <f t="shared" si="41"/>
        <v>11.346877470502664</v>
      </c>
      <c r="V145" s="33">
        <f t="shared" si="42"/>
        <v>1000.0000000000002</v>
      </c>
      <c r="W145" s="105">
        <f t="shared" si="56"/>
        <v>1706002.9761641705</v>
      </c>
      <c r="X145" s="112">
        <f t="shared" si="43"/>
        <v>918.18378770977506</v>
      </c>
      <c r="Y145" s="32">
        <f>(uNES*L145+ uOCEX*G145+uEREX*'UC '!H145+uHOEX*I145+uNES*S145+ uOCEX*N145+uEREX*O145+uHOEX*P145)/(1+oDR)^A$5:A$65536</f>
        <v>579.9011447439118</v>
      </c>
    </row>
    <row r="146" spans="1:25" x14ac:dyDescent="0.25">
      <c r="A146" s="4">
        <v>140</v>
      </c>
      <c r="C146" s="110">
        <f>IF(male=0,VLOOKUP((A144:A978/'Life tables'!$I$2)+age,lifetable,13,1),IF(male=1,VLOOKUP((A144:A978/'Life tables'!$I$2)+age,lifetable,10,1),"error"))</f>
        <v>4.9660762749414999E-4</v>
      </c>
      <c r="F146" s="101">
        <f t="shared" si="44"/>
        <v>183.1600539938436</v>
      </c>
      <c r="G146" s="101">
        <f t="shared" si="45"/>
        <v>18.398810756554745</v>
      </c>
      <c r="H146" s="101">
        <f t="shared" si="46"/>
        <v>0.42103418029259776</v>
      </c>
      <c r="I146" s="101">
        <f t="shared" si="47"/>
        <v>0.42103418029259776</v>
      </c>
      <c r="J146" s="101">
        <f t="shared" si="48"/>
        <v>24.750759696287659</v>
      </c>
      <c r="K146" s="101">
        <f t="shared" si="49"/>
        <v>8.9881631699269775</v>
      </c>
      <c r="L146" s="101">
        <f t="shared" si="38"/>
        <v>130.18025201048903</v>
      </c>
      <c r="M146" s="101">
        <f t="shared" si="50"/>
        <v>816.83994600615665</v>
      </c>
      <c r="N146" s="101">
        <f t="shared" si="51"/>
        <v>78.663456588273135</v>
      </c>
      <c r="O146" s="101">
        <f t="shared" si="52"/>
        <v>1.8776885548882387</v>
      </c>
      <c r="P146" s="101">
        <f t="shared" si="53"/>
        <v>1.8776885548882387</v>
      </c>
      <c r="Q146" s="101">
        <f t="shared" si="54"/>
        <v>46.265667739721991</v>
      </c>
      <c r="R146" s="101">
        <f t="shared" si="55"/>
        <v>2.4135954810432496</v>
      </c>
      <c r="S146" s="101">
        <f t="shared" si="39"/>
        <v>685.74184908734185</v>
      </c>
      <c r="T146" s="101">
        <f t="shared" si="40"/>
        <v>71.01642743600965</v>
      </c>
      <c r="U146" s="101">
        <f t="shared" si="41"/>
        <v>11.401758650970226</v>
      </c>
      <c r="V146" s="33">
        <f t="shared" si="42"/>
        <v>1000.0000000000002</v>
      </c>
      <c r="W146" s="105">
        <f t="shared" si="56"/>
        <v>1702809.8054263731</v>
      </c>
      <c r="X146" s="112">
        <f t="shared" si="43"/>
        <v>917.58181391302037</v>
      </c>
      <c r="Y146" s="32">
        <f>(uNES*L146+ uOCEX*G146+uEREX*'UC '!H146+uHOEX*I146+uNES*S146+ uOCEX*N146+uEREX*O146+uHOEX*P146)/(1+oDR)^A$5:A$65536</f>
        <v>579.34767314326723</v>
      </c>
    </row>
    <row r="147" spans="1:25" x14ac:dyDescent="0.25">
      <c r="A147" s="4">
        <v>141</v>
      </c>
      <c r="C147" s="110">
        <f>IF(male=0,VLOOKUP((A145:A979/'Life tables'!$I$2)+age,lifetable,13,1),IF(male=1,VLOOKUP((A145:A979/'Life tables'!$I$2)+age,lifetable,10,1),"error"))</f>
        <v>4.9660762749414999E-4</v>
      </c>
      <c r="F147" s="101">
        <f t="shared" si="44"/>
        <v>182.84172538924474</v>
      </c>
      <c r="G147" s="101">
        <f t="shared" si="45"/>
        <v>18.366833981997726</v>
      </c>
      <c r="H147" s="101">
        <f t="shared" si="46"/>
        <v>0.42030243109194798</v>
      </c>
      <c r="I147" s="101">
        <f t="shared" si="47"/>
        <v>0.42030243109194798</v>
      </c>
      <c r="J147" s="101">
        <f t="shared" si="48"/>
        <v>24.851098852374797</v>
      </c>
      <c r="K147" s="101">
        <f t="shared" si="49"/>
        <v>9.0211103077734673</v>
      </c>
      <c r="L147" s="101">
        <f t="shared" si="38"/>
        <v>129.76207738491485</v>
      </c>
      <c r="M147" s="101">
        <f t="shared" si="50"/>
        <v>817.15827461075548</v>
      </c>
      <c r="N147" s="101">
        <f t="shared" si="51"/>
        <v>78.694112322595501</v>
      </c>
      <c r="O147" s="101">
        <f t="shared" si="52"/>
        <v>1.8784203040888885</v>
      </c>
      <c r="P147" s="101">
        <f t="shared" si="53"/>
        <v>1.8784203040888885</v>
      </c>
      <c r="Q147" s="101">
        <f t="shared" si="54"/>
        <v>46.712420543883233</v>
      </c>
      <c r="R147" s="101">
        <f t="shared" si="55"/>
        <v>2.4354806879937123</v>
      </c>
      <c r="S147" s="101">
        <f t="shared" si="39"/>
        <v>685.55942044810524</v>
      </c>
      <c r="T147" s="101">
        <f t="shared" si="40"/>
        <v>71.56351939625803</v>
      </c>
      <c r="U147" s="101">
        <f t="shared" si="41"/>
        <v>11.456590995767179</v>
      </c>
      <c r="V147" s="33">
        <f t="shared" si="42"/>
        <v>1000.0000000000002</v>
      </c>
      <c r="W147" s="105">
        <f t="shared" si="56"/>
        <v>1699621.7408295071</v>
      </c>
      <c r="X147" s="112">
        <f t="shared" si="43"/>
        <v>916.979889607975</v>
      </c>
      <c r="Y147" s="32">
        <f>(uNES*L147+ uOCEX*G147+uEREX*'UC '!H147+uHOEX*I147+uNES*S147+ uOCEX*N147+uEREX*O147+uHOEX*P147)/(1+oDR)^A$5:A$65536</f>
        <v>578.7944998052252</v>
      </c>
    </row>
    <row r="148" spans="1:25" x14ac:dyDescent="0.25">
      <c r="A148" s="4">
        <v>142</v>
      </c>
      <c r="C148" s="110">
        <f>IF(male=0,VLOOKUP((A146:A980/'Life tables'!$I$2)+age,lifetable,13,1),IF(male=1,VLOOKUP((A146:A980/'Life tables'!$I$2)+age,lifetable,10,1),"error"))</f>
        <v>4.9660762749414999E-4</v>
      </c>
      <c r="F148" s="101">
        <f t="shared" si="44"/>
        <v>182.53320880081975</v>
      </c>
      <c r="G148" s="101">
        <f t="shared" si="45"/>
        <v>18.335842845000791</v>
      </c>
      <c r="H148" s="101">
        <f t="shared" si="46"/>
        <v>0.41959323699595502</v>
      </c>
      <c r="I148" s="101">
        <f t="shared" si="47"/>
        <v>0.41959323699595502</v>
      </c>
      <c r="J148" s="101">
        <f t="shared" si="48"/>
        <v>24.951268701953502</v>
      </c>
      <c r="K148" s="101">
        <f t="shared" si="49"/>
        <v>9.0540018525186277</v>
      </c>
      <c r="L148" s="101">
        <f t="shared" si="38"/>
        <v>129.35290892735492</v>
      </c>
      <c r="M148" s="101">
        <f t="shared" si="50"/>
        <v>817.46679119918053</v>
      </c>
      <c r="N148" s="101">
        <f t="shared" si="51"/>
        <v>78.723823138501359</v>
      </c>
      <c r="O148" s="101">
        <f t="shared" si="52"/>
        <v>1.8791294981848816</v>
      </c>
      <c r="P148" s="101">
        <f t="shared" si="53"/>
        <v>1.8791294981848816</v>
      </c>
      <c r="Q148" s="101">
        <f t="shared" si="54"/>
        <v>47.159342018735693</v>
      </c>
      <c r="R148" s="101">
        <f t="shared" si="55"/>
        <v>2.4573741576633998</v>
      </c>
      <c r="S148" s="101">
        <f t="shared" si="39"/>
        <v>685.3679928879103</v>
      </c>
      <c r="T148" s="101">
        <f t="shared" si="40"/>
        <v>72.110610720689195</v>
      </c>
      <c r="U148" s="101">
        <f t="shared" si="41"/>
        <v>11.511376010182028</v>
      </c>
      <c r="V148" s="33">
        <f t="shared" si="42"/>
        <v>1000.0000000000002</v>
      </c>
      <c r="W148" s="105">
        <f t="shared" si="56"/>
        <v>1696438.7742279447</v>
      </c>
      <c r="X148" s="112">
        <f t="shared" si="43"/>
        <v>916.37801326912904</v>
      </c>
      <c r="Y148" s="32">
        <f>(uNES*L148+ uOCEX*G148+uEREX*'UC '!H148+uHOEX*I148+uNES*S148+ uOCEX*N148+uEREX*O148+uHOEX*P148)/(1+oDR)^A$5:A$65536</f>
        <v>578.24162373685795</v>
      </c>
    </row>
    <row r="149" spans="1:25" x14ac:dyDescent="0.25">
      <c r="A149" s="4">
        <v>143</v>
      </c>
      <c r="C149" s="110">
        <f>IF(male=0,VLOOKUP((A147:A981/'Life tables'!$I$2)+age,lifetable,13,1),IF(male=1,VLOOKUP((A147:A981/'Life tables'!$I$2)+age,lifetable,10,1),"error"))</f>
        <v>4.9660762749414999E-4</v>
      </c>
      <c r="F149" s="101">
        <f t="shared" si="44"/>
        <v>182.23420178744328</v>
      </c>
      <c r="G149" s="101">
        <f t="shared" si="45"/>
        <v>18.305806964719924</v>
      </c>
      <c r="H149" s="101">
        <f t="shared" si="46"/>
        <v>0.418905902776328</v>
      </c>
      <c r="I149" s="101">
        <f t="shared" si="47"/>
        <v>0.418905902776328</v>
      </c>
      <c r="J149" s="101">
        <f t="shared" si="48"/>
        <v>25.051274463650611</v>
      </c>
      <c r="K149" s="101">
        <f t="shared" si="49"/>
        <v>9.0868395177389374</v>
      </c>
      <c r="L149" s="101">
        <f t="shared" si="38"/>
        <v>128.95246903578115</v>
      </c>
      <c r="M149" s="101">
        <f t="shared" si="50"/>
        <v>817.765798212557</v>
      </c>
      <c r="N149" s="101">
        <f t="shared" si="51"/>
        <v>78.752618161726332</v>
      </c>
      <c r="O149" s="101">
        <f t="shared" si="52"/>
        <v>1.8798168324045086</v>
      </c>
      <c r="P149" s="101">
        <f t="shared" si="53"/>
        <v>1.8798168324045086</v>
      </c>
      <c r="Q149" s="101">
        <f t="shared" si="54"/>
        <v>47.606426965250662</v>
      </c>
      <c r="R149" s="101">
        <f t="shared" si="55"/>
        <v>2.4792756353660117</v>
      </c>
      <c r="S149" s="101">
        <f t="shared" si="39"/>
        <v>685.16784378540501</v>
      </c>
      <c r="T149" s="101">
        <f t="shared" si="40"/>
        <v>72.657701428901277</v>
      </c>
      <c r="U149" s="101">
        <f t="shared" si="41"/>
        <v>11.566115153104949</v>
      </c>
      <c r="V149" s="33">
        <f t="shared" si="42"/>
        <v>1000.0000000000002</v>
      </c>
      <c r="W149" s="105">
        <f t="shared" si="56"/>
        <v>1693260.8975080382</v>
      </c>
      <c r="X149" s="112">
        <f t="shared" si="43"/>
        <v>915.77618341799405</v>
      </c>
      <c r="Y149" s="32">
        <f>(uNES*L149+ uOCEX*G149+uEREX*'UC '!H149+uHOEX*I149+uNES*S149+ uOCEX*N149+uEREX*O149+uHOEX*P149)/(1+oDR)^A$5:A$65536</f>
        <v>577.68904397275378</v>
      </c>
    </row>
    <row r="150" spans="1:25" x14ac:dyDescent="0.25">
      <c r="A150" s="4">
        <v>144</v>
      </c>
      <c r="C150" s="110">
        <f>IF(male=0,VLOOKUP((A148:A982/'Life tables'!$I$2)+age,lifetable,13,1),IF(male=1,VLOOKUP((A148:A982/'Life tables'!$I$2)+age,lifetable,10,1),"error"))</f>
        <v>4.9660762749414999E-4</v>
      </c>
      <c r="F150" s="101">
        <f t="shared" si="44"/>
        <v>181.94441123029773</v>
      </c>
      <c r="G150" s="101">
        <f t="shared" si="45"/>
        <v>18.27669689675643</v>
      </c>
      <c r="H150" s="101">
        <f t="shared" si="46"/>
        <v>0.41823975463417679</v>
      </c>
      <c r="I150" s="101">
        <f t="shared" si="47"/>
        <v>0.41823975463417679</v>
      </c>
      <c r="J150" s="101">
        <f t="shared" si="48"/>
        <v>25.151121195236382</v>
      </c>
      <c r="K150" s="101">
        <f t="shared" si="49"/>
        <v>9.1196249641923739</v>
      </c>
      <c r="L150" s="101">
        <f t="shared" si="38"/>
        <v>128.5604886648442</v>
      </c>
      <c r="M150" s="101">
        <f t="shared" si="50"/>
        <v>818.05558876970258</v>
      </c>
      <c r="N150" s="101">
        <f t="shared" si="51"/>
        <v>78.78052562024763</v>
      </c>
      <c r="O150" s="101">
        <f t="shared" si="52"/>
        <v>1.8804829805466599</v>
      </c>
      <c r="P150" s="101">
        <f t="shared" si="53"/>
        <v>1.8804829805466599</v>
      </c>
      <c r="Q150" s="101">
        <f t="shared" si="54"/>
        <v>48.053670344651955</v>
      </c>
      <c r="R150" s="101">
        <f t="shared" si="55"/>
        <v>2.501184874265582</v>
      </c>
      <c r="S150" s="101">
        <f t="shared" si="39"/>
        <v>684.95924196944407</v>
      </c>
      <c r="T150" s="101">
        <f t="shared" si="40"/>
        <v>73.204791539888333</v>
      </c>
      <c r="U150" s="101">
        <f t="shared" si="41"/>
        <v>11.620809838457955</v>
      </c>
      <c r="V150" s="33">
        <f t="shared" si="42"/>
        <v>1000.0000000000003</v>
      </c>
      <c r="W150" s="105">
        <f t="shared" si="56"/>
        <v>1690088.1025874226</v>
      </c>
      <c r="X150" s="112">
        <f t="shared" si="43"/>
        <v>915.17439862165406</v>
      </c>
      <c r="Y150" s="32">
        <f>(uNES*L150+ uOCEX*G150+uEREX*'UC '!H150+uHOEX*I150+uNES*S150+ uOCEX*N150+uEREX*O150+uHOEX*P150)/(1+oDR)^A$5:A$65536</f>
        <v>577.13675957416308</v>
      </c>
    </row>
    <row r="151" spans="1:25" x14ac:dyDescent="0.25">
      <c r="A151" s="4">
        <v>145</v>
      </c>
      <c r="C151" s="110">
        <f>IF(male=0,VLOOKUP((A149:A983/'Life tables'!$I$2)+age,lifetable,13,1),IF(male=1,VLOOKUP((A149:A983/'Life tables'!$I$2)+age,lifetable,10,1),"error"))</f>
        <v>4.9660762749414999E-4</v>
      </c>
      <c r="F151" s="101">
        <f t="shared" si="44"/>
        <v>181.66355304552673</v>
      </c>
      <c r="G151" s="101">
        <f t="shared" si="45"/>
        <v>18.248484104292388</v>
      </c>
      <c r="H151" s="101">
        <f t="shared" si="46"/>
        <v>0.41759413953948205</v>
      </c>
      <c r="I151" s="101">
        <f t="shared" si="47"/>
        <v>0.41759413953948205</v>
      </c>
      <c r="J151" s="101">
        <f t="shared" si="48"/>
        <v>25.250813798582659</v>
      </c>
      <c r="K151" s="101">
        <f t="shared" si="49"/>
        <v>9.1523598014464653</v>
      </c>
      <c r="L151" s="101">
        <f t="shared" si="38"/>
        <v>128.17670706212624</v>
      </c>
      <c r="M151" s="101">
        <f t="shared" si="50"/>
        <v>818.33644695447356</v>
      </c>
      <c r="N151" s="101">
        <f t="shared" si="51"/>
        <v>78.80757287195614</v>
      </c>
      <c r="O151" s="101">
        <f t="shared" si="52"/>
        <v>1.8811285956413546</v>
      </c>
      <c r="P151" s="101">
        <f t="shared" si="53"/>
        <v>1.8811285956413546</v>
      </c>
      <c r="Q151" s="101">
        <f t="shared" si="54"/>
        <v>48.501067273476309</v>
      </c>
      <c r="R151" s="101">
        <f t="shared" si="55"/>
        <v>2.5231016351345041</v>
      </c>
      <c r="S151" s="101">
        <f t="shared" si="39"/>
        <v>684.74244798262384</v>
      </c>
      <c r="T151" s="101">
        <f t="shared" si="40"/>
        <v>73.751881072058964</v>
      </c>
      <c r="U151" s="101">
        <f t="shared" si="41"/>
        <v>11.675461436580969</v>
      </c>
      <c r="V151" s="33">
        <f t="shared" si="42"/>
        <v>1000.0000000000002</v>
      </c>
      <c r="W151" s="105">
        <f t="shared" si="56"/>
        <v>1686920.3814143301</v>
      </c>
      <c r="X151" s="112">
        <f t="shared" si="43"/>
        <v>914.57265749136036</v>
      </c>
      <c r="Y151" s="32">
        <f>(uNES*L151+ uOCEX*G151+uEREX*'UC '!H151+uHOEX*I151+uNES*S151+ uOCEX*N151+uEREX*O151+uHOEX*P151)/(1+oDR)^A$5:A$65536</f>
        <v>576.5847696281719</v>
      </c>
    </row>
    <row r="152" spans="1:25" x14ac:dyDescent="0.25">
      <c r="A152" s="4">
        <v>146</v>
      </c>
      <c r="C152" s="110">
        <f>IF(male=0,VLOOKUP((A150:A984/'Life tables'!$I$2)+age,lifetable,13,1),IF(male=1,VLOOKUP((A150:A984/'Life tables'!$I$2)+age,lifetable,10,1),"error"))</f>
        <v>4.9660762749414999E-4</v>
      </c>
      <c r="F152" s="101">
        <f t="shared" si="44"/>
        <v>181.39135190574544</v>
      </c>
      <c r="G152" s="101">
        <f t="shared" si="45"/>
        <v>18.221140930115759</v>
      </c>
      <c r="H152" s="101">
        <f t="shared" si="46"/>
        <v>0.4169684245909247</v>
      </c>
      <c r="I152" s="101">
        <f t="shared" si="47"/>
        <v>0.4169684245909247</v>
      </c>
      <c r="J152" s="101">
        <f t="shared" si="48"/>
        <v>25.35035702446822</v>
      </c>
      <c r="K152" s="101">
        <f t="shared" si="49"/>
        <v>9.1850455894561609</v>
      </c>
      <c r="L152" s="101">
        <f t="shared" si="38"/>
        <v>127.80087151252346</v>
      </c>
      <c r="M152" s="101">
        <f t="shared" si="50"/>
        <v>818.60864809425482</v>
      </c>
      <c r="N152" s="101">
        <f t="shared" si="51"/>
        <v>78.833786431475545</v>
      </c>
      <c r="O152" s="101">
        <f t="shared" si="52"/>
        <v>1.8817543105899117</v>
      </c>
      <c r="P152" s="101">
        <f t="shared" si="53"/>
        <v>1.8817543105899117</v>
      </c>
      <c r="Q152" s="101">
        <f t="shared" si="54"/>
        <v>48.948613018786126</v>
      </c>
      <c r="R152" s="101">
        <f t="shared" si="55"/>
        <v>2.5450256861190153</v>
      </c>
      <c r="S152" s="101">
        <f t="shared" si="39"/>
        <v>684.51771433669433</v>
      </c>
      <c r="T152" s="101">
        <f t="shared" si="40"/>
        <v>74.298970043254343</v>
      </c>
      <c r="U152" s="101">
        <f t="shared" si="41"/>
        <v>11.730071275575176</v>
      </c>
      <c r="V152" s="33">
        <f t="shared" si="42"/>
        <v>1000.0000000000002</v>
      </c>
      <c r="W152" s="105">
        <f t="shared" si="56"/>
        <v>1683757.7259669385</v>
      </c>
      <c r="X152" s="112">
        <f t="shared" si="43"/>
        <v>913.97095868117071</v>
      </c>
      <c r="Y152" s="32">
        <f>(uNES*L152+ uOCEX*G152+uEREX*'UC '!H152+uHOEX*I152+uNES*S152+ uOCEX*N152+uEREX*O152+uHOEX*P152)/(1+oDR)^A$5:A$65536</f>
        <v>576.03307324689627</v>
      </c>
    </row>
    <row r="153" spans="1:25" x14ac:dyDescent="0.25">
      <c r="A153" s="4">
        <v>147</v>
      </c>
      <c r="C153" s="110">
        <f>IF(male=0,VLOOKUP((A151:A985/'Life tables'!$I$2)+age,lifetable,13,1),IF(male=1,VLOOKUP((A151:A985/'Life tables'!$I$2)+age,lifetable,10,1),"error"))</f>
        <v>4.9660762749414999E-4</v>
      </c>
      <c r="F153" s="101">
        <f t="shared" si="44"/>
        <v>181.12754097013521</v>
      </c>
      <c r="G153" s="101">
        <f t="shared" si="45"/>
        <v>18.194640569507843</v>
      </c>
      <c r="H153" s="101">
        <f t="shared" si="46"/>
        <v>0.41636199639544813</v>
      </c>
      <c r="I153" s="101">
        <f t="shared" si="47"/>
        <v>0.41636199639544813</v>
      </c>
      <c r="J153" s="101">
        <f t="shared" si="48"/>
        <v>25.449755477235996</v>
      </c>
      <c r="K153" s="101">
        <f t="shared" si="49"/>
        <v>9.2176838400930681</v>
      </c>
      <c r="L153" s="101">
        <f t="shared" si="38"/>
        <v>127.4327370905074</v>
      </c>
      <c r="M153" s="101">
        <f t="shared" si="50"/>
        <v>818.87245902986513</v>
      </c>
      <c r="N153" s="101">
        <f t="shared" si="51"/>
        <v>78.859191996154848</v>
      </c>
      <c r="O153" s="101">
        <f t="shared" si="52"/>
        <v>1.8823607387853885</v>
      </c>
      <c r="P153" s="101">
        <f t="shared" si="53"/>
        <v>1.8823607387853885</v>
      </c>
      <c r="Q153" s="101">
        <f t="shared" si="54"/>
        <v>49.396302993529716</v>
      </c>
      <c r="R153" s="101">
        <f t="shared" si="55"/>
        <v>2.5669568025119069</v>
      </c>
      <c r="S153" s="101">
        <f t="shared" si="39"/>
        <v>684.28528576009785</v>
      </c>
      <c r="T153" s="101">
        <f t="shared" si="40"/>
        <v>74.846058470765712</v>
      </c>
      <c r="U153" s="101">
        <f t="shared" si="41"/>
        <v>11.784640642604975</v>
      </c>
      <c r="V153" s="33">
        <f t="shared" si="42"/>
        <v>1000.0000000000003</v>
      </c>
      <c r="W153" s="105">
        <f t="shared" si="56"/>
        <v>1680600.1282527272</v>
      </c>
      <c r="X153" s="112">
        <f t="shared" si="43"/>
        <v>913.36930088662962</v>
      </c>
      <c r="Y153" s="32">
        <f>(uNES*L153+ uOCEX*G153+uEREX*'UC '!H153+uHOEX*I153+uNES*S153+ uOCEX*N153+uEREX*O153+uHOEX*P153)/(1+oDR)^A$5:A$65536</f>
        <v>575.48166956670889</v>
      </c>
    </row>
    <row r="154" spans="1:25" x14ac:dyDescent="0.25">
      <c r="A154" s="4">
        <v>148</v>
      </c>
      <c r="C154" s="110">
        <f>IF(male=0,VLOOKUP((A152:A986/'Life tables'!$I$2)+age,lifetable,13,1),IF(male=1,VLOOKUP((A152:A986/'Life tables'!$I$2)+age,lifetable,10,1),"error"))</f>
        <v>4.9660762749414999E-4</v>
      </c>
      <c r="F154" s="101">
        <f t="shared" si="44"/>
        <v>180.87186162285747</v>
      </c>
      <c r="G154" s="101">
        <f t="shared" si="45"/>
        <v>18.168957043966401</v>
      </c>
      <c r="H154" s="101">
        <f t="shared" si="46"/>
        <v>0.4157742604669446</v>
      </c>
      <c r="I154" s="101">
        <f t="shared" si="47"/>
        <v>0.4157742604669446</v>
      </c>
      <c r="J154" s="101">
        <f t="shared" si="48"/>
        <v>25.549013619306749</v>
      </c>
      <c r="K154" s="101">
        <f t="shared" si="49"/>
        <v>9.2502760186275523</v>
      </c>
      <c r="L154" s="101">
        <f t="shared" si="38"/>
        <v>127.07206642002288</v>
      </c>
      <c r="M154" s="101">
        <f t="shared" si="50"/>
        <v>819.12813837714282</v>
      </c>
      <c r="N154" s="101">
        <f t="shared" si="51"/>
        <v>78.883814471259583</v>
      </c>
      <c r="O154" s="101">
        <f t="shared" si="52"/>
        <v>1.882948474713892</v>
      </c>
      <c r="P154" s="101">
        <f t="shared" si="53"/>
        <v>1.882948474713892</v>
      </c>
      <c r="Q154" s="101">
        <f t="shared" si="54"/>
        <v>49.844132752044594</v>
      </c>
      <c r="R154" s="101">
        <f t="shared" si="55"/>
        <v>2.5888947665322437</v>
      </c>
      <c r="S154" s="101">
        <f t="shared" si="39"/>
        <v>684.04539943787859</v>
      </c>
      <c r="T154" s="101">
        <f t="shared" si="40"/>
        <v>75.393146371351349</v>
      </c>
      <c r="U154" s="101">
        <f t="shared" si="41"/>
        <v>11.839170785159796</v>
      </c>
      <c r="V154" s="33">
        <f t="shared" si="42"/>
        <v>1000.0000000000002</v>
      </c>
      <c r="W154" s="105">
        <f t="shared" si="56"/>
        <v>1677447.5803078646</v>
      </c>
      <c r="X154" s="112">
        <f t="shared" si="43"/>
        <v>912.76768284348918</v>
      </c>
      <c r="Y154" s="32">
        <f>(uNES*L154+ uOCEX*G154+uEREX*'UC '!H154+uHOEX*I154+uNES*S154+ uOCEX*N154+uEREX*O154+uHOEX*P154)/(1+oDR)^A$5:A$65536</f>
        <v>574.930557747482</v>
      </c>
    </row>
    <row r="155" spans="1:25" x14ac:dyDescent="0.25">
      <c r="A155" s="4">
        <v>149</v>
      </c>
      <c r="C155" s="110">
        <f>IF(male=0,VLOOKUP((A153:A987/'Life tables'!$I$2)+age,lifetable,13,1),IF(male=1,VLOOKUP((A153:A987/'Life tables'!$I$2)+age,lifetable,10,1),"error"))</f>
        <v>4.9660762749414999E-4</v>
      </c>
      <c r="F155" s="101">
        <f t="shared" si="44"/>
        <v>180.6240632195306</v>
      </c>
      <c r="G155" s="101">
        <f t="shared" si="45"/>
        <v>18.144065175738735</v>
      </c>
      <c r="H155" s="101">
        <f t="shared" si="46"/>
        <v>0.41520464064347562</v>
      </c>
      <c r="I155" s="101">
        <f t="shared" si="47"/>
        <v>0.41520464064347562</v>
      </c>
      <c r="J155" s="101">
        <f t="shared" si="48"/>
        <v>25.648135775553605</v>
      </c>
      <c r="K155" s="101">
        <f t="shared" si="49"/>
        <v>9.2828235451651526</v>
      </c>
      <c r="L155" s="101">
        <f t="shared" si="38"/>
        <v>126.71862944178616</v>
      </c>
      <c r="M155" s="101">
        <f t="shared" si="50"/>
        <v>819.37593678046971</v>
      </c>
      <c r="N155" s="101">
        <f t="shared" si="51"/>
        <v>78.907677994386802</v>
      </c>
      <c r="O155" s="101">
        <f t="shared" si="52"/>
        <v>1.8835180945373611</v>
      </c>
      <c r="P155" s="101">
        <f t="shared" si="53"/>
        <v>1.8835180945373611</v>
      </c>
      <c r="Q155" s="101">
        <f t="shared" si="54"/>
        <v>50.292097985699343</v>
      </c>
      <c r="R155" s="101">
        <f t="shared" si="55"/>
        <v>2.6108393671118701</v>
      </c>
      <c r="S155" s="101">
        <f t="shared" si="39"/>
        <v>683.7982852441969</v>
      </c>
      <c r="T155" s="101">
        <f t="shared" si="40"/>
        <v>75.940233761252955</v>
      </c>
      <c r="U155" s="101">
        <f t="shared" si="41"/>
        <v>11.893662912277023</v>
      </c>
      <c r="V155" s="33">
        <f t="shared" si="42"/>
        <v>1000.0000000000003</v>
      </c>
      <c r="W155" s="105">
        <f t="shared" si="56"/>
        <v>1674300.0741966064</v>
      </c>
      <c r="X155" s="112">
        <f t="shared" si="43"/>
        <v>912.16610332647031</v>
      </c>
      <c r="Y155" s="32">
        <f>(uNES*L155+ uOCEX*G155+uEREX*'UC '!H155+uHOEX*I155+uNES*S155+ uOCEX*N155+uEREX*O155+uHOEX*P155)/(1+oDR)^A$5:A$65536</f>
        <v>574.37973697186089</v>
      </c>
    </row>
    <row r="156" spans="1:25" x14ac:dyDescent="0.25">
      <c r="A156" s="4">
        <v>150</v>
      </c>
      <c r="C156" s="110">
        <f>IF(male=0,VLOOKUP((A154:A988/'Life tables'!$I$2)+age,lifetable,13,1),IF(male=1,VLOOKUP((A154:A988/'Life tables'!$I$2)+age,lifetable,10,1),"error"))</f>
        <v>4.9660762749414999E-4</v>
      </c>
      <c r="F156" s="101">
        <f t="shared" si="44"/>
        <v>180.38390284152149</v>
      </c>
      <c r="G156" s="101">
        <f t="shared" si="45"/>
        <v>18.119940563139739</v>
      </c>
      <c r="H156" s="101">
        <f t="shared" si="46"/>
        <v>0.41465257852245646</v>
      </c>
      <c r="I156" s="101">
        <f t="shared" si="47"/>
        <v>0.41465257852245646</v>
      </c>
      <c r="J156" s="101">
        <f t="shared" si="48"/>
        <v>25.747126137541773</v>
      </c>
      <c r="K156" s="101">
        <f t="shared" si="49"/>
        <v>9.3153277960387175</v>
      </c>
      <c r="L156" s="101">
        <f t="shared" si="38"/>
        <v>126.37220318775636</v>
      </c>
      <c r="M156" s="101">
        <f t="shared" si="50"/>
        <v>819.61609715847885</v>
      </c>
      <c r="N156" s="101">
        <f t="shared" si="51"/>
        <v>78.930805959127156</v>
      </c>
      <c r="O156" s="101">
        <f t="shared" si="52"/>
        <v>1.8840701566583802</v>
      </c>
      <c r="P156" s="101">
        <f t="shared" si="53"/>
        <v>1.8840701566583802</v>
      </c>
      <c r="Q156" s="101">
        <f t="shared" si="54"/>
        <v>50.740194518669853</v>
      </c>
      <c r="R156" s="101">
        <f t="shared" si="55"/>
        <v>2.6327903996885005</v>
      </c>
      <c r="S156" s="101">
        <f t="shared" si="39"/>
        <v>683.54416596767658</v>
      </c>
      <c r="T156" s="101">
        <f t="shared" si="40"/>
        <v>76.487320656211622</v>
      </c>
      <c r="U156" s="101">
        <f t="shared" si="41"/>
        <v>11.948118195727218</v>
      </c>
      <c r="V156" s="33">
        <f t="shared" si="42"/>
        <v>1000.0000000000003</v>
      </c>
      <c r="W156" s="105">
        <f t="shared" si="56"/>
        <v>1671157.602010716</v>
      </c>
      <c r="X156" s="112">
        <f t="shared" si="43"/>
        <v>911.56456114806156</v>
      </c>
      <c r="Y156" s="32">
        <f>(uNES*L156+ uOCEX*G156+uEREX*'UC '!H156+uHOEX*I156+uNES*S156+ uOCEX*N156+uEREX*O156+uHOEX*P156)/(1+oDR)^A$5:A$65536</f>
        <v>573.82920644455589</v>
      </c>
    </row>
    <row r="157" spans="1:25" x14ac:dyDescent="0.25">
      <c r="A157" s="4">
        <v>151</v>
      </c>
      <c r="C157" s="110">
        <f>IF(male=0,VLOOKUP((A155:A989/'Life tables'!$I$2)+age,lifetable,13,1),IF(male=1,VLOOKUP((A155:A989/'Life tables'!$I$2)+age,lifetable,10,1),"error"))</f>
        <v>4.9660762749414999E-4</v>
      </c>
      <c r="F157" s="101">
        <f t="shared" si="44"/>
        <v>180.15114505781054</v>
      </c>
      <c r="G157" s="101">
        <f t="shared" si="45"/>
        <v>18.096559556630773</v>
      </c>
      <c r="H157" s="101">
        <f t="shared" si="46"/>
        <v>0.41411753291324976</v>
      </c>
      <c r="I157" s="101">
        <f t="shared" si="47"/>
        <v>0.41411753291324976</v>
      </c>
      <c r="J157" s="101">
        <f t="shared" si="48"/>
        <v>25.845988767637561</v>
      </c>
      <c r="K157" s="101">
        <f t="shared" si="49"/>
        <v>9.3477901051576389</v>
      </c>
      <c r="L157" s="101">
        <f t="shared" si="38"/>
        <v>126.03257156255806</v>
      </c>
      <c r="M157" s="101">
        <f t="shared" si="50"/>
        <v>819.84885494218975</v>
      </c>
      <c r="N157" s="101">
        <f t="shared" si="51"/>
        <v>78.953221037997935</v>
      </c>
      <c r="O157" s="101">
        <f t="shared" si="52"/>
        <v>1.8846052022675868</v>
      </c>
      <c r="P157" s="101">
        <f t="shared" si="53"/>
        <v>1.8846052022675868</v>
      </c>
      <c r="Q157" s="101">
        <f t="shared" si="54"/>
        <v>51.188418303845715</v>
      </c>
      <c r="R157" s="101">
        <f t="shared" si="55"/>
        <v>2.6547476660051839</v>
      </c>
      <c r="S157" s="101">
        <f t="shared" si="39"/>
        <v>683.28325752980572</v>
      </c>
      <c r="T157" s="101">
        <f t="shared" si="40"/>
        <v>77.034407071483272</v>
      </c>
      <c r="U157" s="101">
        <f t="shared" si="41"/>
        <v>12.002537771162823</v>
      </c>
      <c r="V157" s="33">
        <f t="shared" si="42"/>
        <v>1000.0000000000002</v>
      </c>
      <c r="W157" s="105">
        <f t="shared" si="56"/>
        <v>1668020.1558689028</v>
      </c>
      <c r="X157" s="112">
        <f t="shared" si="43"/>
        <v>910.96305515735412</v>
      </c>
      <c r="Y157" s="32">
        <f>(uNES*L157+ uOCEX*G157+uEREX*'UC '!H157+uHOEX*I157+uNES*S157+ uOCEX*N157+uEREX*O157+uHOEX*P157)/(1+oDR)^A$5:A$65536</f>
        <v>573.27896539165567</v>
      </c>
    </row>
    <row r="158" spans="1:25" x14ac:dyDescent="0.25">
      <c r="A158" s="4">
        <v>152</v>
      </c>
      <c r="C158" s="110">
        <f>IF(male=0,VLOOKUP((A156:A990/'Life tables'!$I$2)+age,lifetable,13,1),IF(male=1,VLOOKUP((A156:A990/'Life tables'!$I$2)+age,lifetable,10,1),"error"))</f>
        <v>4.9660762749414999E-4</v>
      </c>
      <c r="F158" s="101">
        <f t="shared" si="44"/>
        <v>179.92556169419683</v>
      </c>
      <c r="G158" s="101">
        <f t="shared" si="45"/>
        <v>18.073899235635807</v>
      </c>
      <c r="H158" s="101">
        <f t="shared" si="46"/>
        <v>0.41359897930663236</v>
      </c>
      <c r="I158" s="101">
        <f t="shared" si="47"/>
        <v>0.41359897930663236</v>
      </c>
      <c r="J158" s="101">
        <f t="shared" si="48"/>
        <v>25.944727602990742</v>
      </c>
      <c r="K158" s="101">
        <f t="shared" si="49"/>
        <v>9.3802117653154937</v>
      </c>
      <c r="L158" s="101">
        <f t="shared" si="38"/>
        <v>125.69952513164152</v>
      </c>
      <c r="M158" s="101">
        <f t="shared" si="50"/>
        <v>820.07443830580348</v>
      </c>
      <c r="N158" s="101">
        <f t="shared" si="51"/>
        <v>78.974945204669041</v>
      </c>
      <c r="O158" s="101">
        <f t="shared" si="52"/>
        <v>1.8851237558742042</v>
      </c>
      <c r="P158" s="101">
        <f t="shared" si="53"/>
        <v>1.8851237558742042</v>
      </c>
      <c r="Q158" s="101">
        <f t="shared" si="54"/>
        <v>51.636765418862801</v>
      </c>
      <c r="R158" s="101">
        <f t="shared" si="55"/>
        <v>2.6767109739159509</v>
      </c>
      <c r="S158" s="101">
        <f t="shared" si="39"/>
        <v>683.01576919660727</v>
      </c>
      <c r="T158" s="101">
        <f t="shared" si="40"/>
        <v>77.581493021853547</v>
      </c>
      <c r="U158" s="101">
        <f t="shared" si="41"/>
        <v>12.056922739231444</v>
      </c>
      <c r="V158" s="33">
        <f t="shared" si="42"/>
        <v>1000.0000000000003</v>
      </c>
      <c r="W158" s="105">
        <f t="shared" si="56"/>
        <v>1664887.7279162821</v>
      </c>
      <c r="X158" s="112">
        <f t="shared" si="43"/>
        <v>910.36158423891538</v>
      </c>
      <c r="Y158" s="32">
        <f>(uNES*L158+ uOCEX*G158+uEREX*'UC '!H158+uHOEX*I158+uNES*S158+ uOCEX*N158+uEREX*O158+uHOEX*P158)/(1+oDR)^A$5:A$65536</f>
        <v>572.72901305996641</v>
      </c>
    </row>
    <row r="159" spans="1:25" x14ac:dyDescent="0.25">
      <c r="A159" s="4">
        <v>153</v>
      </c>
      <c r="C159" s="110">
        <f>IF(male=0,VLOOKUP((A157:A991/'Life tables'!$I$2)+age,lifetable,13,1),IF(male=1,VLOOKUP((A157:A991/'Life tables'!$I$2)+age,lifetable,10,1),"error"))</f>
        <v>4.9660762749414999E-4</v>
      </c>
      <c r="F159" s="101">
        <f t="shared" si="44"/>
        <v>179.70693160961727</v>
      </c>
      <c r="G159" s="101">
        <f t="shared" si="45"/>
        <v>18.051937386072233</v>
      </c>
      <c r="H159" s="101">
        <f t="shared" si="46"/>
        <v>0.41309640936061481</v>
      </c>
      <c r="I159" s="101">
        <f t="shared" si="47"/>
        <v>0.41309640936061481</v>
      </c>
      <c r="J159" s="101">
        <f t="shared" si="48"/>
        <v>26.043346459394176</v>
      </c>
      <c r="K159" s="101">
        <f t="shared" si="49"/>
        <v>9.4125940294573738</v>
      </c>
      <c r="L159" s="101">
        <f t="shared" si="38"/>
        <v>125.37286091597227</v>
      </c>
      <c r="M159" s="101">
        <f t="shared" si="50"/>
        <v>820.29306839038304</v>
      </c>
      <c r="N159" s="101">
        <f t="shared" si="51"/>
        <v>78.995999755504016</v>
      </c>
      <c r="O159" s="101">
        <f t="shared" si="52"/>
        <v>1.8856263258202217</v>
      </c>
      <c r="P159" s="101">
        <f t="shared" si="53"/>
        <v>1.8856263258202217</v>
      </c>
      <c r="Q159" s="101">
        <f t="shared" si="54"/>
        <v>52.085232062258164</v>
      </c>
      <c r="R159" s="101">
        <f t="shared" si="55"/>
        <v>2.6986801371974525</v>
      </c>
      <c r="S159" s="101">
        <f t="shared" si="39"/>
        <v>682.74190378378296</v>
      </c>
      <c r="T159" s="101">
        <f t="shared" si="40"/>
        <v>78.128578521652344</v>
      </c>
      <c r="U159" s="101">
        <f t="shared" si="41"/>
        <v>12.111274166654827</v>
      </c>
      <c r="V159" s="33">
        <f t="shared" si="42"/>
        <v>1000.0000000000003</v>
      </c>
      <c r="W159" s="105">
        <f t="shared" si="56"/>
        <v>1661760.3103238402</v>
      </c>
      <c r="X159" s="112">
        <f t="shared" si="43"/>
        <v>909.76014731169312</v>
      </c>
      <c r="Y159" s="32">
        <f>(uNES*L159+ uOCEX*G159+uEREX*'UC '!H159+uHOEX*I159+uNES*S159+ uOCEX*N159+uEREX*O159+uHOEX*P159)/(1+oDR)^A$5:A$65536</f>
        <v>572.17934871636692</v>
      </c>
    </row>
    <row r="160" spans="1:25" x14ac:dyDescent="0.25">
      <c r="A160" s="4">
        <v>154</v>
      </c>
      <c r="C160" s="110">
        <f>IF(male=0,VLOOKUP((A158:A992/'Life tables'!$I$2)+age,lifetable,13,1),IF(male=1,VLOOKUP((A158:A992/'Life tables'!$I$2)+age,lifetable,10,1),"error"))</f>
        <v>4.9660762749414999E-4</v>
      </c>
      <c r="F160" s="101">
        <f t="shared" si="44"/>
        <v>179.49504047936037</v>
      </c>
      <c r="G160" s="101">
        <f t="shared" si="45"/>
        <v>18.030652478574225</v>
      </c>
      <c r="H160" s="101">
        <f t="shared" si="46"/>
        <v>0.41260933040211012</v>
      </c>
      <c r="I160" s="101">
        <f t="shared" si="47"/>
        <v>0.41260933040211012</v>
      </c>
      <c r="J160" s="101">
        <f t="shared" si="48"/>
        <v>26.14184903502446</v>
      </c>
      <c r="K160" s="101">
        <f t="shared" si="49"/>
        <v>9.444938111908165</v>
      </c>
      <c r="L160" s="101">
        <f t="shared" si="38"/>
        <v>125.05238219304931</v>
      </c>
      <c r="M160" s="101">
        <f t="shared" si="50"/>
        <v>820.50495952064</v>
      </c>
      <c r="N160" s="101">
        <f t="shared" si="51"/>
        <v>79.016405330436896</v>
      </c>
      <c r="O160" s="101">
        <f t="shared" si="52"/>
        <v>1.8861134047787267</v>
      </c>
      <c r="P160" s="101">
        <f t="shared" si="53"/>
        <v>1.8861134047787267</v>
      </c>
      <c r="Q160" s="101">
        <f t="shared" si="54"/>
        <v>52.533814549743418</v>
      </c>
      <c r="R160" s="101">
        <f t="shared" si="55"/>
        <v>2.7206549753664029</v>
      </c>
      <c r="S160" s="101">
        <f t="shared" si="39"/>
        <v>682.46185785553575</v>
      </c>
      <c r="T160" s="101">
        <f t="shared" si="40"/>
        <v>78.675663584767875</v>
      </c>
      <c r="U160" s="101">
        <f t="shared" si="41"/>
        <v>12.165593087274567</v>
      </c>
      <c r="V160" s="33">
        <f t="shared" si="42"/>
        <v>1000.0000000000003</v>
      </c>
      <c r="W160" s="105">
        <f t="shared" si="56"/>
        <v>1658637.8952879284</v>
      </c>
      <c r="X160" s="112">
        <f t="shared" si="43"/>
        <v>909.15874332795784</v>
      </c>
      <c r="Y160" s="32">
        <f>(uNES*L160+ uOCEX*G160+uEREX*'UC '!H160+uHOEX*I160+uNES*S160+ uOCEX*N160+uEREX*O160+uHOEX*P160)/(1+oDR)^A$5:A$65536</f>
        <v>571.62997164718558</v>
      </c>
    </row>
    <row r="161" spans="1:25" x14ac:dyDescent="0.25">
      <c r="A161" s="4">
        <v>155</v>
      </c>
      <c r="C161" s="110">
        <f>IF(male=0,VLOOKUP((A159:A993/'Life tables'!$I$2)+age,lifetable,13,1),IF(male=1,VLOOKUP((A159:A993/'Life tables'!$I$2)+age,lifetable,10,1),"error"))</f>
        <v>4.9660762749414999E-4</v>
      </c>
      <c r="F161" s="101">
        <f t="shared" si="44"/>
        <v>179.28968058496204</v>
      </c>
      <c r="G161" s="101">
        <f t="shared" si="45"/>
        <v>18.010023647387332</v>
      </c>
      <c r="H161" s="101">
        <f t="shared" si="46"/>
        <v>0.41213726494396236</v>
      </c>
      <c r="I161" s="101">
        <f t="shared" si="47"/>
        <v>0.41213726494396236</v>
      </c>
      <c r="J161" s="101">
        <f t="shared" si="48"/>
        <v>26.240238914067277</v>
      </c>
      <c r="K161" s="101">
        <f t="shared" si="49"/>
        <v>9.4772451895629537</v>
      </c>
      <c r="L161" s="101">
        <f t="shared" si="38"/>
        <v>124.73789830405656</v>
      </c>
      <c r="M161" s="101">
        <f t="shared" si="50"/>
        <v>820.71031941503827</v>
      </c>
      <c r="N161" s="101">
        <f t="shared" si="51"/>
        <v>79.036181933205853</v>
      </c>
      <c r="O161" s="101">
        <f t="shared" si="52"/>
        <v>1.8865854702368743</v>
      </c>
      <c r="P161" s="101">
        <f t="shared" si="53"/>
        <v>1.8865854702368743</v>
      </c>
      <c r="Q161" s="101">
        <f t="shared" si="54"/>
        <v>52.982509310593009</v>
      </c>
      <c r="R161" s="101">
        <f t="shared" si="55"/>
        <v>2.7426353135026522</v>
      </c>
      <c r="S161" s="101">
        <f t="shared" si="39"/>
        <v>682.17582191726297</v>
      </c>
      <c r="T161" s="101">
        <f t="shared" si="40"/>
        <v>79.222748224660279</v>
      </c>
      <c r="U161" s="101">
        <f t="shared" si="41"/>
        <v>12.219880503065607</v>
      </c>
      <c r="V161" s="33">
        <f t="shared" si="42"/>
        <v>1000.0000000000003</v>
      </c>
      <c r="W161" s="105">
        <f t="shared" si="56"/>
        <v>1655520.4750297689</v>
      </c>
      <c r="X161" s="112">
        <f t="shared" si="43"/>
        <v>908.55737127227439</v>
      </c>
      <c r="Y161" s="32">
        <f>(uNES*L161+ uOCEX*G161+uEREX*'UC '!H161+uHOEX*I161+uNES*S161+ uOCEX*N161+uEREX*O161+uHOEX*P161)/(1+oDR)^A$5:A$65536</f>
        <v>571.08088115759745</v>
      </c>
    </row>
    <row r="162" spans="1:25" x14ac:dyDescent="0.25">
      <c r="A162" s="4">
        <v>156</v>
      </c>
      <c r="C162" s="110">
        <f>IF(male=0,VLOOKUP((A160:A994/'Life tables'!$I$2)+age,lifetable,13,1),IF(male=1,VLOOKUP((A160:A994/'Life tables'!$I$2)+age,lifetable,10,1),"error"))</f>
        <v>4.9660762749414999E-4</v>
      </c>
      <c r="F162" s="101">
        <f t="shared" si="44"/>
        <v>179.0906506105778</v>
      </c>
      <c r="G162" s="101">
        <f t="shared" si="45"/>
        <v>17.990030669913651</v>
      </c>
      <c r="H162" s="101">
        <f t="shared" si="46"/>
        <v>0.41167975021686282</v>
      </c>
      <c r="I162" s="101">
        <f t="shared" si="47"/>
        <v>0.41167975021686282</v>
      </c>
      <c r="J162" s="101">
        <f t="shared" si="48"/>
        <v>26.338519570230996</v>
      </c>
      <c r="K162" s="101">
        <f t="shared" si="49"/>
        <v>9.5095164030407471</v>
      </c>
      <c r="L162" s="101">
        <f t="shared" si="38"/>
        <v>124.42922446695867</v>
      </c>
      <c r="M162" s="101">
        <f t="shared" si="50"/>
        <v>820.90934938942257</v>
      </c>
      <c r="N162" s="101">
        <f t="shared" si="51"/>
        <v>79.055348950962866</v>
      </c>
      <c r="O162" s="101">
        <f t="shared" si="52"/>
        <v>1.8870429849639738</v>
      </c>
      <c r="P162" s="101">
        <f t="shared" si="53"/>
        <v>1.8870429849639738</v>
      </c>
      <c r="Q162" s="101">
        <f t="shared" si="54"/>
        <v>53.4313128841438</v>
      </c>
      <c r="R162" s="101">
        <f t="shared" si="55"/>
        <v>2.7646209820777088</v>
      </c>
      <c r="S162" s="101">
        <f t="shared" si="39"/>
        <v>681.8839806023102</v>
      </c>
      <c r="T162" s="101">
        <f t="shared" si="40"/>
        <v>79.769832454374793</v>
      </c>
      <c r="U162" s="101">
        <f t="shared" si="41"/>
        <v>12.274137385118456</v>
      </c>
      <c r="V162" s="33">
        <f t="shared" si="42"/>
        <v>1000.0000000000003</v>
      </c>
      <c r="W162" s="105">
        <f t="shared" si="56"/>
        <v>1652408.0417949741</v>
      </c>
      <c r="X162" s="112">
        <f t="shared" si="43"/>
        <v>907.95603016050711</v>
      </c>
      <c r="Y162" s="32">
        <f>(uNES*L162+ uOCEX*G162+uEREX*'UC '!H162+uHOEX*I162+uNES*S162+ uOCEX*N162+uEREX*O162+uHOEX*P162)/(1+oDR)^A$5:A$65536</f>
        <v>570.53207657103837</v>
      </c>
    </row>
    <row r="163" spans="1:25" x14ac:dyDescent="0.25">
      <c r="A163" s="4">
        <v>157</v>
      </c>
      <c r="C163" s="110">
        <f>IF(male=0,VLOOKUP((A161:A995/'Life tables'!$I$2)+age,lifetable,13,1),IF(male=1,VLOOKUP((A161:A995/'Life tables'!$I$2)+age,lifetable,10,1),"error"))</f>
        <v>5.3177043245611344E-4</v>
      </c>
      <c r="F163" s="101">
        <f t="shared" si="44"/>
        <v>178.89775544563108</v>
      </c>
      <c r="G163" s="101">
        <f t="shared" si="45"/>
        <v>17.970653946887413</v>
      </c>
      <c r="H163" s="101">
        <f t="shared" si="46"/>
        <v>0.41123633771569335</v>
      </c>
      <c r="I163" s="101">
        <f t="shared" si="47"/>
        <v>0.41123633771569335</v>
      </c>
      <c r="J163" s="101">
        <f t="shared" si="48"/>
        <v>26.443645736080899</v>
      </c>
      <c r="K163" s="101">
        <f t="shared" si="49"/>
        <v>9.5417528578026296</v>
      </c>
      <c r="L163" s="101">
        <f t="shared" si="38"/>
        <v>124.11923022942875</v>
      </c>
      <c r="M163" s="101">
        <f t="shared" si="50"/>
        <v>821.10224455436924</v>
      </c>
      <c r="N163" s="101">
        <f t="shared" si="51"/>
        <v>79.073925173279193</v>
      </c>
      <c r="O163" s="101">
        <f t="shared" si="52"/>
        <v>1.8874863974651432</v>
      </c>
      <c r="P163" s="101">
        <f t="shared" si="53"/>
        <v>1.8874863974651432</v>
      </c>
      <c r="Q163" s="101">
        <f t="shared" si="54"/>
        <v>53.912007374122233</v>
      </c>
      <c r="R163" s="101">
        <f t="shared" si="55"/>
        <v>2.7866118167885507</v>
      </c>
      <c r="S163" s="101">
        <f t="shared" si="39"/>
        <v>681.55472739524896</v>
      </c>
      <c r="T163" s="101">
        <f t="shared" si="40"/>
        <v>80.355653110203136</v>
      </c>
      <c r="U163" s="101">
        <f t="shared" si="41"/>
        <v>12.32836467459118</v>
      </c>
      <c r="V163" s="33">
        <f t="shared" si="42"/>
        <v>1000.0000000000003</v>
      </c>
      <c r="W163" s="105">
        <f t="shared" si="56"/>
        <v>1649222.653730697</v>
      </c>
      <c r="X163" s="112">
        <f t="shared" si="43"/>
        <v>907.31598221520608</v>
      </c>
      <c r="Y163" s="32">
        <f>(uNES*L163+ uOCEX*G163+uEREX*'UC '!H163+uHOEX*I163+uNES*S163+ uOCEX*N163+uEREX*O163+uHOEX*P163)/(1+oDR)^A$5:A$65536</f>
        <v>569.9587865264175</v>
      </c>
    </row>
    <row r="164" spans="1:25" x14ac:dyDescent="0.25">
      <c r="A164" s="4">
        <v>158</v>
      </c>
      <c r="C164" s="110">
        <f>IF(male=0,VLOOKUP((A162:A996/'Life tables'!$I$2)+age,lifetable,13,1),IF(male=1,VLOOKUP((A162:A996/'Life tables'!$I$2)+age,lifetable,10,1),"error"))</f>
        <v>5.3177043245611344E-4</v>
      </c>
      <c r="F164" s="101">
        <f t="shared" si="44"/>
        <v>178.71080599354514</v>
      </c>
      <c r="G164" s="101">
        <f t="shared" si="45"/>
        <v>17.951874483161735</v>
      </c>
      <c r="H164" s="101">
        <f t="shared" si="46"/>
        <v>0.41080659275985382</v>
      </c>
      <c r="I164" s="101">
        <f t="shared" si="47"/>
        <v>0.41080659275985382</v>
      </c>
      <c r="J164" s="101">
        <f t="shared" si="48"/>
        <v>26.548662044324953</v>
      </c>
      <c r="K164" s="101">
        <f t="shared" si="49"/>
        <v>9.5739556252354561</v>
      </c>
      <c r="L164" s="101">
        <f t="shared" si="38"/>
        <v>123.81470065530328</v>
      </c>
      <c r="M164" s="101">
        <f t="shared" si="50"/>
        <v>821.2891940064552</v>
      </c>
      <c r="N164" s="101">
        <f t="shared" si="51"/>
        <v>79.091928810564895</v>
      </c>
      <c r="O164" s="101">
        <f t="shared" si="52"/>
        <v>1.8879161424209829</v>
      </c>
      <c r="P164" s="101">
        <f t="shared" si="53"/>
        <v>1.8879161424209829</v>
      </c>
      <c r="Q164" s="101">
        <f t="shared" si="54"/>
        <v>54.392811309144953</v>
      </c>
      <c r="R164" s="101">
        <f t="shared" si="55"/>
        <v>2.8086076583965571</v>
      </c>
      <c r="S164" s="101">
        <f t="shared" si="39"/>
        <v>681.22001394350684</v>
      </c>
      <c r="T164" s="101">
        <f t="shared" si="40"/>
        <v>80.941473353469902</v>
      </c>
      <c r="U164" s="101">
        <f t="shared" si="41"/>
        <v>12.382563283632013</v>
      </c>
      <c r="V164" s="33">
        <f t="shared" si="42"/>
        <v>1000.0000000000003</v>
      </c>
      <c r="W164" s="105">
        <f t="shared" si="56"/>
        <v>1646042.4164561012</v>
      </c>
      <c r="X164" s="112">
        <f t="shared" si="43"/>
        <v>906.67596336289841</v>
      </c>
      <c r="Y164" s="32">
        <f>(uNES*L164+ uOCEX*G164+uEREX*'UC '!H164+uHOEX*I164+uNES*S164+ uOCEX*N164+uEREX*O164+uHOEX*P164)/(1+oDR)^A$5:A$65536</f>
        <v>569.38579534919938</v>
      </c>
    </row>
    <row r="165" spans="1:25" x14ac:dyDescent="0.25">
      <c r="A165" s="4">
        <v>159</v>
      </c>
      <c r="C165" s="110">
        <f>IF(male=0,VLOOKUP((A163:A997/'Life tables'!$I$2)+age,lifetable,13,1),IF(male=1,VLOOKUP((A163:A997/'Life tables'!$I$2)+age,lifetable,10,1),"error"))</f>
        <v>5.3177043245611344E-4</v>
      </c>
      <c r="F165" s="101">
        <f t="shared" si="44"/>
        <v>178.52961898637008</v>
      </c>
      <c r="G165" s="101">
        <f t="shared" si="45"/>
        <v>17.933673869087485</v>
      </c>
      <c r="H165" s="101">
        <f t="shared" si="46"/>
        <v>0.41039009406714111</v>
      </c>
      <c r="I165" s="101">
        <f t="shared" si="47"/>
        <v>0.41039009406714111</v>
      </c>
      <c r="J165" s="101">
        <f t="shared" si="48"/>
        <v>26.653571881164048</v>
      </c>
      <c r="K165" s="101">
        <f t="shared" si="49"/>
        <v>9.6061257437021421</v>
      </c>
      <c r="L165" s="101">
        <f t="shared" si="38"/>
        <v>123.51546730428213</v>
      </c>
      <c r="M165" s="101">
        <f t="shared" si="50"/>
        <v>821.47038101363023</v>
      </c>
      <c r="N165" s="101">
        <f t="shared" si="51"/>
        <v>79.109377511920599</v>
      </c>
      <c r="O165" s="101">
        <f t="shared" si="52"/>
        <v>1.8883326411136956</v>
      </c>
      <c r="P165" s="101">
        <f t="shared" si="53"/>
        <v>1.8883326411136956</v>
      </c>
      <c r="Q165" s="101">
        <f t="shared" si="54"/>
        <v>54.873721315727678</v>
      </c>
      <c r="R165" s="101">
        <f t="shared" si="55"/>
        <v>2.8306083525714065</v>
      </c>
      <c r="S165" s="101">
        <f t="shared" si="39"/>
        <v>680.88000855118321</v>
      </c>
      <c r="T165" s="101">
        <f t="shared" si="40"/>
        <v>81.527293196891719</v>
      </c>
      <c r="U165" s="101">
        <f t="shared" si="41"/>
        <v>12.436734096273549</v>
      </c>
      <c r="V165" s="33">
        <f t="shared" si="42"/>
        <v>1000.0000000000003</v>
      </c>
      <c r="W165" s="105">
        <f t="shared" si="56"/>
        <v>1642867.3219764968</v>
      </c>
      <c r="X165" s="112">
        <f t="shared" si="43"/>
        <v>906.03597270683508</v>
      </c>
      <c r="Y165" s="32">
        <f>(uNES*L165+ uOCEX*G165+uEREX*'UC '!H165+uHOEX*I165+uNES*S165+ uOCEX*N165+uEREX*O165+uHOEX*P165)/(1+oDR)^A$5:A$65536</f>
        <v>568.81310240757512</v>
      </c>
    </row>
    <row r="166" spans="1:25" x14ac:dyDescent="0.25">
      <c r="A166" s="4">
        <v>160</v>
      </c>
      <c r="C166" s="110">
        <f>IF(male=0,VLOOKUP((A164:A998/'Life tables'!$I$2)+age,lifetable,13,1),IF(male=1,VLOOKUP((A164:A998/'Life tables'!$I$2)+age,lifetable,10,1),"error"))</f>
        <v>5.3177043245611344E-4</v>
      </c>
      <c r="F166" s="101">
        <f t="shared" si="44"/>
        <v>178.35401680512399</v>
      </c>
      <c r="G166" s="101">
        <f t="shared" si="45"/>
        <v>17.916034262466198</v>
      </c>
      <c r="H166" s="101">
        <f t="shared" si="46"/>
        <v>0.4099864333407634</v>
      </c>
      <c r="I166" s="101">
        <f t="shared" si="47"/>
        <v>0.4099864333407634</v>
      </c>
      <c r="J166" s="101">
        <f t="shared" si="48"/>
        <v>26.758378528424362</v>
      </c>
      <c r="K166" s="101">
        <f t="shared" si="49"/>
        <v>9.6382642195595754</v>
      </c>
      <c r="L166" s="101">
        <f t="shared" si="38"/>
        <v>123.22136692799234</v>
      </c>
      <c r="M166" s="101">
        <f t="shared" si="50"/>
        <v>821.64598319487641</v>
      </c>
      <c r="N166" s="101">
        <f t="shared" si="51"/>
        <v>79.126288382439128</v>
      </c>
      <c r="O166" s="101">
        <f t="shared" si="52"/>
        <v>1.8887363018400734</v>
      </c>
      <c r="P166" s="101">
        <f t="shared" si="53"/>
        <v>1.8887363018400734</v>
      </c>
      <c r="Q166" s="101">
        <f t="shared" si="54"/>
        <v>55.354734124368875</v>
      </c>
      <c r="R166" s="101">
        <f t="shared" si="55"/>
        <v>2.8526137497397848</v>
      </c>
      <c r="S166" s="101">
        <f t="shared" si="39"/>
        <v>680.53487433464852</v>
      </c>
      <c r="T166" s="101">
        <f t="shared" si="40"/>
        <v>82.113112652793234</v>
      </c>
      <c r="U166" s="101">
        <f t="shared" si="41"/>
        <v>12.49087796929936</v>
      </c>
      <c r="V166" s="33">
        <f t="shared" si="42"/>
        <v>1000.0000000000005</v>
      </c>
      <c r="W166" s="105">
        <f t="shared" si="56"/>
        <v>1639697.3623203454</v>
      </c>
      <c r="X166" s="112">
        <f t="shared" si="43"/>
        <v>905.39600937790794</v>
      </c>
      <c r="Y166" s="32">
        <f>(uNES*L166+ uOCEX*G166+uEREX*'UC '!H166+uHOEX*I166+uNES*S166+ uOCEX*N166+uEREX*O166+uHOEX*P166)/(1+oDR)^A$5:A$65536</f>
        <v>568.24070708585339</v>
      </c>
    </row>
    <row r="167" spans="1:25" x14ac:dyDescent="0.25">
      <c r="A167" s="4">
        <v>161</v>
      </c>
      <c r="C167" s="110">
        <f>IF(male=0,VLOOKUP((A165:A999/'Life tables'!$I$2)+age,lifetable,13,1),IF(male=1,VLOOKUP((A165:A999/'Life tables'!$I$2)+age,lifetable,10,1),"error"))</f>
        <v>5.3177043245611344E-4</v>
      </c>
      <c r="F167" s="101">
        <f t="shared" si="44"/>
        <v>178.18382730567166</v>
      </c>
      <c r="G167" s="101">
        <f t="shared" si="45"/>
        <v>17.898938371059213</v>
      </c>
      <c r="H167" s="101">
        <f t="shared" si="46"/>
        <v>0.40959521486908329</v>
      </c>
      <c r="I167" s="101">
        <f t="shared" si="47"/>
        <v>0.40959521486908329</v>
      </c>
      <c r="J167" s="101">
        <f t="shared" si="48"/>
        <v>26.863085166774553</v>
      </c>
      <c r="K167" s="101">
        <f t="shared" si="49"/>
        <v>9.670372028145156</v>
      </c>
      <c r="L167" s="101">
        <f t="shared" si="38"/>
        <v>122.93224130995458</v>
      </c>
      <c r="M167" s="101">
        <f t="shared" si="50"/>
        <v>821.81617269432877</v>
      </c>
      <c r="N167" s="101">
        <f t="shared" si="51"/>
        <v>79.142677999973628</v>
      </c>
      <c r="O167" s="101">
        <f t="shared" si="52"/>
        <v>1.8891275203117537</v>
      </c>
      <c r="P167" s="101">
        <f t="shared" si="53"/>
        <v>1.8891275203117537</v>
      </c>
      <c r="Q167" s="101">
        <f t="shared" si="54"/>
        <v>55.835846566344628</v>
      </c>
      <c r="R167" s="101">
        <f t="shared" si="55"/>
        <v>2.8746237049387577</v>
      </c>
      <c r="S167" s="101">
        <f t="shared" si="39"/>
        <v>680.18476938244817</v>
      </c>
      <c r="T167" s="101">
        <f t="shared" si="40"/>
        <v>82.698931733119181</v>
      </c>
      <c r="U167" s="101">
        <f t="shared" si="41"/>
        <v>12.544995733083914</v>
      </c>
      <c r="V167" s="33">
        <f t="shared" si="42"/>
        <v>1000.0000000000005</v>
      </c>
      <c r="W167" s="105">
        <f t="shared" si="56"/>
        <v>1636532.5295388422</v>
      </c>
      <c r="X167" s="112">
        <f t="shared" si="43"/>
        <v>904.75607253379724</v>
      </c>
      <c r="Y167" s="32">
        <f>(uNES*L167+ uOCEX*G167+uEREX*'UC '!H167+uHOEX*I167+uNES*S167+ uOCEX*N167+uEREX*O167+uHOEX*P167)/(1+oDR)^A$5:A$65536</f>
        <v>567.66860878396085</v>
      </c>
    </row>
    <row r="168" spans="1:25" x14ac:dyDescent="0.25">
      <c r="A168" s="4">
        <v>162</v>
      </c>
      <c r="C168" s="110">
        <f>IF(male=0,VLOOKUP((A166:A1000/'Life tables'!$I$2)+age,lifetable,13,1),IF(male=1,VLOOKUP((A166:A1000/'Life tables'!$I$2)+age,lifetable,10,1),"error"))</f>
        <v>5.3177043245611344E-4</v>
      </c>
      <c r="F168" s="101">
        <f t="shared" si="44"/>
        <v>178.01888364997046</v>
      </c>
      <c r="G168" s="101">
        <f t="shared" si="45"/>
        <v>17.882369435635976</v>
      </c>
      <c r="H168" s="101">
        <f t="shared" si="46"/>
        <v>0.4092160551376991</v>
      </c>
      <c r="I168" s="101">
        <f t="shared" si="47"/>
        <v>0.4092160551376991</v>
      </c>
      <c r="J168" s="101">
        <f t="shared" si="48"/>
        <v>26.967694878843798</v>
      </c>
      <c r="K168" s="101">
        <f t="shared" si="49"/>
        <v>9.7024501147329278</v>
      </c>
      <c r="L168" s="101">
        <f t="shared" si="38"/>
        <v>122.64793711048236</v>
      </c>
      <c r="M168" s="101">
        <f t="shared" si="50"/>
        <v>821.98111635002999</v>
      </c>
      <c r="N168" s="101">
        <f t="shared" si="51"/>
        <v>79.158562431389115</v>
      </c>
      <c r="O168" s="101">
        <f t="shared" si="52"/>
        <v>1.8895066800431379</v>
      </c>
      <c r="P168" s="101">
        <f t="shared" si="53"/>
        <v>1.8895066800431379</v>
      </c>
      <c r="Q168" s="101">
        <f t="shared" si="54"/>
        <v>56.317055570602335</v>
      </c>
      <c r="R168" s="101">
        <f t="shared" si="55"/>
        <v>2.8966380776736624</v>
      </c>
      <c r="S168" s="101">
        <f t="shared" si="39"/>
        <v>679.82984691027855</v>
      </c>
      <c r="T168" s="101">
        <f t="shared" si="40"/>
        <v>83.284750449446136</v>
      </c>
      <c r="U168" s="101">
        <f t="shared" si="41"/>
        <v>12.59908819240659</v>
      </c>
      <c r="V168" s="33">
        <f t="shared" si="42"/>
        <v>1000.0000000000005</v>
      </c>
      <c r="W168" s="105">
        <f t="shared" si="56"/>
        <v>1633372.8157055236</v>
      </c>
      <c r="X168" s="112">
        <f t="shared" si="43"/>
        <v>904.11616135814768</v>
      </c>
      <c r="Y168" s="32">
        <f>(uNES*L168+ uOCEX*G168+uEREX*'UC '!H168+uHOEX*I168+uNES*S168+ uOCEX*N168+uEREX*O168+uHOEX*P168)/(1+oDR)^A$5:A$65536</f>
        <v>567.09680691695701</v>
      </c>
    </row>
    <row r="169" spans="1:25" x14ac:dyDescent="0.25">
      <c r="A169" s="4">
        <v>163</v>
      </c>
      <c r="C169" s="110">
        <f>IF(male=0,VLOOKUP((A167:A1001/'Life tables'!$I$2)+age,lifetable,13,1),IF(male=1,VLOOKUP((A167:A1001/'Life tables'!$I$2)+age,lifetable,10,1),"error"))</f>
        <v>5.3177043245611344E-4</v>
      </c>
      <c r="F169" s="101">
        <f t="shared" si="44"/>
        <v>177.85902414251777</v>
      </c>
      <c r="G169" s="101">
        <f t="shared" si="45"/>
        <v>17.86631121354484</v>
      </c>
      <c r="H169" s="101">
        <f t="shared" si="46"/>
        <v>0.40884858245348277</v>
      </c>
      <c r="I169" s="101">
        <f t="shared" si="47"/>
        <v>0.40884858245348277</v>
      </c>
      <c r="J169" s="101">
        <f t="shared" si="48"/>
        <v>27.072210652243708</v>
      </c>
      <c r="K169" s="101">
        <f t="shared" si="49"/>
        <v>9.7344993954602383</v>
      </c>
      <c r="L169" s="101">
        <f t="shared" si="38"/>
        <v>122.36830571636202</v>
      </c>
      <c r="M169" s="101">
        <f t="shared" si="50"/>
        <v>822.14097585748266</v>
      </c>
      <c r="N169" s="101">
        <f t="shared" si="51"/>
        <v>79.173957248312817</v>
      </c>
      <c r="O169" s="101">
        <f t="shared" si="52"/>
        <v>1.8898741527273542</v>
      </c>
      <c r="P169" s="101">
        <f t="shared" si="53"/>
        <v>1.8898741527273542</v>
      </c>
      <c r="Q169" s="101">
        <f t="shared" si="54"/>
        <v>56.798358160750126</v>
      </c>
      <c r="R169" s="101">
        <f t="shared" si="55"/>
        <v>2.9186567317803802</v>
      </c>
      <c r="S169" s="101">
        <f t="shared" si="39"/>
        <v>679.47025541118467</v>
      </c>
      <c r="T169" s="101">
        <f t="shared" si="40"/>
        <v>83.870568812993838</v>
      </c>
      <c r="U169" s="101">
        <f t="shared" si="41"/>
        <v>12.653156127240619</v>
      </c>
      <c r="V169" s="33">
        <f t="shared" si="42"/>
        <v>1000.0000000000005</v>
      </c>
      <c r="W169" s="105">
        <f t="shared" si="56"/>
        <v>1630218.2129158704</v>
      </c>
      <c r="X169" s="112">
        <f t="shared" si="43"/>
        <v>903.47627505976607</v>
      </c>
      <c r="Y169" s="32">
        <f>(uNES*L169+ uOCEX*G169+uEREX*'UC '!H169+uHOEX*I169+uNES*S169+ uOCEX*N169+uEREX*O169+uHOEX*P169)/(1+oDR)^A$5:A$65536</f>
        <v>566.52530091456492</v>
      </c>
    </row>
    <row r="170" spans="1:25" x14ac:dyDescent="0.25">
      <c r="A170" s="4">
        <v>164</v>
      </c>
      <c r="C170" s="110">
        <f>IF(male=0,VLOOKUP((A168:A1002/'Life tables'!$I$2)+age,lifetable,13,1),IF(male=1,VLOOKUP((A168:A1002/'Life tables'!$I$2)+age,lifetable,10,1),"error"))</f>
        <v>5.3177043245611344E-4</v>
      </c>
      <c r="F170" s="101">
        <f t="shared" si="44"/>
        <v>177.70409207183957</v>
      </c>
      <c r="G170" s="101">
        <f t="shared" si="45"/>
        <v>17.850747962790255</v>
      </c>
      <c r="H170" s="101">
        <f t="shared" si="46"/>
        <v>0.40849243658020618</v>
      </c>
      <c r="I170" s="101">
        <f t="shared" si="47"/>
        <v>0.40849243658020618</v>
      </c>
      <c r="J170" s="101">
        <f t="shared" si="48"/>
        <v>27.176635382497121</v>
      </c>
      <c r="K170" s="101">
        <f t="shared" si="49"/>
        <v>9.7665207582258322</v>
      </c>
      <c r="L170" s="101">
        <f t="shared" si="38"/>
        <v>122.09320309516595</v>
      </c>
      <c r="M170" s="101">
        <f t="shared" si="50"/>
        <v>822.29590792816089</v>
      </c>
      <c r="N170" s="101">
        <f t="shared" si="51"/>
        <v>79.188877542399212</v>
      </c>
      <c r="O170" s="101">
        <f t="shared" si="52"/>
        <v>1.8902302986006307</v>
      </c>
      <c r="P170" s="101">
        <f t="shared" si="53"/>
        <v>1.8902302986006307</v>
      </c>
      <c r="Q170" s="101">
        <f t="shared" si="54"/>
        <v>57.279751452139067</v>
      </c>
      <c r="R170" s="101">
        <f t="shared" si="55"/>
        <v>2.9406795352918524</v>
      </c>
      <c r="S170" s="101">
        <f t="shared" si="39"/>
        <v>679.10613880112953</v>
      </c>
      <c r="T170" s="101">
        <f t="shared" si="40"/>
        <v>84.456386834636191</v>
      </c>
      <c r="U170" s="101">
        <f t="shared" si="41"/>
        <v>12.707200293517685</v>
      </c>
      <c r="V170" s="33">
        <f t="shared" si="42"/>
        <v>1000.0000000000005</v>
      </c>
      <c r="W170" s="105">
        <f t="shared" si="56"/>
        <v>1627068.7132869428</v>
      </c>
      <c r="X170" s="112">
        <f t="shared" si="43"/>
        <v>902.83641287184673</v>
      </c>
      <c r="Y170" s="32">
        <f>(uNES*L170+ uOCEX*G170+uEREX*'UC '!H170+uHOEX*I170+uNES*S170+ uOCEX*N170+uEREX*O170+uHOEX*P170)/(1+oDR)^A$5:A$65536</f>
        <v>565.95409022071681</v>
      </c>
    </row>
    <row r="171" spans="1:25" x14ac:dyDescent="0.25">
      <c r="A171" s="4">
        <v>165</v>
      </c>
      <c r="C171" s="110">
        <f>IF(male=0,VLOOKUP((A169:A1003/'Life tables'!$I$2)+age,lifetable,13,1),IF(male=1,VLOOKUP((A169:A1003/'Life tables'!$I$2)+age,lifetable,10,1),"error"))</f>
        <v>5.3177043245611344E-4</v>
      </c>
      <c r="F171" s="101">
        <f t="shared" si="44"/>
        <v>177.55393555686504</v>
      </c>
      <c r="G171" s="101">
        <f t="shared" si="45"/>
        <v>17.83566442660079</v>
      </c>
      <c r="H171" s="101">
        <f t="shared" si="46"/>
        <v>0.40814726838539866</v>
      </c>
      <c r="I171" s="101">
        <f t="shared" si="47"/>
        <v>0.40814726838539866</v>
      </c>
      <c r="J171" s="101">
        <f t="shared" si="48"/>
        <v>27.280971875876585</v>
      </c>
      <c r="K171" s="101">
        <f t="shared" si="49"/>
        <v>9.79851506356027</v>
      </c>
      <c r="L171" s="101">
        <f t="shared" si="38"/>
        <v>121.8224896540566</v>
      </c>
      <c r="M171" s="101">
        <f t="shared" si="50"/>
        <v>822.44606444313536</v>
      </c>
      <c r="N171" s="101">
        <f t="shared" si="51"/>
        <v>79.203337940124484</v>
      </c>
      <c r="O171" s="101">
        <f t="shared" si="52"/>
        <v>1.8905754667954382</v>
      </c>
      <c r="P171" s="101">
        <f t="shared" si="53"/>
        <v>1.8905754667954382</v>
      </c>
      <c r="Q171" s="101">
        <f t="shared" si="54"/>
        <v>57.76123264903535</v>
      </c>
      <c r="R171" s="101">
        <f t="shared" si="55"/>
        <v>2.9627063603087138</v>
      </c>
      <c r="S171" s="101">
        <f t="shared" si="39"/>
        <v>678.73763656007588</v>
      </c>
      <c r="T171" s="101">
        <f t="shared" si="40"/>
        <v>85.042204524911938</v>
      </c>
      <c r="U171" s="101">
        <f t="shared" si="41"/>
        <v>12.761221423868983</v>
      </c>
      <c r="V171" s="33">
        <f t="shared" si="42"/>
        <v>1000.0000000000005</v>
      </c>
      <c r="W171" s="105">
        <f t="shared" si="56"/>
        <v>1623924.308957007</v>
      </c>
      <c r="X171" s="112">
        <f t="shared" si="43"/>
        <v>902.19657405121939</v>
      </c>
      <c r="Y171" s="32">
        <f>(uNES*L171+ uOCEX*G171+uEREX*'UC '!H171+uHOEX*I171+uNES*S171+ uOCEX*N171+uEREX*O171+uHOEX*P171)/(1+oDR)^A$5:A$65536</f>
        <v>565.38317429311394</v>
      </c>
    </row>
    <row r="172" spans="1:25" x14ac:dyDescent="0.25">
      <c r="A172" s="4">
        <v>166</v>
      </c>
      <c r="C172" s="110">
        <f>IF(male=0,VLOOKUP((A170:A1004/'Life tables'!$I$2)+age,lifetable,13,1),IF(male=1,VLOOKUP((A170:A1004/'Life tables'!$I$2)+age,lifetable,10,1),"error"))</f>
        <v>5.3177043245611344E-4</v>
      </c>
      <c r="F172" s="101">
        <f t="shared" si="44"/>
        <v>177.4084073980365</v>
      </c>
      <c r="G172" s="101">
        <f t="shared" si="45"/>
        <v>17.821045818472808</v>
      </c>
      <c r="H172" s="101">
        <f t="shared" si="46"/>
        <v>0.40781273949809049</v>
      </c>
      <c r="I172" s="101">
        <f t="shared" si="47"/>
        <v>0.40781273949809049</v>
      </c>
      <c r="J172" s="101">
        <f t="shared" si="48"/>
        <v>27.385222852155387</v>
      </c>
      <c r="K172" s="101">
        <f t="shared" si="49"/>
        <v>9.8304831454695059</v>
      </c>
      <c r="L172" s="101">
        <f t="shared" si="38"/>
        <v>121.55603010294263</v>
      </c>
      <c r="M172" s="101">
        <f t="shared" si="50"/>
        <v>822.59159260196395</v>
      </c>
      <c r="N172" s="101">
        <f t="shared" si="51"/>
        <v>79.217352617124988</v>
      </c>
      <c r="O172" s="101">
        <f t="shared" si="52"/>
        <v>1.8909099956827464</v>
      </c>
      <c r="P172" s="101">
        <f t="shared" si="53"/>
        <v>1.8909099956827464</v>
      </c>
      <c r="Q172" s="101">
        <f t="shared" si="54"/>
        <v>58.242799041879579</v>
      </c>
      <c r="R172" s="101">
        <f t="shared" si="55"/>
        <v>2.9847370828739108</v>
      </c>
      <c r="S172" s="101">
        <f t="shared" si="39"/>
        <v>678.36488386871997</v>
      </c>
      <c r="T172" s="101">
        <f t="shared" si="40"/>
        <v>85.628021894034958</v>
      </c>
      <c r="U172" s="101">
        <f t="shared" si="41"/>
        <v>12.815220228343417</v>
      </c>
      <c r="V172" s="33">
        <f t="shared" si="42"/>
        <v>1000.0000000000005</v>
      </c>
      <c r="W172" s="105">
        <f t="shared" si="56"/>
        <v>1620784.9920851912</v>
      </c>
      <c r="X172" s="112">
        <f t="shared" si="43"/>
        <v>901.55675787762209</v>
      </c>
      <c r="Y172" s="32">
        <f>(uNES*L172+ uOCEX*G172+uEREX*'UC '!H172+uHOEX*I172+uNES*S172+ uOCEX*N172+uEREX*O172+uHOEX*P172)/(1+oDR)^A$5:A$65536</f>
        <v>564.81255260279841</v>
      </c>
    </row>
    <row r="173" spans="1:25" x14ac:dyDescent="0.25">
      <c r="A173" s="4">
        <v>167</v>
      </c>
      <c r="C173" s="110">
        <f>IF(male=0,VLOOKUP((A171:A1005/'Life tables'!$I$2)+age,lifetable,13,1),IF(male=1,VLOOKUP((A171:A1005/'Life tables'!$I$2)+age,lifetable,10,1),"error"))</f>
        <v>5.3177043245611344E-4</v>
      </c>
      <c r="F173" s="101">
        <f t="shared" si="44"/>
        <v>177.26736493300848</v>
      </c>
      <c r="G173" s="101">
        <f t="shared" si="45"/>
        <v>17.806877807675129</v>
      </c>
      <c r="H173" s="101">
        <f t="shared" si="46"/>
        <v>0.40748852197710467</v>
      </c>
      <c r="I173" s="101">
        <f t="shared" si="47"/>
        <v>0.40748852197710467</v>
      </c>
      <c r="J173" s="101">
        <f t="shared" si="48"/>
        <v>27.489390947273755</v>
      </c>
      <c r="K173" s="101">
        <f t="shared" si="49"/>
        <v>9.8624258122524751</v>
      </c>
      <c r="L173" s="101">
        <f t="shared" si="38"/>
        <v>121.29369332185291</v>
      </c>
      <c r="M173" s="101">
        <f t="shared" si="50"/>
        <v>822.73263506699197</v>
      </c>
      <c r="N173" s="101">
        <f t="shared" si="51"/>
        <v>79.230935312093663</v>
      </c>
      <c r="O173" s="101">
        <f t="shared" si="52"/>
        <v>1.8912342132037323</v>
      </c>
      <c r="P173" s="101">
        <f t="shared" si="53"/>
        <v>1.8912342132037323</v>
      </c>
      <c r="Q173" s="101">
        <f t="shared" si="54"/>
        <v>58.724448004630588</v>
      </c>
      <c r="R173" s="101">
        <f t="shared" si="55"/>
        <v>3.0067715828511856</v>
      </c>
      <c r="S173" s="101">
        <f t="shared" si="39"/>
        <v>677.98801174100913</v>
      </c>
      <c r="T173" s="101">
        <f t="shared" si="40"/>
        <v>86.213838951904336</v>
      </c>
      <c r="U173" s="101">
        <f t="shared" si="41"/>
        <v>12.869197395103662</v>
      </c>
      <c r="V173" s="33">
        <f t="shared" si="42"/>
        <v>1000.0000000000005</v>
      </c>
      <c r="W173" s="105">
        <f t="shared" si="56"/>
        <v>1617650.7548511354</v>
      </c>
      <c r="X173" s="112">
        <f t="shared" si="43"/>
        <v>900.91696365299254</v>
      </c>
      <c r="Y173" s="32">
        <f>(uNES*L173+ uOCEX*G173+uEREX*'UC '!H173+uHOEX*I173+uNES*S173+ uOCEX*N173+uEREX*O173+uHOEX*P173)/(1+oDR)^A$5:A$65536</f>
        <v>564.24222463374042</v>
      </c>
    </row>
    <row r="174" spans="1:25" x14ac:dyDescent="0.25">
      <c r="A174" s="4">
        <v>168</v>
      </c>
      <c r="C174" s="110">
        <f>IF(male=0,VLOOKUP((A172:A1006/'Life tables'!$I$2)+age,lifetable,13,1),IF(male=1,VLOOKUP((A172:A1006/'Life tables'!$I$2)+age,lifetable,10,1),"error"))</f>
        <v>5.3177043245611344E-4</v>
      </c>
      <c r="F174" s="101">
        <f t="shared" si="44"/>
        <v>177.13066989679479</v>
      </c>
      <c r="G174" s="101">
        <f t="shared" si="45"/>
        <v>17.793146505200514</v>
      </c>
      <c r="H174" s="101">
        <f t="shared" si="46"/>
        <v>0.40717429798957389</v>
      </c>
      <c r="I174" s="101">
        <f t="shared" si="47"/>
        <v>0.40717429798957389</v>
      </c>
      <c r="J174" s="101">
        <f t="shared" si="48"/>
        <v>27.593478715922895</v>
      </c>
      <c r="K174" s="101">
        <f t="shared" si="49"/>
        <v>9.8943438472934755</v>
      </c>
      <c r="L174" s="101">
        <f t="shared" si="38"/>
        <v>121.03535223239875</v>
      </c>
      <c r="M174" s="101">
        <f t="shared" si="50"/>
        <v>822.8693301032057</v>
      </c>
      <c r="N174" s="101">
        <f t="shared" si="51"/>
        <v>79.244099340248269</v>
      </c>
      <c r="O174" s="101">
        <f t="shared" si="52"/>
        <v>1.8915484371912632</v>
      </c>
      <c r="P174" s="101">
        <f t="shared" si="53"/>
        <v>1.8915484371912632</v>
      </c>
      <c r="Q174" s="101">
        <f t="shared" si="54"/>
        <v>59.206176992191118</v>
      </c>
      <c r="R174" s="101">
        <f t="shared" si="55"/>
        <v>3.0288097438073058</v>
      </c>
      <c r="S174" s="101">
        <f t="shared" si="39"/>
        <v>677.60714715257654</v>
      </c>
      <c r="T174" s="101">
        <f t="shared" si="40"/>
        <v>86.799655708114017</v>
      </c>
      <c r="U174" s="101">
        <f t="shared" si="41"/>
        <v>12.923153591100782</v>
      </c>
      <c r="V174" s="33">
        <f t="shared" si="42"/>
        <v>1000.0000000000005</v>
      </c>
      <c r="W174" s="105">
        <f t="shared" si="56"/>
        <v>1614521.5894546679</v>
      </c>
      <c r="X174" s="112">
        <f t="shared" si="43"/>
        <v>900.2771907007857</v>
      </c>
      <c r="Y174" s="32">
        <f>(uNES*L174+ uOCEX*G174+uEREX*'UC '!H174+uHOEX*I174+uNES*S174+ uOCEX*N174+uEREX*O174+uHOEX*P174)/(1+oDR)^A$5:A$65536</f>
        <v>563.6721898824369</v>
      </c>
    </row>
    <row r="175" spans="1:25" x14ac:dyDescent="0.25">
      <c r="A175" s="4">
        <v>169</v>
      </c>
      <c r="C175" s="110">
        <f>IF(male=0,VLOOKUP((A173:A1007/'Life tables'!$I$2)+age,lifetable,13,1),IF(male=1,VLOOKUP((A173:A1007/'Life tables'!$I$2)+age,lifetable,10,1),"error"))</f>
        <v>5.3177043245611344E-4</v>
      </c>
      <c r="F175" s="101">
        <f t="shared" si="44"/>
        <v>176.99818828622628</v>
      </c>
      <c r="G175" s="101">
        <f t="shared" si="45"/>
        <v>17.779838450150173</v>
      </c>
      <c r="H175" s="101">
        <f t="shared" si="46"/>
        <v>0.40686975949936666</v>
      </c>
      <c r="I175" s="101">
        <f t="shared" si="47"/>
        <v>0.40686975949936666</v>
      </c>
      <c r="J175" s="101">
        <f t="shared" si="48"/>
        <v>27.697488634049371</v>
      </c>
      <c r="K175" s="101">
        <f t="shared" si="49"/>
        <v>9.9262380098301204</v>
      </c>
      <c r="L175" s="101">
        <f t="shared" si="38"/>
        <v>120.78088367319788</v>
      </c>
      <c r="M175" s="101">
        <f t="shared" si="50"/>
        <v>823.00181171377426</v>
      </c>
      <c r="N175" s="101">
        <f t="shared" si="51"/>
        <v>79.25685760638433</v>
      </c>
      <c r="O175" s="101">
        <f t="shared" si="52"/>
        <v>1.8918529756814706</v>
      </c>
      <c r="P175" s="101">
        <f t="shared" si="53"/>
        <v>1.8918529756814706</v>
      </c>
      <c r="Q175" s="101">
        <f t="shared" si="54"/>
        <v>59.687983537912821</v>
      </c>
      <c r="R175" s="101">
        <f t="shared" si="55"/>
        <v>3.0508514528979238</v>
      </c>
      <c r="S175" s="101">
        <f t="shared" si="39"/>
        <v>677.22241316521627</v>
      </c>
      <c r="T175" s="101">
        <f t="shared" si="40"/>
        <v>87.385472171962192</v>
      </c>
      <c r="U175" s="101">
        <f t="shared" si="41"/>
        <v>12.977089462728044</v>
      </c>
      <c r="V175" s="33">
        <f t="shared" si="42"/>
        <v>1000.0000000000006</v>
      </c>
      <c r="W175" s="105">
        <f t="shared" si="56"/>
        <v>1611397.4881154771</v>
      </c>
      <c r="X175" s="112">
        <f t="shared" si="43"/>
        <v>899.63743836531035</v>
      </c>
      <c r="Y175" s="32">
        <f>(uNES*L175+ uOCEX*G175+uEREX*'UC '!H175+uHOEX*I175+uNES*S175+ uOCEX*N175+uEREX*O175+uHOEX*P175)/(1+oDR)^A$5:A$65536</f>
        <v>563.10244785752411</v>
      </c>
    </row>
    <row r="176" spans="1:25" x14ac:dyDescent="0.25">
      <c r="A176" s="4">
        <v>170</v>
      </c>
      <c r="C176" s="110">
        <f>IF(male=0,VLOOKUP((A174:A1008/'Life tables'!$I$2)+age,lifetable,13,1),IF(male=1,VLOOKUP((A174:A1008/'Life tables'!$I$2)+age,lifetable,10,1),"error"))</f>
        <v>5.3177043245611344E-4</v>
      </c>
      <c r="F176" s="101">
        <f t="shared" si="44"/>
        <v>176.86979022858657</v>
      </c>
      <c r="G176" s="101">
        <f t="shared" si="45"/>
        <v>17.766940596537935</v>
      </c>
      <c r="H176" s="101">
        <f t="shared" si="46"/>
        <v>0.40657460796511719</v>
      </c>
      <c r="I176" s="101">
        <f t="shared" si="47"/>
        <v>0.40657460796511719</v>
      </c>
      <c r="J176" s="101">
        <f t="shared" si="48"/>
        <v>27.8014231012823</v>
      </c>
      <c r="K176" s="101">
        <f t="shared" si="49"/>
        <v>9.9581090356976318</v>
      </c>
      <c r="L176" s="101">
        <f t="shared" si="38"/>
        <v>120.53016827913846</v>
      </c>
      <c r="M176" s="101">
        <f t="shared" si="50"/>
        <v>823.130209771414</v>
      </c>
      <c r="N176" s="101">
        <f t="shared" si="51"/>
        <v>79.269222617525799</v>
      </c>
      <c r="O176" s="101">
        <f t="shared" si="52"/>
        <v>1.8921481272157201</v>
      </c>
      <c r="P176" s="101">
        <f t="shared" si="53"/>
        <v>1.8921481272157201</v>
      </c>
      <c r="Q176" s="101">
        <f t="shared" si="54"/>
        <v>60.169865251178202</v>
      </c>
      <c r="R176" s="101">
        <f t="shared" si="55"/>
        <v>3.0728966007569554</v>
      </c>
      <c r="S176" s="101">
        <f t="shared" si="39"/>
        <v>676.83392904752156</v>
      </c>
      <c r="T176" s="101">
        <f t="shared" si="40"/>
        <v>87.971288352460505</v>
      </c>
      <c r="U176" s="101">
        <f t="shared" si="41"/>
        <v>13.031005636454587</v>
      </c>
      <c r="V176" s="33">
        <f t="shared" si="42"/>
        <v>1000.0000000000006</v>
      </c>
      <c r="W176" s="105">
        <f t="shared" si="56"/>
        <v>1608278.4430728054</v>
      </c>
      <c r="X176" s="112">
        <f t="shared" si="43"/>
        <v>898.99770601108548</v>
      </c>
      <c r="Y176" s="32">
        <f>(uNES*L176+ uOCEX*G176+uEREX*'UC '!H176+uHOEX*I176+uNES*S176+ uOCEX*N176+uEREX*O176+uHOEX*P176)/(1+oDR)^A$5:A$65536</f>
        <v>562.53299807940027</v>
      </c>
    </row>
    <row r="177" spans="1:25" x14ac:dyDescent="0.25">
      <c r="A177" s="4">
        <v>171</v>
      </c>
      <c r="C177" s="110">
        <f>IF(male=0,VLOOKUP((A175:A1009/'Life tables'!$I$2)+age,lifetable,13,1),IF(male=1,VLOOKUP((A175:A1009/'Life tables'!$I$2)+age,lifetable,10,1),"error"))</f>
        <v>5.3177043245611344E-4</v>
      </c>
      <c r="F177" s="101">
        <f t="shared" si="44"/>
        <v>176.74534985429685</v>
      </c>
      <c r="G177" s="101">
        <f t="shared" si="45"/>
        <v>17.754440300501177</v>
      </c>
      <c r="H177" s="101">
        <f t="shared" si="46"/>
        <v>0.40628855404756303</v>
      </c>
      <c r="I177" s="101">
        <f t="shared" si="47"/>
        <v>0.40628855404756303</v>
      </c>
      <c r="J177" s="101">
        <f t="shared" si="48"/>
        <v>27.905284443285716</v>
      </c>
      <c r="K177" s="101">
        <f t="shared" si="49"/>
        <v>9.9899576380501784</v>
      </c>
      <c r="L177" s="101">
        <f t="shared" si="38"/>
        <v>120.28309036436465</v>
      </c>
      <c r="M177" s="101">
        <f t="shared" si="50"/>
        <v>823.25465014570364</v>
      </c>
      <c r="N177" s="101">
        <f t="shared" si="51"/>
        <v>79.281206495185828</v>
      </c>
      <c r="O177" s="101">
        <f t="shared" si="52"/>
        <v>1.8924341811332741</v>
      </c>
      <c r="P177" s="101">
        <f t="shared" si="53"/>
        <v>1.8924341811332741</v>
      </c>
      <c r="Q177" s="101">
        <f t="shared" si="54"/>
        <v>60.651819815057067</v>
      </c>
      <c r="R177" s="101">
        <f t="shared" si="55"/>
        <v>3.0949450813893664</v>
      </c>
      <c r="S177" s="101">
        <f t="shared" si="39"/>
        <v>676.44181039180489</v>
      </c>
      <c r="T177" s="101">
        <f t="shared" si="40"/>
        <v>88.557104258342775</v>
      </c>
      <c r="U177" s="101">
        <f t="shared" si="41"/>
        <v>13.084902719439544</v>
      </c>
      <c r="V177" s="33">
        <f t="shared" si="42"/>
        <v>1000.0000000000005</v>
      </c>
      <c r="W177" s="105">
        <f t="shared" si="56"/>
        <v>1605164.4465851444</v>
      </c>
      <c r="X177" s="112">
        <f t="shared" si="43"/>
        <v>898.35799302221824</v>
      </c>
      <c r="Y177" s="32">
        <f>(uNES*L177+ uOCEX*G177+uEREX*'UC '!H177+uHOEX*I177+uNES*S177+ uOCEX*N177+uEREX*O177+uHOEX*P177)/(1+oDR)^A$5:A$65536</f>
        <v>561.96384007986217</v>
      </c>
    </row>
    <row r="178" spans="1:25" x14ac:dyDescent="0.25">
      <c r="A178" s="4">
        <v>172</v>
      </c>
      <c r="C178" s="110">
        <f>IF(male=0,VLOOKUP((A176:A1010/'Life tables'!$I$2)+age,lifetable,13,1),IF(male=1,VLOOKUP((A176:A1010/'Life tables'!$I$2)+age,lifetable,10,1),"error"))</f>
        <v>5.3177043245611344E-4</v>
      </c>
      <c r="F178" s="101">
        <f t="shared" si="44"/>
        <v>176.62474517352501</v>
      </c>
      <c r="G178" s="101">
        <f t="shared" si="45"/>
        <v>17.742325307905958</v>
      </c>
      <c r="H178" s="101">
        <f t="shared" si="46"/>
        <v>0.40601131732590356</v>
      </c>
      <c r="I178" s="101">
        <f t="shared" si="47"/>
        <v>0.40601131732590356</v>
      </c>
      <c r="J178" s="101">
        <f t="shared" si="48"/>
        <v>28.009074914038447</v>
      </c>
      <c r="K178" s="101">
        <f t="shared" si="49"/>
        <v>10.021784508059991</v>
      </c>
      <c r="L178" s="101">
        <f t="shared" si="38"/>
        <v>120.03953780886881</v>
      </c>
      <c r="M178" s="101">
        <f t="shared" si="50"/>
        <v>823.3752548264755</v>
      </c>
      <c r="N178" s="101">
        <f t="shared" si="51"/>
        <v>79.29282098724957</v>
      </c>
      <c r="O178" s="101">
        <f t="shared" si="52"/>
        <v>1.8927114178549336</v>
      </c>
      <c r="P178" s="101">
        <f t="shared" si="53"/>
        <v>1.8927114178549336</v>
      </c>
      <c r="Q178" s="101">
        <f t="shared" si="54"/>
        <v>61.133844984035235</v>
      </c>
      <c r="R178" s="101">
        <f t="shared" si="55"/>
        <v>3.1169967920672654</v>
      </c>
      <c r="S178" s="101">
        <f t="shared" si="39"/>
        <v>676.04616922741354</v>
      </c>
      <c r="T178" s="101">
        <f t="shared" si="40"/>
        <v>89.142919898073686</v>
      </c>
      <c r="U178" s="101">
        <f t="shared" si="41"/>
        <v>13.138781300127256</v>
      </c>
      <c r="V178" s="33">
        <f t="shared" si="42"/>
        <v>1000.0000000000005</v>
      </c>
      <c r="W178" s="105">
        <f t="shared" si="56"/>
        <v>1602055.4909299444</v>
      </c>
      <c r="X178" s="112">
        <f t="shared" si="43"/>
        <v>897.71829880179962</v>
      </c>
      <c r="Y178" s="32">
        <f>(uNES*L178+ uOCEX*G178+uEREX*'UC '!H178+uHOEX*I178+uNES*S178+ uOCEX*N178+uEREX*O178+uHOEX*P178)/(1+oDR)^A$5:A$65536</f>
        <v>561.39497340175137</v>
      </c>
    </row>
    <row r="179" spans="1:25" x14ac:dyDescent="0.25">
      <c r="A179" s="4">
        <v>173</v>
      </c>
      <c r="C179" s="110">
        <f>IF(male=0,VLOOKUP((A177:A1011/'Life tables'!$I$2)+age,lifetable,13,1),IF(male=1,VLOOKUP((A177:A1011/'Life tables'!$I$2)+age,lifetable,10,1),"error"))</f>
        <v>5.3177043245611344E-4</v>
      </c>
      <c r="F179" s="101">
        <f t="shared" si="44"/>
        <v>176.507857956598</v>
      </c>
      <c r="G179" s="101">
        <f t="shared" si="45"/>
        <v>17.730583742334172</v>
      </c>
      <c r="H179" s="101">
        <f t="shared" si="46"/>
        <v>0.40574262602290145</v>
      </c>
      <c r="I179" s="101">
        <f t="shared" si="47"/>
        <v>0.40574262602290145</v>
      </c>
      <c r="J179" s="101">
        <f t="shared" si="48"/>
        <v>28.112796698043702</v>
      </c>
      <c r="K179" s="101">
        <f t="shared" si="49"/>
        <v>10.053590315594921</v>
      </c>
      <c r="L179" s="101">
        <f t="shared" si="38"/>
        <v>119.7994019485794</v>
      </c>
      <c r="M179" s="101">
        <f t="shared" si="50"/>
        <v>823.49214204340251</v>
      </c>
      <c r="N179" s="101">
        <f t="shared" si="51"/>
        <v>79.304077479490701</v>
      </c>
      <c r="O179" s="101">
        <f t="shared" si="52"/>
        <v>1.8929801091579357</v>
      </c>
      <c r="P179" s="101">
        <f t="shared" si="53"/>
        <v>1.8929801091579357</v>
      </c>
      <c r="Q179" s="101">
        <f t="shared" si="54"/>
        <v>61.615938581813225</v>
      </c>
      <c r="R179" s="101">
        <f t="shared" si="55"/>
        <v>3.1390516332291987</v>
      </c>
      <c r="S179" s="101">
        <f t="shared" si="39"/>
        <v>675.64711413055352</v>
      </c>
      <c r="T179" s="101">
        <f t="shared" si="40"/>
        <v>89.72873527985692</v>
      </c>
      <c r="U179" s="101">
        <f t="shared" si="41"/>
        <v>13.19264194882412</v>
      </c>
      <c r="V179" s="33">
        <f t="shared" si="42"/>
        <v>1000.0000000000005</v>
      </c>
      <c r="W179" s="105">
        <f t="shared" si="56"/>
        <v>1598951.5684033264</v>
      </c>
      <c r="X179" s="112">
        <f t="shared" si="43"/>
        <v>897.07862277131949</v>
      </c>
      <c r="Y179" s="32">
        <f>(uNES*L179+ uOCEX*G179+uEREX*'UC '!H179+uHOEX*I179+uNES*S179+ uOCEX*N179+uEREX*O179+uHOEX*P179)/(1+oDR)^A$5:A$65536</f>
        <v>560.82639759861149</v>
      </c>
    </row>
    <row r="180" spans="1:25" x14ac:dyDescent="0.25">
      <c r="A180" s="4">
        <v>174</v>
      </c>
      <c r="C180" s="110">
        <f>IF(male=0,VLOOKUP((A178:A1012/'Life tables'!$I$2)+age,lifetable,13,1),IF(male=1,VLOOKUP((A178:A1012/'Life tables'!$I$2)+age,lifetable,10,1),"error"))</f>
        <v>5.3177043245611344E-4</v>
      </c>
      <c r="F180" s="101">
        <f t="shared" si="44"/>
        <v>176.39457361810051</v>
      </c>
      <c r="G180" s="101">
        <f t="shared" si="45"/>
        <v>17.719204093441039</v>
      </c>
      <c r="H180" s="101">
        <f t="shared" si="46"/>
        <v>0.4054822167384573</v>
      </c>
      <c r="I180" s="101">
        <f t="shared" si="47"/>
        <v>0.4054822167384573</v>
      </c>
      <c r="J180" s="101">
        <f t="shared" si="48"/>
        <v>28.216451912470554</v>
      </c>
      <c r="K180" s="101">
        <f t="shared" si="49"/>
        <v>10.085375709875116</v>
      </c>
      <c r="L180" s="101">
        <f t="shared" si="38"/>
        <v>119.56257746883688</v>
      </c>
      <c r="M180" s="101">
        <f t="shared" si="50"/>
        <v>823.60542638190009</v>
      </c>
      <c r="N180" s="101">
        <f t="shared" si="51"/>
        <v>79.314987006732977</v>
      </c>
      <c r="O180" s="101">
        <f t="shared" si="52"/>
        <v>1.8932405184423799</v>
      </c>
      <c r="P180" s="101">
        <f t="shared" si="53"/>
        <v>1.8932405184423799</v>
      </c>
      <c r="Q180" s="101">
        <f t="shared" si="54"/>
        <v>62.098098499172821</v>
      </c>
      <c r="R180" s="101">
        <f t="shared" si="55"/>
        <v>3.16110950838255</v>
      </c>
      <c r="S180" s="101">
        <f t="shared" si="39"/>
        <v>675.24475033072702</v>
      </c>
      <c r="T180" s="101">
        <f t="shared" si="40"/>
        <v>90.314550411643381</v>
      </c>
      <c r="U180" s="101">
        <f t="shared" si="41"/>
        <v>13.246485218257666</v>
      </c>
      <c r="V180" s="33">
        <f t="shared" si="42"/>
        <v>1000.0000000000006</v>
      </c>
      <c r="W180" s="105">
        <f t="shared" si="56"/>
        <v>1595852.6713198137</v>
      </c>
      <c r="X180" s="112">
        <f t="shared" si="43"/>
        <v>896.4389643700996</v>
      </c>
      <c r="Y180" s="32">
        <f>(uNES*L180+ uOCEX*G180+uEREX*'UC '!H180+uHOEX*I180+uNES*S180+ uOCEX*N180+uEREX*O180+uHOEX*P180)/(1+oDR)^A$5:A$65536</f>
        <v>560.25811223435778</v>
      </c>
    </row>
    <row r="181" spans="1:25" x14ac:dyDescent="0.25">
      <c r="A181" s="4">
        <v>175</v>
      </c>
      <c r="C181" s="110">
        <f>IF(male=0,VLOOKUP((A179:A1013/'Life tables'!$I$2)+age,lifetable,13,1),IF(male=1,VLOOKUP((A179:A1013/'Life tables'!$I$2)+age,lifetable,10,1),"error"))</f>
        <v>5.3177043245611344E-4</v>
      </c>
      <c r="F181" s="101">
        <f t="shared" si="44"/>
        <v>176.28478110454591</v>
      </c>
      <c r="G181" s="101">
        <f t="shared" si="45"/>
        <v>17.708175205671409</v>
      </c>
      <c r="H181" s="101">
        <f t="shared" si="46"/>
        <v>0.40522983419139674</v>
      </c>
      <c r="I181" s="101">
        <f t="shared" si="47"/>
        <v>0.40522983419139674</v>
      </c>
      <c r="J181" s="101">
        <f t="shared" si="48"/>
        <v>28.320042609229422</v>
      </c>
      <c r="K181" s="101">
        <f t="shared" si="49"/>
        <v>10.117141320109461</v>
      </c>
      <c r="L181" s="101">
        <f t="shared" si="38"/>
        <v>119.32896230115284</v>
      </c>
      <c r="M181" s="101">
        <f t="shared" si="50"/>
        <v>823.71521889545465</v>
      </c>
      <c r="N181" s="101">
        <f t="shared" si="51"/>
        <v>79.325560263667754</v>
      </c>
      <c r="O181" s="101">
        <f t="shared" si="52"/>
        <v>1.8934929009894406</v>
      </c>
      <c r="P181" s="101">
        <f t="shared" si="53"/>
        <v>1.8934929009894406</v>
      </c>
      <c r="Q181" s="101">
        <f t="shared" si="54"/>
        <v>62.580322691909394</v>
      </c>
      <c r="R181" s="101">
        <f t="shared" si="55"/>
        <v>3.1831703240089473</v>
      </c>
      <c r="S181" s="101">
        <f t="shared" si="39"/>
        <v>674.8391798138897</v>
      </c>
      <c r="T181" s="101">
        <f t="shared" si="40"/>
        <v>90.90036530113882</v>
      </c>
      <c r="U181" s="101">
        <f t="shared" si="41"/>
        <v>13.300311644118409</v>
      </c>
      <c r="V181" s="33">
        <f t="shared" si="42"/>
        <v>1000.0000000000006</v>
      </c>
      <c r="W181" s="105">
        <f t="shared" si="56"/>
        <v>1592758.792012058</v>
      </c>
      <c r="X181" s="112">
        <f t="shared" si="43"/>
        <v>895.79932305474335</v>
      </c>
      <c r="Y181" s="32">
        <f>(uNES*L181+ uOCEX*G181+uEREX*'UC '!H181+uHOEX*I181+uNES*S181+ uOCEX*N181+uEREX*O181+uHOEX*P181)/(1+oDR)^A$5:A$65536</f>
        <v>559.69011688295495</v>
      </c>
    </row>
    <row r="182" spans="1:25" x14ac:dyDescent="0.25">
      <c r="A182" s="4">
        <v>176</v>
      </c>
      <c r="C182" s="110">
        <f>IF(male=0,VLOOKUP((A180:A1014/'Life tables'!$I$2)+age,lifetable,13,1),IF(male=1,VLOOKUP((A180:A1014/'Life tables'!$I$2)+age,lifetable,10,1),"error"))</f>
        <v>5.3177043245611344E-4</v>
      </c>
      <c r="F182" s="101">
        <f t="shared" si="44"/>
        <v>176.17837278550982</v>
      </c>
      <c r="G182" s="101">
        <f t="shared" si="45"/>
        <v>17.697486267323892</v>
      </c>
      <c r="H182" s="101">
        <f t="shared" si="46"/>
        <v>0.40498523096921607</v>
      </c>
      <c r="I182" s="101">
        <f t="shared" si="47"/>
        <v>0.40498523096921607</v>
      </c>
      <c r="J182" s="101">
        <f t="shared" si="48"/>
        <v>28.423570776983571</v>
      </c>
      <c r="K182" s="101">
        <f t="shared" si="49"/>
        <v>10.148887756112389</v>
      </c>
      <c r="L182" s="101">
        <f t="shared" si="38"/>
        <v>119.09845752315154</v>
      </c>
      <c r="M182" s="101">
        <f t="shared" si="50"/>
        <v>823.82162721449072</v>
      </c>
      <c r="N182" s="101">
        <f t="shared" si="51"/>
        <v>79.335807615338126</v>
      </c>
      <c r="O182" s="101">
        <f t="shared" si="52"/>
        <v>1.8937375042116211</v>
      </c>
      <c r="P182" s="101">
        <f t="shared" si="53"/>
        <v>1.8937375042116211</v>
      </c>
      <c r="Q182" s="101">
        <f t="shared" si="54"/>
        <v>63.062609178827955</v>
      </c>
      <c r="R182" s="101">
        <f t="shared" si="55"/>
        <v>3.2052339894725863</v>
      </c>
      <c r="S182" s="101">
        <f t="shared" si="39"/>
        <v>674.43050142242885</v>
      </c>
      <c r="T182" s="101">
        <f t="shared" si="40"/>
        <v>91.486179955811522</v>
      </c>
      <c r="U182" s="101">
        <f t="shared" si="41"/>
        <v>13.354121745584976</v>
      </c>
      <c r="V182" s="33">
        <f t="shared" si="42"/>
        <v>1000.0000000000006</v>
      </c>
      <c r="W182" s="105">
        <f t="shared" si="56"/>
        <v>1589669.9228305849</v>
      </c>
      <c r="X182" s="112">
        <f t="shared" si="43"/>
        <v>895.1596982986041</v>
      </c>
      <c r="Y182" s="32">
        <f>(uNES*L182+ uOCEX*G182+uEREX*'UC '!H182+uHOEX*I182+uNES*S182+ uOCEX*N182+uEREX*O182+uHOEX*P182)/(1+oDR)^A$5:A$65536</f>
        <v>559.12241112810591</v>
      </c>
    </row>
    <row r="183" spans="1:25" x14ac:dyDescent="0.25">
      <c r="A183" s="4">
        <v>177</v>
      </c>
      <c r="C183" s="110">
        <f>IF(male=0,VLOOKUP((A181:A1015/'Life tables'!$I$2)+age,lifetable,13,1),IF(male=1,VLOOKUP((A181:A1015/'Life tables'!$I$2)+age,lifetable,10,1),"error"))</f>
        <v>5.3177043245611344E-4</v>
      </c>
      <c r="F183" s="101">
        <f t="shared" si="44"/>
        <v>176.0752443481191</v>
      </c>
      <c r="G183" s="101">
        <f t="shared" si="45"/>
        <v>17.687126799952068</v>
      </c>
      <c r="H183" s="101">
        <f t="shared" si="46"/>
        <v>0.40474816728554236</v>
      </c>
      <c r="I183" s="101">
        <f t="shared" si="47"/>
        <v>0.40474816728554236</v>
      </c>
      <c r="J183" s="101">
        <f t="shared" si="48"/>
        <v>28.52703834309861</v>
      </c>
      <c r="K183" s="101">
        <f t="shared" si="49"/>
        <v>10.180615608901691</v>
      </c>
      <c r="L183" s="101">
        <f t="shared" si="38"/>
        <v>118.87096726159564</v>
      </c>
      <c r="M183" s="101">
        <f t="shared" si="50"/>
        <v>823.92475565188147</v>
      </c>
      <c r="N183" s="101">
        <f t="shared" si="51"/>
        <v>79.34573910729975</v>
      </c>
      <c r="O183" s="101">
        <f t="shared" si="52"/>
        <v>1.8939745678952948</v>
      </c>
      <c r="P183" s="101">
        <f t="shared" si="53"/>
        <v>1.8939745678952948</v>
      </c>
      <c r="Q183" s="101">
        <f t="shared" si="54"/>
        <v>63.544956039800951</v>
      </c>
      <c r="R183" s="101">
        <f t="shared" si="55"/>
        <v>3.2273004169313797</v>
      </c>
      <c r="S183" s="101">
        <f t="shared" si="39"/>
        <v>674.01881095205886</v>
      </c>
      <c r="T183" s="101">
        <f t="shared" si="40"/>
        <v>92.071994382899561</v>
      </c>
      <c r="U183" s="101">
        <f t="shared" si="41"/>
        <v>13.407916025833071</v>
      </c>
      <c r="V183" s="33">
        <f t="shared" si="42"/>
        <v>1000.0000000000006</v>
      </c>
      <c r="W183" s="105">
        <f t="shared" si="56"/>
        <v>1586586.0561435425</v>
      </c>
      <c r="X183" s="112">
        <f t="shared" si="43"/>
        <v>894.52008959126795</v>
      </c>
      <c r="Y183" s="32">
        <f>(uNES*L183+ uOCEX*G183+uEREX*'UC '!H183+uHOEX*I183+uNES*S183+ uOCEX*N183+uEREX*O183+uHOEX*P183)/(1+oDR)^A$5:A$65536</f>
        <v>558.55499456295172</v>
      </c>
    </row>
    <row r="184" spans="1:25" x14ac:dyDescent="0.25">
      <c r="A184" s="4">
        <v>178</v>
      </c>
      <c r="C184" s="110">
        <f>IF(male=0,VLOOKUP((A182:A1016/'Life tables'!$I$2)+age,lifetable,13,1),IF(male=1,VLOOKUP((A182:A1016/'Life tables'!$I$2)+age,lifetable,10,1),"error"))</f>
        <v>5.3177043245611344E-4</v>
      </c>
      <c r="F184" s="101">
        <f t="shared" si="44"/>
        <v>175.97529469479315</v>
      </c>
      <c r="G184" s="101">
        <f t="shared" si="45"/>
        <v>17.677086648092377</v>
      </c>
      <c r="H184" s="101">
        <f t="shared" si="46"/>
        <v>0.40451841074506856</v>
      </c>
      <c r="I184" s="101">
        <f t="shared" si="47"/>
        <v>0.40451841074506856</v>
      </c>
      <c r="J184" s="101">
        <f t="shared" si="48"/>
        <v>28.630447175531909</v>
      </c>
      <c r="K184" s="101">
        <f t="shared" si="49"/>
        <v>10.212325451277895</v>
      </c>
      <c r="L184" s="101">
        <f t="shared" si="38"/>
        <v>118.64639859840084</v>
      </c>
      <c r="M184" s="101">
        <f t="shared" si="50"/>
        <v>824.02470530520748</v>
      </c>
      <c r="N184" s="101">
        <f t="shared" si="51"/>
        <v>79.355364475468718</v>
      </c>
      <c r="O184" s="101">
        <f t="shared" si="52"/>
        <v>1.8942043244357687</v>
      </c>
      <c r="P184" s="101">
        <f t="shared" si="53"/>
        <v>1.8942043244357687</v>
      </c>
      <c r="Q184" s="101">
        <f t="shared" si="54"/>
        <v>64.027361413885984</v>
      </c>
      <c r="R184" s="101">
        <f t="shared" si="55"/>
        <v>3.2493695212508444</v>
      </c>
      <c r="S184" s="101">
        <f t="shared" si="39"/>
        <v>673.60420124573034</v>
      </c>
      <c r="T184" s="101">
        <f t="shared" si="40"/>
        <v>92.657808589417897</v>
      </c>
      <c r="U184" s="101">
        <f t="shared" si="41"/>
        <v>13.46169497252874</v>
      </c>
      <c r="V184" s="33">
        <f t="shared" si="42"/>
        <v>1000.0000000000007</v>
      </c>
      <c r="W184" s="105">
        <f t="shared" si="56"/>
        <v>1583507.1843364576</v>
      </c>
      <c r="X184" s="112">
        <f t="shared" si="43"/>
        <v>893.88049643805391</v>
      </c>
      <c r="Y184" s="32">
        <f>(uNES*L184+ uOCEX*G184+uEREX*'UC '!H184+uHOEX*I184+uNES*S184+ uOCEX*N184+uEREX*O184+uHOEX*P184)/(1+oDR)^A$5:A$65536</f>
        <v>557.98786678977694</v>
      </c>
    </row>
    <row r="185" spans="1:25" x14ac:dyDescent="0.25">
      <c r="A185" s="4">
        <v>179</v>
      </c>
      <c r="C185" s="110">
        <f>IF(male=0,VLOOKUP((A183:A1017/'Life tables'!$I$2)+age,lifetable,13,1),IF(male=1,VLOOKUP((A183:A1017/'Life tables'!$I$2)+age,lifetable,10,1),"error"))</f>
        <v>5.3177043245611344E-4</v>
      </c>
      <c r="F185" s="101">
        <f t="shared" si="44"/>
        <v>175.87842584413724</v>
      </c>
      <c r="G185" s="101">
        <f t="shared" si="45"/>
        <v>17.667355969308655</v>
      </c>
      <c r="H185" s="101">
        <f t="shared" si="46"/>
        <v>0.40429573611573499</v>
      </c>
      <c r="I185" s="101">
        <f t="shared" si="47"/>
        <v>0.40429573611573499</v>
      </c>
      <c r="J185" s="101">
        <f t="shared" si="48"/>
        <v>28.733799084663772</v>
      </c>
      <c r="K185" s="101">
        <f t="shared" si="49"/>
        <v>10.244017838385785</v>
      </c>
      <c r="L185" s="101">
        <f t="shared" si="38"/>
        <v>118.42466147954755</v>
      </c>
      <c r="M185" s="101">
        <f t="shared" si="50"/>
        <v>824.12157415586341</v>
      </c>
      <c r="N185" s="101">
        <f t="shared" si="51"/>
        <v>79.364693155665591</v>
      </c>
      <c r="O185" s="101">
        <f t="shared" si="52"/>
        <v>1.8944269990651024</v>
      </c>
      <c r="P185" s="101">
        <f t="shared" si="53"/>
        <v>1.8944269990651024</v>
      </c>
      <c r="Q185" s="101">
        <f t="shared" si="54"/>
        <v>64.5098234975015</v>
      </c>
      <c r="R185" s="101">
        <f t="shared" si="55"/>
        <v>3.2714412199206442</v>
      </c>
      <c r="S185" s="101">
        <f t="shared" si="39"/>
        <v>673.18676228464551</v>
      </c>
      <c r="T185" s="101">
        <f t="shared" si="40"/>
        <v>93.243622582165273</v>
      </c>
      <c r="U185" s="101">
        <f t="shared" si="41"/>
        <v>13.51545905830643</v>
      </c>
      <c r="V185" s="33">
        <f t="shared" si="42"/>
        <v>1000.0000000000007</v>
      </c>
      <c r="W185" s="105">
        <f t="shared" si="56"/>
        <v>1580433.2998119986</v>
      </c>
      <c r="X185" s="112">
        <f t="shared" si="43"/>
        <v>893.24091835952891</v>
      </c>
      <c r="Y185" s="32">
        <f>(uNES*L185+ uOCEX*G185+uEREX*'UC '!H185+uHOEX*I185+uNES*S185+ uOCEX*N185+uEREX*O185+uHOEX*P185)/(1+oDR)^A$5:A$65536</f>
        <v>557.42102741972872</v>
      </c>
    </row>
    <row r="186" spans="1:25" x14ac:dyDescent="0.25">
      <c r="A186" s="4">
        <v>180</v>
      </c>
      <c r="C186" s="110">
        <f>IF(male=0,VLOOKUP((A184:A1018/'Life tables'!$I$2)+age,lifetable,13,1),IF(male=1,VLOOKUP((A184:A1018/'Life tables'!$I$2)+age,lifetable,10,1),"error"))</f>
        <v>5.3177043245611344E-4</v>
      </c>
      <c r="F186" s="101">
        <f t="shared" si="44"/>
        <v>175.78454283489063</v>
      </c>
      <c r="G186" s="101">
        <f t="shared" si="45"/>
        <v>17.657925224543519</v>
      </c>
      <c r="H186" s="101">
        <f t="shared" si="46"/>
        <v>0.40407992510793261</v>
      </c>
      <c r="I186" s="101">
        <f t="shared" si="47"/>
        <v>0.40407992510793261</v>
      </c>
      <c r="J186" s="101">
        <f t="shared" si="48"/>
        <v>28.837095825072158</v>
      </c>
      <c r="K186" s="101">
        <f t="shared" si="49"/>
        <v>10.275693308258615</v>
      </c>
      <c r="L186" s="101">
        <f t="shared" si="38"/>
        <v>118.20566862680047</v>
      </c>
      <c r="M186" s="101">
        <f t="shared" si="50"/>
        <v>824.21545716511002</v>
      </c>
      <c r="N186" s="101">
        <f t="shared" si="51"/>
        <v>79.373734292865549</v>
      </c>
      <c r="O186" s="101">
        <f t="shared" si="52"/>
        <v>1.8946428100729049</v>
      </c>
      <c r="P186" s="101">
        <f t="shared" si="53"/>
        <v>1.8946428100729049</v>
      </c>
      <c r="Q186" s="101">
        <f t="shared" si="54"/>
        <v>64.99234054265871</v>
      </c>
      <c r="R186" s="101">
        <f t="shared" si="55"/>
        <v>3.2935154329737042</v>
      </c>
      <c r="S186" s="101">
        <f t="shared" si="39"/>
        <v>672.76658127646624</v>
      </c>
      <c r="T186" s="101">
        <f t="shared" si="40"/>
        <v>93.829436367730864</v>
      </c>
      <c r="U186" s="101">
        <f t="shared" si="41"/>
        <v>13.56920874123232</v>
      </c>
      <c r="V186" s="33">
        <f t="shared" si="42"/>
        <v>1000.0000000000007</v>
      </c>
      <c r="W186" s="105">
        <f t="shared" si="56"/>
        <v>1577364.394989749</v>
      </c>
      <c r="X186" s="112">
        <f t="shared" si="43"/>
        <v>892.60135489103743</v>
      </c>
      <c r="Y186" s="32">
        <f>(uNES*L186+ uOCEX*G186+uEREX*'UC '!H186+uHOEX*I186+uNES*S186+ uOCEX*N186+uEREX*O186+uHOEX*P186)/(1+oDR)^A$5:A$65536</f>
        <v>556.85447607254014</v>
      </c>
    </row>
    <row r="187" spans="1:25" x14ac:dyDescent="0.25">
      <c r="A187" s="4">
        <v>181</v>
      </c>
      <c r="C187" s="110">
        <f>IF(male=0,VLOOKUP((A185:A1019/'Life tables'!$I$2)+age,lifetable,13,1),IF(male=1,VLOOKUP((A185:A1019/'Life tables'!$I$2)+age,lifetable,10,1),"error"))</f>
        <v>5.3177043245611344E-4</v>
      </c>
      <c r="F187" s="101">
        <f t="shared" si="44"/>
        <v>175.69355363283529</v>
      </c>
      <c r="G187" s="101">
        <f t="shared" si="45"/>
        <v>17.648785168767152</v>
      </c>
      <c r="H187" s="101">
        <f t="shared" si="46"/>
        <v>0.40387076616051204</v>
      </c>
      <c r="I187" s="101">
        <f t="shared" si="47"/>
        <v>0.40387076616051204</v>
      </c>
      <c r="J187" s="101">
        <f t="shared" si="48"/>
        <v>28.940339097252718</v>
      </c>
      <c r="K187" s="101">
        <f t="shared" si="49"/>
        <v>10.307352382345549</v>
      </c>
      <c r="L187" s="101">
        <f t="shared" si="38"/>
        <v>117.98933545214885</v>
      </c>
      <c r="M187" s="101">
        <f t="shared" si="50"/>
        <v>824.30644636716534</v>
      </c>
      <c r="N187" s="101">
        <f t="shared" si="51"/>
        <v>79.382496750163185</v>
      </c>
      <c r="O187" s="101">
        <f t="shared" si="52"/>
        <v>1.8948519690203254</v>
      </c>
      <c r="P187" s="101">
        <f t="shared" si="53"/>
        <v>1.8948519690203254</v>
      </c>
      <c r="Q187" s="101">
        <f t="shared" si="54"/>
        <v>65.474910855248027</v>
      </c>
      <c r="R187" s="101">
        <f t="shared" si="55"/>
        <v>3.3155920829078176</v>
      </c>
      <c r="S187" s="101">
        <f t="shared" si="39"/>
        <v>672.34374274080574</v>
      </c>
      <c r="T187" s="101">
        <f t="shared" si="40"/>
        <v>94.415249952500744</v>
      </c>
      <c r="U187" s="101">
        <f t="shared" si="41"/>
        <v>13.622944465253367</v>
      </c>
      <c r="V187" s="33">
        <f t="shared" si="42"/>
        <v>1000.0000000000007</v>
      </c>
      <c r="W187" s="105">
        <f t="shared" si="56"/>
        <v>1574300.4623059833</v>
      </c>
      <c r="X187" s="112">
        <f t="shared" si="43"/>
        <v>891.9618055822466</v>
      </c>
      <c r="Y187" s="32">
        <f>(uNES*L187+ uOCEX*G187+uEREX*'UC '!H187+uHOEX*I187+uNES*S187+ uOCEX*N187+uEREX*O187+uHOEX*P187)/(1+oDR)^A$5:A$65536</f>
        <v>556.28821237626755</v>
      </c>
    </row>
    <row r="188" spans="1:25" x14ac:dyDescent="0.25">
      <c r="A188" s="4">
        <v>182</v>
      </c>
      <c r="C188" s="110">
        <f>IF(male=0,VLOOKUP((A186:A1020/'Life tables'!$I$2)+age,lifetable,13,1),IF(male=1,VLOOKUP((A186:A1020/'Life tables'!$I$2)+age,lifetable,10,1),"error"))</f>
        <v>5.3177043245611344E-4</v>
      </c>
      <c r="F188" s="101">
        <f t="shared" si="44"/>
        <v>175.60536904057412</v>
      </c>
      <c r="G188" s="101">
        <f t="shared" si="45"/>
        <v>17.639926841914335</v>
      </c>
      <c r="H188" s="101">
        <f t="shared" si="46"/>
        <v>0.40366805423338864</v>
      </c>
      <c r="I188" s="101">
        <f t="shared" si="47"/>
        <v>0.40366805423338864</v>
      </c>
      <c r="J188" s="101">
        <f t="shared" si="48"/>
        <v>29.043530549285794</v>
      </c>
      <c r="K188" s="101">
        <f t="shared" si="49"/>
        <v>10.338995566022833</v>
      </c>
      <c r="L188" s="101">
        <f t="shared" si="38"/>
        <v>117.77557997488438</v>
      </c>
      <c r="M188" s="101">
        <f t="shared" si="50"/>
        <v>824.39463095942654</v>
      </c>
      <c r="N188" s="101">
        <f t="shared" si="51"/>
        <v>79.390989117461103</v>
      </c>
      <c r="O188" s="101">
        <f t="shared" si="52"/>
        <v>1.8950546809474489</v>
      </c>
      <c r="P188" s="101">
        <f t="shared" si="53"/>
        <v>1.8950546809474489</v>
      </c>
      <c r="Q188" s="101">
        <f t="shared" si="54"/>
        <v>65.957532793378363</v>
      </c>
      <c r="R188" s="101">
        <f t="shared" si="55"/>
        <v>3.337671094609671</v>
      </c>
      <c r="S188" s="101">
        <f t="shared" si="39"/>
        <v>671.9183285920825</v>
      </c>
      <c r="T188" s="101">
        <f t="shared" si="40"/>
        <v>95.001063342664153</v>
      </c>
      <c r="U188" s="101">
        <f t="shared" si="41"/>
        <v>13.676666660632504</v>
      </c>
      <c r="V188" s="33">
        <f t="shared" si="42"/>
        <v>1000.0000000000007</v>
      </c>
      <c r="W188" s="105">
        <f t="shared" si="56"/>
        <v>1571241.4942134528</v>
      </c>
      <c r="X188" s="112">
        <f t="shared" si="43"/>
        <v>891.32226999670399</v>
      </c>
      <c r="Y188" s="32">
        <f>(uNES*L188+ uOCEX*G188+uEREX*'UC '!H188+uHOEX*I188+uNES*S188+ uOCEX*N188+uEREX*O188+uHOEX*P188)/(1+oDR)^A$5:A$65536</f>
        <v>555.7222359670302</v>
      </c>
    </row>
    <row r="189" spans="1:25" x14ac:dyDescent="0.25">
      <c r="A189" s="4">
        <v>183</v>
      </c>
      <c r="C189" s="110">
        <f>IF(male=0,VLOOKUP((A187:A1021/'Life tables'!$I$2)+age,lifetable,13,1),IF(male=1,VLOOKUP((A187:A1021/'Life tables'!$I$2)+age,lifetable,10,1),"error"))</f>
        <v>5.3177043245611344E-4</v>
      </c>
      <c r="F189" s="101">
        <f t="shared" si="44"/>
        <v>175.51990261008993</v>
      </c>
      <c r="G189" s="101">
        <f t="shared" si="45"/>
        <v>17.631341560100815</v>
      </c>
      <c r="H189" s="101">
        <f t="shared" si="46"/>
        <v>0.40347159060653986</v>
      </c>
      <c r="I189" s="101">
        <f t="shared" si="47"/>
        <v>0.40347159060653986</v>
      </c>
      <c r="J189" s="101">
        <f t="shared" si="48"/>
        <v>29.146671778452053</v>
      </c>
      <c r="K189" s="101">
        <f t="shared" si="49"/>
        <v>10.370623349089232</v>
      </c>
      <c r="L189" s="101">
        <f t="shared" si="38"/>
        <v>117.56432274123475</v>
      </c>
      <c r="M189" s="101">
        <f t="shared" si="50"/>
        <v>824.48009738991072</v>
      </c>
      <c r="N189" s="101">
        <f t="shared" si="51"/>
        <v>79.399219719890652</v>
      </c>
      <c r="O189" s="101">
        <f t="shared" si="52"/>
        <v>1.8952511445742977</v>
      </c>
      <c r="P189" s="101">
        <f t="shared" si="53"/>
        <v>1.8952511445742977</v>
      </c>
      <c r="Q189" s="101">
        <f t="shared" si="54"/>
        <v>66.440204765767504</v>
      </c>
      <c r="R189" s="101">
        <f t="shared" si="55"/>
        <v>3.3597523952812098</v>
      </c>
      <c r="S189" s="101">
        <f t="shared" si="39"/>
        <v>671.49041821982269</v>
      </c>
      <c r="T189" s="101">
        <f t="shared" si="40"/>
        <v>95.586876544219564</v>
      </c>
      <c r="U189" s="101">
        <f t="shared" si="41"/>
        <v>13.730375744370441</v>
      </c>
      <c r="V189" s="33">
        <f t="shared" si="42"/>
        <v>1000.0000000000007</v>
      </c>
      <c r="W189" s="105">
        <f t="shared" si="56"/>
        <v>1568187.4831811755</v>
      </c>
      <c r="X189" s="112">
        <f t="shared" si="43"/>
        <v>890.68274771141057</v>
      </c>
      <c r="Y189" s="32">
        <f>(uNES*L189+ uOCEX*G189+uEREX*'UC '!H189+uHOEX*I189+uNES*S189+ uOCEX*N189+uEREX*O189+uHOEX*P189)/(1+oDR)^A$5:A$65536</f>
        <v>555.15654648876227</v>
      </c>
    </row>
    <row r="190" spans="1:25" x14ac:dyDescent="0.25">
      <c r="A190" s="4">
        <v>184</v>
      </c>
      <c r="C190" s="110">
        <f>IF(male=0,VLOOKUP((A188:A1022/'Life tables'!$I$2)+age,lifetable,13,1),IF(male=1,VLOOKUP((A188:A1022/'Life tables'!$I$2)+age,lifetable,10,1),"error"))</f>
        <v>5.3177043245611344E-4</v>
      </c>
      <c r="F190" s="101">
        <f t="shared" si="44"/>
        <v>175.43707055800002</v>
      </c>
      <c r="G190" s="101">
        <f t="shared" si="45"/>
        <v>17.623020907110448</v>
      </c>
      <c r="H190" s="101">
        <f t="shared" si="46"/>
        <v>0.40328118268519908</v>
      </c>
      <c r="I190" s="101">
        <f t="shared" si="47"/>
        <v>0.40328118268519908</v>
      </c>
      <c r="J190" s="101">
        <f t="shared" si="48"/>
        <v>29.249764332798307</v>
      </c>
      <c r="K190" s="101">
        <f t="shared" si="49"/>
        <v>10.402236206246172</v>
      </c>
      <c r="L190" s="101">
        <f t="shared" si="38"/>
        <v>117.3554867464747</v>
      </c>
      <c r="M190" s="101">
        <f t="shared" si="50"/>
        <v>824.56292944200061</v>
      </c>
      <c r="N190" s="101">
        <f t="shared" si="51"/>
        <v>79.4071966259731</v>
      </c>
      <c r="O190" s="101">
        <f t="shared" si="52"/>
        <v>1.8954415524956383</v>
      </c>
      <c r="P190" s="101">
        <f t="shared" si="53"/>
        <v>1.8954415524956383</v>
      </c>
      <c r="Q190" s="101">
        <f t="shared" si="54"/>
        <v>66.922925230182216</v>
      </c>
      <c r="R190" s="101">
        <f t="shared" si="55"/>
        <v>3.3818359143682728</v>
      </c>
      <c r="S190" s="101">
        <f t="shared" si="39"/>
        <v>671.06008856648577</v>
      </c>
      <c r="T190" s="101">
        <f t="shared" si="40"/>
        <v>96.172689562980523</v>
      </c>
      <c r="U190" s="101">
        <f t="shared" si="41"/>
        <v>13.784072120614445</v>
      </c>
      <c r="V190" s="33">
        <f t="shared" si="42"/>
        <v>1000.0000000000007</v>
      </c>
      <c r="W190" s="105">
        <f t="shared" si="56"/>
        <v>1565138.421694238</v>
      </c>
      <c r="X190" s="112">
        <f t="shared" si="43"/>
        <v>890.04323831640568</v>
      </c>
      <c r="Y190" s="32">
        <f>(uNES*L190+ uOCEX*G190+uEREX*'UC '!H190+uHOEX*I190+uNES*S190+ uOCEX*N190+uEREX*O190+uHOEX*P190)/(1+oDR)^A$5:A$65536</f>
        <v>554.59114359297018</v>
      </c>
    </row>
    <row r="191" spans="1:25" x14ac:dyDescent="0.25">
      <c r="A191" s="4">
        <v>185</v>
      </c>
      <c r="C191" s="110">
        <f>IF(male=0,VLOOKUP((A189:A1023/'Life tables'!$I$2)+age,lifetable,13,1),IF(male=1,VLOOKUP((A189:A1023/'Life tables'!$I$2)+age,lifetable,10,1),"error"))</f>
        <v>5.3177043245611344E-4</v>
      </c>
      <c r="F191" s="101">
        <f t="shared" si="44"/>
        <v>175.35679168342253</v>
      </c>
      <c r="G191" s="101">
        <f t="shared" si="45"/>
        <v>17.614956726144712</v>
      </c>
      <c r="H191" s="101">
        <f t="shared" si="46"/>
        <v>0.40309664381105309</v>
      </c>
      <c r="I191" s="101">
        <f t="shared" si="47"/>
        <v>0.40309664381105309</v>
      </c>
      <c r="J191" s="101">
        <f t="shared" si="48"/>
        <v>29.352809712655077</v>
      </c>
      <c r="K191" s="101">
        <f t="shared" si="49"/>
        <v>10.433834597563102</v>
      </c>
      <c r="L191" s="101">
        <f t="shared" si="38"/>
        <v>117.14899735943753</v>
      </c>
      <c r="M191" s="101">
        <f t="shared" si="50"/>
        <v>824.64320831657813</v>
      </c>
      <c r="N191" s="101">
        <f t="shared" si="51"/>
        <v>79.41492765552934</v>
      </c>
      <c r="O191" s="101">
        <f t="shared" si="52"/>
        <v>1.8956260913697842</v>
      </c>
      <c r="P191" s="101">
        <f t="shared" si="53"/>
        <v>1.8956260913697842</v>
      </c>
      <c r="Q191" s="101">
        <f t="shared" si="54"/>
        <v>67.405692691926333</v>
      </c>
      <c r="R191" s="101">
        <f t="shared" si="55"/>
        <v>3.4039215834914285</v>
      </c>
      <c r="S191" s="101">
        <f t="shared" si="39"/>
        <v>670.62741420289149</v>
      </c>
      <c r="T191" s="101">
        <f t="shared" si="40"/>
        <v>96.758502404581407</v>
      </c>
      <c r="U191" s="101">
        <f t="shared" si="41"/>
        <v>13.83775618105453</v>
      </c>
      <c r="V191" s="33">
        <f t="shared" si="42"/>
        <v>1000.0000000000007</v>
      </c>
      <c r="W191" s="105">
        <f t="shared" si="56"/>
        <v>1562094.302253589</v>
      </c>
      <c r="X191" s="112">
        <f t="shared" si="43"/>
        <v>889.40374141436473</v>
      </c>
      <c r="Y191" s="32">
        <f>(uNES*L191+ uOCEX*G191+uEREX*'UC '!H191+uHOEX*I191+uNES*S191+ uOCEX*N191+uEREX*O191+uHOEX*P191)/(1+oDR)^A$5:A$65536</f>
        <v>554.02602693849997</v>
      </c>
    </row>
    <row r="192" spans="1:25" x14ac:dyDescent="0.25">
      <c r="A192" s="4">
        <v>186</v>
      </c>
      <c r="C192" s="110">
        <f>IF(male=0,VLOOKUP((A190:A1024/'Life tables'!$I$2)+age,lifetable,13,1),IF(male=1,VLOOKUP((A190:A1024/'Life tables'!$I$2)+age,lifetable,10,1),"error"))</f>
        <v>5.3177043245611344E-4</v>
      </c>
      <c r="F192" s="101">
        <f t="shared" si="44"/>
        <v>175.27898728837465</v>
      </c>
      <c r="G192" s="101">
        <f t="shared" si="45"/>
        <v>17.607141111826525</v>
      </c>
      <c r="H192" s="101">
        <f t="shared" si="46"/>
        <v>0.40291779307925957</v>
      </c>
      <c r="I192" s="101">
        <f t="shared" si="47"/>
        <v>0.40291779307925957</v>
      </c>
      <c r="J192" s="101">
        <f t="shared" si="48"/>
        <v>29.455809372107378</v>
      </c>
      <c r="K192" s="101">
        <f t="shared" si="49"/>
        <v>10.465418968928496</v>
      </c>
      <c r="L192" s="101">
        <f t="shared" si="38"/>
        <v>116.94478224935372</v>
      </c>
      <c r="M192" s="101">
        <f t="shared" si="50"/>
        <v>824.72101271162603</v>
      </c>
      <c r="N192" s="101">
        <f t="shared" si="51"/>
        <v>79.422420387345596</v>
      </c>
      <c r="O192" s="101">
        <f t="shared" si="52"/>
        <v>1.8958049421015779</v>
      </c>
      <c r="P192" s="101">
        <f t="shared" si="53"/>
        <v>1.8958049421015779</v>
      </c>
      <c r="Q192" s="101">
        <f t="shared" si="54"/>
        <v>67.888505702375554</v>
      </c>
      <c r="R192" s="101">
        <f t="shared" si="55"/>
        <v>3.4260093363789417</v>
      </c>
      <c r="S192" s="101">
        <f t="shared" si="39"/>
        <v>670.1924674013228</v>
      </c>
      <c r="T192" s="101">
        <f t="shared" si="40"/>
        <v>97.344315074482935</v>
      </c>
      <c r="U192" s="101">
        <f t="shared" si="41"/>
        <v>13.891428305307437</v>
      </c>
      <c r="V192" s="33">
        <f t="shared" si="42"/>
        <v>1000.0000000000007</v>
      </c>
      <c r="W192" s="105">
        <f t="shared" si="56"/>
        <v>1559055.1173758595</v>
      </c>
      <c r="X192" s="112">
        <f t="shared" si="43"/>
        <v>888.7642566202104</v>
      </c>
      <c r="Y192" s="32">
        <f>(uNES*L192+ uOCEX*G192+uEREX*'UC '!H192+uHOEX*I192+uNES*S192+ uOCEX*N192+uEREX*O192+uHOEX*P192)/(1+oDR)^A$5:A$65536</f>
        <v>553.46119619130832</v>
      </c>
    </row>
    <row r="193" spans="1:25" x14ac:dyDescent="0.25">
      <c r="A193" s="4">
        <v>187</v>
      </c>
      <c r="C193" s="110">
        <f>IF(male=0,VLOOKUP((A191:A1025/'Life tables'!$I$2)+age,lifetable,13,1),IF(male=1,VLOOKUP((A191:A1025/'Life tables'!$I$2)+age,lifetable,10,1),"error"))</f>
        <v>5.3177043245611344E-4</v>
      </c>
      <c r="F193" s="101">
        <f t="shared" si="44"/>
        <v>175.20358110062446</v>
      </c>
      <c r="G193" s="101">
        <f t="shared" si="45"/>
        <v>17.599566402450563</v>
      </c>
      <c r="H193" s="101">
        <f t="shared" si="46"/>
        <v>0.40274445516110485</v>
      </c>
      <c r="I193" s="101">
        <f t="shared" si="47"/>
        <v>0.40274445516110485</v>
      </c>
      <c r="J193" s="101">
        <f t="shared" si="48"/>
        <v>29.558764720420168</v>
      </c>
      <c r="K193" s="101">
        <f t="shared" si="49"/>
        <v>10.496989752486966</v>
      </c>
      <c r="L193" s="101">
        <f t="shared" si="38"/>
        <v>116.74277131494455</v>
      </c>
      <c r="M193" s="101">
        <f t="shared" si="50"/>
        <v>824.79641889937625</v>
      </c>
      <c r="N193" s="101">
        <f t="shared" si="51"/>
        <v>79.429682166603058</v>
      </c>
      <c r="O193" s="101">
        <f t="shared" si="52"/>
        <v>1.8959782800197327</v>
      </c>
      <c r="P193" s="101">
        <f t="shared" si="53"/>
        <v>1.8959782800197327</v>
      </c>
      <c r="Q193" s="101">
        <f t="shared" si="54"/>
        <v>68.371362857557301</v>
      </c>
      <c r="R193" s="101">
        <f t="shared" si="55"/>
        <v>3.4480991088018076</v>
      </c>
      <c r="S193" s="101">
        <f t="shared" si="39"/>
        <v>669.75531820637457</v>
      </c>
      <c r="T193" s="101">
        <f t="shared" si="40"/>
        <v>97.930127577977473</v>
      </c>
      <c r="U193" s="101">
        <f t="shared" si="41"/>
        <v>13.945088861288774</v>
      </c>
      <c r="V193" s="33">
        <f t="shared" si="42"/>
        <v>1000.0000000000007</v>
      </c>
      <c r="W193" s="105">
        <f t="shared" si="56"/>
        <v>1556020.8595931705</v>
      </c>
      <c r="X193" s="112">
        <f t="shared" si="43"/>
        <v>888.12478356073439</v>
      </c>
      <c r="Y193" s="32">
        <f>(uNES*L193+ uOCEX*G193+uEREX*'UC '!H193+uHOEX*I193+uNES*S193+ uOCEX*N193+uEREX*O193+uHOEX*P193)/(1+oDR)^A$5:A$65536</f>
        <v>552.89665102424374</v>
      </c>
    </row>
    <row r="194" spans="1:25" x14ac:dyDescent="0.25">
      <c r="A194" s="4">
        <v>188</v>
      </c>
      <c r="C194" s="110">
        <f>IF(male=0,VLOOKUP((A192:A1026/'Life tables'!$I$2)+age,lifetable,13,1),IF(male=1,VLOOKUP((A192:A1026/'Life tables'!$I$2)+age,lifetable,10,1),"error"))</f>
        <v>5.3177043245611344E-4</v>
      </c>
      <c r="F194" s="101">
        <f t="shared" si="44"/>
        <v>175.13049919892057</v>
      </c>
      <c r="G194" s="101">
        <f t="shared" si="45"/>
        <v>17.592225172472414</v>
      </c>
      <c r="H194" s="101">
        <f t="shared" si="46"/>
        <v>0.40257646013212789</v>
      </c>
      <c r="I194" s="101">
        <f t="shared" si="47"/>
        <v>0.40257646013212789</v>
      </c>
      <c r="J194" s="101">
        <f t="shared" si="48"/>
        <v>29.661677123419867</v>
      </c>
      <c r="K194" s="101">
        <f t="shared" si="49"/>
        <v>10.528547367062894</v>
      </c>
      <c r="L194" s="101">
        <f t="shared" si="38"/>
        <v>116.54289661570115</v>
      </c>
      <c r="M194" s="101">
        <f t="shared" si="50"/>
        <v>824.86950080108011</v>
      </c>
      <c r="N194" s="101">
        <f t="shared" si="51"/>
        <v>79.43672011207839</v>
      </c>
      <c r="O194" s="101">
        <f t="shared" si="52"/>
        <v>1.8961462750487097</v>
      </c>
      <c r="P194" s="101">
        <f t="shared" si="53"/>
        <v>1.8961462750487097</v>
      </c>
      <c r="Q194" s="101">
        <f t="shared" si="54"/>
        <v>68.854262796774407</v>
      </c>
      <c r="R194" s="101">
        <f t="shared" si="55"/>
        <v>3.4701908385107867</v>
      </c>
      <c r="S194" s="101">
        <f t="shared" si="39"/>
        <v>669.31603450361911</v>
      </c>
      <c r="T194" s="101">
        <f t="shared" si="40"/>
        <v>98.51593992019427</v>
      </c>
      <c r="U194" s="101">
        <f t="shared" si="41"/>
        <v>13.99873820557368</v>
      </c>
      <c r="V194" s="33">
        <f t="shared" si="42"/>
        <v>1000.0000000000007</v>
      </c>
      <c r="W194" s="105">
        <f t="shared" si="56"/>
        <v>1552991.5214529592</v>
      </c>
      <c r="X194" s="112">
        <f t="shared" si="43"/>
        <v>887.4853218742328</v>
      </c>
      <c r="Y194" s="32">
        <f>(uNES*L194+ uOCEX*G194+uEREX*'UC '!H194+uHOEX*I194+uNES*S194+ uOCEX*N194+uEREX*O194+uHOEX*P194)/(1+oDR)^A$5:A$65536</f>
        <v>552.33239111683417</v>
      </c>
    </row>
    <row r="195" spans="1:25" x14ac:dyDescent="0.25">
      <c r="A195" s="4">
        <v>189</v>
      </c>
      <c r="C195" s="110">
        <f>IF(male=0,VLOOKUP((A193:A1027/'Life tables'!$I$2)+age,lifetable,13,1),IF(male=1,VLOOKUP((A193:A1027/'Life tables'!$I$2)+age,lifetable,10,1),"error"))</f>
        <v>5.3177043245611344E-4</v>
      </c>
      <c r="F195" s="101">
        <f t="shared" si="44"/>
        <v>175.05966994052667</v>
      </c>
      <c r="G195" s="101">
        <f t="shared" si="45"/>
        <v>17.585110225229275</v>
      </c>
      <c r="H195" s="101">
        <f t="shared" si="46"/>
        <v>0.40241364330554186</v>
      </c>
      <c r="I195" s="101">
        <f t="shared" si="47"/>
        <v>0.40241364330554186</v>
      </c>
      <c r="J195" s="101">
        <f t="shared" si="48"/>
        <v>29.764547904833279</v>
      </c>
      <c r="K195" s="101">
        <f t="shared" si="49"/>
        <v>10.560092218571009</v>
      </c>
      <c r="L195" s="101">
        <f t="shared" ref="L195:L258" si="57">F195-SUM(G195:K195)</f>
        <v>116.34509230528204</v>
      </c>
      <c r="M195" s="101">
        <f t="shared" si="50"/>
        <v>824.94033005947392</v>
      </c>
      <c r="N195" s="101">
        <f t="shared" si="51"/>
        <v>79.443541123122344</v>
      </c>
      <c r="O195" s="101">
        <f t="shared" si="52"/>
        <v>1.8963090918752954</v>
      </c>
      <c r="P195" s="101">
        <f t="shared" si="53"/>
        <v>1.8963090918752954</v>
      </c>
      <c r="Q195" s="101">
        <f t="shared" si="54"/>
        <v>69.33720420127122</v>
      </c>
      <c r="R195" s="101">
        <f t="shared" si="55"/>
        <v>3.4922844651753815</v>
      </c>
      <c r="S195" s="101">
        <f t="shared" ref="S195:S258" si="58">M195-SUM(N195:R195)</f>
        <v>668.87468208615439</v>
      </c>
      <c r="T195" s="101">
        <f t="shared" ref="T195:T258" si="59">J195+Q195</f>
        <v>99.101752106104499</v>
      </c>
      <c r="U195" s="101">
        <f t="shared" ref="U195:U258" si="60">K195+R195</f>
        <v>14.052376683746392</v>
      </c>
      <c r="V195" s="33">
        <f t="shared" ref="V195:V258" si="61">SUM(F195,M195)</f>
        <v>1000.0000000000006</v>
      </c>
      <c r="W195" s="105">
        <f t="shared" si="56"/>
        <v>1549967.0955177953</v>
      </c>
      <c r="X195" s="112">
        <f t="shared" ref="X195:X258" si="62">(L195+G195+H195+I195+N195+O195+P195+S195)</f>
        <v>886.84587121014977</v>
      </c>
      <c r="Y195" s="32">
        <f>(uNES*L195+ uOCEX*G195+uEREX*'UC '!H195+uHOEX*I195+uNES*S195+ uOCEX*N195+uEREX*O195+uHOEX*P195)/(1+oDR)^A$5:A$65536</f>
        <v>551.76841615507885</v>
      </c>
    </row>
    <row r="196" spans="1:25" x14ac:dyDescent="0.25">
      <c r="A196" s="4">
        <v>190</v>
      </c>
      <c r="C196" s="110">
        <f>IF(male=0,VLOOKUP((A194:A1028/'Life tables'!$I$2)+age,lifetable,13,1),IF(male=1,VLOOKUP((A194:A1028/'Life tables'!$I$2)+age,lifetable,10,1),"error"))</f>
        <v>5.3177043245611344E-4</v>
      </c>
      <c r="F196" s="101">
        <f t="shared" si="44"/>
        <v>174.99102389098962</v>
      </c>
      <c r="G196" s="101">
        <f t="shared" si="45"/>
        <v>17.578214585885014</v>
      </c>
      <c r="H196" s="101">
        <f t="shared" si="46"/>
        <v>0.40225584507079065</v>
      </c>
      <c r="I196" s="101">
        <f t="shared" si="47"/>
        <v>0.40225584507079065</v>
      </c>
      <c r="J196" s="101">
        <f t="shared" si="48"/>
        <v>29.867378347585255</v>
      </c>
      <c r="K196" s="101">
        <f t="shared" si="49"/>
        <v>10.591624700414314</v>
      </c>
      <c r="L196" s="101">
        <f t="shared" si="57"/>
        <v>116.14929456696346</v>
      </c>
      <c r="M196" s="101">
        <f t="shared" si="50"/>
        <v>825.00897610901109</v>
      </c>
      <c r="N196" s="101">
        <f t="shared" si="51"/>
        <v>79.450151886423185</v>
      </c>
      <c r="O196" s="101">
        <f t="shared" si="52"/>
        <v>1.896466890110047</v>
      </c>
      <c r="P196" s="101">
        <f t="shared" si="53"/>
        <v>1.896466890110047</v>
      </c>
      <c r="Q196" s="101">
        <f t="shared" si="54"/>
        <v>69.820185792940819</v>
      </c>
      <c r="R196" s="101">
        <f t="shared" si="55"/>
        <v>3.514379930324695</v>
      </c>
      <c r="S196" s="101">
        <f t="shared" si="58"/>
        <v>668.43132471910235</v>
      </c>
      <c r="T196" s="101">
        <f t="shared" si="59"/>
        <v>99.687564140526078</v>
      </c>
      <c r="U196" s="101">
        <f t="shared" si="60"/>
        <v>14.10600463073901</v>
      </c>
      <c r="V196" s="33">
        <f t="shared" si="61"/>
        <v>1000.0000000000007</v>
      </c>
      <c r="W196" s="105">
        <f t="shared" si="56"/>
        <v>1546947.5743652235</v>
      </c>
      <c r="X196" s="112">
        <f t="shared" si="62"/>
        <v>886.20643122873571</v>
      </c>
      <c r="Y196" s="32">
        <f>(uNES*L196+ uOCEX*G196+uEREX*'UC '!H196+uHOEX*I196+uNES*S196+ uOCEX*N196+uEREX*O196+uHOEX*P196)/(1+oDR)^A$5:A$65536</f>
        <v>551.20472583125024</v>
      </c>
    </row>
    <row r="197" spans="1:25" x14ac:dyDescent="0.25">
      <c r="A197" s="4">
        <v>191</v>
      </c>
      <c r="C197" s="110">
        <f>IF(male=0,VLOOKUP((A195:A1029/'Life tables'!$I$2)+age,lifetable,13,1),IF(male=1,VLOOKUP((A195:A1029/'Life tables'!$I$2)+age,lifetable,10,1),"error"))</f>
        <v>5.3177043245611344E-4</v>
      </c>
      <c r="F197" s="101">
        <f t="shared" si="44"/>
        <v>174.92449375607225</v>
      </c>
      <c r="G197" s="101">
        <f t="shared" si="45"/>
        <v>17.571531494592662</v>
      </c>
      <c r="H197" s="101">
        <f t="shared" si="46"/>
        <v>0.40210291073708149</v>
      </c>
      <c r="I197" s="101">
        <f t="shared" si="47"/>
        <v>0.40210291073708149</v>
      </c>
      <c r="J197" s="101">
        <f t="shared" si="48"/>
        <v>29.970169695056352</v>
      </c>
      <c r="K197" s="101">
        <f t="shared" si="49"/>
        <v>10.62314519386973</v>
      </c>
      <c r="L197" s="101">
        <f t="shared" si="57"/>
        <v>115.95544155107935</v>
      </c>
      <c r="M197" s="101">
        <f t="shared" si="50"/>
        <v>825.07550624392843</v>
      </c>
      <c r="N197" s="101">
        <f t="shared" si="51"/>
        <v>79.456558882561737</v>
      </c>
      <c r="O197" s="101">
        <f t="shared" si="52"/>
        <v>1.896619824443756</v>
      </c>
      <c r="P197" s="101">
        <f t="shared" si="53"/>
        <v>1.896619824443756</v>
      </c>
      <c r="Q197" s="101">
        <f t="shared" si="54"/>
        <v>70.303206333072055</v>
      </c>
      <c r="R197" s="101">
        <f t="shared" si="55"/>
        <v>3.5364771772901098</v>
      </c>
      <c r="S197" s="101">
        <f t="shared" si="58"/>
        <v>667.98602420211705</v>
      </c>
      <c r="T197" s="101">
        <f t="shared" si="59"/>
        <v>100.27337602812841</v>
      </c>
      <c r="U197" s="101">
        <f t="shared" si="60"/>
        <v>14.159622371159839</v>
      </c>
      <c r="V197" s="33">
        <f t="shared" si="61"/>
        <v>1000.0000000000007</v>
      </c>
      <c r="W197" s="105">
        <f t="shared" si="56"/>
        <v>1543932.9505875905</v>
      </c>
      <c r="X197" s="112">
        <f t="shared" si="62"/>
        <v>885.5670016007125</v>
      </c>
      <c r="Y197" s="32">
        <f>(uNES*L197+ uOCEX*G197+uEREX*'UC '!H197+uHOEX*I197+uNES*S197+ uOCEX*N197+uEREX*O197+uHOEX*P197)/(1+oDR)^A$5:A$65536</f>
        <v>550.64131984369817</v>
      </c>
    </row>
    <row r="198" spans="1:25" x14ac:dyDescent="0.25">
      <c r="A198" s="4">
        <v>192</v>
      </c>
      <c r="C198" s="110">
        <f>IF(male=0,VLOOKUP((A196:A1030/'Life tables'!$I$2)+age,lifetable,13,1),IF(male=1,VLOOKUP((A196:A1030/'Life tables'!$I$2)+age,lifetable,10,1),"error"))</f>
        <v>5.3177043245611344E-4</v>
      </c>
      <c r="F198" s="101">
        <f t="shared" si="44"/>
        <v>174.86001431578433</v>
      </c>
      <c r="G198" s="101">
        <f t="shared" si="45"/>
        <v>17.565054399867709</v>
      </c>
      <c r="H198" s="101">
        <f t="shared" si="46"/>
        <v>0.40195469038173987</v>
      </c>
      <c r="I198" s="101">
        <f t="shared" si="47"/>
        <v>0.40195469038173987</v>
      </c>
      <c r="J198" s="101">
        <f t="shared" si="48"/>
        <v>30.072923152301737</v>
      </c>
      <c r="K198" s="101">
        <f t="shared" si="49"/>
        <v>10.654654068461877</v>
      </c>
      <c r="L198" s="101">
        <f t="shared" si="57"/>
        <v>115.76347331438953</v>
      </c>
      <c r="M198" s="101">
        <f t="shared" si="50"/>
        <v>825.1399856842163</v>
      </c>
      <c r="N198" s="101">
        <f t="shared" si="51"/>
        <v>79.462768392364396</v>
      </c>
      <c r="O198" s="101">
        <f t="shared" si="52"/>
        <v>1.8967680447990976</v>
      </c>
      <c r="P198" s="101">
        <f t="shared" si="53"/>
        <v>1.8967680447990976</v>
      </c>
      <c r="Q198" s="101">
        <f t="shared" si="54"/>
        <v>70.78626462113526</v>
      </c>
      <c r="R198" s="101">
        <f t="shared" si="55"/>
        <v>3.5585761511497367</v>
      </c>
      <c r="S198" s="101">
        <f t="shared" si="58"/>
        <v>667.53884042996867</v>
      </c>
      <c r="T198" s="101">
        <f t="shared" si="59"/>
        <v>100.859187773437</v>
      </c>
      <c r="U198" s="101">
        <f t="shared" si="60"/>
        <v>14.213230219611614</v>
      </c>
      <c r="V198" s="33">
        <f t="shared" si="61"/>
        <v>1000.0000000000007</v>
      </c>
      <c r="W198" s="105">
        <f t="shared" si="56"/>
        <v>1540923.2167918901</v>
      </c>
      <c r="X198" s="112">
        <f t="shared" si="62"/>
        <v>884.92758200695198</v>
      </c>
      <c r="Y198" s="32">
        <f>(uNES*L198+ uOCEX*G198+uEREX*'UC '!H198+uHOEX*I198+uNES*S198+ uOCEX*N198+uEREX*O198+uHOEX*P198)/(1+oDR)^A$5:A$65536</f>
        <v>550.07819789666405</v>
      </c>
    </row>
    <row r="199" spans="1:25" x14ac:dyDescent="0.25">
      <c r="A199" s="4">
        <v>193</v>
      </c>
      <c r="C199" s="110">
        <f>IF(male=0,VLOOKUP((A197:A1031/'Life tables'!$I$2)+age,lifetable,13,1),IF(male=1,VLOOKUP((A197:A1031/'Life tables'!$I$2)+age,lifetable,10,1),"error"))</f>
        <v>5.3177043245611344E-4</v>
      </c>
      <c r="F199" s="101">
        <f t="shared" ref="F199:F262" si="63">E198*(1-pCAUC)+F198*(1-pCAUC)+M198*(pUAUC)</f>
        <v>174.797522360447</v>
      </c>
      <c r="G199" s="101">
        <f t="shared" ref="G199:G262" si="64">F199*(rrOSEX)</f>
        <v>17.558776952165616</v>
      </c>
      <c r="H199" s="101">
        <f t="shared" ref="H199:H262" si="65">F199*rrEREX</f>
        <v>0.40181103870324009</v>
      </c>
      <c r="I199" s="101">
        <f t="shared" ref="I199:I262" si="66">F199*rrHOEX</f>
        <v>0.40181103870324009</v>
      </c>
      <c r="J199" s="101">
        <f t="shared" ref="J199:J262" si="67">F199*mr + G199*mr + H199*mr+I199*mr +J198</f>
        <v>30.175639887232496</v>
      </c>
      <c r="K199" s="101">
        <f t="shared" ref="K199:K262" si="68">F199*amr + I199*amrHOEX +K198</f>
        <v>10.686151682325312</v>
      </c>
      <c r="L199" s="101">
        <f t="shared" si="57"/>
        <v>115.57333176131709</v>
      </c>
      <c r="M199" s="101">
        <f t="shared" ref="M199:M262" si="69">E198*pCAUC+F198*pCAUC+M198*(1-pUAUC)</f>
        <v>825.20247763955365</v>
      </c>
      <c r="N199" s="101">
        <f t="shared" ref="N199:N262" si="70">M199*rrOSEXc</f>
        <v>79.468786503060173</v>
      </c>
      <c r="O199" s="101">
        <f t="shared" ref="O199:O262" si="71">M199*rrEREXc</f>
        <v>1.8969116964775974</v>
      </c>
      <c r="P199" s="101">
        <f t="shared" ref="P199:P262" si="72">M199*rrHOEXc</f>
        <v>1.8969116964775974</v>
      </c>
      <c r="Q199" s="101">
        <f t="shared" ref="Q199:Q262" si="73">M199*mr + N199*mr + O199*mr+P199*mr+Q198</f>
        <v>71.269359493605336</v>
      </c>
      <c r="R199" s="101">
        <f t="shared" ref="R199:R262" si="74">M199*amrc + P199*amrHOEX+R198</f>
        <v>3.5806767986745736</v>
      </c>
      <c r="S199" s="101">
        <f t="shared" si="58"/>
        <v>667.08983145125831</v>
      </c>
      <c r="T199" s="101">
        <f t="shared" si="59"/>
        <v>101.44499938083783</v>
      </c>
      <c r="U199" s="101">
        <f t="shared" si="60"/>
        <v>14.266828480999886</v>
      </c>
      <c r="V199" s="33">
        <f t="shared" si="61"/>
        <v>1000.0000000000007</v>
      </c>
      <c r="W199" s="105">
        <f t="shared" ref="W199:W262" si="75">(cNES*L199+cOSEX*G199+cEREX*H199+cHOEX*I199 + cNES*S199 + cOSEX*N199 + cEREX*O199 + cHOEX*P199)/(1+cDR)^A$5:A$65536</f>
        <v>1537918.365599606</v>
      </c>
      <c r="X199" s="112">
        <f t="shared" si="62"/>
        <v>884.28817213816285</v>
      </c>
      <c r="Y199" s="32">
        <f>(uNES*L199+ uOCEX*G199+uEREX*'UC '!H199+uHOEX*I199+uNES*S199+ uOCEX*N199+uEREX*O199+uHOEX*P199)/(1+oDR)^A$5:A$65536</f>
        <v>549.5153597000982</v>
      </c>
    </row>
    <row r="200" spans="1:25" x14ac:dyDescent="0.25">
      <c r="A200" s="4">
        <v>194</v>
      </c>
      <c r="C200" s="110">
        <f>IF(male=0,VLOOKUP((A198:A1032/'Life tables'!$I$2)+age,lifetable,13,1),IF(male=1,VLOOKUP((A198:A1032/'Life tables'!$I$2)+age,lifetable,10,1),"error"))</f>
        <v>5.3177043245611344E-4</v>
      </c>
      <c r="F200" s="101">
        <f t="shared" si="63"/>
        <v>174.7369566287278</v>
      </c>
      <c r="G200" s="101">
        <f t="shared" si="64"/>
        <v>17.552692997657328</v>
      </c>
      <c r="H200" s="101">
        <f t="shared" si="65"/>
        <v>0.40167181487876424</v>
      </c>
      <c r="I200" s="101">
        <f t="shared" si="66"/>
        <v>0.40167181487876424</v>
      </c>
      <c r="J200" s="101">
        <f t="shared" si="67"/>
        <v>30.278321031760559</v>
      </c>
      <c r="K200" s="101">
        <f t="shared" si="68"/>
        <v>10.717638382555617</v>
      </c>
      <c r="L200" s="101">
        <f t="shared" si="57"/>
        <v>115.38496058699677</v>
      </c>
      <c r="M200" s="101">
        <f t="shared" si="69"/>
        <v>825.26304337127283</v>
      </c>
      <c r="N200" s="101">
        <f t="shared" si="70"/>
        <v>79.4746191142481</v>
      </c>
      <c r="O200" s="101">
        <f t="shared" si="71"/>
        <v>1.8970509203020731</v>
      </c>
      <c r="P200" s="101">
        <f t="shared" si="72"/>
        <v>1.8970509203020731</v>
      </c>
      <c r="Q200" s="101">
        <f t="shared" si="73"/>
        <v>71.752489822821161</v>
      </c>
      <c r="R200" s="101">
        <f t="shared" si="74"/>
        <v>3.602779068276325</v>
      </c>
      <c r="S200" s="101">
        <f t="shared" si="58"/>
        <v>666.63905352532311</v>
      </c>
      <c r="T200" s="101">
        <f t="shared" si="59"/>
        <v>102.03081085458172</v>
      </c>
      <c r="U200" s="101">
        <f t="shared" si="60"/>
        <v>14.320417450831942</v>
      </c>
      <c r="V200" s="33">
        <f t="shared" si="61"/>
        <v>1000.0000000000007</v>
      </c>
      <c r="W200" s="105">
        <f t="shared" si="75"/>
        <v>1534918.3896465632</v>
      </c>
      <c r="X200" s="112">
        <f t="shared" si="62"/>
        <v>883.64877169458691</v>
      </c>
      <c r="Y200" s="32">
        <f>(uNES*L200+ uOCEX*G200+uEREX*'UC '!H200+uHOEX*I200+uNES*S200+ uOCEX*N200+uEREX*O200+uHOEX*P200)/(1+oDR)^A$5:A$65536</f>
        <v>548.9528049694826</v>
      </c>
    </row>
    <row r="201" spans="1:25" x14ac:dyDescent="0.25">
      <c r="A201" s="4">
        <v>195</v>
      </c>
      <c r="C201" s="110">
        <f>IF(male=0,VLOOKUP((A199:A1033/'Life tables'!$I$2)+age,lifetable,13,1),IF(male=1,VLOOKUP((A199:A1033/'Life tables'!$I$2)+age,lifetable,10,1),"error"))</f>
        <v>5.3177043245611344E-4</v>
      </c>
      <c r="F201" s="101">
        <f t="shared" si="63"/>
        <v>174.67825774758572</v>
      </c>
      <c r="G201" s="101">
        <f t="shared" si="64"/>
        <v>17.546796572196619</v>
      </c>
      <c r="H201" s="101">
        <f t="shared" si="65"/>
        <v>0.40153688242615326</v>
      </c>
      <c r="I201" s="101">
        <f t="shared" si="66"/>
        <v>0.40153688242615326</v>
      </c>
      <c r="J201" s="101">
        <f t="shared" si="67"/>
        <v>30.38096768290832</v>
      </c>
      <c r="K201" s="101">
        <f t="shared" si="68"/>
        <v>10.749114505549656</v>
      </c>
      <c r="L201" s="101">
        <f t="shared" si="57"/>
        <v>115.19830522207882</v>
      </c>
      <c r="M201" s="101">
        <f t="shared" si="69"/>
        <v>825.32174225241488</v>
      </c>
      <c r="N201" s="101">
        <f t="shared" si="70"/>
        <v>79.480271943680691</v>
      </c>
      <c r="O201" s="101">
        <f t="shared" si="71"/>
        <v>1.8971858527546841</v>
      </c>
      <c r="P201" s="101">
        <f t="shared" si="72"/>
        <v>1.8971858527546841</v>
      </c>
      <c r="Q201" s="101">
        <f t="shared" si="73"/>
        <v>72.235654515880114</v>
      </c>
      <c r="R201" s="101">
        <f t="shared" si="74"/>
        <v>3.6248829099568298</v>
      </c>
      <c r="S201" s="101">
        <f t="shared" si="58"/>
        <v>666.18656117738783</v>
      </c>
      <c r="T201" s="101">
        <f t="shared" si="59"/>
        <v>102.61662219878843</v>
      </c>
      <c r="U201" s="101">
        <f t="shared" si="60"/>
        <v>14.373997415506485</v>
      </c>
      <c r="V201" s="33">
        <f t="shared" si="61"/>
        <v>1000.0000000000006</v>
      </c>
      <c r="W201" s="105">
        <f t="shared" si="75"/>
        <v>1531923.2815827799</v>
      </c>
      <c r="X201" s="112">
        <f t="shared" si="62"/>
        <v>883.00938038570564</v>
      </c>
      <c r="Y201" s="32">
        <f>(uNES*L201+ uOCEX*G201+uEREX*'UC '!H201+uHOEX*I201+uNES*S201+ uOCEX*N201+uEREX*O201+uHOEX*P201)/(1+oDR)^A$5:A$65536</f>
        <v>548.39053342566183</v>
      </c>
    </row>
    <row r="202" spans="1:25" x14ac:dyDescent="0.25">
      <c r="A202" s="4">
        <v>196</v>
      </c>
      <c r="C202" s="110">
        <f>IF(male=0,VLOOKUP((A200:A1034/'Life tables'!$I$2)+age,lifetable,13,1),IF(male=1,VLOOKUP((A200:A1034/'Life tables'!$I$2)+age,lifetable,10,1),"error"))</f>
        <v>5.3177043245611344E-4</v>
      </c>
      <c r="F202" s="101">
        <f t="shared" si="63"/>
        <v>174.62136817406738</v>
      </c>
      <c r="G202" s="101">
        <f t="shared" si="64"/>
        <v>17.541081895473383</v>
      </c>
      <c r="H202" s="101">
        <f t="shared" si="65"/>
        <v>0.40140610907011193</v>
      </c>
      <c r="I202" s="101">
        <f t="shared" si="66"/>
        <v>0.40140610907011193</v>
      </c>
      <c r="J202" s="101">
        <f t="shared" si="67"/>
        <v>30.483580903884047</v>
      </c>
      <c r="K202" s="101">
        <f t="shared" si="68"/>
        <v>10.780580377335353</v>
      </c>
      <c r="L202" s="101">
        <f t="shared" si="57"/>
        <v>115.01331277923438</v>
      </c>
      <c r="M202" s="101">
        <f t="shared" si="69"/>
        <v>825.37863182593321</v>
      </c>
      <c r="N202" s="101">
        <f t="shared" si="70"/>
        <v>79.485750532869019</v>
      </c>
      <c r="O202" s="101">
        <f t="shared" si="71"/>
        <v>1.8973166261107253</v>
      </c>
      <c r="P202" s="101">
        <f t="shared" si="72"/>
        <v>1.8973166261107253</v>
      </c>
      <c r="Q202" s="101">
        <f t="shared" si="73"/>
        <v>72.718852513566731</v>
      </c>
      <c r="R202" s="101">
        <f t="shared" si="74"/>
        <v>3.646988275259047</v>
      </c>
      <c r="S202" s="101">
        <f t="shared" si="58"/>
        <v>665.73240725201697</v>
      </c>
      <c r="T202" s="101">
        <f t="shared" si="59"/>
        <v>103.20243341745078</v>
      </c>
      <c r="U202" s="101">
        <f t="shared" si="60"/>
        <v>14.427568652594399</v>
      </c>
      <c r="V202" s="33">
        <f t="shared" si="61"/>
        <v>1000.0000000000006</v>
      </c>
      <c r="W202" s="105">
        <f t="shared" si="75"/>
        <v>1528933.0340723328</v>
      </c>
      <c r="X202" s="112">
        <f t="shared" si="62"/>
        <v>882.36999792995539</v>
      </c>
      <c r="Y202" s="32">
        <f>(uNES*L202+ uOCEX*G202+uEREX*'UC '!H202+uHOEX*I202+uNES*S202+ uOCEX*N202+uEREX*O202+uHOEX*P202)/(1+oDR)^A$5:A$65536</f>
        <v>547.82854479467642</v>
      </c>
    </row>
    <row r="203" spans="1:25" x14ac:dyDescent="0.25">
      <c r="A203" s="4">
        <v>197</v>
      </c>
      <c r="C203" s="110">
        <f>IF(male=0,VLOOKUP((A201:A1035/'Life tables'!$I$2)+age,lifetable,13,1),IF(male=1,VLOOKUP((A201:A1035/'Life tables'!$I$2)+age,lifetable,10,1),"error"))</f>
        <v>5.3177043245611344E-4</v>
      </c>
      <c r="F203" s="101">
        <f t="shared" si="63"/>
        <v>174.56623213889722</v>
      </c>
      <c r="G203" s="101">
        <f t="shared" si="64"/>
        <v>17.535543365347177</v>
      </c>
      <c r="H203" s="101">
        <f t="shared" si="65"/>
        <v>0.40127936661253855</v>
      </c>
      <c r="I203" s="101">
        <f t="shared" si="66"/>
        <v>0.40127936661253855</v>
      </c>
      <c r="J203" s="101">
        <f t="shared" si="67"/>
        <v>30.586161725124164</v>
      </c>
      <c r="K203" s="101">
        <f t="shared" si="68"/>
        <v>10.812036313891292</v>
      </c>
      <c r="L203" s="101">
        <f t="shared" si="57"/>
        <v>114.82993200130952</v>
      </c>
      <c r="M203" s="101">
        <f t="shared" si="69"/>
        <v>825.43376786110343</v>
      </c>
      <c r="N203" s="101">
        <f t="shared" si="70"/>
        <v>79.491060252515169</v>
      </c>
      <c r="O203" s="101">
        <f t="shared" si="71"/>
        <v>1.8974433685682988</v>
      </c>
      <c r="P203" s="101">
        <f t="shared" si="72"/>
        <v>1.8974433685682988</v>
      </c>
      <c r="Q203" s="101">
        <f t="shared" si="73"/>
        <v>73.202082789314318</v>
      </c>
      <c r="R203" s="101">
        <f t="shared" si="74"/>
        <v>3.6690951172195541</v>
      </c>
      <c r="S203" s="101">
        <f t="shared" si="58"/>
        <v>665.27664296491776</v>
      </c>
      <c r="T203" s="101">
        <f t="shared" si="59"/>
        <v>103.78824451443847</v>
      </c>
      <c r="U203" s="101">
        <f t="shared" si="60"/>
        <v>14.481131431110846</v>
      </c>
      <c r="V203" s="33">
        <f t="shared" si="61"/>
        <v>1000.0000000000007</v>
      </c>
      <c r="W203" s="105">
        <f t="shared" si="75"/>
        <v>1525947.6397932076</v>
      </c>
      <c r="X203" s="112">
        <f t="shared" si="62"/>
        <v>881.73062405445125</v>
      </c>
      <c r="Y203" s="32">
        <f>(uNES*L203+ uOCEX*G203+uEREX*'UC '!H203+uHOEX*I203+uNES*S203+ uOCEX*N203+uEREX*O203+uHOEX*P203)/(1+oDR)^A$5:A$65536</f>
        <v>547.26683880760322</v>
      </c>
    </row>
    <row r="204" spans="1:25" x14ac:dyDescent="0.25">
      <c r="A204" s="4">
        <v>198</v>
      </c>
      <c r="C204" s="110">
        <f>IF(male=0,VLOOKUP((A202:A1036/'Life tables'!$I$2)+age,lifetable,13,1),IF(male=1,VLOOKUP((A202:A1036/'Life tables'!$I$2)+age,lifetable,10,1),"error"))</f>
        <v>5.3177043245611344E-4</v>
      </c>
      <c r="F204" s="101">
        <f t="shared" si="63"/>
        <v>174.51279559180645</v>
      </c>
      <c r="G204" s="101">
        <f t="shared" si="64"/>
        <v>17.530175552355377</v>
      </c>
      <c r="H204" s="101">
        <f t="shared" si="65"/>
        <v>0.40115653080685143</v>
      </c>
      <c r="I204" s="101">
        <f t="shared" si="66"/>
        <v>0.40115653080685143</v>
      </c>
      <c r="J204" s="101">
        <f t="shared" si="67"/>
        <v>30.68871114530339</v>
      </c>
      <c r="K204" s="101">
        <f t="shared" si="68"/>
        <v>10.843482621456479</v>
      </c>
      <c r="L204" s="101">
        <f t="shared" si="57"/>
        <v>114.6481132110775</v>
      </c>
      <c r="M204" s="101">
        <f t="shared" si="69"/>
        <v>825.48720440819409</v>
      </c>
      <c r="N204" s="101">
        <f t="shared" si="70"/>
        <v>79.496206307777086</v>
      </c>
      <c r="O204" s="101">
        <f t="shared" si="71"/>
        <v>1.8975662043739856</v>
      </c>
      <c r="P204" s="101">
        <f t="shared" si="72"/>
        <v>1.8975662043739856</v>
      </c>
      <c r="Q204" s="101">
        <f t="shared" si="73"/>
        <v>73.685344348198583</v>
      </c>
      <c r="R204" s="101">
        <f t="shared" si="74"/>
        <v>3.691203390322507</v>
      </c>
      <c r="S204" s="101">
        <f t="shared" si="58"/>
        <v>664.8193179531479</v>
      </c>
      <c r="T204" s="101">
        <f t="shared" si="59"/>
        <v>104.37405549350197</v>
      </c>
      <c r="U204" s="101">
        <f t="shared" si="60"/>
        <v>14.534686011778986</v>
      </c>
      <c r="V204" s="33">
        <f t="shared" si="61"/>
        <v>1000.0000000000006</v>
      </c>
      <c r="W204" s="105">
        <f t="shared" si="75"/>
        <v>1522967.0914371761</v>
      </c>
      <c r="X204" s="112">
        <f t="shared" si="62"/>
        <v>881.09125849471957</v>
      </c>
      <c r="Y204" s="32">
        <f>(uNES*L204+ uOCEX*G204+uEREX*'UC '!H204+uHOEX*I204+uNES*S204+ uOCEX*N204+uEREX*O204+uHOEX*P204)/(1+oDR)^A$5:A$65536</f>
        <v>546.70541520039956</v>
      </c>
    </row>
    <row r="205" spans="1:25" x14ac:dyDescent="0.25">
      <c r="A205" s="4">
        <v>199</v>
      </c>
      <c r="C205" s="110">
        <f>IF(male=0,VLOOKUP((A203:A1037/'Life tables'!$I$2)+age,lifetable,13,1),IF(male=1,VLOOKUP((A203:A1037/'Life tables'!$I$2)+age,lifetable,10,1),"error"))</f>
        <v>5.3177043245611344E-4</v>
      </c>
      <c r="F205" s="101">
        <f t="shared" si="63"/>
        <v>174.46100614854726</v>
      </c>
      <c r="G205" s="101">
        <f t="shared" si="64"/>
        <v>17.524973194390657</v>
      </c>
      <c r="H205" s="101">
        <f t="shared" si="65"/>
        <v>0.40103748123618915</v>
      </c>
      <c r="I205" s="101">
        <f t="shared" si="66"/>
        <v>0.40103748123618915</v>
      </c>
      <c r="J205" s="101">
        <f t="shared" si="67"/>
        <v>30.79123013231375</v>
      </c>
      <c r="K205" s="101">
        <f t="shared" si="68"/>
        <v>10.874919596830546</v>
      </c>
      <c r="L205" s="101">
        <f t="shared" si="57"/>
        <v>114.46780826253993</v>
      </c>
      <c r="M205" s="101">
        <f t="shared" si="69"/>
        <v>825.53899385145326</v>
      </c>
      <c r="N205" s="101">
        <f t="shared" si="70"/>
        <v>79.501193743371374</v>
      </c>
      <c r="O205" s="101">
        <f t="shared" si="71"/>
        <v>1.8976852539446478</v>
      </c>
      <c r="P205" s="101">
        <f t="shared" si="72"/>
        <v>1.8976852539446478</v>
      </c>
      <c r="Q205" s="101">
        <f t="shared" si="73"/>
        <v>74.168636225962359</v>
      </c>
      <c r="R205" s="101">
        <f t="shared" si="74"/>
        <v>3.7133130504550218</v>
      </c>
      <c r="S205" s="101">
        <f t="shared" si="58"/>
        <v>664.36048032377516</v>
      </c>
      <c r="T205" s="101">
        <f t="shared" si="59"/>
        <v>104.95986635827612</v>
      </c>
      <c r="U205" s="101">
        <f t="shared" si="60"/>
        <v>14.588232647285569</v>
      </c>
      <c r="V205" s="33">
        <f t="shared" si="61"/>
        <v>1000.0000000000005</v>
      </c>
      <c r="W205" s="105">
        <f t="shared" si="75"/>
        <v>1519991.3817096627</v>
      </c>
      <c r="X205" s="112">
        <f t="shared" si="62"/>
        <v>880.4519009944388</v>
      </c>
      <c r="Y205" s="32">
        <f>(uNES*L205+ uOCEX*G205+uEREX*'UC '!H205+uHOEX*I205+uNES*S205+ uOCEX*N205+uEREX*O205+uHOEX*P205)/(1+oDR)^A$5:A$65536</f>
        <v>546.1442737137528</v>
      </c>
    </row>
    <row r="206" spans="1:25" x14ac:dyDescent="0.25">
      <c r="A206" s="4">
        <v>200</v>
      </c>
      <c r="C206" s="110">
        <f>IF(male=0,VLOOKUP((A204:A1038/'Life tables'!$I$2)+age,lifetable,13,1),IF(male=1,VLOOKUP((A204:A1038/'Life tables'!$I$2)+age,lifetable,10,1),"error"))</f>
        <v>5.3177043245611344E-4</v>
      </c>
      <c r="F206" s="101">
        <f t="shared" si="63"/>
        <v>174.41081303953999</v>
      </c>
      <c r="G206" s="101">
        <f t="shared" si="64"/>
        <v>17.51993119154249</v>
      </c>
      <c r="H206" s="101">
        <f t="shared" si="65"/>
        <v>0.40092210119536476</v>
      </c>
      <c r="I206" s="101">
        <f t="shared" si="66"/>
        <v>0.40092210119536476</v>
      </c>
      <c r="J206" s="101">
        <f t="shared" si="67"/>
        <v>30.893719624213404</v>
      </c>
      <c r="K206" s="101">
        <f t="shared" si="68"/>
        <v>10.906347527664709</v>
      </c>
      <c r="L206" s="101">
        <f t="shared" si="57"/>
        <v>114.28897049372866</v>
      </c>
      <c r="M206" s="101">
        <f t="shared" si="69"/>
        <v>825.58918696046044</v>
      </c>
      <c r="N206" s="101">
        <f t="shared" si="70"/>
        <v>79.506027448518537</v>
      </c>
      <c r="O206" s="101">
        <f t="shared" si="71"/>
        <v>1.8978006339854721</v>
      </c>
      <c r="P206" s="101">
        <f t="shared" si="72"/>
        <v>1.8978006339854721</v>
      </c>
      <c r="Q206" s="101">
        <f t="shared" si="73"/>
        <v>74.651957488070281</v>
      </c>
      <c r="R206" s="101">
        <f t="shared" si="74"/>
        <v>3.7354240548639295</v>
      </c>
      <c r="S206" s="101">
        <f t="shared" si="58"/>
        <v>663.9001767010368</v>
      </c>
      <c r="T206" s="101">
        <f t="shared" si="59"/>
        <v>105.54567711228368</v>
      </c>
      <c r="U206" s="101">
        <f t="shared" si="60"/>
        <v>14.641771582528637</v>
      </c>
      <c r="V206" s="33">
        <f t="shared" si="61"/>
        <v>1000.0000000000005</v>
      </c>
      <c r="W206" s="105">
        <f t="shared" si="75"/>
        <v>1517020.5033296177</v>
      </c>
      <c r="X206" s="112">
        <f t="shared" si="62"/>
        <v>879.81255130518821</v>
      </c>
      <c r="Y206" s="32">
        <f>(uNES*L206+ uOCEX*G206+uEREX*'UC '!H206+uHOEX*I206+uNES*S206+ uOCEX*N206+uEREX*O206+uHOEX*P206)/(1+oDR)^A$5:A$65536</f>
        <v>545.58341409293462</v>
      </c>
    </row>
    <row r="207" spans="1:25" x14ac:dyDescent="0.25">
      <c r="A207" s="4">
        <v>201</v>
      </c>
      <c r="C207" s="110">
        <f>IF(male=0,VLOOKUP((A205:A1039/'Life tables'!$I$2)+age,lifetable,13,1),IF(male=1,VLOOKUP((A205:A1039/'Life tables'!$I$2)+age,lifetable,10,1),"error"))</f>
        <v>5.3177043245611344E-4</v>
      </c>
      <c r="F207" s="101">
        <f t="shared" si="63"/>
        <v>174.3621670601035</v>
      </c>
      <c r="G207" s="101">
        <f t="shared" si="64"/>
        <v>17.515044601097667</v>
      </c>
      <c r="H207" s="101">
        <f t="shared" si="65"/>
        <v>0.40081027757645898</v>
      </c>
      <c r="I207" s="101">
        <f t="shared" si="66"/>
        <v>0.40081027757645898</v>
      </c>
      <c r="J207" s="101">
        <f t="shared" si="67"/>
        <v>30.996180530146233</v>
      </c>
      <c r="K207" s="101">
        <f t="shared" si="68"/>
        <v>10.937766692743752</v>
      </c>
      <c r="L207" s="101">
        <f t="shared" si="57"/>
        <v>114.11155468096294</v>
      </c>
      <c r="M207" s="101">
        <f t="shared" si="69"/>
        <v>825.63783293989695</v>
      </c>
      <c r="N207" s="101">
        <f t="shared" si="70"/>
        <v>79.510712161735995</v>
      </c>
      <c r="O207" s="101">
        <f t="shared" si="71"/>
        <v>1.897912457604378</v>
      </c>
      <c r="P207" s="101">
        <f t="shared" si="72"/>
        <v>1.897912457604378</v>
      </c>
      <c r="Q207" s="101">
        <f t="shared" si="73"/>
        <v>75.135307228792684</v>
      </c>
      <c r="R207" s="101">
        <f t="shared" si="74"/>
        <v>3.7575363621138664</v>
      </c>
      <c r="S207" s="101">
        <f t="shared" si="58"/>
        <v>663.43845227204565</v>
      </c>
      <c r="T207" s="101">
        <f t="shared" si="59"/>
        <v>106.13148775893892</v>
      </c>
      <c r="U207" s="101">
        <f t="shared" si="60"/>
        <v>14.695303054857618</v>
      </c>
      <c r="V207" s="33">
        <f t="shared" si="61"/>
        <v>1000.0000000000005</v>
      </c>
      <c r="W207" s="105">
        <f t="shared" si="75"/>
        <v>1514054.4490293942</v>
      </c>
      <c r="X207" s="112">
        <f t="shared" si="62"/>
        <v>879.17320918620385</v>
      </c>
      <c r="Y207" s="32">
        <f>(uNES*L207+ uOCEX*G207+uEREX*'UC '!H207+uHOEX*I207+uNES*S207+ uOCEX*N207+uEREX*O207+uHOEX*P207)/(1+oDR)^A$5:A$65536</f>
        <v>545.02283608765993</v>
      </c>
    </row>
    <row r="208" spans="1:25" x14ac:dyDescent="0.25">
      <c r="A208" s="4">
        <v>202</v>
      </c>
      <c r="C208" s="110">
        <f>IF(male=0,VLOOKUP((A206:A1040/'Life tables'!$I$2)+age,lifetable,13,1),IF(male=1,VLOOKUP((A206:A1040/'Life tables'!$I$2)+age,lifetable,10,1),"error"))</f>
        <v>5.3177043245611344E-4</v>
      </c>
      <c r="F208" s="101">
        <f t="shared" si="63"/>
        <v>174.31502052221933</v>
      </c>
      <c r="G208" s="101">
        <f t="shared" si="64"/>
        <v>17.510308632694937</v>
      </c>
      <c r="H208" s="101">
        <f t="shared" si="65"/>
        <v>0.40070190075793954</v>
      </c>
      <c r="I208" s="101">
        <f t="shared" si="66"/>
        <v>0.40070190075793954</v>
      </c>
      <c r="J208" s="101">
        <f t="shared" si="67"/>
        <v>31.098613731233083</v>
      </c>
      <c r="K208" s="101">
        <f t="shared" si="68"/>
        <v>10.969177362259328</v>
      </c>
      <c r="L208" s="101">
        <f t="shared" si="57"/>
        <v>113.93551699451609</v>
      </c>
      <c r="M208" s="101">
        <f t="shared" si="69"/>
        <v>825.68497947778121</v>
      </c>
      <c r="N208" s="101">
        <f t="shared" si="70"/>
        <v>79.515252475483223</v>
      </c>
      <c r="O208" s="101">
        <f t="shared" si="71"/>
        <v>1.8980208344228977</v>
      </c>
      <c r="P208" s="101">
        <f t="shared" si="72"/>
        <v>1.8980208344228977</v>
      </c>
      <c r="Q208" s="101">
        <f t="shared" si="73"/>
        <v>75.618684570317711</v>
      </c>
      <c r="R208" s="101">
        <f t="shared" si="74"/>
        <v>3.7796499320466528</v>
      </c>
      <c r="S208" s="101">
        <f t="shared" si="58"/>
        <v>662.97535083108778</v>
      </c>
      <c r="T208" s="101">
        <f t="shared" si="59"/>
        <v>106.7172983015508</v>
      </c>
      <c r="U208" s="101">
        <f t="shared" si="60"/>
        <v>14.748827294305981</v>
      </c>
      <c r="V208" s="33">
        <f t="shared" si="61"/>
        <v>1000.0000000000006</v>
      </c>
      <c r="W208" s="105">
        <f t="shared" si="75"/>
        <v>1511093.2115546332</v>
      </c>
      <c r="X208" s="112">
        <f t="shared" si="62"/>
        <v>878.53387440414372</v>
      </c>
      <c r="Y208" s="32">
        <f>(uNES*L208+ uOCEX*G208+uEREX*'UC '!H208+uHOEX*I208+uNES*S208+ uOCEX*N208+uEREX*O208+uHOEX*P208)/(1+oDR)^A$5:A$65536</f>
        <v>544.46253945194997</v>
      </c>
    </row>
    <row r="209" spans="1:25" x14ac:dyDescent="0.25">
      <c r="A209" s="4">
        <v>203</v>
      </c>
      <c r="C209" s="110">
        <f>IF(male=0,VLOOKUP((A207:A1041/'Life tables'!$I$2)+age,lifetable,13,1),IF(male=1,VLOOKUP((A207:A1041/'Life tables'!$I$2)+age,lifetable,10,1),"error"))</f>
        <v>5.3177043245611344E-4</v>
      </c>
      <c r="F209" s="101">
        <f t="shared" si="63"/>
        <v>174.26932720778279</v>
      </c>
      <c r="G209" s="101">
        <f t="shared" si="64"/>
        <v>17.505718643628946</v>
      </c>
      <c r="H209" s="101">
        <f t="shared" si="65"/>
        <v>0.40059686449719856</v>
      </c>
      <c r="I209" s="101">
        <f t="shared" si="66"/>
        <v>0.40059686449719856</v>
      </c>
      <c r="J209" s="101">
        <f t="shared" si="67"/>
        <v>31.201020081435527</v>
      </c>
      <c r="K209" s="101">
        <f t="shared" si="68"/>
        <v>11.000579798074822</v>
      </c>
      <c r="L209" s="101">
        <f t="shared" si="57"/>
        <v>113.7608149556491</v>
      </c>
      <c r="M209" s="101">
        <f t="shared" si="69"/>
        <v>825.73067279221777</v>
      </c>
      <c r="N209" s="101">
        <f t="shared" si="70"/>
        <v>79.519652840663866</v>
      </c>
      <c r="O209" s="101">
        <f t="shared" si="71"/>
        <v>1.8981258706836386</v>
      </c>
      <c r="P209" s="101">
        <f t="shared" si="72"/>
        <v>1.8981258706836386</v>
      </c>
      <c r="Q209" s="101">
        <f t="shared" si="73"/>
        <v>76.102088661890761</v>
      </c>
      <c r="R209" s="101">
        <f t="shared" si="74"/>
        <v>3.8017647257419265</v>
      </c>
      <c r="S209" s="101">
        <f t="shared" si="58"/>
        <v>662.51091482255401</v>
      </c>
      <c r="T209" s="101">
        <f t="shared" si="59"/>
        <v>107.30310874332629</v>
      </c>
      <c r="U209" s="101">
        <f t="shared" si="60"/>
        <v>14.80234452381675</v>
      </c>
      <c r="V209" s="33">
        <f t="shared" si="61"/>
        <v>1000.0000000000006</v>
      </c>
      <c r="W209" s="105">
        <f t="shared" si="75"/>
        <v>1508136.7836641436</v>
      </c>
      <c r="X209" s="112">
        <f t="shared" si="62"/>
        <v>877.89454673285763</v>
      </c>
      <c r="Y209" s="32">
        <f>(uNES*L209+ uOCEX*G209+uEREX*'UC '!H209+uHOEX*I209+uNES*S209+ uOCEX*N209+uEREX*O209+uHOEX*P209)/(1+oDR)^A$5:A$65536</f>
        <v>543.90252394399943</v>
      </c>
    </row>
    <row r="210" spans="1:25" x14ac:dyDescent="0.25">
      <c r="A210" s="4">
        <v>204</v>
      </c>
      <c r="C210" s="110">
        <f>IF(male=0,VLOOKUP((A208:A1042/'Life tables'!$I$2)+age,lifetable,13,1),IF(male=1,VLOOKUP((A208:A1042/'Life tables'!$I$2)+age,lifetable,10,1),"error"))</f>
        <v>5.3177043245611344E-4</v>
      </c>
      <c r="F210" s="101">
        <f t="shared" si="63"/>
        <v>174.2250423232951</v>
      </c>
      <c r="G210" s="101">
        <f t="shared" si="64"/>
        <v>17.501270134299002</v>
      </c>
      <c r="H210" s="101">
        <f t="shared" si="65"/>
        <v>0.40049506582640182</v>
      </c>
      <c r="I210" s="101">
        <f t="shared" si="66"/>
        <v>0.40049506582640182</v>
      </c>
      <c r="J210" s="101">
        <f t="shared" si="67"/>
        <v>31.303400408393021</v>
      </c>
      <c r="K210" s="101">
        <f t="shared" si="68"/>
        <v>11.031974253982062</v>
      </c>
      <c r="L210" s="101">
        <f t="shared" si="57"/>
        <v>113.58740739496821</v>
      </c>
      <c r="M210" s="101">
        <f t="shared" si="69"/>
        <v>825.77495767670553</v>
      </c>
      <c r="N210" s="101">
        <f t="shared" si="70"/>
        <v>79.523917570988871</v>
      </c>
      <c r="O210" s="101">
        <f t="shared" si="71"/>
        <v>1.8982276693544355</v>
      </c>
      <c r="P210" s="101">
        <f t="shared" si="72"/>
        <v>1.8982276693544355</v>
      </c>
      <c r="Q210" s="101">
        <f t="shared" si="73"/>
        <v>76.58551867898052</v>
      </c>
      <c r="R210" s="101">
        <f t="shared" si="74"/>
        <v>3.823880705478989</v>
      </c>
      <c r="S210" s="101">
        <f t="shared" si="58"/>
        <v>662.0451853825482</v>
      </c>
      <c r="T210" s="101">
        <f t="shared" si="59"/>
        <v>107.88891908737354</v>
      </c>
      <c r="U210" s="101">
        <f t="shared" si="60"/>
        <v>14.855854959461052</v>
      </c>
      <c r="V210" s="33">
        <f t="shared" si="61"/>
        <v>1000.0000000000007</v>
      </c>
      <c r="W210" s="105">
        <f t="shared" si="75"/>
        <v>1505185.1581297929</v>
      </c>
      <c r="X210" s="112">
        <f t="shared" si="62"/>
        <v>877.25522595316602</v>
      </c>
      <c r="Y210" s="32">
        <f>(uNES*L210+ uOCEX*G210+uEREX*'UC '!H210+uHOEX*I210+uNES*S210+ uOCEX*N210+uEREX*O210+uHOEX*P210)/(1+oDR)^A$5:A$65536</f>
        <v>543.34278932604752</v>
      </c>
    </row>
    <row r="211" spans="1:25" x14ac:dyDescent="0.25">
      <c r="A211" s="4">
        <v>205</v>
      </c>
      <c r="C211" s="110">
        <f>IF(male=0,VLOOKUP((A209:A1043/'Life tables'!$I$2)+age,lifetable,13,1),IF(male=1,VLOOKUP((A209:A1043/'Life tables'!$I$2)+age,lifetable,10,1),"error"))</f>
        <v>5.3177043245611344E-4</v>
      </c>
      <c r="F211" s="101">
        <f t="shared" si="63"/>
        <v>174.18212245595186</v>
      </c>
      <c r="G211" s="101">
        <f t="shared" si="64"/>
        <v>17.496958743798039</v>
      </c>
      <c r="H211" s="101">
        <f t="shared" si="65"/>
        <v>0.40039640495154893</v>
      </c>
      <c r="I211" s="101">
        <f t="shared" si="66"/>
        <v>0.40039640495154893</v>
      </c>
      <c r="J211" s="101">
        <f t="shared" si="67"/>
        <v>31.405755514234233</v>
      </c>
      <c r="K211" s="101">
        <f t="shared" si="68"/>
        <v>11.063360975950109</v>
      </c>
      <c r="L211" s="101">
        <f t="shared" si="57"/>
        <v>113.41525441206636</v>
      </c>
      <c r="M211" s="101">
        <f t="shared" si="69"/>
        <v>825.81787754404877</v>
      </c>
      <c r="N211" s="101">
        <f t="shared" si="70"/>
        <v>79.528050847205392</v>
      </c>
      <c r="O211" s="101">
        <f t="shared" si="71"/>
        <v>1.8983263302292883</v>
      </c>
      <c r="P211" s="101">
        <f t="shared" si="72"/>
        <v>1.8983263302292883</v>
      </c>
      <c r="Q211" s="101">
        <f t="shared" si="73"/>
        <v>77.068973822470653</v>
      </c>
      <c r="R211" s="101">
        <f t="shared" si="74"/>
        <v>3.8459978346998271</v>
      </c>
      <c r="S211" s="101">
        <f t="shared" si="58"/>
        <v>661.5782023792143</v>
      </c>
      <c r="T211" s="101">
        <f t="shared" si="59"/>
        <v>108.47472933670488</v>
      </c>
      <c r="U211" s="101">
        <f t="shared" si="60"/>
        <v>14.909358810649938</v>
      </c>
      <c r="V211" s="33">
        <f t="shared" si="61"/>
        <v>1000.0000000000007</v>
      </c>
      <c r="W211" s="105">
        <f t="shared" si="75"/>
        <v>1502238.3277363966</v>
      </c>
      <c r="X211" s="112">
        <f t="shared" si="62"/>
        <v>876.6159118526457</v>
      </c>
      <c r="Y211" s="32">
        <f>(uNES*L211+ uOCEX*G211+uEREX*'UC '!H211+uHOEX*I211+uNES*S211+ uOCEX*N211+uEREX*O211+uHOEX*P211)/(1+oDR)^A$5:A$65536</f>
        <v>542.7833353642543</v>
      </c>
    </row>
    <row r="212" spans="1:25" x14ac:dyDescent="0.25">
      <c r="A212" s="4">
        <v>206</v>
      </c>
      <c r="C212" s="110">
        <f>IF(male=0,VLOOKUP((A210:A1044/'Life tables'!$I$2)+age,lifetable,13,1),IF(male=1,VLOOKUP((A210:A1044/'Life tables'!$I$2)+age,lifetable,10,1),"error"))</f>
        <v>5.3177043245611344E-4</v>
      </c>
      <c r="F212" s="101">
        <f t="shared" si="63"/>
        <v>174.14052553108525</v>
      </c>
      <c r="G212" s="101">
        <f t="shared" si="64"/>
        <v>17.492780245637622</v>
      </c>
      <c r="H212" s="101">
        <f t="shared" si="65"/>
        <v>0.40030078515464446</v>
      </c>
      <c r="I212" s="101">
        <f t="shared" si="66"/>
        <v>0.40030078515464446</v>
      </c>
      <c r="J212" s="101">
        <f t="shared" si="67"/>
        <v>31.508086176363385</v>
      </c>
      <c r="K212" s="101">
        <f t="shared" si="68"/>
        <v>11.094740202366392</v>
      </c>
      <c r="L212" s="101">
        <f t="shared" si="57"/>
        <v>113.24431733640856</v>
      </c>
      <c r="M212" s="101">
        <f t="shared" si="69"/>
        <v>825.85947446891544</v>
      </c>
      <c r="N212" s="101">
        <f t="shared" si="70"/>
        <v>79.532056721195104</v>
      </c>
      <c r="O212" s="101">
        <f t="shared" si="71"/>
        <v>1.898421950026193</v>
      </c>
      <c r="P212" s="101">
        <f t="shared" si="72"/>
        <v>1.898421950026193</v>
      </c>
      <c r="Q212" s="101">
        <f t="shared" si="73"/>
        <v>77.552453317876427</v>
      </c>
      <c r="R212" s="101">
        <f t="shared" si="74"/>
        <v>3.8681160779732764</v>
      </c>
      <c r="S212" s="101">
        <f t="shared" si="58"/>
        <v>661.11000445181821</v>
      </c>
      <c r="T212" s="101">
        <f t="shared" si="59"/>
        <v>109.0605394942398</v>
      </c>
      <c r="U212" s="101">
        <f t="shared" si="60"/>
        <v>14.962856280339668</v>
      </c>
      <c r="V212" s="33">
        <f t="shared" si="61"/>
        <v>1000.0000000000007</v>
      </c>
      <c r="W212" s="105">
        <f t="shared" si="75"/>
        <v>1499296.2852816114</v>
      </c>
      <c r="X212" s="112">
        <f t="shared" si="62"/>
        <v>875.97660422542117</v>
      </c>
      <c r="Y212" s="32">
        <f>(uNES*L212+ uOCEX*G212+uEREX*'UC '!H212+uHOEX*I212+uNES*S212+ uOCEX*N212+uEREX*O212+uHOEX*P212)/(1+oDR)^A$5:A$65536</f>
        <v>542.22416182858058</v>
      </c>
    </row>
    <row r="213" spans="1:25" x14ac:dyDescent="0.25">
      <c r="A213" s="4">
        <v>207</v>
      </c>
      <c r="C213" s="110">
        <f>IF(male=0,VLOOKUP((A211:A1045/'Life tables'!$I$2)+age,lifetable,13,1),IF(male=1,VLOOKUP((A211:A1045/'Life tables'!$I$2)+age,lifetable,10,1),"error"))</f>
        <v>5.3177043245611344E-4</v>
      </c>
      <c r="F213" s="101">
        <f t="shared" si="63"/>
        <v>174.10021077091787</v>
      </c>
      <c r="G213" s="101">
        <f t="shared" si="64"/>
        <v>17.488730543604664</v>
      </c>
      <c r="H213" s="101">
        <f t="shared" si="65"/>
        <v>0.40020811269888434</v>
      </c>
      <c r="I213" s="101">
        <f t="shared" si="66"/>
        <v>0.40020811269888434</v>
      </c>
      <c r="J213" s="101">
        <f t="shared" si="67"/>
        <v>31.610393148222343</v>
      </c>
      <c r="K213" s="101">
        <f t="shared" si="68"/>
        <v>11.126112164270388</v>
      </c>
      <c r="L213" s="101">
        <f t="shared" si="57"/>
        <v>113.0745586894227</v>
      </c>
      <c r="M213" s="101">
        <f t="shared" si="69"/>
        <v>825.89978922908278</v>
      </c>
      <c r="N213" s="101">
        <f t="shared" si="70"/>
        <v>79.535939119946278</v>
      </c>
      <c r="O213" s="101">
        <f t="shared" si="71"/>
        <v>1.8985146224819531</v>
      </c>
      <c r="P213" s="101">
        <f t="shared" si="72"/>
        <v>1.8985146224819531</v>
      </c>
      <c r="Q213" s="101">
        <f t="shared" si="73"/>
        <v>78.035956414585456</v>
      </c>
      <c r="R213" s="101">
        <f t="shared" si="74"/>
        <v>3.8902354009602851</v>
      </c>
      <c r="S213" s="101">
        <f t="shared" si="58"/>
        <v>660.64062904862681</v>
      </c>
      <c r="T213" s="101">
        <f t="shared" si="59"/>
        <v>109.6463495628078</v>
      </c>
      <c r="U213" s="101">
        <f t="shared" si="60"/>
        <v>15.016347565230674</v>
      </c>
      <c r="V213" s="33">
        <f t="shared" si="61"/>
        <v>1000.0000000000007</v>
      </c>
      <c r="W213" s="105">
        <f t="shared" si="75"/>
        <v>1496359.0235758361</v>
      </c>
      <c r="X213" s="112">
        <f t="shared" si="62"/>
        <v>875.33730287196215</v>
      </c>
      <c r="Y213" s="32">
        <f>(uNES*L213+ uOCEX*G213+uEREX*'UC '!H213+uHOEX*I213+uNES*S213+ uOCEX*N213+uEREX*O213+uHOEX*P213)/(1+oDR)^A$5:A$65536</f>
        <v>541.66526849266836</v>
      </c>
    </row>
    <row r="214" spans="1:25" x14ac:dyDescent="0.25">
      <c r="A214" s="4">
        <v>208</v>
      </c>
      <c r="C214" s="110">
        <f>IF(male=0,VLOOKUP((A212:A1046/'Life tables'!$I$2)+age,lifetable,13,1),IF(male=1,VLOOKUP((A212:A1046/'Life tables'!$I$2)+age,lifetable,10,1),"error"))</f>
        <v>5.3177043245611344E-4</v>
      </c>
      <c r="F214" s="101">
        <f t="shared" si="63"/>
        <v>174.06113865458801</v>
      </c>
      <c r="G214" s="101">
        <f t="shared" si="64"/>
        <v>17.484805667745896</v>
      </c>
      <c r="H214" s="101">
        <f t="shared" si="65"/>
        <v>0.40011829673676524</v>
      </c>
      <c r="I214" s="101">
        <f t="shared" si="66"/>
        <v>0.40011829673676524</v>
      </c>
      <c r="J214" s="101">
        <f t="shared" si="67"/>
        <v>31.712677160029223</v>
      </c>
      <c r="K214" s="101">
        <f t="shared" si="68"/>
        <v>11.157477085580123</v>
      </c>
      <c r="L214" s="101">
        <f t="shared" si="57"/>
        <v>112.90594214775923</v>
      </c>
      <c r="M214" s="101">
        <f t="shared" si="69"/>
        <v>825.93886134541265</v>
      </c>
      <c r="N214" s="101">
        <f t="shared" si="70"/>
        <v>79.539701849403571</v>
      </c>
      <c r="O214" s="101">
        <f t="shared" si="71"/>
        <v>1.8986044384440721</v>
      </c>
      <c r="P214" s="101">
        <f t="shared" si="72"/>
        <v>1.8986044384440721</v>
      </c>
      <c r="Q214" s="101">
        <f t="shared" si="73"/>
        <v>78.51948238512189</v>
      </c>
      <c r="R214" s="101">
        <f t="shared" si="74"/>
        <v>3.9123557703802536</v>
      </c>
      <c r="S214" s="101">
        <f t="shared" si="58"/>
        <v>660.17011246361881</v>
      </c>
      <c r="T214" s="101">
        <f t="shared" si="59"/>
        <v>110.23215954515112</v>
      </c>
      <c r="U214" s="101">
        <f t="shared" si="60"/>
        <v>15.069832855960376</v>
      </c>
      <c r="V214" s="33">
        <f t="shared" si="61"/>
        <v>1000.0000000000007</v>
      </c>
      <c r="W214" s="105">
        <f t="shared" si="75"/>
        <v>1493426.5354421064</v>
      </c>
      <c r="X214" s="112">
        <f t="shared" si="62"/>
        <v>874.69800759888915</v>
      </c>
      <c r="Y214" s="32">
        <f>(uNES*L214+ uOCEX*G214+uEREX*'UC '!H214+uHOEX*I214+uNES*S214+ uOCEX*N214+uEREX*O214+uHOEX*P214)/(1+oDR)^A$5:A$65536</f>
        <v>541.10665513373056</v>
      </c>
    </row>
    <row r="215" spans="1:25" x14ac:dyDescent="0.25">
      <c r="A215" s="4">
        <v>209</v>
      </c>
      <c r="C215" s="110">
        <f>IF(male=0,VLOOKUP((A213:A1047/'Life tables'!$I$2)+age,lifetable,13,1),IF(male=1,VLOOKUP((A213:A1047/'Life tables'!$I$2)+age,lifetable,10,1),"error"))</f>
        <v>5.6976556749510632E-4</v>
      </c>
      <c r="F215" s="101">
        <f t="shared" si="63"/>
        <v>174.02327087940699</v>
      </c>
      <c r="G215" s="101">
        <f t="shared" si="64"/>
        <v>17.481001770476077</v>
      </c>
      <c r="H215" s="101">
        <f t="shared" si="65"/>
        <v>0.40003124922102595</v>
      </c>
      <c r="I215" s="101">
        <f t="shared" si="66"/>
        <v>0.40003124922102595</v>
      </c>
      <c r="J215" s="101">
        <f t="shared" si="67"/>
        <v>31.822245548676779</v>
      </c>
      <c r="K215" s="101">
        <f t="shared" si="68"/>
        <v>11.188835183311671</v>
      </c>
      <c r="L215" s="101">
        <f t="shared" si="57"/>
        <v>112.73112587850042</v>
      </c>
      <c r="M215" s="101">
        <f t="shared" si="69"/>
        <v>825.97672912059375</v>
      </c>
      <c r="N215" s="101">
        <f t="shared" si="70"/>
        <v>79.543348598198875</v>
      </c>
      <c r="O215" s="101">
        <f t="shared" si="71"/>
        <v>1.8986914859598116</v>
      </c>
      <c r="P215" s="101">
        <f t="shared" si="72"/>
        <v>1.8986914859598116</v>
      </c>
      <c r="Q215" s="101">
        <f t="shared" si="73"/>
        <v>79.037580164145538</v>
      </c>
      <c r="R215" s="101">
        <f t="shared" si="74"/>
        <v>3.934477153978408</v>
      </c>
      <c r="S215" s="101">
        <f t="shared" si="58"/>
        <v>659.66394023235125</v>
      </c>
      <c r="T215" s="101">
        <f t="shared" si="59"/>
        <v>110.85982571282231</v>
      </c>
      <c r="U215" s="101">
        <f t="shared" si="60"/>
        <v>15.123312337290079</v>
      </c>
      <c r="V215" s="33">
        <f t="shared" si="61"/>
        <v>1000.0000000000007</v>
      </c>
      <c r="W215" s="105">
        <f t="shared" si="75"/>
        <v>1490419.4918653984</v>
      </c>
      <c r="X215" s="112">
        <f t="shared" si="62"/>
        <v>874.01686194988827</v>
      </c>
      <c r="Y215" s="32">
        <f>(uNES*L215+ uOCEX*G215+uEREX*'UC '!H215+uHOEX*I215+uNES*S215+ uOCEX*N215+uEREX*O215+uHOEX*P215)/(1+oDR)^A$5:A$65536</f>
        <v>540.52195341073912</v>
      </c>
    </row>
    <row r="216" spans="1:25" x14ac:dyDescent="0.25">
      <c r="A216" s="4">
        <v>210</v>
      </c>
      <c r="C216" s="110">
        <f>IF(male=0,VLOOKUP((A214:A1048/'Life tables'!$I$2)+age,lifetable,13,1),IF(male=1,VLOOKUP((A214:A1048/'Life tables'!$I$2)+age,lifetable,10,1),"error"))</f>
        <v>5.6976556749510632E-4</v>
      </c>
      <c r="F216" s="101">
        <f t="shared" si="63"/>
        <v>173.98657032331084</v>
      </c>
      <c r="G216" s="101">
        <f t="shared" si="64"/>
        <v>17.477315122806186</v>
      </c>
      <c r="H216" s="101">
        <f t="shared" si="65"/>
        <v>0.39994688481833396</v>
      </c>
      <c r="I216" s="101">
        <f t="shared" si="66"/>
        <v>0.39994688481833396</v>
      </c>
      <c r="J216" s="101">
        <f t="shared" si="67"/>
        <v>31.931790829950398</v>
      </c>
      <c r="K216" s="101">
        <f t="shared" si="68"/>
        <v>11.220186667791905</v>
      </c>
      <c r="L216" s="101">
        <f t="shared" si="57"/>
        <v>112.55738393312569</v>
      </c>
      <c r="M216" s="101">
        <f t="shared" si="69"/>
        <v>826.01342967668995</v>
      </c>
      <c r="N216" s="101">
        <f t="shared" si="70"/>
        <v>79.54688294126737</v>
      </c>
      <c r="O216" s="101">
        <f t="shared" si="71"/>
        <v>1.8987758503625038</v>
      </c>
      <c r="P216" s="101">
        <f t="shared" si="72"/>
        <v>1.8987758503625038</v>
      </c>
      <c r="Q216" s="101">
        <f t="shared" si="73"/>
        <v>79.555700963765204</v>
      </c>
      <c r="R216" s="101">
        <f t="shared" si="74"/>
        <v>3.9565995204941813</v>
      </c>
      <c r="S216" s="101">
        <f t="shared" si="58"/>
        <v>659.15669455043826</v>
      </c>
      <c r="T216" s="101">
        <f t="shared" si="59"/>
        <v>111.48749179371561</v>
      </c>
      <c r="U216" s="101">
        <f t="shared" si="60"/>
        <v>15.176786188286087</v>
      </c>
      <c r="V216" s="33">
        <f t="shared" si="61"/>
        <v>1000.0000000000008</v>
      </c>
      <c r="W216" s="105">
        <f t="shared" si="75"/>
        <v>1487417.3898942459</v>
      </c>
      <c r="X216" s="112">
        <f t="shared" si="62"/>
        <v>873.33572201799916</v>
      </c>
      <c r="Y216" s="32">
        <f>(uNES*L216+ uOCEX*G216+uEREX*'UC '!H216+uHOEX*I216+uNES*S216+ uOCEX*N216+uEREX*O216+uHOEX*P216)/(1+oDR)^A$5:A$65536</f>
        <v>539.93754639939084</v>
      </c>
    </row>
    <row r="217" spans="1:25" x14ac:dyDescent="0.25">
      <c r="A217" s="4">
        <v>211</v>
      </c>
      <c r="C217" s="110">
        <f>IF(male=0,VLOOKUP((A215:A1049/'Life tables'!$I$2)+age,lifetable,13,1),IF(male=1,VLOOKUP((A215:A1049/'Life tables'!$I$2)+age,lifetable,10,1),"error"))</f>
        <v>5.6976556749510632E-4</v>
      </c>
      <c r="F217" s="101">
        <f t="shared" si="63"/>
        <v>173.95100100846918</v>
      </c>
      <c r="G217" s="101">
        <f t="shared" si="64"/>
        <v>17.473742110687866</v>
      </c>
      <c r="H217" s="101">
        <f t="shared" si="65"/>
        <v>0.39986512082563264</v>
      </c>
      <c r="I217" s="101">
        <f t="shared" si="66"/>
        <v>0.39986512082563264</v>
      </c>
      <c r="J217" s="101">
        <f t="shared" si="67"/>
        <v>32.041313716101264</v>
      </c>
      <c r="K217" s="101">
        <f t="shared" si="68"/>
        <v>11.251531742864676</v>
      </c>
      <c r="L217" s="101">
        <f t="shared" si="57"/>
        <v>112.38468319716409</v>
      </c>
      <c r="M217" s="101">
        <f t="shared" si="69"/>
        <v>826.04899899153168</v>
      </c>
      <c r="N217" s="101">
        <f t="shared" si="70"/>
        <v>79.550308343352086</v>
      </c>
      <c r="O217" s="101">
        <f t="shared" si="71"/>
        <v>1.8988576143552052</v>
      </c>
      <c r="P217" s="101">
        <f t="shared" si="72"/>
        <v>1.8988576143552052</v>
      </c>
      <c r="Q217" s="101">
        <f t="shared" si="73"/>
        <v>80.073844074404505</v>
      </c>
      <c r="R217" s="101">
        <f t="shared" si="74"/>
        <v>3.9787228396305672</v>
      </c>
      <c r="S217" s="101">
        <f t="shared" si="58"/>
        <v>658.64840850543408</v>
      </c>
      <c r="T217" s="101">
        <f t="shared" si="59"/>
        <v>112.11515779050578</v>
      </c>
      <c r="U217" s="101">
        <f t="shared" si="60"/>
        <v>15.230254582495244</v>
      </c>
      <c r="V217" s="33">
        <f t="shared" si="61"/>
        <v>1000.0000000000009</v>
      </c>
      <c r="W217" s="105">
        <f t="shared" si="75"/>
        <v>1484420.2220742933</v>
      </c>
      <c r="X217" s="112">
        <f t="shared" si="62"/>
        <v>872.65458762699973</v>
      </c>
      <c r="Y217" s="32">
        <f>(uNES*L217+ uOCEX*G217+uEREX*'UC '!H217+uHOEX*I217+uNES*S217+ uOCEX*N217+uEREX*O217+uHOEX*P217)/(1+oDR)^A$5:A$65536</f>
        <v>539.35343388030435</v>
      </c>
    </row>
    <row r="218" spans="1:25" x14ac:dyDescent="0.25">
      <c r="A218" s="4">
        <v>212</v>
      </c>
      <c r="C218" s="110">
        <f>IF(male=0,VLOOKUP((A216:A1050/'Life tables'!$I$2)+age,lifetable,13,1),IF(male=1,VLOOKUP((A216:A1050/'Life tables'!$I$2)+age,lifetable,10,1),"error"))</f>
        <v>5.6976556749510632E-4</v>
      </c>
      <c r="F218" s="101">
        <f t="shared" si="63"/>
        <v>173.9165280660159</v>
      </c>
      <c r="G218" s="101">
        <f t="shared" si="64"/>
        <v>17.470279231470538</v>
      </c>
      <c r="H218" s="101">
        <f t="shared" si="65"/>
        <v>0.39978587708906671</v>
      </c>
      <c r="I218" s="101">
        <f t="shared" si="66"/>
        <v>0.39978587708906671</v>
      </c>
      <c r="J218" s="101">
        <f t="shared" si="67"/>
        <v>32.150814897426464</v>
      </c>
      <c r="K218" s="101">
        <f t="shared" si="68"/>
        <v>11.282870606090647</v>
      </c>
      <c r="L218" s="101">
        <f t="shared" si="57"/>
        <v>112.21299157685013</v>
      </c>
      <c r="M218" s="101">
        <f t="shared" si="69"/>
        <v>826.08347193398492</v>
      </c>
      <c r="N218" s="101">
        <f t="shared" si="70"/>
        <v>79.553628162400358</v>
      </c>
      <c r="O218" s="101">
        <f t="shared" si="71"/>
        <v>1.8989368580917712</v>
      </c>
      <c r="P218" s="101">
        <f t="shared" si="72"/>
        <v>1.8989368580917712</v>
      </c>
      <c r="Q218" s="101">
        <f t="shared" si="73"/>
        <v>80.592008808358727</v>
      </c>
      <c r="R218" s="101">
        <f t="shared" si="74"/>
        <v>4.0008470820244213</v>
      </c>
      <c r="S218" s="101">
        <f t="shared" si="58"/>
        <v>658.13911416501787</v>
      </c>
      <c r="T218" s="101">
        <f t="shared" si="59"/>
        <v>112.74282370578518</v>
      </c>
      <c r="U218" s="101">
        <f t="shared" si="60"/>
        <v>15.283717688115068</v>
      </c>
      <c r="V218" s="33">
        <f t="shared" si="61"/>
        <v>1000.0000000000008</v>
      </c>
      <c r="W218" s="105">
        <f t="shared" si="75"/>
        <v>1481427.9809639466</v>
      </c>
      <c r="X218" s="112">
        <f t="shared" si="62"/>
        <v>871.97345860610062</v>
      </c>
      <c r="Y218" s="32">
        <f>(uNES*L218+ uOCEX*G218+uEREX*'UC '!H218+uHOEX*I218+uNES*S218+ uOCEX*N218+uEREX*O218+uHOEX*P218)/(1+oDR)^A$5:A$65536</f>
        <v>538.76961563725501</v>
      </c>
    </row>
    <row r="219" spans="1:25" x14ac:dyDescent="0.25">
      <c r="A219" s="4">
        <v>213</v>
      </c>
      <c r="C219" s="110">
        <f>IF(male=0,VLOOKUP((A217:A1051/'Life tables'!$I$2)+age,lifetable,13,1),IF(male=1,VLOOKUP((A217:A1051/'Life tables'!$I$2)+age,lifetable,10,1),"error"))</f>
        <v>5.6976556749510632E-4</v>
      </c>
      <c r="F219" s="101">
        <f t="shared" si="63"/>
        <v>173.88311770186701</v>
      </c>
      <c r="G219" s="101">
        <f t="shared" si="64"/>
        <v>17.466923090467745</v>
      </c>
      <c r="H219" s="101">
        <f t="shared" si="65"/>
        <v>0.39970907592540694</v>
      </c>
      <c r="I219" s="101">
        <f t="shared" si="66"/>
        <v>0.39970907592540694</v>
      </c>
      <c r="J219" s="101">
        <f t="shared" si="67"/>
        <v>32.260295042945678</v>
      </c>
      <c r="K219" s="101">
        <f t="shared" si="68"/>
        <v>11.314203448940958</v>
      </c>
      <c r="L219" s="101">
        <f t="shared" si="57"/>
        <v>112.04227796766182</v>
      </c>
      <c r="M219" s="101">
        <f t="shared" si="69"/>
        <v>826.11688229813376</v>
      </c>
      <c r="N219" s="101">
        <f t="shared" si="70"/>
        <v>79.556845652855699</v>
      </c>
      <c r="O219" s="101">
        <f t="shared" si="71"/>
        <v>1.8990136592554308</v>
      </c>
      <c r="P219" s="101">
        <f t="shared" si="72"/>
        <v>1.8990136592554308</v>
      </c>
      <c r="Q219" s="101">
        <f t="shared" si="73"/>
        <v>81.110194499120624</v>
      </c>
      <c r="R219" s="101">
        <f t="shared" si="74"/>
        <v>4.0229722192176753</v>
      </c>
      <c r="S219" s="101">
        <f t="shared" si="58"/>
        <v>657.62884260842884</v>
      </c>
      <c r="T219" s="101">
        <f t="shared" si="59"/>
        <v>113.37048954206631</v>
      </c>
      <c r="U219" s="101">
        <f t="shared" si="60"/>
        <v>15.337175668158633</v>
      </c>
      <c r="V219" s="33">
        <f t="shared" si="61"/>
        <v>1000.0000000000008</v>
      </c>
      <c r="W219" s="105">
        <f t="shared" si="75"/>
        <v>1478440.6591342802</v>
      </c>
      <c r="X219" s="112">
        <f t="shared" si="62"/>
        <v>871.29233478977585</v>
      </c>
      <c r="Y219" s="32">
        <f>(uNES*L219+ uOCEX*G219+uEREX*'UC '!H219+uHOEX*I219+uNES*S219+ uOCEX*N219+uEREX*O219+uHOEX*P219)/(1+oDR)^A$5:A$65536</f>
        <v>538.1860914570799</v>
      </c>
    </row>
    <row r="220" spans="1:25" x14ac:dyDescent="0.25">
      <c r="A220" s="4">
        <v>214</v>
      </c>
      <c r="C220" s="110">
        <f>IF(male=0,VLOOKUP((A218:A1052/'Life tables'!$I$2)+age,lifetable,13,1),IF(male=1,VLOOKUP((A218:A1052/'Life tables'!$I$2)+age,lifetable,10,1),"error"))</f>
        <v>5.6976556749510632E-4</v>
      </c>
      <c r="F220" s="101">
        <f t="shared" si="63"/>
        <v>173.85073716359196</v>
      </c>
      <c r="G220" s="101">
        <f t="shared" si="64"/>
        <v>17.463670397629283</v>
      </c>
      <c r="H220" s="101">
        <f t="shared" si="65"/>
        <v>0.39963464204589672</v>
      </c>
      <c r="I220" s="101">
        <f t="shared" si="66"/>
        <v>0.39963464204589672</v>
      </c>
      <c r="J220" s="101">
        <f t="shared" si="67"/>
        <v>32.36975480105702</v>
      </c>
      <c r="K220" s="101">
        <f t="shared" si="68"/>
        <v>11.345530456984932</v>
      </c>
      <c r="L220" s="101">
        <f t="shared" si="57"/>
        <v>111.87251222382893</v>
      </c>
      <c r="M220" s="101">
        <f t="shared" si="69"/>
        <v>826.14926283640875</v>
      </c>
      <c r="N220" s="101">
        <f t="shared" si="70"/>
        <v>79.559963968848152</v>
      </c>
      <c r="O220" s="101">
        <f t="shared" si="71"/>
        <v>1.8990880931349408</v>
      </c>
      <c r="P220" s="101">
        <f t="shared" si="72"/>
        <v>1.8990880931349408</v>
      </c>
      <c r="Q220" s="101">
        <f t="shared" si="73"/>
        <v>81.628400500727096</v>
      </c>
      <c r="R220" s="101">
        <f t="shared" si="74"/>
        <v>4.0450982236294397</v>
      </c>
      <c r="S220" s="101">
        <f t="shared" si="58"/>
        <v>657.11762395693415</v>
      </c>
      <c r="T220" s="101">
        <f t="shared" si="59"/>
        <v>113.99815530178412</v>
      </c>
      <c r="U220" s="101">
        <f t="shared" si="60"/>
        <v>15.390628680614372</v>
      </c>
      <c r="V220" s="33">
        <f t="shared" si="61"/>
        <v>1000.0000000000007</v>
      </c>
      <c r="W220" s="105">
        <f t="shared" si="75"/>
        <v>1475458.2491689555</v>
      </c>
      <c r="X220" s="112">
        <f t="shared" si="62"/>
        <v>870.61121601760215</v>
      </c>
      <c r="Y220" s="32">
        <f>(uNES*L220+ uOCEX*G220+uEREX*'UC '!H220+uHOEX*I220+uNES*S220+ uOCEX*N220+uEREX*O220+uHOEX*P220)/(1+oDR)^A$5:A$65536</f>
        <v>537.60286112958113</v>
      </c>
    </row>
    <row r="221" spans="1:25" x14ac:dyDescent="0.25">
      <c r="A221" s="4">
        <v>215</v>
      </c>
      <c r="C221" s="110">
        <f>IF(male=0,VLOOKUP((A219:A1053/'Life tables'!$I$2)+age,lifetable,13,1),IF(male=1,VLOOKUP((A219:A1053/'Life tables'!$I$2)+age,lifetable,10,1),"error"))</f>
        <v>5.6976556749510632E-4</v>
      </c>
      <c r="F221" s="101">
        <f t="shared" si="63"/>
        <v>173.81935470830626</v>
      </c>
      <c r="G221" s="101">
        <f t="shared" si="64"/>
        <v>17.460517964315972</v>
      </c>
      <c r="H221" s="101">
        <f t="shared" si="65"/>
        <v>0.39956250248244568</v>
      </c>
      <c r="I221" s="101">
        <f t="shared" si="66"/>
        <v>0.39956250248244568</v>
      </c>
      <c r="J221" s="101">
        <f t="shared" si="67"/>
        <v>32.479194800172685</v>
      </c>
      <c r="K221" s="101">
        <f t="shared" si="68"/>
        <v>11.376851810071985</v>
      </c>
      <c r="L221" s="101">
        <f t="shared" si="57"/>
        <v>111.70366512878073</v>
      </c>
      <c r="M221" s="101">
        <f t="shared" si="69"/>
        <v>826.18064529169453</v>
      </c>
      <c r="N221" s="101">
        <f t="shared" si="70"/>
        <v>79.562986167286255</v>
      </c>
      <c r="O221" s="101">
        <f t="shared" si="71"/>
        <v>1.8991602326983921</v>
      </c>
      <c r="P221" s="101">
        <f t="shared" si="72"/>
        <v>1.8991602326983921</v>
      </c>
      <c r="Q221" s="101">
        <f t="shared" si="73"/>
        <v>82.146626187125889</v>
      </c>
      <c r="R221" s="101">
        <f t="shared" si="74"/>
        <v>4.0672250685289644</v>
      </c>
      <c r="S221" s="101">
        <f t="shared" si="58"/>
        <v>656.60548740335662</v>
      </c>
      <c r="T221" s="101">
        <f t="shared" si="59"/>
        <v>114.62582098729857</v>
      </c>
      <c r="U221" s="101">
        <f t="shared" si="60"/>
        <v>15.444076878600949</v>
      </c>
      <c r="V221" s="33">
        <f t="shared" si="61"/>
        <v>1000.0000000000008</v>
      </c>
      <c r="W221" s="105">
        <f t="shared" si="75"/>
        <v>1472480.7436641336</v>
      </c>
      <c r="X221" s="112">
        <f t="shared" si="62"/>
        <v>869.93010213410128</v>
      </c>
      <c r="Y221" s="32">
        <f>(uNES*L221+ uOCEX*G221+uEREX*'UC '!H221+uHOEX*I221+uNES*S221+ uOCEX*N221+uEREX*O221+uHOEX*P221)/(1+oDR)^A$5:A$65536</f>
        <v>537.01992444743655</v>
      </c>
    </row>
    <row r="222" spans="1:25" x14ac:dyDescent="0.25">
      <c r="A222" s="4">
        <v>216</v>
      </c>
      <c r="C222" s="110">
        <f>IF(male=0,VLOOKUP((A220:A1054/'Life tables'!$I$2)+age,lifetable,13,1),IF(male=1,VLOOKUP((A220:A1054/'Life tables'!$I$2)+age,lifetable,10,1),"error"))</f>
        <v>5.6976556749510632E-4</v>
      </c>
      <c r="F222" s="101">
        <f t="shared" si="63"/>
        <v>173.78893957155364</v>
      </c>
      <c r="G222" s="101">
        <f t="shared" si="64"/>
        <v>17.457462700173799</v>
      </c>
      <c r="H222" s="101">
        <f t="shared" si="65"/>
        <v>0.39949258651609881</v>
      </c>
      <c r="I222" s="101">
        <f t="shared" si="66"/>
        <v>0.39949258651609881</v>
      </c>
      <c r="J222" s="101">
        <f t="shared" si="67"/>
        <v>32.588615649334969</v>
      </c>
      <c r="K222" s="101">
        <f t="shared" si="68"/>
        <v>11.408167682507939</v>
      </c>
      <c r="L222" s="101">
        <f t="shared" si="57"/>
        <v>111.53570836650474</v>
      </c>
      <c r="M222" s="101">
        <f t="shared" si="69"/>
        <v>826.21106042844713</v>
      </c>
      <c r="N222" s="101">
        <f t="shared" si="70"/>
        <v>79.565915210853802</v>
      </c>
      <c r="O222" s="101">
        <f t="shared" si="71"/>
        <v>1.8992301486647389</v>
      </c>
      <c r="P222" s="101">
        <f t="shared" si="72"/>
        <v>1.8992301486647389</v>
      </c>
      <c r="Q222" s="101">
        <f t="shared" si="73"/>
        <v>82.664870951561937</v>
      </c>
      <c r="R222" s="101">
        <f t="shared" si="74"/>
        <v>4.0893527280094375</v>
      </c>
      <c r="S222" s="101">
        <f t="shared" si="58"/>
        <v>656.0924612406925</v>
      </c>
      <c r="T222" s="101">
        <f t="shared" si="59"/>
        <v>115.25348660089691</v>
      </c>
      <c r="U222" s="101">
        <f t="shared" si="60"/>
        <v>15.497520410517376</v>
      </c>
      <c r="V222" s="33">
        <f t="shared" si="61"/>
        <v>1000.0000000000008</v>
      </c>
      <c r="W222" s="105">
        <f t="shared" si="75"/>
        <v>1469508.1352283997</v>
      </c>
      <c r="X222" s="112">
        <f t="shared" si="62"/>
        <v>869.24899298858645</v>
      </c>
      <c r="Y222" s="32">
        <f>(uNES*L222+ uOCEX*G222+uEREX*'UC '!H222+uHOEX*I222+uNES*S222+ uOCEX*N222+uEREX*O222+uHOEX*P222)/(1+oDR)^A$5:A$65536</f>
        <v>536.43728120611104</v>
      </c>
    </row>
    <row r="223" spans="1:25" x14ac:dyDescent="0.25">
      <c r="A223" s="4">
        <v>217</v>
      </c>
      <c r="C223" s="110">
        <f>IF(male=0,VLOOKUP((A221:A1055/'Life tables'!$I$2)+age,lifetable,13,1),IF(male=1,VLOOKUP((A221:A1055/'Life tables'!$I$2)+age,lifetable,10,1),"error"))</f>
        <v>5.6976556749510632E-4</v>
      </c>
      <c r="F223" s="101">
        <f t="shared" si="63"/>
        <v>173.75946193714745</v>
      </c>
      <c r="G223" s="101">
        <f t="shared" si="64"/>
        <v>17.454501610104408</v>
      </c>
      <c r="H223" s="101">
        <f t="shared" si="65"/>
        <v>0.39942482560770992</v>
      </c>
      <c r="I223" s="101">
        <f t="shared" si="66"/>
        <v>0.39942482560770992</v>
      </c>
      <c r="J223" s="101">
        <f t="shared" si="67"/>
        <v>32.698017938813322</v>
      </c>
      <c r="K223" s="101">
        <f t="shared" si="68"/>
        <v>11.43947824322589</v>
      </c>
      <c r="L223" s="101">
        <f t="shared" si="57"/>
        <v>111.36861449378841</v>
      </c>
      <c r="M223" s="101">
        <f t="shared" si="69"/>
        <v>826.24053806285337</v>
      </c>
      <c r="N223" s="101">
        <f t="shared" si="70"/>
        <v>79.568753970914173</v>
      </c>
      <c r="O223" s="101">
        <f t="shared" si="71"/>
        <v>1.8992979095731279</v>
      </c>
      <c r="P223" s="101">
        <f t="shared" si="72"/>
        <v>1.8992979095731279</v>
      </c>
      <c r="Q223" s="101">
        <f t="shared" si="73"/>
        <v>83.183134205982483</v>
      </c>
      <c r="R223" s="101">
        <f t="shared" si="74"/>
        <v>4.1114811769625863</v>
      </c>
      <c r="S223" s="101">
        <f t="shared" si="58"/>
        <v>655.57857288984792</v>
      </c>
      <c r="T223" s="101">
        <f t="shared" si="59"/>
        <v>115.88115214479581</v>
      </c>
      <c r="U223" s="101">
        <f t="shared" si="60"/>
        <v>15.550959420188477</v>
      </c>
      <c r="V223" s="33">
        <f t="shared" si="61"/>
        <v>1000.0000000000008</v>
      </c>
      <c r="W223" s="105">
        <f t="shared" si="75"/>
        <v>1466540.4164826756</v>
      </c>
      <c r="X223" s="112">
        <f t="shared" si="62"/>
        <v>868.56788843501658</v>
      </c>
      <c r="Y223" s="32">
        <f>(uNES*L223+ uOCEX*G223+uEREX*'UC '!H223+uHOEX*I223+uNES*S223+ uOCEX*N223+uEREX*O223+uHOEX*P223)/(1+oDR)^A$5:A$65536</f>
        <v>535.85493120377225</v>
      </c>
    </row>
    <row r="224" spans="1:25" x14ac:dyDescent="0.25">
      <c r="A224" s="4">
        <v>218</v>
      </c>
      <c r="C224" s="110">
        <f>IF(male=0,VLOOKUP((A222:A1056/'Life tables'!$I$2)+age,lifetable,13,1),IF(male=1,VLOOKUP((A222:A1056/'Life tables'!$I$2)+age,lifetable,10,1),"error"))</f>
        <v>5.6976556749510632E-4</v>
      </c>
      <c r="F224" s="101">
        <f t="shared" si="63"/>
        <v>173.73089290794161</v>
      </c>
      <c r="G224" s="101">
        <f t="shared" si="64"/>
        <v>17.451631791328996</v>
      </c>
      <c r="H224" s="101">
        <f t="shared" si="65"/>
        <v>0.39935915333075245</v>
      </c>
      <c r="I224" s="101">
        <f t="shared" si="66"/>
        <v>0.39935915333075245</v>
      </c>
      <c r="J224" s="101">
        <f t="shared" si="67"/>
        <v>32.807402240683011</v>
      </c>
      <c r="K224" s="101">
        <f t="shared" si="68"/>
        <v>11.470783655951822</v>
      </c>
      <c r="L224" s="101">
        <f t="shared" si="57"/>
        <v>111.20235691331628</v>
      </c>
      <c r="M224" s="101">
        <f t="shared" si="69"/>
        <v>826.26910709205924</v>
      </c>
      <c r="N224" s="101">
        <f t="shared" si="70"/>
        <v>79.571505230325144</v>
      </c>
      <c r="O224" s="101">
        <f t="shared" si="71"/>
        <v>1.8993635818500854</v>
      </c>
      <c r="P224" s="101">
        <f t="shared" si="72"/>
        <v>1.8993635818500854</v>
      </c>
      <c r="Q224" s="101">
        <f t="shared" si="73"/>
        <v>83.701415380460645</v>
      </c>
      <c r="R224" s="101">
        <f t="shared" si="74"/>
        <v>4.1336103910540638</v>
      </c>
      <c r="S224" s="101">
        <f t="shared" si="58"/>
        <v>655.0638489265192</v>
      </c>
      <c r="T224" s="101">
        <f t="shared" si="59"/>
        <v>116.50881762114366</v>
      </c>
      <c r="U224" s="101">
        <f t="shared" si="60"/>
        <v>15.604394047005886</v>
      </c>
      <c r="V224" s="33">
        <f t="shared" si="61"/>
        <v>1000.0000000000009</v>
      </c>
      <c r="W224" s="105">
        <f t="shared" si="75"/>
        <v>1463577.5800601498</v>
      </c>
      <c r="X224" s="112">
        <f t="shared" si="62"/>
        <v>867.88678833185122</v>
      </c>
      <c r="Y224" s="32">
        <f>(uNES*L224+ uOCEX*G224+uEREX*'UC '!H224+uHOEX*I224+uNES*S224+ uOCEX*N224+uEREX*O224+uHOEX*P224)/(1+oDR)^A$5:A$65536</f>
        <v>535.27287424120675</v>
      </c>
    </row>
    <row r="225" spans="1:25" x14ac:dyDescent="0.25">
      <c r="A225" s="4">
        <v>219</v>
      </c>
      <c r="C225" s="110">
        <f>IF(male=0,VLOOKUP((A223:A1057/'Life tables'!$I$2)+age,lifetable,13,1),IF(male=1,VLOOKUP((A223:A1057/'Life tables'!$I$2)+age,lifetable,10,1),"error"))</f>
        <v>5.6976556749510632E-4</v>
      </c>
      <c r="F225" s="101">
        <f t="shared" si="63"/>
        <v>173.70320447750257</v>
      </c>
      <c r="G225" s="101">
        <f t="shared" si="64"/>
        <v>17.448850430542702</v>
      </c>
      <c r="H225" s="101">
        <f t="shared" si="65"/>
        <v>0.39929550530620073</v>
      </c>
      <c r="I225" s="101">
        <f t="shared" si="66"/>
        <v>0.39929550530620073</v>
      </c>
      <c r="J225" s="101">
        <f t="shared" si="67"/>
        <v>32.91676910938591</v>
      </c>
      <c r="K225" s="101">
        <f t="shared" si="68"/>
        <v>11.502084079365098</v>
      </c>
      <c r="L225" s="101">
        <f t="shared" si="57"/>
        <v>111.03690984759646</v>
      </c>
      <c r="M225" s="101">
        <f t="shared" si="69"/>
        <v>826.29679552249831</v>
      </c>
      <c r="N225" s="101">
        <f t="shared" si="70"/>
        <v>79.574171686166949</v>
      </c>
      <c r="O225" s="101">
        <f t="shared" si="71"/>
        <v>1.8994272298746373</v>
      </c>
      <c r="P225" s="101">
        <f t="shared" si="72"/>
        <v>1.8994272298746373</v>
      </c>
      <c r="Q225" s="101">
        <f t="shared" si="73"/>
        <v>84.219713922636728</v>
      </c>
      <c r="R225" s="101">
        <f t="shared" si="74"/>
        <v>4.1557403466995941</v>
      </c>
      <c r="S225" s="101">
        <f t="shared" si="58"/>
        <v>654.5483151072458</v>
      </c>
      <c r="T225" s="101">
        <f t="shared" si="59"/>
        <v>117.13648303202264</v>
      </c>
      <c r="U225" s="101">
        <f t="shared" si="60"/>
        <v>15.657824426064693</v>
      </c>
      <c r="V225" s="33">
        <f t="shared" si="61"/>
        <v>1000.0000000000009</v>
      </c>
      <c r="W225" s="105">
        <f t="shared" si="75"/>
        <v>1460619.6186061993</v>
      </c>
      <c r="X225" s="112">
        <f t="shared" si="62"/>
        <v>867.20569254191366</v>
      </c>
      <c r="Y225" s="32">
        <f>(uNES*L225+ uOCEX*G225+uEREX*'UC '!H225+uHOEX*I225+uNES*S225+ uOCEX*N225+uEREX*O225+uHOEX*P225)/(1+oDR)^A$5:A$65536</f>
        <v>534.69111012174028</v>
      </c>
    </row>
    <row r="226" spans="1:25" x14ac:dyDescent="0.25">
      <c r="A226" s="4">
        <v>220</v>
      </c>
      <c r="C226" s="110">
        <f>IF(male=0,VLOOKUP((A224:A1058/'Life tables'!$I$2)+age,lifetable,13,1),IF(male=1,VLOOKUP((A224:A1058/'Life tables'!$I$2)+age,lifetable,10,1),"error"))</f>
        <v>5.6976556749510632E-4</v>
      </c>
      <c r="F226" s="101">
        <f t="shared" si="63"/>
        <v>173.67636950265427</v>
      </c>
      <c r="G226" s="101">
        <f t="shared" si="64"/>
        <v>17.446154801156684</v>
      </c>
      <c r="H226" s="101">
        <f t="shared" si="65"/>
        <v>0.39923381913941891</v>
      </c>
      <c r="I226" s="101">
        <f t="shared" si="66"/>
        <v>0.39923381913941891</v>
      </c>
      <c r="J226" s="101">
        <f t="shared" si="67"/>
        <v>33.026119082274022</v>
      </c>
      <c r="K226" s="101">
        <f t="shared" si="68"/>
        <v>11.533379667254023</v>
      </c>
      <c r="L226" s="101">
        <f t="shared" si="57"/>
        <v>110.8722483136907</v>
      </c>
      <c r="M226" s="101">
        <f t="shared" si="69"/>
        <v>826.32363049734658</v>
      </c>
      <c r="N226" s="101">
        <f t="shared" si="70"/>
        <v>79.576755952386222</v>
      </c>
      <c r="O226" s="101">
        <f t="shared" si="71"/>
        <v>1.899488916041419</v>
      </c>
      <c r="P226" s="101">
        <f t="shared" si="72"/>
        <v>1.899488916041419</v>
      </c>
      <c r="Q226" s="101">
        <f t="shared" si="73"/>
        <v>84.738029297176695</v>
      </c>
      <c r="R226" s="101">
        <f t="shared" si="74"/>
        <v>4.1778710210418524</v>
      </c>
      <c r="S226" s="101">
        <f t="shared" si="58"/>
        <v>654.03199639465902</v>
      </c>
      <c r="T226" s="101">
        <f t="shared" si="59"/>
        <v>117.76414837945072</v>
      </c>
      <c r="U226" s="101">
        <f t="shared" si="60"/>
        <v>15.711250688295875</v>
      </c>
      <c r="V226" s="33">
        <f t="shared" si="61"/>
        <v>1000.0000000000009</v>
      </c>
      <c r="W226" s="105">
        <f t="shared" si="75"/>
        <v>1457666.5247783198</v>
      </c>
      <c r="X226" s="112">
        <f t="shared" si="62"/>
        <v>866.52460093225432</v>
      </c>
      <c r="Y226" s="32">
        <f>(uNES*L226+ uOCEX*G226+uEREX*'UC '!H226+uHOEX*I226+uNES*S226+ uOCEX*N226+uEREX*O226+uHOEX*P226)/(1+oDR)^A$5:A$65536</f>
        <v>534.10963865115991</v>
      </c>
    </row>
    <row r="227" spans="1:25" x14ac:dyDescent="0.25">
      <c r="A227" s="4">
        <v>221</v>
      </c>
      <c r="C227" s="110">
        <f>IF(male=0,VLOOKUP((A225:A1059/'Life tables'!$I$2)+age,lifetable,13,1),IF(male=1,VLOOKUP((A225:A1059/'Life tables'!$I$2)+age,lifetable,10,1),"error"))</f>
        <v>5.6976556749510632E-4</v>
      </c>
      <c r="F227" s="101">
        <f t="shared" si="63"/>
        <v>173.65036167686966</v>
      </c>
      <c r="G227" s="101">
        <f t="shared" si="64"/>
        <v>17.443542260625239</v>
      </c>
      <c r="H227" s="101">
        <f t="shared" si="65"/>
        <v>0.39917403435899523</v>
      </c>
      <c r="I227" s="101">
        <f t="shared" si="66"/>
        <v>0.39917403435899523</v>
      </c>
      <c r="J227" s="101">
        <f t="shared" si="67"/>
        <v>33.135452680136254</v>
      </c>
      <c r="K227" s="101">
        <f t="shared" si="68"/>
        <v>11.564670568666601</v>
      </c>
      <c r="L227" s="101">
        <f t="shared" si="57"/>
        <v>110.70834809872358</v>
      </c>
      <c r="M227" s="101">
        <f t="shared" si="69"/>
        <v>826.3496383231311</v>
      </c>
      <c r="N227" s="101">
        <f t="shared" si="70"/>
        <v>79.579260562358542</v>
      </c>
      <c r="O227" s="101">
        <f t="shared" si="71"/>
        <v>1.8995487008218424</v>
      </c>
      <c r="P227" s="101">
        <f t="shared" si="72"/>
        <v>1.8995487008218424</v>
      </c>
      <c r="Q227" s="101">
        <f t="shared" si="73"/>
        <v>85.256360985247426</v>
      </c>
      <c r="R227" s="101">
        <f t="shared" si="74"/>
        <v>4.2000023919280567</v>
      </c>
      <c r="S227" s="101">
        <f t="shared" si="58"/>
        <v>653.51491698195343</v>
      </c>
      <c r="T227" s="101">
        <f t="shared" si="59"/>
        <v>118.39181366538368</v>
      </c>
      <c r="U227" s="101">
        <f t="shared" si="60"/>
        <v>15.764672960594659</v>
      </c>
      <c r="V227" s="33">
        <f t="shared" si="61"/>
        <v>1000.0000000000008</v>
      </c>
      <c r="W227" s="105">
        <f t="shared" si="75"/>
        <v>1454718.2912460472</v>
      </c>
      <c r="X227" s="112">
        <f t="shared" si="62"/>
        <v>865.84351337402245</v>
      </c>
      <c r="Y227" s="32">
        <f>(uNES*L227+ uOCEX*G227+uEREX*'UC '!H227+uHOEX*I227+uNES*S227+ uOCEX*N227+uEREX*O227+uHOEX*P227)/(1+oDR)^A$5:A$65536</f>
        <v>533.52845963764037</v>
      </c>
    </row>
    <row r="228" spans="1:25" x14ac:dyDescent="0.25">
      <c r="A228" s="4">
        <v>222</v>
      </c>
      <c r="C228" s="110">
        <f>IF(male=0,VLOOKUP((A226:A1060/'Life tables'!$I$2)+age,lifetable,13,1),IF(male=1,VLOOKUP((A226:A1060/'Life tables'!$I$2)+age,lifetable,10,1),"error"))</f>
        <v>5.6976556749510632E-4</v>
      </c>
      <c r="F228" s="101">
        <f t="shared" si="63"/>
        <v>173.62515550448208</v>
      </c>
      <c r="G228" s="101">
        <f t="shared" si="64"/>
        <v>17.441010247855292</v>
      </c>
      <c r="H228" s="101">
        <f t="shared" si="65"/>
        <v>0.39911609235746104</v>
      </c>
      <c r="I228" s="101">
        <f t="shared" si="66"/>
        <v>0.39911609235746104</v>
      </c>
      <c r="J228" s="101">
        <f t="shared" si="67"/>
        <v>33.244770407708963</v>
      </c>
      <c r="K228" s="101">
        <f t="shared" si="68"/>
        <v>11.595956928056649</v>
      </c>
      <c r="L228" s="101">
        <f t="shared" si="57"/>
        <v>110.54518573614625</v>
      </c>
      <c r="M228" s="101">
        <f t="shared" si="69"/>
        <v>826.37484449551869</v>
      </c>
      <c r="N228" s="101">
        <f t="shared" si="70"/>
        <v>79.581687971371863</v>
      </c>
      <c r="O228" s="101">
        <f t="shared" si="71"/>
        <v>1.8996066428233767</v>
      </c>
      <c r="P228" s="101">
        <f t="shared" si="72"/>
        <v>1.8996066428233767</v>
      </c>
      <c r="Q228" s="101">
        <f t="shared" si="73"/>
        <v>85.774708484008059</v>
      </c>
      <c r="R228" s="101">
        <f t="shared" si="74"/>
        <v>4.2221344378882542</v>
      </c>
      <c r="S228" s="101">
        <f t="shared" si="58"/>
        <v>652.99710031660379</v>
      </c>
      <c r="T228" s="101">
        <f t="shared" si="59"/>
        <v>119.01947889171703</v>
      </c>
      <c r="U228" s="101">
        <f t="shared" si="60"/>
        <v>15.818091365944904</v>
      </c>
      <c r="V228" s="33">
        <f t="shared" si="61"/>
        <v>1000.0000000000008</v>
      </c>
      <c r="W228" s="105">
        <f t="shared" si="75"/>
        <v>1451774.9106908978</v>
      </c>
      <c r="X228" s="112">
        <f t="shared" si="62"/>
        <v>865.16242974233887</v>
      </c>
      <c r="Y228" s="32">
        <f>(uNES*L228+ uOCEX*G228+uEREX*'UC '!H228+uHOEX*I228+uNES*S228+ uOCEX*N228+uEREX*O228+uHOEX*P228)/(1+oDR)^A$5:A$65536</f>
        <v>532.94757289166898</v>
      </c>
    </row>
    <row r="229" spans="1:25" x14ac:dyDescent="0.25">
      <c r="A229" s="4">
        <v>223</v>
      </c>
      <c r="C229" s="110">
        <f>IF(male=0,VLOOKUP((A227:A1061/'Life tables'!$I$2)+age,lifetable,13,1),IF(male=1,VLOOKUP((A227:A1061/'Life tables'!$I$2)+age,lifetable,10,1),"error"))</f>
        <v>5.6976556749510632E-4</v>
      </c>
      <c r="F229" s="101">
        <f t="shared" si="63"/>
        <v>173.6007262756917</v>
      </c>
      <c r="G229" s="101">
        <f t="shared" si="64"/>
        <v>17.438556280695742</v>
      </c>
      <c r="H229" s="101">
        <f t="shared" si="65"/>
        <v>0.39905993633383763</v>
      </c>
      <c r="I229" s="101">
        <f t="shared" si="66"/>
        <v>0.39905993633383763</v>
      </c>
      <c r="J229" s="101">
        <f t="shared" si="67"/>
        <v>33.354072754170737</v>
      </c>
      <c r="K229" s="101">
        <f t="shared" si="68"/>
        <v>11.627238885425404</v>
      </c>
      <c r="L229" s="101">
        <f t="shared" si="57"/>
        <v>110.38273848273214</v>
      </c>
      <c r="M229" s="101">
        <f t="shared" si="69"/>
        <v>826.39927372430907</v>
      </c>
      <c r="N229" s="101">
        <f t="shared" si="70"/>
        <v>79.584040559033411</v>
      </c>
      <c r="O229" s="101">
        <f t="shared" si="71"/>
        <v>1.8996627988470001</v>
      </c>
      <c r="P229" s="101">
        <f t="shared" si="72"/>
        <v>1.8996627988470001</v>
      </c>
      <c r="Q229" s="101">
        <f t="shared" si="73"/>
        <v>86.293071306117071</v>
      </c>
      <c r="R229" s="101">
        <f t="shared" si="74"/>
        <v>4.2442671381142709</v>
      </c>
      <c r="S229" s="101">
        <f t="shared" si="58"/>
        <v>652.47856912335033</v>
      </c>
      <c r="T229" s="101">
        <f t="shared" si="59"/>
        <v>119.64714406028781</v>
      </c>
      <c r="U229" s="101">
        <f t="shared" si="60"/>
        <v>15.871506023539675</v>
      </c>
      <c r="V229" s="33">
        <f t="shared" si="61"/>
        <v>1000.0000000000008</v>
      </c>
      <c r="W229" s="105">
        <f t="shared" si="75"/>
        <v>1448836.3758062925</v>
      </c>
      <c r="X229" s="112">
        <f t="shared" si="62"/>
        <v>864.48134991617326</v>
      </c>
      <c r="Y229" s="32">
        <f>(uNES*L229+ uOCEX*G229+uEREX*'UC '!H229+uHOEX*I229+uNES*S229+ uOCEX*N229+uEREX*O229+uHOEX*P229)/(1+oDR)^A$5:A$65536</f>
        <v>532.3669782259758</v>
      </c>
    </row>
    <row r="230" spans="1:25" x14ac:dyDescent="0.25">
      <c r="A230" s="4">
        <v>224</v>
      </c>
      <c r="C230" s="110">
        <f>IF(male=0,VLOOKUP((A228:A1062/'Life tables'!$I$2)+age,lifetable,13,1),IF(male=1,VLOOKUP((A228:A1062/'Life tables'!$I$2)+age,lifetable,10,1),"error"))</f>
        <v>5.6976556749510632E-4</v>
      </c>
      <c r="F230" s="101">
        <f t="shared" si="63"/>
        <v>173.57705004234234</v>
      </c>
      <c r="G230" s="101">
        <f t="shared" si="64"/>
        <v>17.436177953504171</v>
      </c>
      <c r="H230" s="101">
        <f t="shared" si="65"/>
        <v>0.39900551123795402</v>
      </c>
      <c r="I230" s="101">
        <f t="shared" si="66"/>
        <v>0.39900551123795402</v>
      </c>
      <c r="J230" s="101">
        <f t="shared" si="67"/>
        <v>33.463360193621952</v>
      </c>
      <c r="K230" s="101">
        <f t="shared" si="68"/>
        <v>11.658516576458769</v>
      </c>
      <c r="L230" s="101">
        <f t="shared" si="57"/>
        <v>110.22098429628154</v>
      </c>
      <c r="M230" s="101">
        <f t="shared" si="69"/>
        <v>826.42294995765837</v>
      </c>
      <c r="N230" s="101">
        <f t="shared" si="70"/>
        <v>79.586320631602518</v>
      </c>
      <c r="O230" s="101">
        <f t="shared" si="71"/>
        <v>1.8997172239428834</v>
      </c>
      <c r="P230" s="101">
        <f t="shared" si="72"/>
        <v>1.8997172239428834</v>
      </c>
      <c r="Q230" s="101">
        <f t="shared" si="73"/>
        <v>86.81144897925455</v>
      </c>
      <c r="R230" s="101">
        <f t="shared" si="74"/>
        <v>4.2664004724393143</v>
      </c>
      <c r="S230" s="101">
        <f t="shared" si="58"/>
        <v>651.95934542647626</v>
      </c>
      <c r="T230" s="101">
        <f t="shared" si="59"/>
        <v>120.2748091728765</v>
      </c>
      <c r="U230" s="101">
        <f t="shared" si="60"/>
        <v>15.924917048898084</v>
      </c>
      <c r="V230" s="33">
        <f t="shared" si="61"/>
        <v>1000.0000000000007</v>
      </c>
      <c r="W230" s="105">
        <f t="shared" si="75"/>
        <v>1445902.6792974982</v>
      </c>
      <c r="X230" s="112">
        <f t="shared" si="62"/>
        <v>863.80027377822614</v>
      </c>
      <c r="Y230" s="32">
        <f>(uNES*L230+ uOCEX*G230+uEREX*'UC '!H230+uHOEX*I230+uNES*S230+ uOCEX*N230+uEREX*O230+uHOEX*P230)/(1+oDR)^A$5:A$65536</f>
        <v>531.78667545546648</v>
      </c>
    </row>
    <row r="231" spans="1:25" x14ac:dyDescent="0.25">
      <c r="A231" s="4">
        <v>225</v>
      </c>
      <c r="C231" s="110">
        <f>IF(male=0,VLOOKUP((A229:A1063/'Life tables'!$I$2)+age,lifetable,13,1),IF(male=1,VLOOKUP((A229:A1063/'Life tables'!$I$2)+age,lifetable,10,1),"error"))</f>
        <v>5.6976556749510632E-4</v>
      </c>
      <c r="F231" s="101">
        <f t="shared" si="63"/>
        <v>173.55410359444485</v>
      </c>
      <c r="G231" s="101">
        <f t="shared" si="64"/>
        <v>17.433872934788599</v>
      </c>
      <c r="H231" s="101">
        <f t="shared" si="65"/>
        <v>0.39895276371648042</v>
      </c>
      <c r="I231" s="101">
        <f t="shared" si="66"/>
        <v>0.39895276371648042</v>
      </c>
      <c r="J231" s="101">
        <f t="shared" si="67"/>
        <v>33.57263318554952</v>
      </c>
      <c r="K231" s="101">
        <f t="shared" si="68"/>
        <v>11.689790132660326</v>
      </c>
      <c r="L231" s="101">
        <f t="shared" si="57"/>
        <v>110.05990181401344</v>
      </c>
      <c r="M231" s="101">
        <f t="shared" si="69"/>
        <v>826.4458964055558</v>
      </c>
      <c r="N231" s="101">
        <f t="shared" si="70"/>
        <v>79.588530424251459</v>
      </c>
      <c r="O231" s="101">
        <f t="shared" si="71"/>
        <v>1.899769971464357</v>
      </c>
      <c r="P231" s="101">
        <f t="shared" si="72"/>
        <v>1.899769971464357</v>
      </c>
      <c r="Q231" s="101">
        <f t="shared" si="73"/>
        <v>87.329841045659137</v>
      </c>
      <c r="R231" s="101">
        <f t="shared" si="74"/>
        <v>4.2885344213182037</v>
      </c>
      <c r="S231" s="101">
        <f t="shared" si="58"/>
        <v>651.43945057139831</v>
      </c>
      <c r="T231" s="101">
        <f t="shared" si="59"/>
        <v>120.90247423120866</v>
      </c>
      <c r="U231" s="101">
        <f t="shared" si="60"/>
        <v>15.978324553978529</v>
      </c>
      <c r="V231" s="33">
        <f t="shared" si="61"/>
        <v>1000.0000000000007</v>
      </c>
      <c r="W231" s="105">
        <f t="shared" si="75"/>
        <v>1442973.8138815563</v>
      </c>
      <c r="X231" s="112">
        <f t="shared" si="62"/>
        <v>863.11920121481353</v>
      </c>
      <c r="Y231" s="32">
        <f>(uNES*L231+ uOCEX*G231+uEREX*'UC '!H231+uHOEX*I231+uNES*S231+ uOCEX*N231+uEREX*O231+uHOEX*P231)/(1+oDR)^A$5:A$65536</f>
        <v>531.2066643971541</v>
      </c>
    </row>
    <row r="232" spans="1:25" x14ac:dyDescent="0.25">
      <c r="A232" s="4">
        <v>226</v>
      </c>
      <c r="C232" s="110">
        <f>IF(male=0,VLOOKUP((A230:A1064/'Life tables'!$I$2)+age,lifetable,13,1),IF(male=1,VLOOKUP((A230:A1064/'Life tables'!$I$2)+age,lifetable,10,1),"error"))</f>
        <v>5.6976556749510632E-4</v>
      </c>
      <c r="F232" s="101">
        <f t="shared" si="63"/>
        <v>173.5318644374243</v>
      </c>
      <c r="G232" s="101">
        <f t="shared" si="64"/>
        <v>17.431638964921895</v>
      </c>
      <c r="H232" s="101">
        <f t="shared" si="65"/>
        <v>0.398901642060626</v>
      </c>
      <c r="I232" s="101">
        <f t="shared" si="66"/>
        <v>0.398901642060626</v>
      </c>
      <c r="J232" s="101">
        <f t="shared" si="67"/>
        <v>33.681892175277341</v>
      </c>
      <c r="K232" s="101">
        <f t="shared" si="68"/>
        <v>11.72105968148025</v>
      </c>
      <c r="L232" s="101">
        <f t="shared" si="57"/>
        <v>109.89947033162358</v>
      </c>
      <c r="M232" s="101">
        <f t="shared" si="69"/>
        <v>826.46813556257632</v>
      </c>
      <c r="N232" s="101">
        <f t="shared" si="70"/>
        <v>79.590672103256495</v>
      </c>
      <c r="O232" s="101">
        <f t="shared" si="71"/>
        <v>1.8998210931202113</v>
      </c>
      <c r="P232" s="101">
        <f t="shared" si="72"/>
        <v>1.8998210931202113</v>
      </c>
      <c r="Q232" s="101">
        <f t="shared" si="73"/>
        <v>87.848247061679317</v>
      </c>
      <c r="R232" s="101">
        <f t="shared" si="74"/>
        <v>4.3106689658082118</v>
      </c>
      <c r="S232" s="101">
        <f t="shared" si="58"/>
        <v>650.91890524559187</v>
      </c>
      <c r="T232" s="101">
        <f t="shared" si="59"/>
        <v>121.53013923695666</v>
      </c>
      <c r="U232" s="101">
        <f t="shared" si="60"/>
        <v>16.03172864728846</v>
      </c>
      <c r="V232" s="33">
        <f t="shared" si="61"/>
        <v>1000.0000000000007</v>
      </c>
      <c r="W232" s="105">
        <f t="shared" si="75"/>
        <v>1440049.772287227</v>
      </c>
      <c r="X232" s="112">
        <f t="shared" si="62"/>
        <v>862.43813211575548</v>
      </c>
      <c r="Y232" s="32">
        <f>(uNES*L232+ uOCEX*G232+uEREX*'UC '!H232+uHOEX*I232+uNES*S232+ uOCEX*N232+uEREX*O232+uHOEX*P232)/(1+oDR)^A$5:A$65536</f>
        <v>530.62694487009662</v>
      </c>
    </row>
    <row r="233" spans="1:25" x14ac:dyDescent="0.25">
      <c r="A233" s="4">
        <v>227</v>
      </c>
      <c r="C233" s="110">
        <f>IF(male=0,VLOOKUP((A231:A1065/'Life tables'!$I$2)+age,lifetable,13,1),IF(male=1,VLOOKUP((A231:A1065/'Life tables'!$I$2)+age,lifetable,10,1),"error"))</f>
        <v>5.6976556749510632E-4</v>
      </c>
      <c r="F233" s="101">
        <f t="shared" si="63"/>
        <v>173.51031077006829</v>
      </c>
      <c r="G233" s="101">
        <f t="shared" si="64"/>
        <v>17.429473853926641</v>
      </c>
      <c r="H233" s="101">
        <f t="shared" si="65"/>
        <v>0.3988520961554482</v>
      </c>
      <c r="I233" s="101">
        <f t="shared" si="66"/>
        <v>0.3988520961554482</v>
      </c>
      <c r="J233" s="101">
        <f t="shared" si="67"/>
        <v>33.791137594402848</v>
      </c>
      <c r="K233" s="101">
        <f t="shared" si="68"/>
        <v>11.752325346440252</v>
      </c>
      <c r="L233" s="101">
        <f t="shared" si="57"/>
        <v>109.73966978298765</v>
      </c>
      <c r="M233" s="101">
        <f t="shared" si="69"/>
        <v>826.48968922993231</v>
      </c>
      <c r="N233" s="101">
        <f t="shared" si="70"/>
        <v>79.59274776812164</v>
      </c>
      <c r="O233" s="101">
        <f t="shared" si="71"/>
        <v>1.899870639025389</v>
      </c>
      <c r="P233" s="101">
        <f t="shared" si="72"/>
        <v>1.899870639025389</v>
      </c>
      <c r="Q233" s="101">
        <f t="shared" si="73"/>
        <v>88.36666659733848</v>
      </c>
      <c r="R233" s="101">
        <f t="shared" si="74"/>
        <v>4.3328040875504916</v>
      </c>
      <c r="S233" s="101">
        <f t="shared" si="58"/>
        <v>650.39772949887094</v>
      </c>
      <c r="T233" s="101">
        <f t="shared" si="59"/>
        <v>122.15780419174132</v>
      </c>
      <c r="U233" s="101">
        <f t="shared" si="60"/>
        <v>16.085129433990744</v>
      </c>
      <c r="V233" s="33">
        <f t="shared" si="61"/>
        <v>1000.0000000000006</v>
      </c>
      <c r="W233" s="105">
        <f t="shared" si="75"/>
        <v>1437130.5472549233</v>
      </c>
      <c r="X233" s="112">
        <f t="shared" si="62"/>
        <v>861.75706637426856</v>
      </c>
      <c r="Y233" s="32">
        <f>(uNES*L233+ uOCEX*G233+uEREX*'UC '!H233+uHOEX*I233+uNES*S233+ uOCEX*N233+uEREX*O233+uHOEX*P233)/(1+oDR)^A$5:A$65536</f>
        <v>530.04751669533312</v>
      </c>
    </row>
    <row r="234" spans="1:25" x14ac:dyDescent="0.25">
      <c r="A234" s="4">
        <v>228</v>
      </c>
      <c r="C234" s="110">
        <f>IF(male=0,VLOOKUP((A232:A1066/'Life tables'!$I$2)+age,lifetable,13,1),IF(male=1,VLOOKUP((A232:A1066/'Life tables'!$I$2)+age,lifetable,10,1),"error"))</f>
        <v>5.6976556749510632E-4</v>
      </c>
      <c r="F234" s="101">
        <f t="shared" si="63"/>
        <v>173.48942146315508</v>
      </c>
      <c r="G234" s="101">
        <f t="shared" si="64"/>
        <v>17.427375479328301</v>
      </c>
      <c r="H234" s="101">
        <f t="shared" si="65"/>
        <v>0.39880407743072466</v>
      </c>
      <c r="I234" s="101">
        <f t="shared" si="66"/>
        <v>0.39880407743072466</v>
      </c>
      <c r="J234" s="101">
        <f t="shared" si="67"/>
        <v>33.900369861220121</v>
      </c>
      <c r="K234" s="101">
        <f t="shared" si="68"/>
        <v>11.783587247254662</v>
      </c>
      <c r="L234" s="101">
        <f t="shared" si="57"/>
        <v>109.58048072049056</v>
      </c>
      <c r="M234" s="101">
        <f t="shared" si="69"/>
        <v>826.51057853684551</v>
      </c>
      <c r="N234" s="101">
        <f t="shared" si="70"/>
        <v>79.59475945363674</v>
      </c>
      <c r="O234" s="101">
        <f t="shared" si="71"/>
        <v>1.8999186577501126</v>
      </c>
      <c r="P234" s="101">
        <f t="shared" si="72"/>
        <v>1.8999186577501126</v>
      </c>
      <c r="Q234" s="101">
        <f t="shared" si="73"/>
        <v>88.88509923591343</v>
      </c>
      <c r="R234" s="101">
        <f t="shared" si="74"/>
        <v>4.3549397687520823</v>
      </c>
      <c r="S234" s="101">
        <f t="shared" si="58"/>
        <v>649.8759427630431</v>
      </c>
      <c r="T234" s="101">
        <f t="shared" si="59"/>
        <v>122.78546909713356</v>
      </c>
      <c r="U234" s="101">
        <f t="shared" si="60"/>
        <v>16.138527016006744</v>
      </c>
      <c r="V234" s="33">
        <f t="shared" si="61"/>
        <v>1000.0000000000006</v>
      </c>
      <c r="W234" s="105">
        <f t="shared" si="75"/>
        <v>1434216.1315366561</v>
      </c>
      <c r="X234" s="112">
        <f t="shared" si="62"/>
        <v>861.07600388686035</v>
      </c>
      <c r="Y234" s="32">
        <f>(uNES*L234+ uOCEX*G234+uEREX*'UC '!H234+uHOEX*I234+uNES*S234+ uOCEX*N234+uEREX*O234+uHOEX*P234)/(1+oDR)^A$5:A$65536</f>
        <v>529.46837969582498</v>
      </c>
    </row>
    <row r="235" spans="1:25" x14ac:dyDescent="0.25">
      <c r="A235" s="4">
        <v>229</v>
      </c>
      <c r="C235" s="110">
        <f>IF(male=0,VLOOKUP((A233:A1067/'Life tables'!$I$2)+age,lifetable,13,1),IF(male=1,VLOOKUP((A233:A1067/'Life tables'!$I$2)+age,lifetable,10,1),"error"))</f>
        <v>5.6976556749510632E-4</v>
      </c>
      <c r="F235" s="101">
        <f t="shared" si="63"/>
        <v>173.46917603874044</v>
      </c>
      <c r="G235" s="101">
        <f t="shared" si="64"/>
        <v>17.425341784074512</v>
      </c>
      <c r="H235" s="101">
        <f t="shared" si="65"/>
        <v>0.39875753881333936</v>
      </c>
      <c r="I235" s="101">
        <f t="shared" si="66"/>
        <v>0.39875753881333936</v>
      </c>
      <c r="J235" s="101">
        <f t="shared" si="67"/>
        <v>34.009589381129928</v>
      </c>
      <c r="K235" s="101">
        <f t="shared" si="68"/>
        <v>11.814845499947795</v>
      </c>
      <c r="L235" s="101">
        <f t="shared" si="57"/>
        <v>109.42188429596153</v>
      </c>
      <c r="M235" s="101">
        <f t="shared" si="69"/>
        <v>826.53082396126013</v>
      </c>
      <c r="N235" s="101">
        <f t="shared" si="70"/>
        <v>79.59670913187216</v>
      </c>
      <c r="O235" s="101">
        <f t="shared" si="71"/>
        <v>1.8999651963674979</v>
      </c>
      <c r="P235" s="101">
        <f t="shared" si="72"/>
        <v>1.8999651963674979</v>
      </c>
      <c r="Q235" s="101">
        <f t="shared" si="73"/>
        <v>89.403544573525835</v>
      </c>
      <c r="R235" s="101">
        <f t="shared" si="74"/>
        <v>4.3770759921684643</v>
      </c>
      <c r="S235" s="101">
        <f t="shared" si="58"/>
        <v>649.35356387095862</v>
      </c>
      <c r="T235" s="101">
        <f t="shared" si="59"/>
        <v>123.41313395465576</v>
      </c>
      <c r="U235" s="101">
        <f t="shared" si="60"/>
        <v>16.191921492116258</v>
      </c>
      <c r="V235" s="33">
        <f t="shared" si="61"/>
        <v>1000.0000000000006</v>
      </c>
      <c r="W235" s="105">
        <f t="shared" si="75"/>
        <v>1431306.5178959705</v>
      </c>
      <c r="X235" s="112">
        <f t="shared" si="62"/>
        <v>860.39494455322847</v>
      </c>
      <c r="Y235" s="32">
        <f>(uNES*L235+ uOCEX*G235+uEREX*'UC '!H235+uHOEX*I235+uNES*S235+ uOCEX*N235+uEREX*O235+uHOEX*P235)/(1+oDR)^A$5:A$65536</f>
        <v>528.88953369639626</v>
      </c>
    </row>
    <row r="236" spans="1:25" x14ac:dyDescent="0.25">
      <c r="A236" s="4">
        <v>230</v>
      </c>
      <c r="C236" s="110">
        <f>IF(male=0,VLOOKUP((A234:A1068/'Life tables'!$I$2)+age,lifetable,13,1),IF(male=1,VLOOKUP((A234:A1068/'Life tables'!$I$2)+age,lifetable,10,1),"error"))</f>
        <v>5.6976556749510632E-4</v>
      </c>
      <c r="F236" s="101">
        <f t="shared" si="63"/>
        <v>173.44955465008297</v>
      </c>
      <c r="G236" s="101">
        <f t="shared" si="64"/>
        <v>17.423370774518563</v>
      </c>
      <c r="H236" s="101">
        <f t="shared" si="65"/>
        <v>0.3987124346811366</v>
      </c>
      <c r="I236" s="101">
        <f t="shared" si="66"/>
        <v>0.3987124346811366</v>
      </c>
      <c r="J236" s="101">
        <f t="shared" si="67"/>
        <v>34.118796547037157</v>
      </c>
      <c r="K236" s="101">
        <f t="shared" si="68"/>
        <v>11.846100216967681</v>
      </c>
      <c r="L236" s="101">
        <f t="shared" si="57"/>
        <v>109.26386224219729</v>
      </c>
      <c r="M236" s="101">
        <f t="shared" si="69"/>
        <v>826.5504453499176</v>
      </c>
      <c r="N236" s="101">
        <f t="shared" si="70"/>
        <v>79.598598714112114</v>
      </c>
      <c r="O236" s="101">
        <f t="shared" si="71"/>
        <v>1.9000103004997007</v>
      </c>
      <c r="P236" s="101">
        <f t="shared" si="72"/>
        <v>1.9000103004997007</v>
      </c>
      <c r="Q236" s="101">
        <f t="shared" si="73"/>
        <v>89.922002218746343</v>
      </c>
      <c r="R236" s="101">
        <f t="shared" si="74"/>
        <v>4.3992127410866546</v>
      </c>
      <c r="S236" s="101">
        <f t="shared" si="58"/>
        <v>648.83061107497315</v>
      </c>
      <c r="T236" s="101">
        <f t="shared" si="59"/>
        <v>124.04079876578351</v>
      </c>
      <c r="U236" s="101">
        <f t="shared" si="60"/>
        <v>16.245312958054335</v>
      </c>
      <c r="V236" s="33">
        <f t="shared" si="61"/>
        <v>1000.0000000000006</v>
      </c>
      <c r="W236" s="105">
        <f t="shared" si="75"/>
        <v>1428401.6991078958</v>
      </c>
      <c r="X236" s="112">
        <f t="shared" si="62"/>
        <v>859.71388827616283</v>
      </c>
      <c r="Y236" s="32">
        <f>(uNES*L236+ uOCEX*G236+uEREX*'UC '!H236+uHOEX*I236+uNES*S236+ uOCEX*N236+uEREX*O236+uHOEX*P236)/(1+oDR)^A$5:A$65536</f>
        <v>528.31097852367805</v>
      </c>
    </row>
    <row r="237" spans="1:25" x14ac:dyDescent="0.25">
      <c r="A237" s="4">
        <v>231</v>
      </c>
      <c r="C237" s="110">
        <f>IF(male=0,VLOOKUP((A235:A1069/'Life tables'!$I$2)+age,lifetable,13,1),IF(male=1,VLOOKUP((A235:A1069/'Life tables'!$I$2)+age,lifetable,10,1),"error"))</f>
        <v>5.6976556749510632E-4</v>
      </c>
      <c r="F237" s="101">
        <f t="shared" si="63"/>
        <v>173.43053806218822</v>
      </c>
      <c r="G237" s="101">
        <f t="shared" si="64"/>
        <v>17.421460518465011</v>
      </c>
      <c r="H237" s="101">
        <f t="shared" si="65"/>
        <v>0.39866872081819738</v>
      </c>
      <c r="I237" s="101">
        <f t="shared" si="66"/>
        <v>0.39866872081819738</v>
      </c>
      <c r="J237" s="101">
        <f t="shared" si="67"/>
        <v>34.227991739735955</v>
      </c>
      <c r="K237" s="101">
        <f t="shared" si="68"/>
        <v>11.877351507296305</v>
      </c>
      <c r="L237" s="101">
        <f t="shared" si="57"/>
        <v>109.10639685505456</v>
      </c>
      <c r="M237" s="101">
        <f t="shared" si="69"/>
        <v>826.56946193781232</v>
      </c>
      <c r="N237" s="101">
        <f t="shared" si="70"/>
        <v>79.600430052728228</v>
      </c>
      <c r="O237" s="101">
        <f t="shared" si="71"/>
        <v>1.9000540143626399</v>
      </c>
      <c r="P237" s="101">
        <f t="shared" si="72"/>
        <v>1.9000540143626399</v>
      </c>
      <c r="Q237" s="101">
        <f t="shared" si="73"/>
        <v>90.440471792210843</v>
      </c>
      <c r="R237" s="101">
        <f t="shared" si="74"/>
        <v>4.4213499993088252</v>
      </c>
      <c r="S237" s="101">
        <f t="shared" si="58"/>
        <v>648.30710206483911</v>
      </c>
      <c r="T237" s="101">
        <f t="shared" si="59"/>
        <v>124.6684635319468</v>
      </c>
      <c r="U237" s="101">
        <f t="shared" si="60"/>
        <v>16.298701506605131</v>
      </c>
      <c r="V237" s="33">
        <f t="shared" si="61"/>
        <v>1000.0000000000006</v>
      </c>
      <c r="W237" s="105">
        <f t="shared" si="75"/>
        <v>1425501.6679588843</v>
      </c>
      <c r="X237" s="112">
        <f t="shared" si="62"/>
        <v>859.03283496144854</v>
      </c>
      <c r="Y237" s="32">
        <f>(uNES*L237+ uOCEX*G237+uEREX*'UC '!H237+uHOEX*I237+uNES*S237+ uOCEX*N237+uEREX*O237+uHOEX*P237)/(1+oDR)^A$5:A$65536</f>
        <v>527.73271400605324</v>
      </c>
    </row>
    <row r="238" spans="1:25" x14ac:dyDescent="0.25">
      <c r="A238" s="4">
        <v>232</v>
      </c>
      <c r="C238" s="110">
        <f>IF(male=0,VLOOKUP((A236:A1070/'Life tables'!$I$2)+age,lifetable,13,1),IF(male=1,VLOOKUP((A236:A1070/'Life tables'!$I$2)+age,lifetable,10,1),"error"))</f>
        <v>5.6976556749510632E-4</v>
      </c>
      <c r="F238" s="101">
        <f t="shared" si="63"/>
        <v>173.41210763295246</v>
      </c>
      <c r="G238" s="101">
        <f t="shared" si="64"/>
        <v>17.419609143275515</v>
      </c>
      <c r="H238" s="101">
        <f t="shared" si="65"/>
        <v>0.39862635437149396</v>
      </c>
      <c r="I238" s="101">
        <f t="shared" si="66"/>
        <v>0.39862635437149396</v>
      </c>
      <c r="J238" s="101">
        <f t="shared" si="67"/>
        <v>34.33717532828306</v>
      </c>
      <c r="K238" s="101">
        <f t="shared" si="68"/>
        <v>11.908599476556441</v>
      </c>
      <c r="L238" s="101">
        <f t="shared" si="57"/>
        <v>108.94947097609445</v>
      </c>
      <c r="M238" s="101">
        <f t="shared" si="69"/>
        <v>826.58789236704808</v>
      </c>
      <c r="N238" s="101">
        <f t="shared" si="70"/>
        <v>79.602204942995513</v>
      </c>
      <c r="O238" s="101">
        <f t="shared" si="71"/>
        <v>1.9000963808093432</v>
      </c>
      <c r="P238" s="101">
        <f t="shared" si="72"/>
        <v>1.9000963808093432</v>
      </c>
      <c r="Q238" s="101">
        <f t="shared" si="73"/>
        <v>90.958952926248557</v>
      </c>
      <c r="R238" s="101">
        <f t="shared" si="74"/>
        <v>4.4434877511364217</v>
      </c>
      <c r="S238" s="101">
        <f t="shared" si="58"/>
        <v>647.78305398504892</v>
      </c>
      <c r="T238" s="101">
        <f t="shared" si="59"/>
        <v>125.29612825453162</v>
      </c>
      <c r="U238" s="101">
        <f t="shared" si="60"/>
        <v>16.352087227692863</v>
      </c>
      <c r="V238" s="33">
        <f t="shared" si="61"/>
        <v>1000.0000000000006</v>
      </c>
      <c r="W238" s="105">
        <f t="shared" si="75"/>
        <v>1422606.4172467631</v>
      </c>
      <c r="X238" s="112">
        <f t="shared" si="62"/>
        <v>858.35178451777608</v>
      </c>
      <c r="Y238" s="32">
        <f>(uNES*L238+ uOCEX*G238+uEREX*'UC '!H238+uHOEX*I238+uNES*S238+ uOCEX*N238+uEREX*O238+uHOEX*P238)/(1+oDR)^A$5:A$65536</f>
        <v>527.15473997360255</v>
      </c>
    </row>
    <row r="239" spans="1:25" x14ac:dyDescent="0.25">
      <c r="A239" s="4">
        <v>233</v>
      </c>
      <c r="C239" s="110">
        <f>IF(male=0,VLOOKUP((A237:A1071/'Life tables'!$I$2)+age,lifetable,13,1),IF(male=1,VLOOKUP((A237:A1071/'Life tables'!$I$2)+age,lifetable,10,1),"error"))</f>
        <v>5.6976556749510632E-4</v>
      </c>
      <c r="F239" s="101">
        <f t="shared" si="63"/>
        <v>173.39424529488772</v>
      </c>
      <c r="G239" s="101">
        <f t="shared" si="64"/>
        <v>17.417814834033098</v>
      </c>
      <c r="H239" s="101">
        <f t="shared" si="65"/>
        <v>0.39858529380888108</v>
      </c>
      <c r="I239" s="101">
        <f t="shared" si="66"/>
        <v>0.39858529380888108</v>
      </c>
      <c r="J239" s="101">
        <f t="shared" si="67"/>
        <v>34.446347670359572</v>
      </c>
      <c r="K239" s="101">
        <f t="shared" si="68"/>
        <v>11.939844227115193</v>
      </c>
      <c r="L239" s="101">
        <f t="shared" si="57"/>
        <v>108.7930679757621</v>
      </c>
      <c r="M239" s="101">
        <f t="shared" si="69"/>
        <v>826.60575470511276</v>
      </c>
      <c r="N239" s="101">
        <f t="shared" si="70"/>
        <v>79.603925124852168</v>
      </c>
      <c r="O239" s="101">
        <f t="shared" si="71"/>
        <v>1.9001374413719558</v>
      </c>
      <c r="P239" s="101">
        <f t="shared" si="72"/>
        <v>1.9001374413719558</v>
      </c>
      <c r="Q239" s="101">
        <f t="shared" si="73"/>
        <v>91.477445264521634</v>
      </c>
      <c r="R239" s="101">
        <f t="shared" si="74"/>
        <v>4.4656259813547745</v>
      </c>
      <c r="S239" s="101">
        <f t="shared" si="58"/>
        <v>647.25848345164025</v>
      </c>
      <c r="T239" s="101">
        <f t="shared" si="59"/>
        <v>125.92379293488121</v>
      </c>
      <c r="U239" s="101">
        <f t="shared" si="60"/>
        <v>16.405470208469968</v>
      </c>
      <c r="V239" s="33">
        <f t="shared" si="61"/>
        <v>1000.0000000000005</v>
      </c>
      <c r="W239" s="105">
        <f t="shared" si="75"/>
        <v>1419715.939780676</v>
      </c>
      <c r="X239" s="112">
        <f t="shared" si="62"/>
        <v>857.67073685664923</v>
      </c>
      <c r="Y239" s="32">
        <f>(uNES*L239+ uOCEX*G239+uEREX*'UC '!H239+uHOEX*I239+uNES*S239+ uOCEX*N239+uEREX*O239+uHOEX*P239)/(1+oDR)^A$5:A$65536</f>
        <v>526.57705625805511</v>
      </c>
    </row>
    <row r="240" spans="1:25" x14ac:dyDescent="0.25">
      <c r="A240" s="4">
        <v>234</v>
      </c>
      <c r="C240" s="110">
        <f>IF(male=0,VLOOKUP((A238:A1072/'Life tables'!$I$2)+age,lifetable,13,1),IF(male=1,VLOOKUP((A238:A1072/'Life tables'!$I$2)+age,lifetable,10,1),"error"))</f>
        <v>5.6976556749510632E-4</v>
      </c>
      <c r="F240" s="101">
        <f t="shared" si="63"/>
        <v>173.37693353741005</v>
      </c>
      <c r="G240" s="101">
        <f t="shared" si="64"/>
        <v>17.416075831762953</v>
      </c>
      <c r="H240" s="101">
        <f t="shared" si="65"/>
        <v>0.39854549887838125</v>
      </c>
      <c r="I240" s="101">
        <f t="shared" si="66"/>
        <v>0.39854549887838125</v>
      </c>
      <c r="J240" s="101">
        <f t="shared" si="67"/>
        <v>34.555509112621579</v>
      </c>
      <c r="K240" s="101">
        <f t="shared" si="68"/>
        <v>11.971085858184349</v>
      </c>
      <c r="L240" s="101">
        <f t="shared" si="57"/>
        <v>108.63717173708442</v>
      </c>
      <c r="M240" s="101">
        <f t="shared" si="69"/>
        <v>826.62306646259049</v>
      </c>
      <c r="N240" s="101">
        <f t="shared" si="70"/>
        <v>79.605592284605407</v>
      </c>
      <c r="O240" s="101">
        <f t="shared" si="71"/>
        <v>1.9001772363024558</v>
      </c>
      <c r="P240" s="101">
        <f t="shared" si="72"/>
        <v>1.9001772363024558</v>
      </c>
      <c r="Q240" s="101">
        <f t="shared" si="73"/>
        <v>91.995948461675823</v>
      </c>
      <c r="R240" s="101">
        <f t="shared" si="74"/>
        <v>4.4877646752181848</v>
      </c>
      <c r="S240" s="101">
        <f t="shared" si="58"/>
        <v>646.7334065684862</v>
      </c>
      <c r="T240" s="101">
        <f t="shared" si="59"/>
        <v>126.5514575742974</v>
      </c>
      <c r="U240" s="101">
        <f t="shared" si="60"/>
        <v>16.458850533402533</v>
      </c>
      <c r="V240" s="33">
        <f t="shared" si="61"/>
        <v>1000.0000000000006</v>
      </c>
      <c r="W240" s="105">
        <f t="shared" si="75"/>
        <v>1416830.2283810375</v>
      </c>
      <c r="X240" s="112">
        <f t="shared" si="62"/>
        <v>856.9896918923007</v>
      </c>
      <c r="Y240" s="32">
        <f>(uNES*L240+ uOCEX*G240+uEREX*'UC '!H240+uHOEX*I240+uNES*S240+ uOCEX*N240+uEREX*O240+uHOEX*P240)/(1+oDR)^A$5:A$65536</f>
        <v>525.99966269273693</v>
      </c>
    </row>
    <row r="241" spans="1:25" x14ac:dyDescent="0.25">
      <c r="A241" s="4">
        <v>235</v>
      </c>
      <c r="C241" s="110">
        <f>IF(male=0,VLOOKUP((A239:A1073/'Life tables'!$I$2)+age,lifetable,13,1),IF(male=1,VLOOKUP((A239:A1073/'Life tables'!$I$2)+age,lifetable,10,1),"error"))</f>
        <v>5.6976556749510632E-4</v>
      </c>
      <c r="F241" s="101">
        <f t="shared" si="63"/>
        <v>173.36015538967374</v>
      </c>
      <c r="G241" s="101">
        <f t="shared" si="64"/>
        <v>17.414390431708114</v>
      </c>
      <c r="H241" s="101">
        <f t="shared" si="65"/>
        <v>0.39850693056872555</v>
      </c>
      <c r="I241" s="101">
        <f t="shared" si="66"/>
        <v>0.39850693056872555</v>
      </c>
      <c r="J241" s="101">
        <f t="shared" si="67"/>
        <v>34.664659991040011</v>
      </c>
      <c r="K241" s="101">
        <f t="shared" si="68"/>
        <v>12.002324465917638</v>
      </c>
      <c r="L241" s="101">
        <f t="shared" si="57"/>
        <v>108.48176663987053</v>
      </c>
      <c r="M241" s="101">
        <f t="shared" si="69"/>
        <v>826.6398446103268</v>
      </c>
      <c r="N241" s="101">
        <f t="shared" si="70"/>
        <v>79.607208056584412</v>
      </c>
      <c r="O241" s="101">
        <f t="shared" si="71"/>
        <v>1.9002158046121116</v>
      </c>
      <c r="P241" s="101">
        <f t="shared" si="72"/>
        <v>1.9002158046121116</v>
      </c>
      <c r="Q241" s="101">
        <f t="shared" si="73"/>
        <v>92.51446218300191</v>
      </c>
      <c r="R241" s="101">
        <f t="shared" si="74"/>
        <v>4.5099038184354674</v>
      </c>
      <c r="S241" s="101">
        <f t="shared" si="58"/>
        <v>646.20783894308079</v>
      </c>
      <c r="T241" s="101">
        <f t="shared" si="59"/>
        <v>127.17912217404192</v>
      </c>
      <c r="U241" s="101">
        <f t="shared" si="60"/>
        <v>16.512228284353107</v>
      </c>
      <c r="V241" s="33">
        <f t="shared" si="61"/>
        <v>1000.0000000000006</v>
      </c>
      <c r="W241" s="105">
        <f t="shared" si="75"/>
        <v>1413949.2758794785</v>
      </c>
      <c r="X241" s="112">
        <f t="shared" si="62"/>
        <v>856.30864954160552</v>
      </c>
      <c r="Y241" s="32">
        <f>(uNES*L241+ uOCEX*G241+uEREX*'UC '!H241+uHOEX*I241+uNES*S241+ uOCEX*N241+uEREX*O241+uHOEX*P241)/(1+oDR)^A$5:A$65536</f>
        <v>525.42255911252221</v>
      </c>
    </row>
    <row r="242" spans="1:25" x14ac:dyDescent="0.25">
      <c r="A242" s="4">
        <v>236</v>
      </c>
      <c r="C242" s="110">
        <f>IF(male=0,VLOOKUP((A240:A1074/'Life tables'!$I$2)+age,lifetable,13,1),IF(male=1,VLOOKUP((A240:A1074/'Life tables'!$I$2)+age,lifetable,10,1),"error"))</f>
        <v>5.6976556749510632E-4</v>
      </c>
      <c r="F242" s="101">
        <f t="shared" si="63"/>
        <v>173.34389440393471</v>
      </c>
      <c r="G242" s="101">
        <f t="shared" si="64"/>
        <v>17.412756981658259</v>
      </c>
      <c r="H242" s="101">
        <f t="shared" si="65"/>
        <v>0.39846955107111082</v>
      </c>
      <c r="I242" s="101">
        <f t="shared" si="66"/>
        <v>0.39846955107111082</v>
      </c>
      <c r="J242" s="101">
        <f t="shared" si="67"/>
        <v>34.773800631229982</v>
      </c>
      <c r="K242" s="101">
        <f t="shared" si="68"/>
        <v>12.033560143504992</v>
      </c>
      <c r="L242" s="101">
        <f t="shared" si="57"/>
        <v>108.32683754539926</v>
      </c>
      <c r="M242" s="101">
        <f t="shared" si="69"/>
        <v>826.6561055960658</v>
      </c>
      <c r="N242" s="101">
        <f t="shared" si="70"/>
        <v>79.608774024742573</v>
      </c>
      <c r="O242" s="101">
        <f t="shared" si="71"/>
        <v>1.9002531841097263</v>
      </c>
      <c r="P242" s="101">
        <f t="shared" si="72"/>
        <v>1.9002531841097263</v>
      </c>
      <c r="Q242" s="101">
        <f t="shared" si="73"/>
        <v>93.032986104107607</v>
      </c>
      <c r="R242" s="101">
        <f t="shared" si="74"/>
        <v>4.5320433971559435</v>
      </c>
      <c r="S242" s="101">
        <f t="shared" si="58"/>
        <v>645.6817957018402</v>
      </c>
      <c r="T242" s="101">
        <f t="shared" si="59"/>
        <v>127.8067867353376</v>
      </c>
      <c r="U242" s="101">
        <f t="shared" si="60"/>
        <v>16.565603540660938</v>
      </c>
      <c r="V242" s="33">
        <f t="shared" si="61"/>
        <v>1000.0000000000005</v>
      </c>
      <c r="W242" s="105">
        <f t="shared" si="75"/>
        <v>1411073.0751188004</v>
      </c>
      <c r="X242" s="112">
        <f t="shared" si="62"/>
        <v>855.62760972400201</v>
      </c>
      <c r="Y242" s="32">
        <f>(uNES*L242+ uOCEX*G242+uEREX*'UC '!H242+uHOEX*I242+uNES*S242+ uOCEX*N242+uEREX*O242+uHOEX*P242)/(1+oDR)^A$5:A$65536</f>
        <v>524.84574535378874</v>
      </c>
    </row>
    <row r="243" spans="1:25" x14ac:dyDescent="0.25">
      <c r="A243" s="4">
        <v>237</v>
      </c>
      <c r="C243" s="110">
        <f>IF(male=0,VLOOKUP((A241:A1075/'Life tables'!$I$2)+age,lifetable,13,1),IF(male=1,VLOOKUP((A241:A1075/'Life tables'!$I$2)+age,lifetable,10,1),"error"))</f>
        <v>5.6976556749510632E-4</v>
      </c>
      <c r="F243" s="101">
        <f t="shared" si="63"/>
        <v>173.32813463942674</v>
      </c>
      <c r="G243" s="101">
        <f t="shared" si="64"/>
        <v>17.411173880330065</v>
      </c>
      <c r="H243" s="101">
        <f t="shared" si="65"/>
        <v>0.39843332374213519</v>
      </c>
      <c r="I243" s="101">
        <f t="shared" si="66"/>
        <v>0.39843332374213519</v>
      </c>
      <c r="J243" s="101">
        <f t="shared" si="67"/>
        <v>34.882931348769986</v>
      </c>
      <c r="K243" s="101">
        <f t="shared" si="68"/>
        <v>12.064792981263896</v>
      </c>
      <c r="L243" s="101">
        <f t="shared" si="57"/>
        <v>108.17236978157852</v>
      </c>
      <c r="M243" s="101">
        <f t="shared" si="69"/>
        <v>826.67186536057375</v>
      </c>
      <c r="N243" s="101">
        <f t="shared" si="70"/>
        <v>79.610291724210228</v>
      </c>
      <c r="O243" s="101">
        <f t="shared" si="71"/>
        <v>1.9002894114387019</v>
      </c>
      <c r="P243" s="101">
        <f t="shared" si="72"/>
        <v>1.9002894114387019</v>
      </c>
      <c r="Q243" s="101">
        <f t="shared" si="73"/>
        <v>93.551519910599538</v>
      </c>
      <c r="R243" s="101">
        <f t="shared" si="74"/>
        <v>4.5541833979558612</v>
      </c>
      <c r="S243" s="101">
        <f t="shared" si="58"/>
        <v>645.15529150493069</v>
      </c>
      <c r="T243" s="101">
        <f t="shared" si="59"/>
        <v>128.43445125936952</v>
      </c>
      <c r="U243" s="101">
        <f t="shared" si="60"/>
        <v>16.618976379219756</v>
      </c>
      <c r="V243" s="33">
        <f t="shared" si="61"/>
        <v>1000.0000000000005</v>
      </c>
      <c r="W243" s="105">
        <f t="shared" si="75"/>
        <v>1408201.6189529249</v>
      </c>
      <c r="X243" s="112">
        <f t="shared" si="62"/>
        <v>854.9465723614112</v>
      </c>
      <c r="Y243" s="32">
        <f>(uNES*L243+ uOCEX*G243+uEREX*'UC '!H243+uHOEX*I243+uNES*S243+ uOCEX*N243+uEREX*O243+uHOEX*P243)/(1+oDR)^A$5:A$65536</f>
        <v>524.26922125437011</v>
      </c>
    </row>
    <row r="244" spans="1:25" x14ac:dyDescent="0.25">
      <c r="A244" s="4">
        <v>238</v>
      </c>
      <c r="C244" s="110">
        <f>IF(male=0,VLOOKUP((A242:A1076/'Life tables'!$I$2)+age,lifetable,13,1),IF(male=1,VLOOKUP((A242:A1076/'Life tables'!$I$2)+age,lifetable,10,1),"error"))</f>
        <v>5.6976556749510632E-4</v>
      </c>
      <c r="F244" s="101">
        <f t="shared" si="63"/>
        <v>173.31286064673446</v>
      </c>
      <c r="G244" s="101">
        <f t="shared" si="64"/>
        <v>17.409639575797417</v>
      </c>
      <c r="H244" s="101">
        <f t="shared" si="65"/>
        <v>0.39839821306787648</v>
      </c>
      <c r="I244" s="101">
        <f t="shared" si="66"/>
        <v>0.39839821306787648</v>
      </c>
      <c r="J244" s="101">
        <f t="shared" si="67"/>
        <v>34.992052449511277</v>
      </c>
      <c r="K244" s="101">
        <f t="shared" si="68"/>
        <v>12.096023066727929</v>
      </c>
      <c r="L244" s="101">
        <f t="shared" si="57"/>
        <v>108.01834912856209</v>
      </c>
      <c r="M244" s="101">
        <f t="shared" si="69"/>
        <v>826.68713935326593</v>
      </c>
      <c r="N244" s="101">
        <f t="shared" si="70"/>
        <v>79.611762642799533</v>
      </c>
      <c r="O244" s="101">
        <f t="shared" si="71"/>
        <v>1.9003245221129603</v>
      </c>
      <c r="P244" s="101">
        <f t="shared" si="72"/>
        <v>1.9003245221129603</v>
      </c>
      <c r="Q244" s="101">
        <f t="shared" si="73"/>
        <v>94.07006329777505</v>
      </c>
      <c r="R244" s="101">
        <f t="shared" si="74"/>
        <v>4.5763238078252346</v>
      </c>
      <c r="S244" s="101">
        <f t="shared" si="58"/>
        <v>644.62834056064025</v>
      </c>
      <c r="T244" s="101">
        <f t="shared" si="59"/>
        <v>129.06211574728633</v>
      </c>
      <c r="U244" s="101">
        <f t="shared" si="60"/>
        <v>16.672346874553163</v>
      </c>
      <c r="V244" s="33">
        <f t="shared" si="61"/>
        <v>1000.0000000000005</v>
      </c>
      <c r="W244" s="105">
        <f t="shared" si="75"/>
        <v>1405334.9002468509</v>
      </c>
      <c r="X244" s="112">
        <f t="shared" si="62"/>
        <v>854.26553737816096</v>
      </c>
      <c r="Y244" s="32">
        <f>(uNES*L244+ uOCEX*G244+uEREX*'UC '!H244+uHOEX*I244+uNES*S244+ uOCEX*N244+uEREX*O244+uHOEX*P244)/(1+oDR)^A$5:A$65536</f>
        <v>523.69298665351312</v>
      </c>
    </row>
    <row r="245" spans="1:25" x14ac:dyDescent="0.25">
      <c r="A245" s="4">
        <v>239</v>
      </c>
      <c r="C245" s="110">
        <f>IF(male=0,VLOOKUP((A243:A1077/'Life tables'!$I$2)+age,lifetable,13,1),IF(male=1,VLOOKUP((A243:A1077/'Life tables'!$I$2)+age,lifetable,10,1),"error"))</f>
        <v>5.6976556749510632E-4</v>
      </c>
      <c r="F245" s="101">
        <f t="shared" si="63"/>
        <v>173.29805745264832</v>
      </c>
      <c r="G245" s="101">
        <f t="shared" si="64"/>
        <v>17.408152563970088</v>
      </c>
      <c r="H245" s="101">
        <f t="shared" si="65"/>
        <v>0.39836418462907741</v>
      </c>
      <c r="I245" s="101">
        <f t="shared" si="66"/>
        <v>0.39836418462907741</v>
      </c>
      <c r="J245" s="101">
        <f t="shared" si="67"/>
        <v>35.101164229877689</v>
      </c>
      <c r="K245" s="101">
        <f t="shared" si="68"/>
        <v>12.127250484732578</v>
      </c>
      <c r="L245" s="101">
        <f t="shared" si="57"/>
        <v>107.8647618048098</v>
      </c>
      <c r="M245" s="101">
        <f t="shared" si="69"/>
        <v>826.70194254735202</v>
      </c>
      <c r="N245" s="101">
        <f t="shared" si="70"/>
        <v>79.613188222463037</v>
      </c>
      <c r="O245" s="101">
        <f t="shared" si="71"/>
        <v>1.9003585505517593</v>
      </c>
      <c r="P245" s="101">
        <f t="shared" si="72"/>
        <v>1.9003585505517593</v>
      </c>
      <c r="Q245" s="101">
        <f t="shared" si="73"/>
        <v>94.588615970323517</v>
      </c>
      <c r="R245" s="101">
        <f t="shared" si="74"/>
        <v>4.5984646141550938</v>
      </c>
      <c r="S245" s="101">
        <f t="shared" si="58"/>
        <v>644.10095663930679</v>
      </c>
      <c r="T245" s="101">
        <f t="shared" si="59"/>
        <v>129.6897802002012</v>
      </c>
      <c r="U245" s="101">
        <f t="shared" si="60"/>
        <v>16.725715098887672</v>
      </c>
      <c r="V245" s="33">
        <f t="shared" si="61"/>
        <v>1000.0000000000003</v>
      </c>
      <c r="W245" s="105">
        <f t="shared" si="75"/>
        <v>1402472.9118766035</v>
      </c>
      <c r="X245" s="112">
        <f t="shared" si="62"/>
        <v>853.58450470091134</v>
      </c>
      <c r="Y245" s="32">
        <f>(uNES*L245+ uOCEX*G245+uEREX*'UC '!H245+uHOEX*I245+uNES*S245+ uOCEX*N245+uEREX*O245+uHOEX*P245)/(1+oDR)^A$5:A$65536</f>
        <v>523.11704139183496</v>
      </c>
    </row>
    <row r="246" spans="1:25" x14ac:dyDescent="0.25">
      <c r="A246" s="4">
        <v>240</v>
      </c>
      <c r="C246" s="110">
        <f>IF(male=0,VLOOKUP((A244:A1078/'Life tables'!$I$2)+age,lifetable,13,1),IF(male=1,VLOOKUP((A244:A1078/'Life tables'!$I$2)+age,lifetable,10,1),"error"))</f>
        <v>5.6976556749510632E-4</v>
      </c>
      <c r="F246" s="101">
        <f t="shared" si="63"/>
        <v>173.28371054548614</v>
      </c>
      <c r="G246" s="101">
        <f t="shared" si="64"/>
        <v>17.406711387119223</v>
      </c>
      <c r="H246" s="101">
        <f t="shared" si="65"/>
        <v>0.39833120506740416</v>
      </c>
      <c r="I246" s="101">
        <f t="shared" si="66"/>
        <v>0.39833120506740416</v>
      </c>
      <c r="J246" s="101">
        <f t="shared" si="67"/>
        <v>35.210266977156216</v>
      </c>
      <c r="K246" s="101">
        <f t="shared" si="68"/>
        <v>12.158475317498398</v>
      </c>
      <c r="L246" s="101">
        <f t="shared" si="57"/>
        <v>107.7115944535775</v>
      </c>
      <c r="M246" s="101">
        <f t="shared" si="69"/>
        <v>826.71628945451414</v>
      </c>
      <c r="N246" s="101">
        <f t="shared" si="70"/>
        <v>79.614569860707149</v>
      </c>
      <c r="O246" s="101">
        <f t="shared" si="71"/>
        <v>1.9003915301134324</v>
      </c>
      <c r="P246" s="101">
        <f t="shared" si="72"/>
        <v>1.9003915301134324</v>
      </c>
      <c r="Q246" s="101">
        <f t="shared" si="73"/>
        <v>95.107177642036817</v>
      </c>
      <c r="R246" s="101">
        <f t="shared" si="74"/>
        <v>4.6206058047251197</v>
      </c>
      <c r="S246" s="101">
        <f t="shared" si="58"/>
        <v>643.57315308681814</v>
      </c>
      <c r="T246" s="101">
        <f t="shared" si="59"/>
        <v>130.31744461919303</v>
      </c>
      <c r="U246" s="101">
        <f t="shared" si="60"/>
        <v>16.779081122223516</v>
      </c>
      <c r="V246" s="33">
        <f t="shared" si="61"/>
        <v>1000.0000000000002</v>
      </c>
      <c r="W246" s="105">
        <f t="shared" si="75"/>
        <v>1399615.646729196</v>
      </c>
      <c r="X246" s="112">
        <f t="shared" si="62"/>
        <v>852.90347425858374</v>
      </c>
      <c r="Y246" s="32">
        <f>(uNES*L246+ uOCEX*G246+uEREX*'UC '!H246+uHOEX*I246+uNES*S246+ uOCEX*N246+uEREX*O246+uHOEX*P246)/(1+oDR)^A$5:A$65536</f>
        <v>522.54138531128115</v>
      </c>
    </row>
    <row r="247" spans="1:25" x14ac:dyDescent="0.25">
      <c r="A247" s="4">
        <v>241</v>
      </c>
      <c r="C247" s="110">
        <f>IF(male=0,VLOOKUP((A245:A1079/'Life tables'!$I$2)+age,lifetable,13,1),IF(male=1,VLOOKUP((A245:A1079/'Life tables'!$I$2)+age,lifetable,10,1),"error"))</f>
        <v>5.6976556749510632E-4</v>
      </c>
      <c r="F247" s="101">
        <f t="shared" si="63"/>
        <v>173.26980586086722</v>
      </c>
      <c r="G247" s="101">
        <f t="shared" si="64"/>
        <v>17.405314632448352</v>
      </c>
      <c r="H247" s="101">
        <f t="shared" si="65"/>
        <v>0.39829924205274514</v>
      </c>
      <c r="I247" s="101">
        <f t="shared" si="66"/>
        <v>0.39829924205274514</v>
      </c>
      <c r="J247" s="101">
        <f t="shared" si="67"/>
        <v>35.31936096977865</v>
      </c>
      <c r="K247" s="101">
        <f t="shared" si="68"/>
        <v>12.189697644711618</v>
      </c>
      <c r="L247" s="101">
        <f t="shared" si="57"/>
        <v>107.55883412982311</v>
      </c>
      <c r="M247" s="101">
        <f t="shared" si="69"/>
        <v>826.73019413913312</v>
      </c>
      <c r="N247" s="101">
        <f t="shared" si="70"/>
        <v>79.615908911962237</v>
      </c>
      <c r="O247" s="101">
        <f t="shared" si="71"/>
        <v>1.9004234931280917</v>
      </c>
      <c r="P247" s="101">
        <f t="shared" si="72"/>
        <v>1.9004234931280917</v>
      </c>
      <c r="Q247" s="101">
        <f t="shared" si="73"/>
        <v>95.625748035528787</v>
      </c>
      <c r="R247" s="101">
        <f t="shared" si="74"/>
        <v>4.6427473676916691</v>
      </c>
      <c r="S247" s="101">
        <f t="shared" si="58"/>
        <v>643.04494283769429</v>
      </c>
      <c r="T247" s="101">
        <f t="shared" si="59"/>
        <v>130.94510900530744</v>
      </c>
      <c r="U247" s="101">
        <f t="shared" si="60"/>
        <v>16.832445012403287</v>
      </c>
      <c r="V247" s="33">
        <f t="shared" si="61"/>
        <v>1000.0000000000003</v>
      </c>
      <c r="W247" s="105">
        <f t="shared" si="75"/>
        <v>1396763.0977025796</v>
      </c>
      <c r="X247" s="112">
        <f t="shared" si="62"/>
        <v>852.22244598228963</v>
      </c>
      <c r="Y247" s="32">
        <f>(uNES*L247+ uOCEX*G247+uEREX*'UC '!H247+uHOEX*I247+uNES*S247+ uOCEX*N247+uEREX*O247+uHOEX*P247)/(1+oDR)^A$5:A$65536</f>
        <v>521.96601825508753</v>
      </c>
    </row>
    <row r="248" spans="1:25" x14ac:dyDescent="0.25">
      <c r="A248" s="4">
        <v>242</v>
      </c>
      <c r="C248" s="110">
        <f>IF(male=0,VLOOKUP((A246:A1080/'Life tables'!$I$2)+age,lifetable,13,1),IF(male=1,VLOOKUP((A246:A1080/'Life tables'!$I$2)+age,lifetable,10,1),"error"))</f>
        <v>5.6976556749510632E-4</v>
      </c>
      <c r="F248" s="101">
        <f t="shared" si="63"/>
        <v>173.25632976792497</v>
      </c>
      <c r="G248" s="101">
        <f t="shared" si="64"/>
        <v>17.403960930708394</v>
      </c>
      <c r="H248" s="101">
        <f t="shared" si="65"/>
        <v>0.39826826425151735</v>
      </c>
      <c r="I248" s="101">
        <f t="shared" si="66"/>
        <v>0.39826826425151735</v>
      </c>
      <c r="J248" s="101">
        <f t="shared" si="67"/>
        <v>35.428446477594534</v>
      </c>
      <c r="K248" s="101">
        <f t="shared" si="68"/>
        <v>12.220917543602249</v>
      </c>
      <c r="L248" s="101">
        <f t="shared" si="57"/>
        <v>107.40646828751676</v>
      </c>
      <c r="M248" s="101">
        <f t="shared" si="69"/>
        <v>826.74367023207537</v>
      </c>
      <c r="N248" s="101">
        <f t="shared" si="70"/>
        <v>79.617206688910244</v>
      </c>
      <c r="O248" s="101">
        <f t="shared" si="71"/>
        <v>1.9004544709293194</v>
      </c>
      <c r="P248" s="101">
        <f t="shared" si="72"/>
        <v>1.9004544709293194</v>
      </c>
      <c r="Q248" s="101">
        <f t="shared" si="73"/>
        <v>96.144326881963295</v>
      </c>
      <c r="R248" s="101">
        <f t="shared" si="74"/>
        <v>4.6648892915761611</v>
      </c>
      <c r="S248" s="101">
        <f t="shared" si="58"/>
        <v>642.5163384277671</v>
      </c>
      <c r="T248" s="101">
        <f t="shared" si="59"/>
        <v>131.57277335955783</v>
      </c>
      <c r="U248" s="101">
        <f t="shared" si="60"/>
        <v>16.885806835178411</v>
      </c>
      <c r="V248" s="33">
        <f t="shared" si="61"/>
        <v>1000.0000000000003</v>
      </c>
      <c r="W248" s="105">
        <f t="shared" si="75"/>
        <v>1393915.2577056072</v>
      </c>
      <c r="X248" s="112">
        <f t="shared" si="62"/>
        <v>851.54141980526424</v>
      </c>
      <c r="Y248" s="32">
        <f>(uNES*L248+ uOCEX*G248+uEREX*'UC '!H248+uHOEX*I248+uNES*S248+ uOCEX*N248+uEREX*O248+uHOEX*P248)/(1+oDR)^A$5:A$65536</f>
        <v>521.39094006773905</v>
      </c>
    </row>
    <row r="249" spans="1:25" x14ac:dyDescent="0.25">
      <c r="A249" s="4">
        <v>243</v>
      </c>
      <c r="C249" s="110">
        <f>IF(male=0,VLOOKUP((A247:A1081/'Life tables'!$I$2)+age,lifetable,13,1),IF(male=1,VLOOKUP((A247:A1081/'Life tables'!$I$2)+age,lifetable,10,1),"error"))</f>
        <v>5.6976556749510632E-4</v>
      </c>
      <c r="F249" s="101">
        <f t="shared" si="63"/>
        <v>173.24326905594438</v>
      </c>
      <c r="G249" s="101">
        <f t="shared" si="64"/>
        <v>17.40264895485538</v>
      </c>
      <c r="H249" s="101">
        <f t="shared" si="65"/>
        <v>0.39823824129594992</v>
      </c>
      <c r="I249" s="101">
        <f t="shared" si="66"/>
        <v>0.39823824129594992</v>
      </c>
      <c r="J249" s="101">
        <f t="shared" si="67"/>
        <v>35.537523762135685</v>
      </c>
      <c r="K249" s="101">
        <f t="shared" si="68"/>
        <v>12.252135089019804</v>
      </c>
      <c r="L249" s="101">
        <f t="shared" si="57"/>
        <v>107.25448476734161</v>
      </c>
      <c r="M249" s="101">
        <f t="shared" si="69"/>
        <v>826.7567309440559</v>
      </c>
      <c r="N249" s="101">
        <f t="shared" si="70"/>
        <v>79.618464463771673</v>
      </c>
      <c r="O249" s="101">
        <f t="shared" si="71"/>
        <v>1.9004844938848866</v>
      </c>
      <c r="P249" s="101">
        <f t="shared" si="72"/>
        <v>1.9004844938848866</v>
      </c>
      <c r="Q249" s="101">
        <f t="shared" si="73"/>
        <v>96.662913920790672</v>
      </c>
      <c r="R249" s="101">
        <f t="shared" si="74"/>
        <v>4.6870315652538244</v>
      </c>
      <c r="S249" s="101">
        <f t="shared" si="58"/>
        <v>641.98735200647002</v>
      </c>
      <c r="T249" s="101">
        <f t="shared" si="59"/>
        <v>132.20043768292635</v>
      </c>
      <c r="U249" s="101">
        <f t="shared" si="60"/>
        <v>16.939166654273627</v>
      </c>
      <c r="V249" s="33">
        <f t="shared" si="61"/>
        <v>1000.0000000000002</v>
      </c>
      <c r="W249" s="105">
        <f t="shared" si="75"/>
        <v>1391072.1196579866</v>
      </c>
      <c r="X249" s="112">
        <f t="shared" si="62"/>
        <v>850.86039566280033</v>
      </c>
      <c r="Y249" s="32">
        <f>(uNES*L249+ uOCEX*G249+uEREX*'UC '!H249+uHOEX*I249+uNES*S249+ uOCEX*N249+uEREX*O249+uHOEX*P249)/(1+oDR)^A$5:A$65536</f>
        <v>520.81615059493379</v>
      </c>
    </row>
    <row r="250" spans="1:25" x14ac:dyDescent="0.25">
      <c r="A250" s="4">
        <v>244</v>
      </c>
      <c r="C250" s="110">
        <f>IF(male=0,VLOOKUP((A248:A1082/'Life tables'!$I$2)+age,lifetable,13,1),IF(male=1,VLOOKUP((A248:A1082/'Life tables'!$I$2)+age,lifetable,10,1),"error"))</f>
        <v>5.6976556749510632E-4</v>
      </c>
      <c r="F250" s="101">
        <f t="shared" si="63"/>
        <v>173.2306109214116</v>
      </c>
      <c r="G250" s="101">
        <f t="shared" si="64"/>
        <v>17.401377418749547</v>
      </c>
      <c r="H250" s="101">
        <f t="shared" si="65"/>
        <v>0.39820914375431443</v>
      </c>
      <c r="I250" s="101">
        <f t="shared" si="66"/>
        <v>0.39820914375431443</v>
      </c>
      <c r="J250" s="101">
        <f t="shared" si="67"/>
        <v>35.646593076872584</v>
      </c>
      <c r="K250" s="101">
        <f t="shared" si="68"/>
        <v>12.283350353506666</v>
      </c>
      <c r="L250" s="101">
        <f t="shared" si="57"/>
        <v>107.10287178477417</v>
      </c>
      <c r="M250" s="101">
        <f t="shared" si="69"/>
        <v>826.76938907858869</v>
      </c>
      <c r="N250" s="101">
        <f t="shared" si="70"/>
        <v>79.619683469552641</v>
      </c>
      <c r="O250" s="101">
        <f t="shared" si="71"/>
        <v>1.9005135914265221</v>
      </c>
      <c r="P250" s="101">
        <f t="shared" si="72"/>
        <v>1.9005135914265221</v>
      </c>
      <c r="Q250" s="101">
        <f t="shared" si="73"/>
        <v>97.181508899492329</v>
      </c>
      <c r="R250" s="101">
        <f t="shared" si="74"/>
        <v>4.7091741779427938</v>
      </c>
      <c r="S250" s="101">
        <f t="shared" si="58"/>
        <v>641.45799534874789</v>
      </c>
      <c r="T250" s="101">
        <f t="shared" si="59"/>
        <v>132.82810197636491</v>
      </c>
      <c r="U250" s="101">
        <f t="shared" si="60"/>
        <v>16.992524531449462</v>
      </c>
      <c r="V250" s="33">
        <f t="shared" si="61"/>
        <v>1000.0000000000002</v>
      </c>
      <c r="W250" s="105">
        <f t="shared" si="75"/>
        <v>1388233.6764902438</v>
      </c>
      <c r="X250" s="112">
        <f t="shared" si="62"/>
        <v>850.17937349218596</v>
      </c>
      <c r="Y250" s="32">
        <f>(uNES*L250+ uOCEX*G250+uEREX*'UC '!H250+uHOEX*I250+uNES*S250+ uOCEX*N250+uEREX*O250+uHOEX*P250)/(1+oDR)^A$5:A$65536</f>
        <v>520.24164968354626</v>
      </c>
    </row>
    <row r="251" spans="1:25" x14ac:dyDescent="0.25">
      <c r="A251" s="4">
        <v>245</v>
      </c>
      <c r="C251" s="110">
        <f>IF(male=0,VLOOKUP((A249:A1083/'Life tables'!$I$2)+age,lifetable,13,1),IF(male=1,VLOOKUP((A249:A1083/'Life tables'!$I$2)+age,lifetable,10,1),"error"))</f>
        <v>5.6976556749510632E-4</v>
      </c>
      <c r="F251" s="101">
        <f t="shared" si="63"/>
        <v>173.21834295546239</v>
      </c>
      <c r="G251" s="101">
        <f t="shared" si="64"/>
        <v>17.40014507589451</v>
      </c>
      <c r="H251" s="101">
        <f t="shared" si="65"/>
        <v>0.39818094310207258</v>
      </c>
      <c r="I251" s="101">
        <f t="shared" si="66"/>
        <v>0.39818094310207258</v>
      </c>
      <c r="J251" s="101">
        <f t="shared" si="67"/>
        <v>35.755654667462856</v>
      </c>
      <c r="K251" s="101">
        <f t="shared" si="68"/>
        <v>12.314563407369207</v>
      </c>
      <c r="L251" s="101">
        <f t="shared" si="57"/>
        <v>106.95161791853167</v>
      </c>
      <c r="M251" s="101">
        <f t="shared" si="69"/>
        <v>826.78165704453795</v>
      </c>
      <c r="N251" s="101">
        <f t="shared" si="70"/>
        <v>79.620864901253668</v>
      </c>
      <c r="O251" s="101">
        <f t="shared" si="71"/>
        <v>1.9005417920787642</v>
      </c>
      <c r="P251" s="101">
        <f t="shared" si="72"/>
        <v>1.9005417920787642</v>
      </c>
      <c r="Q251" s="101">
        <f t="shared" si="73"/>
        <v>97.700111573333189</v>
      </c>
      <c r="R251" s="101">
        <f t="shared" si="74"/>
        <v>4.7313171191935393</v>
      </c>
      <c r="S251" s="101">
        <f t="shared" si="58"/>
        <v>640.92827986659995</v>
      </c>
      <c r="T251" s="101">
        <f t="shared" si="59"/>
        <v>133.45576624079604</v>
      </c>
      <c r="U251" s="101">
        <f t="shared" si="60"/>
        <v>17.045880526562748</v>
      </c>
      <c r="V251" s="33">
        <f t="shared" si="61"/>
        <v>1000.0000000000003</v>
      </c>
      <c r="W251" s="105">
        <f t="shared" si="75"/>
        <v>1385399.9211436803</v>
      </c>
      <c r="X251" s="112">
        <f t="shared" si="62"/>
        <v>849.49835323264142</v>
      </c>
      <c r="Y251" s="32">
        <f>(uNES*L251+ uOCEX*G251+uEREX*'UC '!H251+uHOEX*I251+uNES*S251+ uOCEX*N251+uEREX*O251+uHOEX*P251)/(1+oDR)^A$5:A$65536</f>
        <v>519.66743718159228</v>
      </c>
    </row>
    <row r="252" spans="1:25" x14ac:dyDescent="0.25">
      <c r="A252" s="4">
        <v>246</v>
      </c>
      <c r="C252" s="110">
        <f>IF(male=0,VLOOKUP((A250:A1084/'Life tables'!$I$2)+age,lifetable,13,1),IF(male=1,VLOOKUP((A250:A1084/'Life tables'!$I$2)+age,lifetable,10,1),"error"))</f>
        <v>5.6976556749510632E-4</v>
      </c>
      <c r="F252" s="101">
        <f t="shared" si="63"/>
        <v>173.20645313171769</v>
      </c>
      <c r="G252" s="101">
        <f t="shared" si="64"/>
        <v>17.398950718215325</v>
      </c>
      <c r="H252" s="101">
        <f t="shared" si="65"/>
        <v>0.39815361169391333</v>
      </c>
      <c r="I252" s="101">
        <f t="shared" si="66"/>
        <v>0.39815361169391333</v>
      </c>
      <c r="J252" s="101">
        <f t="shared" si="67"/>
        <v>35.864708771992085</v>
      </c>
      <c r="K252" s="101">
        <f t="shared" si="68"/>
        <v>12.345774318746702</v>
      </c>
      <c r="L252" s="101">
        <f t="shared" si="57"/>
        <v>106.80071209937576</v>
      </c>
      <c r="M252" s="101">
        <f t="shared" si="69"/>
        <v>826.79354686828265</v>
      </c>
      <c r="N252" s="101">
        <f t="shared" si="70"/>
        <v>79.622009917041098</v>
      </c>
      <c r="O252" s="101">
        <f t="shared" si="71"/>
        <v>1.9005691234869233</v>
      </c>
      <c r="P252" s="101">
        <f t="shared" si="72"/>
        <v>1.9005691234869233</v>
      </c>
      <c r="Q252" s="101">
        <f t="shared" si="73"/>
        <v>98.21872170512178</v>
      </c>
      <c r="R252" s="101">
        <f t="shared" si="74"/>
        <v>4.7534603788786214</v>
      </c>
      <c r="S252" s="101">
        <f t="shared" si="58"/>
        <v>640.39821662026725</v>
      </c>
      <c r="T252" s="101">
        <f t="shared" si="59"/>
        <v>134.08343047711386</v>
      </c>
      <c r="U252" s="101">
        <f t="shared" si="60"/>
        <v>17.099234697625324</v>
      </c>
      <c r="V252" s="33">
        <f t="shared" si="61"/>
        <v>1000.0000000000003</v>
      </c>
      <c r="W252" s="105">
        <f t="shared" si="75"/>
        <v>1382570.8465703353</v>
      </c>
      <c r="X252" s="112">
        <f t="shared" si="62"/>
        <v>848.81733482526101</v>
      </c>
      <c r="Y252" s="32">
        <f>(uNES*L252+ uOCEX*G252+uEREX*'UC '!H252+uHOEX*I252+uNES*S252+ uOCEX*N252+uEREX*O252+uHOEX*P252)/(1+oDR)^A$5:A$65536</f>
        <v>519.09351293819509</v>
      </c>
    </row>
    <row r="253" spans="1:25" x14ac:dyDescent="0.25">
      <c r="A253" s="4">
        <v>247</v>
      </c>
      <c r="C253" s="110">
        <f>IF(male=0,VLOOKUP((A251:A1085/'Life tables'!$I$2)+age,lifetable,13,1),IF(male=1,VLOOKUP((A251:A1085/'Life tables'!$I$2)+age,lifetable,10,1),"error"))</f>
        <v>5.6976556749510632E-4</v>
      </c>
      <c r="F253" s="101">
        <f t="shared" si="63"/>
        <v>173.19492979449419</v>
      </c>
      <c r="G253" s="101">
        <f t="shared" si="64"/>
        <v>17.397793174874206</v>
      </c>
      <c r="H253" s="101">
        <f t="shared" si="65"/>
        <v>0.39812712273665252</v>
      </c>
      <c r="I253" s="101">
        <f t="shared" si="66"/>
        <v>0.39812712273665252</v>
      </c>
      <c r="J253" s="101">
        <f t="shared" si="67"/>
        <v>35.973755621207204</v>
      </c>
      <c r="K253" s="101">
        <f t="shared" si="68"/>
        <v>12.376983153678141</v>
      </c>
      <c r="L253" s="101">
        <f t="shared" si="57"/>
        <v>106.65014359926133</v>
      </c>
      <c r="M253" s="101">
        <f t="shared" si="69"/>
        <v>826.80507020550613</v>
      </c>
      <c r="N253" s="101">
        <f t="shared" si="70"/>
        <v>79.623119639382494</v>
      </c>
      <c r="O253" s="101">
        <f t="shared" si="71"/>
        <v>1.9005956124441841</v>
      </c>
      <c r="P253" s="101">
        <f t="shared" si="72"/>
        <v>1.9005956124441841</v>
      </c>
      <c r="Q253" s="101">
        <f t="shared" si="73"/>
        <v>98.737339064977718</v>
      </c>
      <c r="R253" s="101">
        <f t="shared" si="74"/>
        <v>4.7756039471827654</v>
      </c>
      <c r="S253" s="101">
        <f t="shared" si="58"/>
        <v>639.8678163290748</v>
      </c>
      <c r="T253" s="101">
        <f t="shared" si="59"/>
        <v>134.71109468618494</v>
      </c>
      <c r="U253" s="101">
        <f t="shared" si="60"/>
        <v>17.152587100860906</v>
      </c>
      <c r="V253" s="33">
        <f t="shared" si="61"/>
        <v>1000.0000000000003</v>
      </c>
      <c r="W253" s="105">
        <f t="shared" si="75"/>
        <v>1379746.4457329465</v>
      </c>
      <c r="X253" s="112">
        <f t="shared" si="62"/>
        <v>848.13631821295451</v>
      </c>
      <c r="Y253" s="32">
        <f>(uNES*L253+ uOCEX*G253+uEREX*'UC '!H253+uHOEX*I253+uNES*S253+ uOCEX*N253+uEREX*O253+uHOEX*P253)/(1+oDR)^A$5:A$65536</f>
        <v>518.51987680355046</v>
      </c>
    </row>
    <row r="254" spans="1:25" x14ac:dyDescent="0.25">
      <c r="A254" s="4">
        <v>248</v>
      </c>
      <c r="C254" s="110">
        <f>IF(male=0,VLOOKUP((A252:A1086/'Life tables'!$I$2)+age,lifetable,13,1),IF(male=1,VLOOKUP((A252:A1086/'Life tables'!$I$2)+age,lifetable,10,1),"error"))</f>
        <v>5.6976556749510632E-4</v>
      </c>
      <c r="F254" s="101">
        <f t="shared" si="63"/>
        <v>173.18376164737793</v>
      </c>
      <c r="G254" s="101">
        <f t="shared" si="64"/>
        <v>17.396671311122734</v>
      </c>
      <c r="H254" s="101">
        <f t="shared" si="65"/>
        <v>0.39810145026296656</v>
      </c>
      <c r="I254" s="101">
        <f t="shared" si="66"/>
        <v>0.39810145026296656</v>
      </c>
      <c r="J254" s="101">
        <f t="shared" si="67"/>
        <v>36.082795438742728</v>
      </c>
      <c r="K254" s="101">
        <f t="shared" si="68"/>
        <v>12.40818997616695</v>
      </c>
      <c r="L254" s="101">
        <f t="shared" si="57"/>
        <v>106.49990202081959</v>
      </c>
      <c r="M254" s="101">
        <f t="shared" si="69"/>
        <v>826.81623835262246</v>
      </c>
      <c r="N254" s="101">
        <f t="shared" si="70"/>
        <v>79.62419515614701</v>
      </c>
      <c r="O254" s="101">
        <f t="shared" si="71"/>
        <v>1.9006212849178703</v>
      </c>
      <c r="P254" s="101">
        <f t="shared" si="72"/>
        <v>1.9006212849178703</v>
      </c>
      <c r="Q254" s="101">
        <f t="shared" si="73"/>
        <v>99.255963430106334</v>
      </c>
      <c r="R254" s="101">
        <f t="shared" si="74"/>
        <v>4.7977478145932366</v>
      </c>
      <c r="S254" s="101">
        <f t="shared" si="58"/>
        <v>639.33708938194013</v>
      </c>
      <c r="T254" s="101">
        <f t="shared" si="59"/>
        <v>135.33875886884906</v>
      </c>
      <c r="U254" s="101">
        <f t="shared" si="60"/>
        <v>17.205937790760188</v>
      </c>
      <c r="V254" s="33">
        <f t="shared" si="61"/>
        <v>1000.0000000000005</v>
      </c>
      <c r="W254" s="105">
        <f t="shared" si="75"/>
        <v>1376926.7116049174</v>
      </c>
      <c r="X254" s="112">
        <f t="shared" si="62"/>
        <v>847.45530334039108</v>
      </c>
      <c r="Y254" s="32">
        <f>(uNES*L254+ uOCEX*G254+uEREX*'UC '!H254+uHOEX*I254+uNES*S254+ uOCEX*N254+uEREX*O254+uHOEX*P254)/(1+oDR)^A$5:A$65536</f>
        <v>517.94652862889711</v>
      </c>
    </row>
    <row r="255" spans="1:25" x14ac:dyDescent="0.25">
      <c r="A255" s="4">
        <v>249</v>
      </c>
      <c r="C255" s="110">
        <f>IF(male=0,VLOOKUP((A253:A1087/'Life tables'!$I$2)+age,lifetable,13,1),IF(male=1,VLOOKUP((A253:A1087/'Life tables'!$I$2)+age,lifetable,10,1),"error"))</f>
        <v>5.6976556749510632E-4</v>
      </c>
      <c r="F255" s="101">
        <f t="shared" si="63"/>
        <v>173.17293774215059</v>
      </c>
      <c r="G255" s="101">
        <f t="shared" si="64"/>
        <v>17.395584027189464</v>
      </c>
      <c r="H255" s="101">
        <f t="shared" si="65"/>
        <v>0.39807656910593703</v>
      </c>
      <c r="I255" s="101">
        <f t="shared" si="66"/>
        <v>0.39807656910593703</v>
      </c>
      <c r="J255" s="101">
        <f t="shared" si="67"/>
        <v>36.191828441339943</v>
      </c>
      <c r="K255" s="101">
        <f t="shared" si="68"/>
        <v>12.439394848243747</v>
      </c>
      <c r="L255" s="101">
        <f t="shared" si="57"/>
        <v>106.34997728716557</v>
      </c>
      <c r="M255" s="101">
        <f t="shared" si="69"/>
        <v>826.82706225784978</v>
      </c>
      <c r="N255" s="101">
        <f t="shared" si="70"/>
        <v>79.625237521671778</v>
      </c>
      <c r="O255" s="101">
        <f t="shared" si="71"/>
        <v>1.9006461660748997</v>
      </c>
      <c r="P255" s="101">
        <f t="shared" si="72"/>
        <v>1.9006461660748997</v>
      </c>
      <c r="Q255" s="101">
        <f t="shared" si="73"/>
        <v>99.774594584580299</v>
      </c>
      <c r="R255" s="101">
        <f t="shared" si="74"/>
        <v>4.8198919718905184</v>
      </c>
      <c r="S255" s="101">
        <f t="shared" si="58"/>
        <v>638.80604584755747</v>
      </c>
      <c r="T255" s="101">
        <f t="shared" si="59"/>
        <v>135.96642302592025</v>
      </c>
      <c r="U255" s="101">
        <f t="shared" si="60"/>
        <v>17.259286820134264</v>
      </c>
      <c r="V255" s="33">
        <f t="shared" si="61"/>
        <v>1000.0000000000003</v>
      </c>
      <c r="W255" s="105">
        <f t="shared" si="75"/>
        <v>1374111.6371702719</v>
      </c>
      <c r="X255" s="112">
        <f t="shared" si="62"/>
        <v>846.77429015394591</v>
      </c>
      <c r="Y255" s="32">
        <f>(uNES*L255+ uOCEX*G255+uEREX*'UC '!H255+uHOEX*I255+uNES*S255+ uOCEX*N255+uEREX*O255+uHOEX*P255)/(1+oDR)^A$5:A$65536</f>
        <v>517.37346826648513</v>
      </c>
    </row>
    <row r="256" spans="1:25" x14ac:dyDescent="0.25">
      <c r="A256" s="4">
        <v>250</v>
      </c>
      <c r="C256" s="110">
        <f>IF(male=0,VLOOKUP((A254:A1088/'Life tables'!$I$2)+age,lifetable,13,1),IF(male=1,VLOOKUP((A254:A1088/'Life tables'!$I$2)+age,lifetable,10,1),"error"))</f>
        <v>5.6976556749510632E-4</v>
      </c>
      <c r="F256" s="101">
        <f t="shared" si="63"/>
        <v>173.16244746805668</v>
      </c>
      <c r="G256" s="101">
        <f t="shared" si="64"/>
        <v>17.394530257201797</v>
      </c>
      <c r="H256" s="101">
        <f t="shared" si="65"/>
        <v>0.39805245487437907</v>
      </c>
      <c r="I256" s="101">
        <f t="shared" si="66"/>
        <v>0.39805245487437907</v>
      </c>
      <c r="J256" s="101">
        <f t="shared" si="67"/>
        <v>36.300854839059419</v>
      </c>
      <c r="K256" s="101">
        <f t="shared" si="68"/>
        <v>12.470597830027145</v>
      </c>
      <c r="L256" s="101">
        <f t="shared" si="57"/>
        <v>106.20035963201957</v>
      </c>
      <c r="M256" s="101">
        <f t="shared" si="69"/>
        <v>826.83755253194363</v>
      </c>
      <c r="N256" s="101">
        <f t="shared" si="70"/>
        <v>79.626247757795525</v>
      </c>
      <c r="O256" s="101">
        <f t="shared" si="71"/>
        <v>1.9006702803064575</v>
      </c>
      <c r="P256" s="101">
        <f t="shared" si="72"/>
        <v>1.9006702803064575</v>
      </c>
      <c r="Q256" s="101">
        <f t="shared" si="73"/>
        <v>100.29323231912791</v>
      </c>
      <c r="R256" s="101">
        <f t="shared" si="74"/>
        <v>4.8420364101392721</v>
      </c>
      <c r="S256" s="101">
        <f t="shared" si="58"/>
        <v>638.27469548426802</v>
      </c>
      <c r="T256" s="101">
        <f t="shared" si="59"/>
        <v>136.59408715818734</v>
      </c>
      <c r="U256" s="101">
        <f t="shared" si="60"/>
        <v>17.312634240166417</v>
      </c>
      <c r="V256" s="33">
        <f t="shared" si="61"/>
        <v>1000.0000000000003</v>
      </c>
      <c r="W256" s="105">
        <f t="shared" si="75"/>
        <v>1371301.2154236261</v>
      </c>
      <c r="X256" s="112">
        <f t="shared" si="62"/>
        <v>846.0932786016466</v>
      </c>
      <c r="Y256" s="32">
        <f>(uNES*L256+ uOCEX*G256+uEREX*'UC '!H256+uHOEX*I256+uNES*S256+ uOCEX*N256+uEREX*O256+uHOEX*P256)/(1+oDR)^A$5:A$65536</f>
        <v>516.80069556954368</v>
      </c>
    </row>
    <row r="257" spans="1:25" x14ac:dyDescent="0.25">
      <c r="A257" s="4">
        <v>251</v>
      </c>
      <c r="C257" s="110">
        <f>IF(male=0,VLOOKUP((A255:A1089/'Life tables'!$I$2)+age,lifetable,13,1),IF(male=1,VLOOKUP((A255:A1089/'Life tables'!$I$2)+age,lifetable,10,1),"error"))</f>
        <v>5.6976556749510632E-4</v>
      </c>
      <c r="F257" s="101">
        <f t="shared" si="63"/>
        <v>173.15228054140184</v>
      </c>
      <c r="G257" s="101">
        <f t="shared" si="64"/>
        <v>17.393508968141113</v>
      </c>
      <c r="H257" s="101">
        <f t="shared" si="65"/>
        <v>0.39802908392893066</v>
      </c>
      <c r="I257" s="101">
        <f t="shared" si="66"/>
        <v>0.39802908392893066</v>
      </c>
      <c r="J257" s="101">
        <f t="shared" si="67"/>
        <v>36.409874835486896</v>
      </c>
      <c r="K257" s="101">
        <f t="shared" si="68"/>
        <v>12.501798979782688</v>
      </c>
      <c r="L257" s="101">
        <f t="shared" si="57"/>
        <v>106.05103959013327</v>
      </c>
      <c r="M257" s="101">
        <f t="shared" si="69"/>
        <v>826.84771945859848</v>
      </c>
      <c r="N257" s="101">
        <f t="shared" si="70"/>
        <v>79.627226854860339</v>
      </c>
      <c r="O257" s="101">
        <f t="shared" si="71"/>
        <v>1.9006936512519059</v>
      </c>
      <c r="P257" s="101">
        <f t="shared" si="72"/>
        <v>1.9006936512519059</v>
      </c>
      <c r="Q257" s="101">
        <f t="shared" si="73"/>
        <v>100.81187643092797</v>
      </c>
      <c r="R257" s="101">
        <f t="shared" si="74"/>
        <v>4.864181120679576</v>
      </c>
      <c r="S257" s="101">
        <f t="shared" si="58"/>
        <v>637.74304774962684</v>
      </c>
      <c r="T257" s="101">
        <f t="shared" si="59"/>
        <v>137.22175126641486</v>
      </c>
      <c r="U257" s="101">
        <f t="shared" si="60"/>
        <v>17.365980100462263</v>
      </c>
      <c r="V257" s="33">
        <f t="shared" si="61"/>
        <v>1000.0000000000003</v>
      </c>
      <c r="W257" s="105">
        <f t="shared" si="75"/>
        <v>1368495.4393701507</v>
      </c>
      <c r="X257" s="112">
        <f t="shared" si="62"/>
        <v>845.41226863312329</v>
      </c>
      <c r="Y257" s="32">
        <f>(uNES*L257+ uOCEX*G257+uEREX*'UC '!H257+uHOEX*I257+uNES*S257+ uOCEX*N257+uEREX*O257+uHOEX*P257)/(1+oDR)^A$5:A$65536</f>
        <v>516.22821039225551</v>
      </c>
    </row>
    <row r="258" spans="1:25" x14ac:dyDescent="0.25">
      <c r="A258" s="4">
        <v>252</v>
      </c>
      <c r="C258" s="110">
        <f>IF(male=0,VLOOKUP((A256:A1090/'Life tables'!$I$2)+age,lifetable,13,1),IF(male=1,VLOOKUP((A256:A1090/'Life tables'!$I$2)+age,lifetable,10,1),"error"))</f>
        <v>5.6976556749510632E-4</v>
      </c>
      <c r="F258" s="101">
        <f t="shared" si="63"/>
        <v>173.1424269954716</v>
      </c>
      <c r="G258" s="101">
        <f t="shared" si="64"/>
        <v>17.392519158830083</v>
      </c>
      <c r="H258" s="101">
        <f t="shared" si="65"/>
        <v>0.39800643335887864</v>
      </c>
      <c r="I258" s="101">
        <f t="shared" si="66"/>
        <v>0.39800643335887864</v>
      </c>
      <c r="J258" s="101">
        <f t="shared" si="67"/>
        <v>36.518888627932888</v>
      </c>
      <c r="K258" s="101">
        <f t="shared" si="68"/>
        <v>12.53299835397997</v>
      </c>
      <c r="L258" s="101">
        <f t="shared" si="57"/>
        <v>105.90200798801089</v>
      </c>
      <c r="M258" s="101">
        <f t="shared" si="69"/>
        <v>826.85757300452872</v>
      </c>
      <c r="N258" s="101">
        <f t="shared" si="70"/>
        <v>79.628175772682383</v>
      </c>
      <c r="O258" s="101">
        <f t="shared" si="71"/>
        <v>1.9007163018219579</v>
      </c>
      <c r="P258" s="101">
        <f t="shared" si="72"/>
        <v>1.9007163018219579</v>
      </c>
      <c r="Q258" s="101">
        <f t="shared" si="73"/>
        <v>101.33052672341096</v>
      </c>
      <c r="R258" s="101">
        <f t="shared" si="74"/>
        <v>4.8863260951184397</v>
      </c>
      <c r="S258" s="101">
        <f t="shared" si="58"/>
        <v>637.21111180967296</v>
      </c>
      <c r="T258" s="101">
        <f t="shared" si="59"/>
        <v>137.84941535134385</v>
      </c>
      <c r="U258" s="101">
        <f t="shared" si="60"/>
        <v>17.419324449098411</v>
      </c>
      <c r="V258" s="33">
        <f t="shared" si="61"/>
        <v>1000.0000000000003</v>
      </c>
      <c r="W258" s="105">
        <f t="shared" si="75"/>
        <v>1365694.3020255382</v>
      </c>
      <c r="X258" s="112">
        <f t="shared" si="62"/>
        <v>844.73126019955794</v>
      </c>
      <c r="Y258" s="32">
        <f>(uNES*L258+ uOCEX*G258+uEREX*'UC '!H258+uHOEX*I258+uNES*S258+ uOCEX*N258+uEREX*O258+uHOEX*P258)/(1+oDR)^A$5:A$65536</f>
        <v>515.65601258972481</v>
      </c>
    </row>
    <row r="259" spans="1:25" x14ac:dyDescent="0.25">
      <c r="A259" s="4">
        <v>253</v>
      </c>
      <c r="C259" s="110">
        <f>IF(male=0,VLOOKUP((A257:A1091/'Life tables'!$I$2)+age,lifetable,13,1),IF(male=1,VLOOKUP((A257:A1091/'Life tables'!$I$2)+age,lifetable,10,1),"error"))</f>
        <v>5.6976556749510632E-4</v>
      </c>
      <c r="F259" s="101">
        <f t="shared" si="63"/>
        <v>173.13287717076102</v>
      </c>
      <c r="G259" s="101">
        <f t="shared" si="64"/>
        <v>17.391559858951226</v>
      </c>
      <c r="H259" s="101">
        <f t="shared" si="65"/>
        <v>0.39798448095969946</v>
      </c>
      <c r="I259" s="101">
        <f t="shared" si="66"/>
        <v>0.39798448095969946</v>
      </c>
      <c r="J259" s="101">
        <f t="shared" si="67"/>
        <v>36.627896407626103</v>
      </c>
      <c r="K259" s="101">
        <f t="shared" si="68"/>
        <v>12.56419600734799</v>
      </c>
      <c r="L259" s="101">
        <f t="shared" ref="L259:L322" si="76">F259-SUM(G259:K259)</f>
        <v>105.7532559349163</v>
      </c>
      <c r="M259" s="101">
        <f t="shared" si="69"/>
        <v>826.86712282923929</v>
      </c>
      <c r="N259" s="101">
        <f t="shared" si="70"/>
        <v>79.629095441492922</v>
      </c>
      <c r="O259" s="101">
        <f t="shared" si="71"/>
        <v>1.9007382542211371</v>
      </c>
      <c r="P259" s="101">
        <f t="shared" si="72"/>
        <v>1.9007382542211371</v>
      </c>
      <c r="Q259" s="101">
        <f t="shared" si="73"/>
        <v>101.8491830060663</v>
      </c>
      <c r="R259" s="101">
        <f t="shared" si="74"/>
        <v>4.9084713253215746</v>
      </c>
      <c r="S259" s="101">
        <f t="shared" ref="S259:S322" si="77">M259-SUM(N259:R259)</f>
        <v>636.67889654791622</v>
      </c>
      <c r="T259" s="101">
        <f t="shared" ref="T259:T322" si="78">J259+Q259</f>
        <v>138.47707941369239</v>
      </c>
      <c r="U259" s="101">
        <f t="shared" ref="U259:U322" si="79">K259+R259</f>
        <v>17.472667332669566</v>
      </c>
      <c r="V259" s="33">
        <f t="shared" ref="V259:V322" si="80">SUM(F259,M259)</f>
        <v>1000.0000000000003</v>
      </c>
      <c r="W259" s="105">
        <f t="shared" si="75"/>
        <v>1362897.7964159641</v>
      </c>
      <c r="X259" s="112">
        <f t="shared" ref="X259:X322" si="81">(L259+G259+H259+I259+N259+O259+P259+S259)</f>
        <v>844.05025325363829</v>
      </c>
      <c r="Y259" s="32">
        <f>(uNES*L259+ uOCEX*G259+uEREX*'UC '!H259+uHOEX*I259+uNES*S259+ uOCEX*N259+uEREX*O259+uHOEX*P259)/(1+oDR)^A$5:A$65536</f>
        <v>515.08410201795323</v>
      </c>
    </row>
    <row r="260" spans="1:25" x14ac:dyDescent="0.25">
      <c r="A260" s="4">
        <v>254</v>
      </c>
      <c r="C260" s="110">
        <f>IF(male=0,VLOOKUP((A258:A1092/'Life tables'!$I$2)+age,lifetable,13,1),IF(male=1,VLOOKUP((A258:A1092/'Life tables'!$I$2)+age,lifetable,10,1),"error"))</f>
        <v>5.6976556749510632E-4</v>
      </c>
      <c r="F260" s="101">
        <f t="shared" si="63"/>
        <v>173.12362170550529</v>
      </c>
      <c r="G260" s="101">
        <f t="shared" si="64"/>
        <v>17.390630128095665</v>
      </c>
      <c r="H260" s="101">
        <f t="shared" si="65"/>
        <v>0.39796320521129147</v>
      </c>
      <c r="I260" s="101">
        <f t="shared" si="66"/>
        <v>0.39796320521129147</v>
      </c>
      <c r="J260" s="101">
        <f t="shared" si="67"/>
        <v>36.736898359900898</v>
      </c>
      <c r="K260" s="101">
        <f t="shared" si="68"/>
        <v>12.595391992928809</v>
      </c>
      <c r="L260" s="101">
        <f t="shared" si="76"/>
        <v>105.60477481415734</v>
      </c>
      <c r="M260" s="101">
        <f t="shared" si="69"/>
        <v>826.876378294495</v>
      </c>
      <c r="N260" s="101">
        <f t="shared" si="70"/>
        <v>79.629986762850194</v>
      </c>
      <c r="O260" s="101">
        <f t="shared" si="71"/>
        <v>1.9007595299695452</v>
      </c>
      <c r="P260" s="101">
        <f t="shared" si="72"/>
        <v>1.9007595299695452</v>
      </c>
      <c r="Q260" s="101">
        <f t="shared" si="73"/>
        <v>102.36784509425566</v>
      </c>
      <c r="R260" s="101">
        <f t="shared" si="74"/>
        <v>4.9306168034054183</v>
      </c>
      <c r="S260" s="101">
        <f t="shared" si="77"/>
        <v>636.14641057404469</v>
      </c>
      <c r="T260" s="101">
        <f t="shared" si="78"/>
        <v>139.10474345415656</v>
      </c>
      <c r="U260" s="101">
        <f t="shared" si="79"/>
        <v>17.526008796334228</v>
      </c>
      <c r="V260" s="33">
        <f t="shared" si="80"/>
        <v>1000.0000000000002</v>
      </c>
      <c r="W260" s="105">
        <f t="shared" si="75"/>
        <v>1360105.9155780606</v>
      </c>
      <c r="X260" s="112">
        <f t="shared" si="81"/>
        <v>843.36924774950955</v>
      </c>
      <c r="Y260" s="32">
        <f>(uNES*L260+ uOCEX*G260+uEREX*'UC '!H260+uHOEX*I260+uNES*S260+ uOCEX*N260+uEREX*O260+uHOEX*P260)/(1+oDR)^A$5:A$65536</f>
        <v>514.5124785338113</v>
      </c>
    </row>
    <row r="261" spans="1:25" x14ac:dyDescent="0.25">
      <c r="A261" s="4">
        <v>255</v>
      </c>
      <c r="C261" s="110">
        <f>IF(male=0,VLOOKUP((A259:A1093/'Life tables'!$I$2)+age,lifetable,13,1),IF(male=1,VLOOKUP((A259:A1093/'Life tables'!$I$2)+age,lifetable,10,1),"error"))</f>
        <v>5.6976556749510632E-4</v>
      </c>
      <c r="F261" s="101">
        <f t="shared" si="63"/>
        <v>173.11465152650243</v>
      </c>
      <c r="G261" s="101">
        <f t="shared" si="64"/>
        <v>17.389729054841276</v>
      </c>
      <c r="H261" s="101">
        <f t="shared" si="65"/>
        <v>0.39794258525687892</v>
      </c>
      <c r="I261" s="101">
        <f t="shared" si="66"/>
        <v>0.39794258525687892</v>
      </c>
      <c r="J261" s="101">
        <f t="shared" si="67"/>
        <v>36.845894664378967</v>
      </c>
      <c r="K261" s="101">
        <f t="shared" si="68"/>
        <v>12.62658636212954</v>
      </c>
      <c r="L261" s="101">
        <f t="shared" si="76"/>
        <v>105.45655627463888</v>
      </c>
      <c r="M261" s="101">
        <f t="shared" si="69"/>
        <v>826.88534847349786</v>
      </c>
      <c r="N261" s="101">
        <f t="shared" si="70"/>
        <v>79.630850610523197</v>
      </c>
      <c r="O261" s="101">
        <f t="shared" si="71"/>
        <v>1.9007801499239576</v>
      </c>
      <c r="P261" s="101">
        <f t="shared" si="72"/>
        <v>1.9007801499239576</v>
      </c>
      <c r="Q261" s="101">
        <f t="shared" si="73"/>
        <v>102.88651280903188</v>
      </c>
      <c r="R261" s="101">
        <f t="shared" si="74"/>
        <v>4.9527625217294089</v>
      </c>
      <c r="S261" s="101">
        <f t="shared" si="77"/>
        <v>635.61366223236541</v>
      </c>
      <c r="T261" s="101">
        <f t="shared" si="78"/>
        <v>139.73240747341086</v>
      </c>
      <c r="U261" s="101">
        <f t="shared" si="79"/>
        <v>17.579348883858948</v>
      </c>
      <c r="V261" s="33">
        <f t="shared" si="80"/>
        <v>1000.0000000000002</v>
      </c>
      <c r="W261" s="105">
        <f t="shared" si="75"/>
        <v>1357318.6525588771</v>
      </c>
      <c r="X261" s="112">
        <f t="shared" si="81"/>
        <v>842.68824364273041</v>
      </c>
      <c r="Y261" s="32">
        <f>(uNES*L261+ uOCEX*G261+uEREX*'UC '!H261+uHOEX*I261+uNES*S261+ uOCEX*N261+uEREX*O261+uHOEX*P261)/(1+oDR)^A$5:A$65536</f>
        <v>513.94114199501337</v>
      </c>
    </row>
    <row r="262" spans="1:25" x14ac:dyDescent="0.25">
      <c r="A262" s="4">
        <v>256</v>
      </c>
      <c r="C262" s="110">
        <f>IF(male=0,VLOOKUP((A260:A1094/'Life tables'!$I$2)+age,lifetable,13,1),IF(male=1,VLOOKUP((A260:A1094/'Life tables'!$I$2)+age,lifetable,10,1),"error"))</f>
        <v>5.6976556749510632E-4</v>
      </c>
      <c r="F262" s="101">
        <f t="shared" si="63"/>
        <v>173.10595784021868</v>
      </c>
      <c r="G262" s="101">
        <f t="shared" si="64"/>
        <v>17.388855755859193</v>
      </c>
      <c r="H262" s="101">
        <f t="shared" si="65"/>
        <v>0.39792260088256592</v>
      </c>
      <c r="I262" s="101">
        <f t="shared" si="66"/>
        <v>0.39792260088256592</v>
      </c>
      <c r="J262" s="101">
        <f t="shared" si="67"/>
        <v>36.954885495145433</v>
      </c>
      <c r="K262" s="101">
        <f t="shared" si="68"/>
        <v>12.657779164772748</v>
      </c>
      <c r="L262" s="101">
        <f t="shared" si="76"/>
        <v>105.30859222267617</v>
      </c>
      <c r="M262" s="101">
        <f t="shared" si="69"/>
        <v>826.89404215978163</v>
      </c>
      <c r="N262" s="101">
        <f t="shared" si="70"/>
        <v>79.631687831348316</v>
      </c>
      <c r="O262" s="101">
        <f t="shared" si="71"/>
        <v>1.9008001342982708</v>
      </c>
      <c r="P262" s="101">
        <f t="shared" si="72"/>
        <v>1.9008001342982708</v>
      </c>
      <c r="Q262" s="101">
        <f t="shared" si="73"/>
        <v>103.40518597696362</v>
      </c>
      <c r="R262" s="101">
        <f t="shared" si="74"/>
        <v>4.9749084728884929</v>
      </c>
      <c r="S262" s="101">
        <f t="shared" si="77"/>
        <v>635.08065960998465</v>
      </c>
      <c r="T262" s="101">
        <f t="shared" si="78"/>
        <v>140.36007147210904</v>
      </c>
      <c r="U262" s="101">
        <f t="shared" si="79"/>
        <v>17.632687637661242</v>
      </c>
      <c r="V262" s="33">
        <f t="shared" si="80"/>
        <v>1000.0000000000003</v>
      </c>
      <c r="W262" s="105">
        <f t="shared" si="75"/>
        <v>1354536.0004158579</v>
      </c>
      <c r="X262" s="112">
        <f t="shared" si="81"/>
        <v>842.00724089022992</v>
      </c>
      <c r="Y262" s="32">
        <f>(uNES*L262+ uOCEX*G262+uEREX*'UC '!H262+uHOEX*I262+uNES*S262+ uOCEX*N262+uEREX*O262+uHOEX*P262)/(1+oDR)^A$5:A$65536</f>
        <v>513.37009226009229</v>
      </c>
    </row>
    <row r="263" spans="1:25" x14ac:dyDescent="0.25">
      <c r="A263" s="4">
        <v>257</v>
      </c>
      <c r="C263" s="110">
        <f>IF(male=0,VLOOKUP((A261:A1095/'Life tables'!$I$2)+age,lifetable,13,1),IF(male=1,VLOOKUP((A261:A1095/'Life tables'!$I$2)+age,lifetable,10,1),"error"))</f>
        <v>5.6976556749510632E-4</v>
      </c>
      <c r="F263" s="101">
        <f t="shared" ref="F263:F326" si="82">E262*(1-pCAUC)+F262*(1-pCAUC)+M262*(pUAUC)</f>
        <v>173.0975321241682</v>
      </c>
      <c r="G263" s="101">
        <f t="shared" ref="G263:G326" si="83">F263*(rrOSEX)</f>
        <v>17.388009375047869</v>
      </c>
      <c r="H263" s="101">
        <f t="shared" ref="H263:H326" si="84">F263*rrEREX</f>
        <v>0.39790323249752052</v>
      </c>
      <c r="I263" s="101">
        <f t="shared" ref="I263:I326" si="85">F263*rrHOEX</f>
        <v>0.39790323249752052</v>
      </c>
      <c r="J263" s="101">
        <f t="shared" ref="J263:J326" si="86">F263*mr + G263*mr + H263*mr+I263*mr +J262</f>
        <v>37.063871020919493</v>
      </c>
      <c r="K263" s="101">
        <f t="shared" ref="K263:K326" si="87">F263*amr + I263*amrHOEX +K262</f>
        <v>12.688970449145289</v>
      </c>
      <c r="L263" s="101">
        <f t="shared" si="76"/>
        <v>105.16087481406051</v>
      </c>
      <c r="M263" s="101">
        <f t="shared" ref="M263:M326" si="88">E262*pCAUC+F262*pCAUC+M262*(1-pUAUC)</f>
        <v>826.90246787583214</v>
      </c>
      <c r="N263" s="101">
        <f t="shared" ref="N263:N326" si="89">M263*rrOSEXc</f>
        <v>79.632499246059368</v>
      </c>
      <c r="O263" s="101">
        <f t="shared" ref="O263:O326" si="90">M263*rrEREXc</f>
        <v>1.9008195026833161</v>
      </c>
      <c r="P263" s="101">
        <f t="shared" ref="P263:P326" si="91">M263*rrHOEXc</f>
        <v>1.9008195026833161</v>
      </c>
      <c r="Q263" s="101">
        <f t="shared" ref="Q263:Q326" si="92">M263*mr + N263*mr + O263*mr+P263*mr+Q262</f>
        <v>103.92386442996529</v>
      </c>
      <c r="R263" s="101">
        <f t="shared" ref="R263:R326" si="93">M263*amrc + P263*amrHOEX+R262</f>
        <v>4.9970546497058681</v>
      </c>
      <c r="S263" s="101">
        <f t="shared" si="77"/>
        <v>634.54741054473493</v>
      </c>
      <c r="T263" s="101">
        <f t="shared" si="78"/>
        <v>140.98773545088477</v>
      </c>
      <c r="U263" s="101">
        <f t="shared" si="79"/>
        <v>17.686025098851157</v>
      </c>
      <c r="V263" s="33">
        <f t="shared" si="80"/>
        <v>1000.0000000000003</v>
      </c>
      <c r="W263" s="105">
        <f t="shared" ref="W263:W326" si="94">(cNES*L263+cOSEX*G263+cEREX*H263+cHOEX*I263 + cNES*S263 + cOSEX*N263 + cEREX*O263 + cHOEX*P263)/(1+cDR)^A$5:A$65536</f>
        <v>1351757.9522167998</v>
      </c>
      <c r="X263" s="112">
        <f t="shared" si="81"/>
        <v>841.32623945026432</v>
      </c>
      <c r="Y263" s="32">
        <f>(uNES*L263+ uOCEX*G263+uEREX*'UC '!H263+uHOEX*I263+uNES*S263+ uOCEX*N263+uEREX*O263+uHOEX*P263)/(1+oDR)^A$5:A$65536</f>
        <v>512.79932918837608</v>
      </c>
    </row>
    <row r="264" spans="1:25" x14ac:dyDescent="0.25">
      <c r="A264" s="4">
        <v>258</v>
      </c>
      <c r="C264" s="110">
        <f>IF(male=0,VLOOKUP((A262:A1096/'Life tables'!$I$2)+age,lifetable,13,1),IF(male=1,VLOOKUP((A262:A1096/'Life tables'!$I$2)+age,lifetable,10,1),"error"))</f>
        <v>5.6976556749510632E-4</v>
      </c>
      <c r="F264" s="101">
        <f t="shared" si="82"/>
        <v>173.08936611855833</v>
      </c>
      <c r="G264" s="101">
        <f t="shared" si="83"/>
        <v>17.387189082693851</v>
      </c>
      <c r="H264" s="101">
        <f t="shared" si="84"/>
        <v>0.39788446111476949</v>
      </c>
      <c r="I264" s="101">
        <f t="shared" si="85"/>
        <v>0.39788446111476949</v>
      </c>
      <c r="J264" s="101">
        <f t="shared" si="86"/>
        <v>37.172851405219816</v>
      </c>
      <c r="K264" s="101">
        <f t="shared" si="87"/>
        <v>12.720160262045651</v>
      </c>
      <c r="L264" s="101">
        <f t="shared" si="76"/>
        <v>105.01339644636947</v>
      </c>
      <c r="M264" s="101">
        <f t="shared" si="88"/>
        <v>826.91063388144198</v>
      </c>
      <c r="N264" s="101">
        <f t="shared" si="89"/>
        <v>79.633285650092276</v>
      </c>
      <c r="O264" s="101">
        <f t="shared" si="90"/>
        <v>1.9008382740660672</v>
      </c>
      <c r="P264" s="101">
        <f t="shared" si="91"/>
        <v>1.9008382740660672</v>
      </c>
      <c r="Q264" s="101">
        <f t="shared" si="92"/>
        <v>104.44254800513229</v>
      </c>
      <c r="R264" s="101">
        <f t="shared" si="93"/>
        <v>5.0192010452259455</v>
      </c>
      <c r="S264" s="101">
        <f t="shared" si="77"/>
        <v>634.01392263285936</v>
      </c>
      <c r="T264" s="101">
        <f t="shared" si="78"/>
        <v>141.6153994103521</v>
      </c>
      <c r="U264" s="101">
        <f t="shared" si="79"/>
        <v>17.739361307271597</v>
      </c>
      <c r="V264" s="33">
        <f t="shared" si="80"/>
        <v>1000.0000000000003</v>
      </c>
      <c r="W264" s="105">
        <f t="shared" si="94"/>
        <v>1348984.5010398312</v>
      </c>
      <c r="X264" s="112">
        <f t="shared" si="81"/>
        <v>840.64523928237668</v>
      </c>
      <c r="Y264" s="32">
        <f>(uNES*L264+ uOCEX*G264+uEREX*'UC '!H264+uHOEX*I264+uNES*S264+ uOCEX*N264+uEREX*O264+uHOEX*P264)/(1+oDR)^A$5:A$65536</f>
        <v>512.22885263996454</v>
      </c>
    </row>
    <row r="265" spans="1:25" x14ac:dyDescent="0.25">
      <c r="A265" s="4">
        <v>259</v>
      </c>
      <c r="C265" s="110">
        <f>IF(male=0,VLOOKUP((A263:A1097/'Life tables'!$I$2)+age,lifetable,13,1),IF(male=1,VLOOKUP((A263:A1097/'Life tables'!$I$2)+age,lifetable,10,1),"error"))</f>
        <v>5.6976556749510632E-4</v>
      </c>
      <c r="F265" s="101">
        <f t="shared" si="82"/>
        <v>173.08145181819253</v>
      </c>
      <c r="G265" s="101">
        <f t="shared" si="83"/>
        <v>17.386394074658387</v>
      </c>
      <c r="H265" s="101">
        <f t="shared" si="84"/>
        <v>0.39786626833258559</v>
      </c>
      <c r="I265" s="101">
        <f t="shared" si="85"/>
        <v>0.39786626833258559</v>
      </c>
      <c r="J265" s="101">
        <f t="shared" si="86"/>
        <v>37.281826806524855</v>
      </c>
      <c r="K265" s="101">
        <f t="shared" si="87"/>
        <v>12.75134864882982</v>
      </c>
      <c r="L265" s="101">
        <f t="shared" si="76"/>
        <v>104.8661497515143</v>
      </c>
      <c r="M265" s="101">
        <f t="shared" si="88"/>
        <v>826.91854818180775</v>
      </c>
      <c r="N265" s="101">
        <f t="shared" si="89"/>
        <v>79.634047814364848</v>
      </c>
      <c r="O265" s="101">
        <f t="shared" si="90"/>
        <v>1.900856466848251</v>
      </c>
      <c r="P265" s="101">
        <f t="shared" si="91"/>
        <v>1.900856466848251</v>
      </c>
      <c r="Q265" s="101">
        <f t="shared" si="92"/>
        <v>104.96123654458134</v>
      </c>
      <c r="R265" s="101">
        <f t="shared" si="93"/>
        <v>5.0413476527075325</v>
      </c>
      <c r="S265" s="101">
        <f t="shared" si="77"/>
        <v>633.48020323645756</v>
      </c>
      <c r="T265" s="101">
        <f t="shared" si="78"/>
        <v>142.2430633511062</v>
      </c>
      <c r="U265" s="101">
        <f t="shared" si="79"/>
        <v>17.792696301537354</v>
      </c>
      <c r="V265" s="33">
        <f t="shared" si="80"/>
        <v>1000.0000000000002</v>
      </c>
      <c r="W265" s="105">
        <f t="shared" si="94"/>
        <v>1346215.6399733752</v>
      </c>
      <c r="X265" s="112">
        <f t="shared" si="81"/>
        <v>839.96424034735674</v>
      </c>
      <c r="Y265" s="32">
        <f>(uNES*L265+ uOCEX*G265+uEREX*'UC '!H265+uHOEX*I265+uNES*S265+ uOCEX*N265+uEREX*O265+uHOEX*P265)/(1+oDR)^A$5:A$65536</f>
        <v>511.65866247570523</v>
      </c>
    </row>
    <row r="266" spans="1:25" x14ac:dyDescent="0.25">
      <c r="A266" s="4">
        <v>260</v>
      </c>
      <c r="C266" s="110">
        <f>IF(male=0,VLOOKUP((A264:A1098/'Life tables'!$I$2)+age,lifetable,13,1),IF(male=1,VLOOKUP((A264:A1098/'Life tables'!$I$2)+age,lifetable,10,1),"error"))</f>
        <v>5.6976556749510632E-4</v>
      </c>
      <c r="F266" s="101">
        <f t="shared" si="82"/>
        <v>173.07378146462284</v>
      </c>
      <c r="G266" s="101">
        <f t="shared" si="83"/>
        <v>17.385623571589147</v>
      </c>
      <c r="H266" s="101">
        <f t="shared" si="84"/>
        <v>0.39784863631644807</v>
      </c>
      <c r="I266" s="101">
        <f t="shared" si="85"/>
        <v>0.39784863631644807</v>
      </c>
      <c r="J266" s="101">
        <f t="shared" si="86"/>
        <v>37.390797378428189</v>
      </c>
      <c r="K266" s="101">
        <f t="shared" si="87"/>
        <v>12.782535653455755</v>
      </c>
      <c r="L266" s="101">
        <f t="shared" si="76"/>
        <v>104.71912758851686</v>
      </c>
      <c r="M266" s="101">
        <f t="shared" si="88"/>
        <v>826.92621853537742</v>
      </c>
      <c r="N266" s="101">
        <f t="shared" si="89"/>
        <v>79.634786486032397</v>
      </c>
      <c r="O266" s="101">
        <f t="shared" si="90"/>
        <v>1.9008740988643884</v>
      </c>
      <c r="P266" s="101">
        <f t="shared" si="91"/>
        <v>1.9008740988643884</v>
      </c>
      <c r="Q266" s="101">
        <f t="shared" si="92"/>
        <v>105.47992989529565</v>
      </c>
      <c r="R266" s="101">
        <f t="shared" si="93"/>
        <v>5.0634944656172234</v>
      </c>
      <c r="S266" s="101">
        <f t="shared" si="77"/>
        <v>632.94625949070337</v>
      </c>
      <c r="T266" s="101">
        <f t="shared" si="78"/>
        <v>142.87072727372384</v>
      </c>
      <c r="U266" s="101">
        <f t="shared" si="79"/>
        <v>17.846030119072978</v>
      </c>
      <c r="V266" s="33">
        <f t="shared" si="80"/>
        <v>1000.0000000000002</v>
      </c>
      <c r="W266" s="105">
        <f t="shared" si="94"/>
        <v>1343451.3621161252</v>
      </c>
      <c r="X266" s="112">
        <f t="shared" si="81"/>
        <v>839.28324260720342</v>
      </c>
      <c r="Y266" s="32">
        <f>(uNES*L266+ uOCEX*G266+uEREX*'UC '!H266+uHOEX*I266+uNES*S266+ uOCEX*N266+uEREX*O266+uHOEX*P266)/(1+oDR)^A$5:A$65536</f>
        <v>511.08875855717321</v>
      </c>
    </row>
    <row r="267" spans="1:25" x14ac:dyDescent="0.25">
      <c r="A267" s="4">
        <v>261</v>
      </c>
      <c r="C267" s="110">
        <f>IF(male=0,VLOOKUP((A265:A1099/'Life tables'!$I$2)+age,lifetable,13,1),IF(male=1,VLOOKUP((A265:A1099/'Life tables'!$I$2)+age,lifetable,10,1),"error"))</f>
        <v>6.1270435815030666E-4</v>
      </c>
      <c r="F267" s="101">
        <f t="shared" si="82"/>
        <v>173.06634753854411</v>
      </c>
      <c r="G267" s="101">
        <f t="shared" si="83"/>
        <v>17.384876818156187</v>
      </c>
      <c r="H267" s="101">
        <f t="shared" si="84"/>
        <v>0.39783154778155921</v>
      </c>
      <c r="I267" s="101">
        <f t="shared" si="85"/>
        <v>0.39783154778155921</v>
      </c>
      <c r="J267" s="101">
        <f t="shared" si="86"/>
        <v>37.50797517985287</v>
      </c>
      <c r="K267" s="101">
        <f t="shared" si="87"/>
        <v>12.813721318526472</v>
      </c>
      <c r="L267" s="101">
        <f t="shared" si="76"/>
        <v>104.56411112644545</v>
      </c>
      <c r="M267" s="101">
        <f t="shared" si="88"/>
        <v>826.93365246145618</v>
      </c>
      <c r="N267" s="101">
        <f t="shared" si="89"/>
        <v>79.635502389220335</v>
      </c>
      <c r="O267" s="101">
        <f t="shared" si="90"/>
        <v>1.9008911873992773</v>
      </c>
      <c r="P267" s="101">
        <f t="shared" si="91"/>
        <v>1.9008911873992773</v>
      </c>
      <c r="Q267" s="101">
        <f t="shared" si="92"/>
        <v>106.03771813606708</v>
      </c>
      <c r="R267" s="101">
        <f t="shared" si="93"/>
        <v>5.0856414776229961</v>
      </c>
      <c r="S267" s="101">
        <f t="shared" si="77"/>
        <v>632.37300808374721</v>
      </c>
      <c r="T267" s="101">
        <f t="shared" si="78"/>
        <v>143.54569331591995</v>
      </c>
      <c r="U267" s="101">
        <f t="shared" si="79"/>
        <v>17.899362796149468</v>
      </c>
      <c r="V267" s="33">
        <f t="shared" si="80"/>
        <v>1000.0000000000002</v>
      </c>
      <c r="W267" s="105">
        <f t="shared" si="94"/>
        <v>1340607.2218317054</v>
      </c>
      <c r="X267" s="112">
        <f t="shared" si="81"/>
        <v>838.5549438879309</v>
      </c>
      <c r="Y267" s="32">
        <f>(uNES*L267+ uOCEX*G267+uEREX*'UC '!H267+uHOEX*I267+uNES*S267+ uOCEX*N267+uEREX*O267+uHOEX*P267)/(1+oDR)^A$5:A$65536</f>
        <v>510.48978427779218</v>
      </c>
    </row>
    <row r="268" spans="1:25" x14ac:dyDescent="0.25">
      <c r="A268" s="4">
        <v>262</v>
      </c>
      <c r="C268" s="110">
        <f>IF(male=0,VLOOKUP((A266:A1100/'Life tables'!$I$2)+age,lifetable,13,1),IF(male=1,VLOOKUP((A266:A1100/'Life tables'!$I$2)+age,lifetable,10,1),"error"))</f>
        <v>6.1270435815030666E-4</v>
      </c>
      <c r="F268" s="101">
        <f t="shared" si="82"/>
        <v>173.05914275242284</v>
      </c>
      <c r="G268" s="101">
        <f t="shared" si="83"/>
        <v>17.384153082311521</v>
      </c>
      <c r="H268" s="101">
        <f t="shared" si="84"/>
        <v>0.39781498597590015</v>
      </c>
      <c r="I268" s="101">
        <f t="shared" si="85"/>
        <v>0.39781498597590015</v>
      </c>
      <c r="J268" s="101">
        <f t="shared" si="86"/>
        <v>37.625148103142607</v>
      </c>
      <c r="K268" s="101">
        <f t="shared" si="87"/>
        <v>12.844905685331812</v>
      </c>
      <c r="L268" s="101">
        <f t="shared" si="76"/>
        <v>104.4093059096851</v>
      </c>
      <c r="M268" s="101">
        <f t="shared" si="88"/>
        <v>826.94085724757747</v>
      </c>
      <c r="N268" s="101">
        <f t="shared" si="89"/>
        <v>79.636196225733912</v>
      </c>
      <c r="O268" s="101">
        <f t="shared" si="90"/>
        <v>1.9009077492049364</v>
      </c>
      <c r="P268" s="101">
        <f t="shared" si="91"/>
        <v>1.9009077492049364</v>
      </c>
      <c r="Q268" s="101">
        <f t="shared" si="92"/>
        <v>106.595511236654</v>
      </c>
      <c r="R268" s="101">
        <f t="shared" si="93"/>
        <v>5.1077886825880032</v>
      </c>
      <c r="S268" s="101">
        <f t="shared" si="77"/>
        <v>631.79954560419174</v>
      </c>
      <c r="T268" s="101">
        <f t="shared" si="78"/>
        <v>144.22065933979661</v>
      </c>
      <c r="U268" s="101">
        <f t="shared" si="79"/>
        <v>17.952694367919815</v>
      </c>
      <c r="V268" s="33">
        <f t="shared" si="80"/>
        <v>1000.0000000000003</v>
      </c>
      <c r="W268" s="105">
        <f t="shared" si="94"/>
        <v>1337767.8450881292</v>
      </c>
      <c r="X268" s="112">
        <f t="shared" si="81"/>
        <v>837.82664629228395</v>
      </c>
      <c r="Y268" s="32">
        <f>(uNES*L268+ uOCEX*G268+uEREX*'UC '!H268+uHOEX*I268+uNES*S268+ uOCEX*N268+uEREX*O268+uHOEX*P268)/(1+oDR)^A$5:A$65536</f>
        <v>509.89111285533318</v>
      </c>
    </row>
    <row r="269" spans="1:25" x14ac:dyDescent="0.25">
      <c r="A269" s="4">
        <v>263</v>
      </c>
      <c r="C269" s="110">
        <f>IF(male=0,VLOOKUP((A267:A1101/'Life tables'!$I$2)+age,lifetable,13,1),IF(male=1,VLOOKUP((A267:A1101/'Life tables'!$I$2)+age,lifetable,10,1),"error"))</f>
        <v>6.1270435815030666E-4</v>
      </c>
      <c r="F269" s="101">
        <f t="shared" si="82"/>
        <v>173.05216004335318</v>
      </c>
      <c r="G269" s="101">
        <f t="shared" si="83"/>
        <v>17.383451654571466</v>
      </c>
      <c r="H269" s="101">
        <f t="shared" si="84"/>
        <v>0.39779893466380861</v>
      </c>
      <c r="I269" s="101">
        <f t="shared" si="85"/>
        <v>0.39779893466380861</v>
      </c>
      <c r="J269" s="101">
        <f t="shared" si="86"/>
        <v>37.742316298658814</v>
      </c>
      <c r="K269" s="101">
        <f t="shared" si="87"/>
        <v>12.876088793888917</v>
      </c>
      <c r="L269" s="101">
        <f t="shared" si="76"/>
        <v>104.25470542690637</v>
      </c>
      <c r="M269" s="101">
        <f t="shared" si="88"/>
        <v>826.94783995664716</v>
      </c>
      <c r="N269" s="101">
        <f t="shared" si="89"/>
        <v>79.636868675746243</v>
      </c>
      <c r="O269" s="101">
        <f t="shared" si="90"/>
        <v>1.9009238005170281</v>
      </c>
      <c r="P269" s="101">
        <f t="shared" si="91"/>
        <v>1.9009238005170281</v>
      </c>
      <c r="Q269" s="101">
        <f t="shared" si="92"/>
        <v>107.15330904725967</v>
      </c>
      <c r="R269" s="101">
        <f t="shared" si="93"/>
        <v>5.1299360745645579</v>
      </c>
      <c r="S269" s="101">
        <f t="shared" si="77"/>
        <v>631.22587855804261</v>
      </c>
      <c r="T269" s="101">
        <f t="shared" si="78"/>
        <v>144.89562534591849</v>
      </c>
      <c r="U269" s="101">
        <f t="shared" si="79"/>
        <v>18.006024868453473</v>
      </c>
      <c r="V269" s="33">
        <f t="shared" si="80"/>
        <v>1000.0000000000003</v>
      </c>
      <c r="W269" s="105">
        <f t="shared" si="94"/>
        <v>1334933.224680003</v>
      </c>
      <c r="X269" s="112">
        <f t="shared" si="81"/>
        <v>837.09834978562844</v>
      </c>
      <c r="Y269" s="32">
        <f>(uNES*L269+ uOCEX*G269+uEREX*'UC '!H269+uHOEX*I269+uNES*S269+ uOCEX*N269+uEREX*O269+uHOEX*P269)/(1+oDR)^A$5:A$65536</f>
        <v>509.29274414611632</v>
      </c>
    </row>
    <row r="270" spans="1:25" x14ac:dyDescent="0.25">
      <c r="A270" s="4">
        <v>264</v>
      </c>
      <c r="C270" s="110">
        <f>IF(male=0,VLOOKUP((A268:A1102/'Life tables'!$I$2)+age,lifetable,13,1),IF(male=1,VLOOKUP((A268:A1102/'Life tables'!$I$2)+age,lifetable,10,1),"error"))</f>
        <v>6.1270435815030666E-4</v>
      </c>
      <c r="F270" s="101">
        <f t="shared" si="82"/>
        <v>173.04539256613305</v>
      </c>
      <c r="G270" s="101">
        <f t="shared" si="83"/>
        <v>17.382771847321155</v>
      </c>
      <c r="H270" s="101">
        <f t="shared" si="84"/>
        <v>0.39778337811006287</v>
      </c>
      <c r="I270" s="101">
        <f t="shared" si="85"/>
        <v>0.39778337811006287</v>
      </c>
      <c r="J270" s="101">
        <f t="shared" si="86"/>
        <v>37.859479912128236</v>
      </c>
      <c r="K270" s="101">
        <f t="shared" si="87"/>
        <v>12.907270682981459</v>
      </c>
      <c r="L270" s="101">
        <f t="shared" si="76"/>
        <v>104.10030336748207</v>
      </c>
      <c r="M270" s="101">
        <f t="shared" si="88"/>
        <v>826.9546074338673</v>
      </c>
      <c r="N270" s="101">
        <f t="shared" si="89"/>
        <v>79.637520398465142</v>
      </c>
      <c r="O270" s="101">
        <f t="shared" si="90"/>
        <v>1.9009393570707738</v>
      </c>
      <c r="P270" s="101">
        <f t="shared" si="91"/>
        <v>1.9009393570707738</v>
      </c>
      <c r="Q270" s="101">
        <f t="shared" si="92"/>
        <v>107.71111142270462</v>
      </c>
      <c r="R270" s="101">
        <f t="shared" si="93"/>
        <v>5.1520836477883005</v>
      </c>
      <c r="S270" s="101">
        <f t="shared" si="77"/>
        <v>630.65201325076771</v>
      </c>
      <c r="T270" s="101">
        <f t="shared" si="78"/>
        <v>145.57059133483284</v>
      </c>
      <c r="U270" s="101">
        <f t="shared" si="79"/>
        <v>18.059354330769757</v>
      </c>
      <c r="V270" s="33">
        <f t="shared" si="80"/>
        <v>1000.0000000000003</v>
      </c>
      <c r="W270" s="105">
        <f t="shared" si="94"/>
        <v>1332103.3534126068</v>
      </c>
      <c r="X270" s="112">
        <f t="shared" si="81"/>
        <v>836.37005433439776</v>
      </c>
      <c r="Y270" s="32">
        <f>(uNES*L270+ uOCEX*G270+uEREX*'UC '!H270+uHOEX*I270+uNES*S270+ uOCEX*N270+uEREX*O270+uHOEX*P270)/(1+oDR)^A$5:A$65536</f>
        <v>508.69467800711266</v>
      </c>
    </row>
    <row r="271" spans="1:25" x14ac:dyDescent="0.25">
      <c r="A271" s="4">
        <v>265</v>
      </c>
      <c r="C271" s="110">
        <f>IF(male=0,VLOOKUP((A269:A1103/'Life tables'!$I$2)+age,lifetable,13,1),IF(male=1,VLOOKUP((A269:A1103/'Life tables'!$I$2)+age,lifetable,10,1),"error"))</f>
        <v>6.1270435815030666E-4</v>
      </c>
      <c r="F271" s="101">
        <f t="shared" si="82"/>
        <v>173.0388336865538</v>
      </c>
      <c r="G271" s="101">
        <f t="shared" si="83"/>
        <v>17.382112994140442</v>
      </c>
      <c r="H271" s="101">
        <f t="shared" si="84"/>
        <v>0.39776830106445671</v>
      </c>
      <c r="I271" s="101">
        <f t="shared" si="85"/>
        <v>0.39776830106445671</v>
      </c>
      <c r="J271" s="101">
        <f t="shared" si="86"/>
        <v>37.976639084785795</v>
      </c>
      <c r="K271" s="101">
        <f t="shared" si="87"/>
        <v>12.938451390197658</v>
      </c>
      <c r="L271" s="101">
        <f t="shared" si="76"/>
        <v>103.946093615301</v>
      </c>
      <c r="M271" s="101">
        <f t="shared" si="88"/>
        <v>826.96116631344648</v>
      </c>
      <c r="N271" s="101">
        <f t="shared" si="89"/>
        <v>79.638152032779274</v>
      </c>
      <c r="O271" s="101">
        <f t="shared" si="90"/>
        <v>1.9009544341163798</v>
      </c>
      <c r="P271" s="101">
        <f t="shared" si="91"/>
        <v>1.9009544341163798</v>
      </c>
      <c r="Q271" s="101">
        <f t="shared" si="92"/>
        <v>108.2689182222843</v>
      </c>
      <c r="R271" s="101">
        <f t="shared" si="93"/>
        <v>5.1742313966725506</v>
      </c>
      <c r="S271" s="101">
        <f t="shared" si="77"/>
        <v>630.0779557934776</v>
      </c>
      <c r="T271" s="101">
        <f t="shared" si="78"/>
        <v>146.2455573070701</v>
      </c>
      <c r="U271" s="101">
        <f t="shared" si="79"/>
        <v>18.112682786870209</v>
      </c>
      <c r="V271" s="33">
        <f t="shared" si="80"/>
        <v>1000.0000000000002</v>
      </c>
      <c r="W271" s="105">
        <f t="shared" si="94"/>
        <v>1329278.2241018603</v>
      </c>
      <c r="X271" s="112">
        <f t="shared" si="81"/>
        <v>835.64175990605997</v>
      </c>
      <c r="Y271" s="32">
        <f>(uNES*L271+ uOCEX*G271+uEREX*'UC '!H271+uHOEX*I271+uNES*S271+ uOCEX*N271+uEREX*O271+uHOEX*P271)/(1+oDR)^A$5:A$65536</f>
        <v>508.09691429592277</v>
      </c>
    </row>
    <row r="272" spans="1:25" x14ac:dyDescent="0.25">
      <c r="A272" s="4">
        <v>266</v>
      </c>
      <c r="C272" s="110">
        <f>IF(male=0,VLOOKUP((A270:A1104/'Life tables'!$I$2)+age,lifetable,13,1),IF(male=1,VLOOKUP((A270:A1104/'Life tables'!$I$2)+age,lifetable,10,1),"error"))</f>
        <v>6.1270435815030666E-4</v>
      </c>
      <c r="F272" s="101">
        <f t="shared" si="82"/>
        <v>173.03247697489658</v>
      </c>
      <c r="G272" s="101">
        <f t="shared" si="83"/>
        <v>17.381474449150609</v>
      </c>
      <c r="H272" s="101">
        <f t="shared" si="84"/>
        <v>0.3977536887468493</v>
      </c>
      <c r="I272" s="101">
        <f t="shared" si="85"/>
        <v>0.3977536887468493</v>
      </c>
      <c r="J272" s="101">
        <f t="shared" si="86"/>
        <v>38.093793953513064</v>
      </c>
      <c r="K272" s="101">
        <f t="shared" si="87"/>
        <v>12.969630951967133</v>
      </c>
      <c r="L272" s="101">
        <f t="shared" si="76"/>
        <v>103.79207024277207</v>
      </c>
      <c r="M272" s="101">
        <f t="shared" si="88"/>
        <v>826.96752302510379</v>
      </c>
      <c r="N272" s="101">
        <f t="shared" si="89"/>
        <v>79.638764197884498</v>
      </c>
      <c r="O272" s="101">
        <f t="shared" si="90"/>
        <v>1.9009690464339875</v>
      </c>
      <c r="P272" s="101">
        <f t="shared" si="91"/>
        <v>1.9009690464339875</v>
      </c>
      <c r="Q272" s="101">
        <f t="shared" si="92"/>
        <v>108.8267293096312</v>
      </c>
      <c r="R272" s="101">
        <f t="shared" si="93"/>
        <v>5.1963793158028277</v>
      </c>
      <c r="S272" s="101">
        <f t="shared" si="77"/>
        <v>629.50371210891728</v>
      </c>
      <c r="T272" s="101">
        <f t="shared" si="78"/>
        <v>146.92052326314428</v>
      </c>
      <c r="U272" s="101">
        <f t="shared" si="79"/>
        <v>18.166010267769963</v>
      </c>
      <c r="V272" s="33">
        <f t="shared" si="80"/>
        <v>1000.0000000000003</v>
      </c>
      <c r="W272" s="105">
        <f t="shared" si="94"/>
        <v>1326457.8295743007</v>
      </c>
      <c r="X272" s="112">
        <f t="shared" si="81"/>
        <v>834.91346646908619</v>
      </c>
      <c r="Y272" s="32">
        <f>(uNES*L272+ uOCEX*G272+uEREX*'UC '!H272+uHOEX*I272+uNES*S272+ uOCEX*N272+uEREX*O272+uHOEX*P272)/(1+oDR)^A$5:A$65536</f>
        <v>507.49945287075991</v>
      </c>
    </row>
    <row r="273" spans="1:25" x14ac:dyDescent="0.25">
      <c r="A273" s="4">
        <v>267</v>
      </c>
      <c r="C273" s="110">
        <f>IF(male=0,VLOOKUP((A271:A1105/'Life tables'!$I$2)+age,lifetable,13,1),IF(male=1,VLOOKUP((A271:A1105/'Life tables'!$I$2)+age,lifetable,10,1),"error"))</f>
        <v>6.1270435815030666E-4</v>
      </c>
      <c r="F273" s="101">
        <f t="shared" si="82"/>
        <v>173.02631619962926</v>
      </c>
      <c r="G273" s="101">
        <f t="shared" si="83"/>
        <v>17.380855586381216</v>
      </c>
      <c r="H273" s="101">
        <f t="shared" si="84"/>
        <v>0.39773952683267594</v>
      </c>
      <c r="I273" s="101">
        <f t="shared" si="85"/>
        <v>0.39773952683267594</v>
      </c>
      <c r="J273" s="101">
        <f t="shared" si="86"/>
        <v>38.210944650972422</v>
      </c>
      <c r="K273" s="101">
        <f t="shared" si="87"/>
        <v>13.000809403596614</v>
      </c>
      <c r="L273" s="101">
        <f t="shared" si="76"/>
        <v>103.63822750501366</v>
      </c>
      <c r="M273" s="101">
        <f t="shared" si="88"/>
        <v>826.97368380037108</v>
      </c>
      <c r="N273" s="101">
        <f t="shared" si="89"/>
        <v>79.639357493890842</v>
      </c>
      <c r="O273" s="101">
        <f t="shared" si="90"/>
        <v>1.9009832083481608</v>
      </c>
      <c r="P273" s="101">
        <f t="shared" si="91"/>
        <v>1.9009832083481608</v>
      </c>
      <c r="Q273" s="101">
        <f t="shared" si="92"/>
        <v>109.38454455258115</v>
      </c>
      <c r="R273" s="101">
        <f t="shared" si="93"/>
        <v>5.2185273999315465</v>
      </c>
      <c r="S273" s="101">
        <f t="shared" si="77"/>
        <v>628.92928793727117</v>
      </c>
      <c r="T273" s="101">
        <f t="shared" si="78"/>
        <v>147.59548920355357</v>
      </c>
      <c r="U273" s="101">
        <f t="shared" si="79"/>
        <v>18.219336803528162</v>
      </c>
      <c r="V273" s="33">
        <f t="shared" si="80"/>
        <v>1000.0000000000003</v>
      </c>
      <c r="W273" s="105">
        <f t="shared" si="94"/>
        <v>1323642.1626670535</v>
      </c>
      <c r="X273" s="112">
        <f t="shared" si="81"/>
        <v>834.18517399291852</v>
      </c>
      <c r="Y273" s="32">
        <f>(uNES*L273+ uOCEX*G273+uEREX*'UC '!H273+uHOEX*I273+uNES*S273+ uOCEX*N273+uEREX*O273+uHOEX*P273)/(1+oDR)^A$5:A$65536</f>
        <v>506.90229359043167</v>
      </c>
    </row>
    <row r="274" spans="1:25" x14ac:dyDescent="0.25">
      <c r="A274" s="4">
        <v>268</v>
      </c>
      <c r="C274" s="110">
        <f>IF(male=0,VLOOKUP((A272:A1106/'Life tables'!$I$2)+age,lifetable,13,1),IF(male=1,VLOOKUP((A272:A1106/'Life tables'!$I$2)+age,lifetable,10,1),"error"))</f>
        <v>6.1270435815030666E-4</v>
      </c>
      <c r="F274" s="101">
        <f t="shared" si="82"/>
        <v>173.02034532129767</v>
      </c>
      <c r="G274" s="101">
        <f t="shared" si="83"/>
        <v>17.380255799156444</v>
      </c>
      <c r="H274" s="101">
        <f t="shared" si="84"/>
        <v>0.39772580143890612</v>
      </c>
      <c r="I274" s="101">
        <f t="shared" si="85"/>
        <v>0.39772580143890612</v>
      </c>
      <c r="J274" s="101">
        <f t="shared" si="86"/>
        <v>38.328091305737146</v>
      </c>
      <c r="K274" s="101">
        <f t="shared" si="87"/>
        <v>13.031986779304551</v>
      </c>
      <c r="L274" s="101">
        <f t="shared" si="76"/>
        <v>103.48455983422171</v>
      </c>
      <c r="M274" s="101">
        <f t="shared" si="88"/>
        <v>826.97965467870267</v>
      </c>
      <c r="N274" s="101">
        <f t="shared" si="89"/>
        <v>79.639932502410844</v>
      </c>
      <c r="O274" s="101">
        <f t="shared" si="90"/>
        <v>1.9009969337419306</v>
      </c>
      <c r="P274" s="101">
        <f t="shared" si="91"/>
        <v>1.9009969337419306</v>
      </c>
      <c r="Q274" s="101">
        <f t="shared" si="92"/>
        <v>109.94236382304372</v>
      </c>
      <c r="R274" s="101">
        <f t="shared" si="93"/>
        <v>5.2406756439728692</v>
      </c>
      <c r="S274" s="101">
        <f t="shared" si="77"/>
        <v>628.35468884179136</v>
      </c>
      <c r="T274" s="101">
        <f t="shared" si="78"/>
        <v>148.27045512878087</v>
      </c>
      <c r="U274" s="101">
        <f t="shared" si="79"/>
        <v>18.272662423277421</v>
      </c>
      <c r="V274" s="33">
        <f t="shared" si="80"/>
        <v>1000.0000000000003</v>
      </c>
      <c r="W274" s="105">
        <f t="shared" si="94"/>
        <v>1320831.2162278064</v>
      </c>
      <c r="X274" s="112">
        <f t="shared" si="81"/>
        <v>833.45688244794201</v>
      </c>
      <c r="Y274" s="32">
        <f>(uNES*L274+ uOCEX*G274+uEREX*'UC '!H274+uHOEX*I274+uNES*S274+ uOCEX*N274+uEREX*O274+uHOEX*P274)/(1+oDR)^A$5:A$65536</f>
        <v>506.30543631432363</v>
      </c>
    </row>
    <row r="275" spans="1:25" x14ac:dyDescent="0.25">
      <c r="A275" s="4">
        <v>269</v>
      </c>
      <c r="C275" s="110">
        <f>IF(male=0,VLOOKUP((A273:A1107/'Life tables'!$I$2)+age,lifetable,13,1),IF(male=1,VLOOKUP((A273:A1107/'Life tables'!$I$2)+age,lifetable,10,1),"error"))</f>
        <v>6.1270435815030666E-4</v>
      </c>
      <c r="F275" s="101">
        <f t="shared" si="82"/>
        <v>173.01455848660498</v>
      </c>
      <c r="G275" s="101">
        <f t="shared" si="83"/>
        <v>17.379674499500389</v>
      </c>
      <c r="H275" s="101">
        <f t="shared" si="84"/>
        <v>0.39771249911043333</v>
      </c>
      <c r="I275" s="101">
        <f t="shared" si="85"/>
        <v>0.39771249911043333</v>
      </c>
      <c r="J275" s="101">
        <f t="shared" si="86"/>
        <v>38.445234042417411</v>
      </c>
      <c r="K275" s="101">
        <f t="shared" si="87"/>
        <v>13.063163112254662</v>
      </c>
      <c r="L275" s="101">
        <f t="shared" si="76"/>
        <v>103.33106183421165</v>
      </c>
      <c r="M275" s="101">
        <f t="shared" si="88"/>
        <v>826.98544151339536</v>
      </c>
      <c r="N275" s="101">
        <f t="shared" si="89"/>
        <v>79.640489787129667</v>
      </c>
      <c r="O275" s="101">
        <f t="shared" si="90"/>
        <v>1.9010102360704033</v>
      </c>
      <c r="P275" s="101">
        <f t="shared" si="91"/>
        <v>1.9010102360704033</v>
      </c>
      <c r="Q275" s="101">
        <f t="shared" si="92"/>
        <v>110.50018699687669</v>
      </c>
      <c r="R275" s="101">
        <f t="shared" si="93"/>
        <v>5.2628240429977238</v>
      </c>
      <c r="S275" s="101">
        <f t="shared" si="77"/>
        <v>627.77992021425052</v>
      </c>
      <c r="T275" s="101">
        <f t="shared" si="78"/>
        <v>148.9454210392941</v>
      </c>
      <c r="U275" s="101">
        <f t="shared" si="79"/>
        <v>18.325987155252385</v>
      </c>
      <c r="V275" s="33">
        <f t="shared" si="80"/>
        <v>1000.0000000000003</v>
      </c>
      <c r="W275" s="105">
        <f t="shared" si="94"/>
        <v>1318024.983114782</v>
      </c>
      <c r="X275" s="112">
        <f t="shared" si="81"/>
        <v>832.7285918054539</v>
      </c>
      <c r="Y275" s="32">
        <f>(uNES*L275+ uOCEX*G275+uEREX*'UC '!H275+uHOEX*I275+uNES*S275+ uOCEX*N275+uEREX*O275+uHOEX*P275)/(1+oDR)^A$5:A$65536</f>
        <v>505.70888090238185</v>
      </c>
    </row>
    <row r="276" spans="1:25" x14ac:dyDescent="0.25">
      <c r="A276" s="4">
        <v>270</v>
      </c>
      <c r="C276" s="110">
        <f>IF(male=0,VLOOKUP((A274:A1108/'Life tables'!$I$2)+age,lifetable,13,1),IF(male=1,VLOOKUP((A274:A1108/'Life tables'!$I$2)+age,lifetable,10,1),"error"))</f>
        <v>6.1270435815030666E-4</v>
      </c>
      <c r="F276" s="101">
        <f t="shared" si="82"/>
        <v>173.00895002267379</v>
      </c>
      <c r="G276" s="101">
        <f t="shared" si="83"/>
        <v>17.37911111756063</v>
      </c>
      <c r="H276" s="101">
        <f t="shared" si="84"/>
        <v>0.39769960680688521</v>
      </c>
      <c r="I276" s="101">
        <f t="shared" si="85"/>
        <v>0.39769960680688521</v>
      </c>
      <c r="J276" s="101">
        <f t="shared" si="86"/>
        <v>38.562372981782467</v>
      </c>
      <c r="K276" s="101">
        <f t="shared" si="87"/>
        <v>13.094338434588439</v>
      </c>
      <c r="L276" s="101">
        <f t="shared" si="76"/>
        <v>103.17772827512849</v>
      </c>
      <c r="M276" s="101">
        <f t="shared" si="88"/>
        <v>826.99104997732661</v>
      </c>
      <c r="N276" s="101">
        <f t="shared" si="89"/>
        <v>79.6410298943577</v>
      </c>
      <c r="O276" s="101">
        <f t="shared" si="90"/>
        <v>1.9010231283739516</v>
      </c>
      <c r="P276" s="101">
        <f t="shared" si="91"/>
        <v>1.9010231283739516</v>
      </c>
      <c r="Q276" s="101">
        <f t="shared" si="92"/>
        <v>111.05801395376434</v>
      </c>
      <c r="R276" s="101">
        <f t="shared" si="93"/>
        <v>5.284972592228967</v>
      </c>
      <c r="S276" s="101">
        <f t="shared" si="77"/>
        <v>627.20498728022767</v>
      </c>
      <c r="T276" s="101">
        <f t="shared" si="78"/>
        <v>149.6203869355468</v>
      </c>
      <c r="U276" s="101">
        <f t="shared" si="79"/>
        <v>18.379311026817405</v>
      </c>
      <c r="V276" s="33">
        <f t="shared" si="80"/>
        <v>1000.0000000000005</v>
      </c>
      <c r="W276" s="105">
        <f t="shared" si="94"/>
        <v>1315223.4561967161</v>
      </c>
      <c r="X276" s="112">
        <f t="shared" si="81"/>
        <v>832.00030203763617</v>
      </c>
      <c r="Y276" s="32">
        <f>(uNES*L276+ uOCEX*G276+uEREX*'UC '!H276+uHOEX*I276+uNES*S276+ uOCEX*N276+uEREX*O276+uHOEX*P276)/(1+oDR)^A$5:A$65536</f>
        <v>505.11262721509803</v>
      </c>
    </row>
    <row r="277" spans="1:25" x14ac:dyDescent="0.25">
      <c r="A277" s="4">
        <v>271</v>
      </c>
      <c r="C277" s="110">
        <f>IF(male=0,VLOOKUP((A275:A1109/'Life tables'!$I$2)+age,lifetable,13,1),IF(male=1,VLOOKUP((A275:A1109/'Life tables'!$I$2)+age,lifetable,10,1),"error"))</f>
        <v>6.1270435815030666E-4</v>
      </c>
      <c r="F277" s="101">
        <f t="shared" si="82"/>
        <v>173.0035144314848</v>
      </c>
      <c r="G277" s="101">
        <f t="shared" si="83"/>
        <v>17.378565101049631</v>
      </c>
      <c r="H277" s="101">
        <f t="shared" si="84"/>
        <v>0.39768711188983996</v>
      </c>
      <c r="I277" s="101">
        <f t="shared" si="85"/>
        <v>0.39768711188983996</v>
      </c>
      <c r="J277" s="101">
        <f t="shared" si="86"/>
        <v>38.679508240879038</v>
      </c>
      <c r="K277" s="101">
        <f t="shared" si="87"/>
        <v>13.12551277745666</v>
      </c>
      <c r="L277" s="101">
        <f t="shared" si="76"/>
        <v>103.02455408831979</v>
      </c>
      <c r="M277" s="101">
        <f t="shared" si="88"/>
        <v>826.9964855685156</v>
      </c>
      <c r="N277" s="101">
        <f t="shared" si="89"/>
        <v>79.641553353566096</v>
      </c>
      <c r="O277" s="101">
        <f t="shared" si="90"/>
        <v>1.9010356232909968</v>
      </c>
      <c r="P277" s="101">
        <f t="shared" si="91"/>
        <v>1.9010356232909968</v>
      </c>
      <c r="Q277" s="101">
        <f t="shared" si="92"/>
        <v>111.61584457709954</v>
      </c>
      <c r="R277" s="101">
        <f t="shared" si="93"/>
        <v>5.3071212870367059</v>
      </c>
      <c r="S277" s="101">
        <f t="shared" si="77"/>
        <v>626.62989510423131</v>
      </c>
      <c r="T277" s="101">
        <f t="shared" si="78"/>
        <v>150.29535281797857</v>
      </c>
      <c r="U277" s="101">
        <f t="shared" si="79"/>
        <v>18.432634064493364</v>
      </c>
      <c r="V277" s="33">
        <f t="shared" si="80"/>
        <v>1000.0000000000005</v>
      </c>
      <c r="W277" s="105">
        <f t="shared" si="94"/>
        <v>1312426.628352826</v>
      </c>
      <c r="X277" s="112">
        <f t="shared" si="81"/>
        <v>831.27201311752856</v>
      </c>
      <c r="Y277" s="32">
        <f>(uNES*L277+ uOCEX*G277+uEREX*'UC '!H277+uHOEX*I277+uNES*S277+ uOCEX*N277+uEREX*O277+uHOEX*P277)/(1+oDR)^A$5:A$65536</f>
        <v>504.51667511349319</v>
      </c>
    </row>
    <row r="278" spans="1:25" x14ac:dyDescent="0.25">
      <c r="A278" s="4">
        <v>272</v>
      </c>
      <c r="C278" s="110">
        <f>IF(male=0,VLOOKUP((A276:A1110/'Life tables'!$I$2)+age,lifetable,13,1),IF(male=1,VLOOKUP((A276:A1110/'Life tables'!$I$2)+age,lifetable,10,1),"error"))</f>
        <v>6.1270435815030666E-4</v>
      </c>
      <c r="F278" s="101">
        <f t="shared" si="82"/>
        <v>172.99824638448723</v>
      </c>
      <c r="G278" s="101">
        <f t="shared" si="83"/>
        <v>17.378035914703311</v>
      </c>
      <c r="H278" s="101">
        <f t="shared" si="84"/>
        <v>0.39767500211043666</v>
      </c>
      <c r="I278" s="101">
        <f t="shared" si="85"/>
        <v>0.39767500211043666</v>
      </c>
      <c r="J278" s="101">
        <f t="shared" si="86"/>
        <v>38.796639933146047</v>
      </c>
      <c r="K278" s="101">
        <f t="shared" si="87"/>
        <v>13.156686171049925</v>
      </c>
      <c r="L278" s="101">
        <f t="shared" si="76"/>
        <v>102.87153436136708</v>
      </c>
      <c r="M278" s="101">
        <f t="shared" si="88"/>
        <v>827.00175361551317</v>
      </c>
      <c r="N278" s="101">
        <f t="shared" si="89"/>
        <v>79.64206067790586</v>
      </c>
      <c r="O278" s="101">
        <f t="shared" si="90"/>
        <v>1.9010477330704001</v>
      </c>
      <c r="P278" s="101">
        <f t="shared" si="91"/>
        <v>1.9010477330704001</v>
      </c>
      <c r="Q278" s="101">
        <f t="shared" si="92"/>
        <v>112.17367875386934</v>
      </c>
      <c r="R278" s="101">
        <f t="shared" si="93"/>
        <v>5.3292701229337567</v>
      </c>
      <c r="S278" s="101">
        <f t="shared" si="77"/>
        <v>626.05464859466338</v>
      </c>
      <c r="T278" s="101">
        <f t="shared" si="78"/>
        <v>150.97031868701538</v>
      </c>
      <c r="U278" s="101">
        <f t="shared" si="79"/>
        <v>18.485956293983683</v>
      </c>
      <c r="V278" s="33">
        <f t="shared" si="80"/>
        <v>1000.0000000000005</v>
      </c>
      <c r="W278" s="105">
        <f t="shared" si="94"/>
        <v>1309634.4924727925</v>
      </c>
      <c r="X278" s="112">
        <f t="shared" si="81"/>
        <v>830.54372501900139</v>
      </c>
      <c r="Y278" s="32">
        <f>(uNES*L278+ uOCEX*G278+uEREX*'UC '!H278+uHOEX*I278+uNES*S278+ uOCEX*N278+uEREX*O278+uHOEX*P278)/(1+oDR)^A$5:A$65536</f>
        <v>503.92102445910245</v>
      </c>
    </row>
    <row r="279" spans="1:25" x14ac:dyDescent="0.25">
      <c r="A279" s="4">
        <v>273</v>
      </c>
      <c r="C279" s="110">
        <f>IF(male=0,VLOOKUP((A277:A1111/'Life tables'!$I$2)+age,lifetable,13,1),IF(male=1,VLOOKUP((A277:A1111/'Life tables'!$I$2)+age,lifetable,10,1),"error"))</f>
        <v>6.1270435815030666E-4</v>
      </c>
      <c r="F279" s="101">
        <f t="shared" si="82"/>
        <v>172.9931407173751</v>
      </c>
      <c r="G279" s="101">
        <f t="shared" si="83"/>
        <v>17.377523039756326</v>
      </c>
      <c r="H279" s="101">
        <f t="shared" si="84"/>
        <v>0.3976632655973677</v>
      </c>
      <c r="I279" s="101">
        <f t="shared" si="85"/>
        <v>0.3976632655973677</v>
      </c>
      <c r="J279" s="101">
        <f t="shared" si="86"/>
        <v>38.91376816852582</v>
      </c>
      <c r="K279" s="101">
        <f t="shared" si="87"/>
        <v>13.187858644628255</v>
      </c>
      <c r="L279" s="101">
        <f t="shared" si="76"/>
        <v>102.71866433326997</v>
      </c>
      <c r="M279" s="101">
        <f t="shared" si="88"/>
        <v>827.00685928262533</v>
      </c>
      <c r="N279" s="101">
        <f t="shared" si="89"/>
        <v>79.642552364710838</v>
      </c>
      <c r="O279" s="101">
        <f t="shared" si="90"/>
        <v>1.9010594695834693</v>
      </c>
      <c r="P279" s="101">
        <f t="shared" si="91"/>
        <v>1.9010594695834693</v>
      </c>
      <c r="Q279" s="101">
        <f t="shared" si="92"/>
        <v>112.73151637454431</v>
      </c>
      <c r="R279" s="101">
        <f t="shared" si="93"/>
        <v>5.3514190955712468</v>
      </c>
      <c r="S279" s="101">
        <f t="shared" si="77"/>
        <v>625.47925250863204</v>
      </c>
      <c r="T279" s="101">
        <f t="shared" si="78"/>
        <v>151.64528454307015</v>
      </c>
      <c r="U279" s="101">
        <f t="shared" si="79"/>
        <v>18.539277740199502</v>
      </c>
      <c r="V279" s="33">
        <f t="shared" si="80"/>
        <v>1000.0000000000005</v>
      </c>
      <c r="W279" s="105">
        <f t="shared" si="94"/>
        <v>1306847.041456731</v>
      </c>
      <c r="X279" s="112">
        <f t="shared" si="81"/>
        <v>829.81543771673091</v>
      </c>
      <c r="Y279" s="32">
        <f>(uNES*L279+ uOCEX*G279+uEREX*'UC '!H279+uHOEX*I279+uNES*S279+ uOCEX*N279+uEREX*O279+uHOEX*P279)/(1+oDR)^A$5:A$65536</f>
        <v>503.32567511396149</v>
      </c>
    </row>
    <row r="280" spans="1:25" x14ac:dyDescent="0.25">
      <c r="A280" s="4">
        <v>274</v>
      </c>
      <c r="C280" s="110">
        <f>IF(male=0,VLOOKUP((A278:A1112/'Life tables'!$I$2)+age,lifetable,13,1),IF(male=1,VLOOKUP((A278:A1112/'Life tables'!$I$2)+age,lifetable,10,1),"error"))</f>
        <v>6.1270435815030666E-4</v>
      </c>
      <c r="F280" s="101">
        <f t="shared" si="82"/>
        <v>172.98819242502464</v>
      </c>
      <c r="G280" s="101">
        <f t="shared" si="83"/>
        <v>17.377025973433515</v>
      </c>
      <c r="H280" s="101">
        <f t="shared" si="84"/>
        <v>0.39765189084524138</v>
      </c>
      <c r="I280" s="101">
        <f t="shared" si="85"/>
        <v>0.39765189084524138</v>
      </c>
      <c r="J280" s="101">
        <f t="shared" si="86"/>
        <v>39.030893053571887</v>
      </c>
      <c r="K280" s="101">
        <f t="shared" si="87"/>
        <v>13.219030226549773</v>
      </c>
      <c r="L280" s="101">
        <f t="shared" si="76"/>
        <v>102.56593938977898</v>
      </c>
      <c r="M280" s="101">
        <f t="shared" si="88"/>
        <v>827.01180757497571</v>
      </c>
      <c r="N280" s="101">
        <f t="shared" si="89"/>
        <v>79.643028895985282</v>
      </c>
      <c r="O280" s="101">
        <f t="shared" si="90"/>
        <v>1.9010708443355953</v>
      </c>
      <c r="P280" s="101">
        <f t="shared" si="91"/>
        <v>1.9010708443355953</v>
      </c>
      <c r="Q280" s="101">
        <f t="shared" si="92"/>
        <v>113.28935733297108</v>
      </c>
      <c r="R280" s="101">
        <f t="shared" si="93"/>
        <v>5.3735682007343515</v>
      </c>
      <c r="S280" s="101">
        <f t="shared" si="77"/>
        <v>624.90371145661379</v>
      </c>
      <c r="T280" s="101">
        <f t="shared" si="78"/>
        <v>152.32025038654297</v>
      </c>
      <c r="U280" s="101">
        <f t="shared" si="79"/>
        <v>18.592598427284123</v>
      </c>
      <c r="V280" s="33">
        <f t="shared" si="80"/>
        <v>1000.0000000000003</v>
      </c>
      <c r="W280" s="105">
        <f t="shared" si="94"/>
        <v>1304064.2682151692</v>
      </c>
      <c r="X280" s="112">
        <f t="shared" si="81"/>
        <v>829.08715118617329</v>
      </c>
      <c r="Y280" s="32">
        <f>(uNES*L280+ uOCEX*G280+uEREX*'UC '!H280+uHOEX*I280+uNES*S280+ uOCEX*N280+uEREX*O280+uHOEX*P280)/(1+oDR)^A$5:A$65536</f>
        <v>502.73062694059126</v>
      </c>
    </row>
    <row r="281" spans="1:25" x14ac:dyDescent="0.25">
      <c r="A281" s="4">
        <v>275</v>
      </c>
      <c r="C281" s="110">
        <f>IF(male=0,VLOOKUP((A279:A1113/'Life tables'!$I$2)+age,lifetable,13,1),IF(male=1,VLOOKUP((A279:A1113/'Life tables'!$I$2)+age,lifetable,10,1),"error"))</f>
        <v>6.1270435815030666E-4</v>
      </c>
      <c r="F281" s="101">
        <f t="shared" si="82"/>
        <v>172.98339665658773</v>
      </c>
      <c r="G281" s="101">
        <f t="shared" si="83"/>
        <v>17.376544228457039</v>
      </c>
      <c r="H281" s="101">
        <f t="shared" si="84"/>
        <v>0.39764086670330279</v>
      </c>
      <c r="I281" s="101">
        <f t="shared" si="85"/>
        <v>0.39764086670330279</v>
      </c>
      <c r="J281" s="101">
        <f t="shared" si="86"/>
        <v>39.148014691553406</v>
      </c>
      <c r="K281" s="101">
        <f t="shared" si="87"/>
        <v>13.2502009442985</v>
      </c>
      <c r="L281" s="101">
        <f t="shared" si="76"/>
        <v>102.41335505887218</v>
      </c>
      <c r="M281" s="101">
        <f t="shared" si="88"/>
        <v>827.0166033434125</v>
      </c>
      <c r="N281" s="101">
        <f t="shared" si="89"/>
        <v>79.643490738876395</v>
      </c>
      <c r="O281" s="101">
        <f t="shared" si="90"/>
        <v>1.9010818684775337</v>
      </c>
      <c r="P281" s="101">
        <f t="shared" si="91"/>
        <v>1.9010818684775337</v>
      </c>
      <c r="Q281" s="101">
        <f t="shared" si="92"/>
        <v>113.84720152626829</v>
      </c>
      <c r="R281" s="101">
        <f t="shared" si="93"/>
        <v>5.3957174343381604</v>
      </c>
      <c r="S281" s="101">
        <f t="shared" si="77"/>
        <v>624.32802990697451</v>
      </c>
      <c r="T281" s="101">
        <f t="shared" si="78"/>
        <v>152.99521621782171</v>
      </c>
      <c r="U281" s="101">
        <f t="shared" si="79"/>
        <v>18.645918378636662</v>
      </c>
      <c r="V281" s="33">
        <f t="shared" si="80"/>
        <v>1000.0000000000002</v>
      </c>
      <c r="W281" s="105">
        <f t="shared" si="94"/>
        <v>1301286.1656690205</v>
      </c>
      <c r="X281" s="112">
        <f t="shared" si="81"/>
        <v>828.35886540354181</v>
      </c>
      <c r="Y281" s="32">
        <f>(uNES*L281+ uOCEX*G281+uEREX*'UC '!H281+uHOEX*I281+uNES*S281+ uOCEX*N281+uEREX*O281+uHOEX*P281)/(1+oDR)^A$5:A$65536</f>
        <v>502.13587980198508</v>
      </c>
    </row>
    <row r="282" spans="1:25" x14ac:dyDescent="0.25">
      <c r="A282" s="4">
        <v>276</v>
      </c>
      <c r="C282" s="110">
        <f>IF(male=0,VLOOKUP((A280:A1114/'Life tables'!$I$2)+age,lifetable,13,1),IF(male=1,VLOOKUP((A280:A1114/'Life tables'!$I$2)+age,lifetable,10,1),"error"))</f>
        <v>6.1270435815030666E-4</v>
      </c>
      <c r="F282" s="101">
        <f t="shared" si="82"/>
        <v>172.97874871073662</v>
      </c>
      <c r="G282" s="101">
        <f t="shared" si="83"/>
        <v>17.376077332568681</v>
      </c>
      <c r="H282" s="101">
        <f t="shared" si="84"/>
        <v>0.39763018236450298</v>
      </c>
      <c r="I282" s="101">
        <f t="shared" si="85"/>
        <v>0.39763018236450298</v>
      </c>
      <c r="J282" s="101">
        <f t="shared" si="86"/>
        <v>39.265133182556418</v>
      </c>
      <c r="K282" s="101">
        <f t="shared" si="87"/>
        <v>13.281370824511308</v>
      </c>
      <c r="L282" s="101">
        <f t="shared" si="76"/>
        <v>102.26090700637121</v>
      </c>
      <c r="M282" s="101">
        <f t="shared" si="88"/>
        <v>827.02125128926355</v>
      </c>
      <c r="N282" s="101">
        <f t="shared" si="89"/>
        <v>79.643938346132217</v>
      </c>
      <c r="O282" s="101">
        <f t="shared" si="90"/>
        <v>1.9010925528163334</v>
      </c>
      <c r="P282" s="101">
        <f t="shared" si="91"/>
        <v>1.9010925528163334</v>
      </c>
      <c r="Q282" s="101">
        <f t="shared" si="92"/>
        <v>114.40504885472579</v>
      </c>
      <c r="R282" s="101">
        <f t="shared" si="93"/>
        <v>5.417866792423677</v>
      </c>
      <c r="S282" s="101">
        <f t="shared" si="77"/>
        <v>623.75221219034916</v>
      </c>
      <c r="T282" s="101">
        <f t="shared" si="78"/>
        <v>153.67018203728222</v>
      </c>
      <c r="U282" s="101">
        <f t="shared" si="79"/>
        <v>18.699237616934987</v>
      </c>
      <c r="V282" s="33">
        <f t="shared" si="80"/>
        <v>1000.0000000000002</v>
      </c>
      <c r="W282" s="105">
        <f t="shared" si="94"/>
        <v>1298512.7267495668</v>
      </c>
      <c r="X282" s="112">
        <f t="shared" si="81"/>
        <v>827.63058034578296</v>
      </c>
      <c r="Y282" s="32">
        <f>(uNES*L282+ uOCEX*G282+uEREX*'UC '!H282+uHOEX*I282+uNES*S282+ uOCEX*N282+uEREX*O282+uHOEX*P282)/(1+oDR)^A$5:A$65536</f>
        <v>501.54143356159466</v>
      </c>
    </row>
    <row r="283" spans="1:25" x14ac:dyDescent="0.25">
      <c r="A283" s="4">
        <v>277</v>
      </c>
      <c r="C283" s="110">
        <f>IF(male=0,VLOOKUP((A281:A1115/'Life tables'!$I$2)+age,lifetable,13,1),IF(male=1,VLOOKUP((A281:A1115/'Life tables'!$I$2)+age,lifetable,10,1),"error"))</f>
        <v>6.1270435815030666E-4</v>
      </c>
      <c r="F283" s="101">
        <f t="shared" si="82"/>
        <v>172.97424403105518</v>
      </c>
      <c r="G283" s="101">
        <f t="shared" si="83"/>
        <v>17.375624828066904</v>
      </c>
      <c r="H283" s="101">
        <f t="shared" si="84"/>
        <v>0.39761982735490453</v>
      </c>
      <c r="I283" s="101">
        <f t="shared" si="85"/>
        <v>0.39761982735490453</v>
      </c>
      <c r="J283" s="101">
        <f t="shared" si="86"/>
        <v>39.382248623581958</v>
      </c>
      <c r="K283" s="101">
        <f t="shared" si="87"/>
        <v>13.312539893004024</v>
      </c>
      <c r="L283" s="101">
        <f t="shared" si="76"/>
        <v>102.10859103169248</v>
      </c>
      <c r="M283" s="101">
        <f t="shared" si="88"/>
        <v>827.02575596894508</v>
      </c>
      <c r="N283" s="101">
        <f t="shared" si="89"/>
        <v>79.644372156545515</v>
      </c>
      <c r="O283" s="101">
        <f t="shared" si="90"/>
        <v>1.9011029078259321</v>
      </c>
      <c r="P283" s="101">
        <f t="shared" si="91"/>
        <v>1.9011029078259321</v>
      </c>
      <c r="Q283" s="101">
        <f t="shared" si="92"/>
        <v>114.96289922170681</v>
      </c>
      <c r="R283" s="101">
        <f t="shared" si="93"/>
        <v>5.4400162711539322</v>
      </c>
      <c r="S283" s="101">
        <f t="shared" si="77"/>
        <v>623.17626250388696</v>
      </c>
      <c r="T283" s="101">
        <f t="shared" si="78"/>
        <v>154.34514784528875</v>
      </c>
      <c r="U283" s="101">
        <f t="shared" si="79"/>
        <v>18.752556164157955</v>
      </c>
      <c r="V283" s="33">
        <f t="shared" si="80"/>
        <v>1000.0000000000002</v>
      </c>
      <c r="W283" s="105">
        <f t="shared" si="94"/>
        <v>1295743.9443984288</v>
      </c>
      <c r="X283" s="112">
        <f t="shared" si="81"/>
        <v>826.90229599055351</v>
      </c>
      <c r="Y283" s="32">
        <f>(uNES*L283+ uOCEX*G283+uEREX*'UC '!H283+uHOEX*I283+uNES*S283+ uOCEX*N283+uEREX*O283+uHOEX*P283)/(1+oDR)^A$5:A$65536</f>
        <v>500.94728808331848</v>
      </c>
    </row>
    <row r="284" spans="1:25" x14ac:dyDescent="0.25">
      <c r="A284" s="4">
        <v>278</v>
      </c>
      <c r="C284" s="110">
        <f>IF(male=0,VLOOKUP((A282:A1116/'Life tables'!$I$2)+age,lifetable,13,1),IF(male=1,VLOOKUP((A282:A1116/'Life tables'!$I$2)+age,lifetable,10,1),"error"))</f>
        <v>6.1270435815030666E-4</v>
      </c>
      <c r="F284" s="101">
        <f t="shared" si="82"/>
        <v>172.9698782015721</v>
      </c>
      <c r="G284" s="101">
        <f t="shared" si="83"/>
        <v>17.37518627135815</v>
      </c>
      <c r="H284" s="101">
        <f t="shared" si="84"/>
        <v>0.39760979152341386</v>
      </c>
      <c r="I284" s="101">
        <f t="shared" si="85"/>
        <v>0.39760979152341386</v>
      </c>
      <c r="J284" s="101">
        <f t="shared" si="86"/>
        <v>39.499361108641146</v>
      </c>
      <c r="K284" s="101">
        <f t="shared" si="87"/>
        <v>13.343708174796737</v>
      </c>
      <c r="L284" s="101">
        <f t="shared" si="76"/>
        <v>101.95640306372924</v>
      </c>
      <c r="M284" s="101">
        <f t="shared" si="88"/>
        <v>827.03012179842813</v>
      </c>
      <c r="N284" s="101">
        <f t="shared" si="89"/>
        <v>79.644792595383848</v>
      </c>
      <c r="O284" s="101">
        <f t="shared" si="90"/>
        <v>1.9011129436574226</v>
      </c>
      <c r="P284" s="101">
        <f t="shared" si="91"/>
        <v>1.9011129436574226</v>
      </c>
      <c r="Q284" s="101">
        <f t="shared" si="92"/>
        <v>115.52075253355328</v>
      </c>
      <c r="R284" s="101">
        <f t="shared" si="93"/>
        <v>5.4621658668102286</v>
      </c>
      <c r="S284" s="101">
        <f t="shared" si="77"/>
        <v>622.60018491536596</v>
      </c>
      <c r="T284" s="101">
        <f t="shared" si="78"/>
        <v>155.02011364219442</v>
      </c>
      <c r="U284" s="101">
        <f t="shared" si="79"/>
        <v>18.805874041606966</v>
      </c>
      <c r="V284" s="33">
        <f t="shared" si="80"/>
        <v>1000.0000000000002</v>
      </c>
      <c r="W284" s="105">
        <f t="shared" si="94"/>
        <v>1292979.8115675447</v>
      </c>
      <c r="X284" s="112">
        <f t="shared" si="81"/>
        <v>826.17401231619885</v>
      </c>
      <c r="Y284" s="32">
        <f>(uNES*L284+ uOCEX*G284+uEREX*'UC '!H284+uHOEX*I284+uNES*S284+ uOCEX*N284+uEREX*O284+uHOEX*P284)/(1+oDR)^A$5:A$65536</f>
        <v>500.35344323148786</v>
      </c>
    </row>
    <row r="285" spans="1:25" x14ac:dyDescent="0.25">
      <c r="A285" s="4">
        <v>279</v>
      </c>
      <c r="C285" s="110">
        <f>IF(male=0,VLOOKUP((A283:A1117/'Life tables'!$I$2)+age,lifetable,13,1),IF(male=1,VLOOKUP((A283:A1117/'Life tables'!$I$2)+age,lifetable,10,1),"error"))</f>
        <v>6.1270435815030666E-4</v>
      </c>
      <c r="F285" s="101">
        <f t="shared" si="82"/>
        <v>172.96564694243199</v>
      </c>
      <c r="G285" s="101">
        <f t="shared" si="83"/>
        <v>17.374761232521987</v>
      </c>
      <c r="H285" s="101">
        <f t="shared" si="84"/>
        <v>0.39760006503183004</v>
      </c>
      <c r="I285" s="101">
        <f t="shared" si="85"/>
        <v>0.39760006503183004</v>
      </c>
      <c r="J285" s="101">
        <f t="shared" si="86"/>
        <v>39.616470728847339</v>
      </c>
      <c r="K285" s="101">
        <f t="shared" si="87"/>
        <v>13.37487569413833</v>
      </c>
      <c r="L285" s="101">
        <f t="shared" si="76"/>
        <v>101.80433915686068</v>
      </c>
      <c r="M285" s="101">
        <f t="shared" si="88"/>
        <v>827.0343530575683</v>
      </c>
      <c r="N285" s="101">
        <f t="shared" si="89"/>
        <v>79.64520007480661</v>
      </c>
      <c r="O285" s="101">
        <f t="shared" si="90"/>
        <v>1.9011226701490065</v>
      </c>
      <c r="P285" s="101">
        <f t="shared" si="91"/>
        <v>1.9011226701490065</v>
      </c>
      <c r="Q285" s="101">
        <f t="shared" si="92"/>
        <v>116.07860869949401</v>
      </c>
      <c r="R285" s="101">
        <f t="shared" si="93"/>
        <v>5.4843155757884903</v>
      </c>
      <c r="S285" s="101">
        <f t="shared" si="77"/>
        <v>622.02398336718113</v>
      </c>
      <c r="T285" s="101">
        <f t="shared" si="78"/>
        <v>155.69507942834136</v>
      </c>
      <c r="U285" s="101">
        <f t="shared" si="79"/>
        <v>18.859191269926821</v>
      </c>
      <c r="V285" s="33">
        <f t="shared" si="80"/>
        <v>1000.0000000000002</v>
      </c>
      <c r="W285" s="105">
        <f t="shared" si="94"/>
        <v>1290220.3212191507</v>
      </c>
      <c r="X285" s="112">
        <f t="shared" si="81"/>
        <v>825.44572930173206</v>
      </c>
      <c r="Y285" s="32">
        <f>(uNES*L285+ uOCEX*G285+uEREX*'UC '!H285+uHOEX*I285+uNES*S285+ uOCEX*N285+uEREX*O285+uHOEX*P285)/(1+oDR)^A$5:A$65536</f>
        <v>499.75989887085547</v>
      </c>
    </row>
    <row r="286" spans="1:25" x14ac:dyDescent="0.25">
      <c r="A286" s="4">
        <v>280</v>
      </c>
      <c r="C286" s="110">
        <f>IF(male=0,VLOOKUP((A284:A1118/'Life tables'!$I$2)+age,lifetable,13,1),IF(male=1,VLOOKUP((A284:A1118/'Life tables'!$I$2)+age,lifetable,10,1),"error"))</f>
        <v>6.1270435815030666E-4</v>
      </c>
      <c r="F286" s="101">
        <f t="shared" si="82"/>
        <v>172.9615461056998</v>
      </c>
      <c r="G286" s="101">
        <f t="shared" si="83"/>
        <v>17.374349294889662</v>
      </c>
      <c r="H286" s="101">
        <f t="shared" si="84"/>
        <v>0.39759063834520048</v>
      </c>
      <c r="I286" s="101">
        <f t="shared" si="85"/>
        <v>0.39759063834520048</v>
      </c>
      <c r="J286" s="101">
        <f t="shared" si="86"/>
        <v>39.733577572505467</v>
      </c>
      <c r="K286" s="101">
        <f t="shared" si="87"/>
        <v>13.406042474530251</v>
      </c>
      <c r="L286" s="101">
        <f t="shared" si="76"/>
        <v>101.65239548708402</v>
      </c>
      <c r="M286" s="101">
        <f t="shared" si="88"/>
        <v>827.03845389430057</v>
      </c>
      <c r="N286" s="101">
        <f t="shared" si="89"/>
        <v>79.645594994268919</v>
      </c>
      <c r="O286" s="101">
        <f t="shared" si="90"/>
        <v>1.9011320968356362</v>
      </c>
      <c r="P286" s="101">
        <f t="shared" si="91"/>
        <v>1.9011320968356362</v>
      </c>
      <c r="Q286" s="101">
        <f t="shared" si="92"/>
        <v>116.6364676315557</v>
      </c>
      <c r="R286" s="101">
        <f t="shared" si="93"/>
        <v>5.5064653945957334</v>
      </c>
      <c r="S286" s="101">
        <f t="shared" si="77"/>
        <v>621.44766168020897</v>
      </c>
      <c r="T286" s="101">
        <f t="shared" si="78"/>
        <v>156.37004520406117</v>
      </c>
      <c r="U286" s="101">
        <f t="shared" si="79"/>
        <v>18.912507869125985</v>
      </c>
      <c r="V286" s="33">
        <f t="shared" si="80"/>
        <v>1000.0000000000003</v>
      </c>
      <c r="W286" s="105">
        <f t="shared" si="94"/>
        <v>1287465.4663257571</v>
      </c>
      <c r="X286" s="112">
        <f t="shared" si="81"/>
        <v>824.71744692681318</v>
      </c>
      <c r="Y286" s="32">
        <f>(uNES*L286+ uOCEX*G286+uEREX*'UC '!H286+uHOEX*I286+uNES*S286+ uOCEX*N286+uEREX*O286+uHOEX*P286)/(1+oDR)^A$5:A$65536</f>
        <v>499.16665486658462</v>
      </c>
    </row>
    <row r="287" spans="1:25" x14ac:dyDescent="0.25">
      <c r="A287" s="4">
        <v>281</v>
      </c>
      <c r="C287" s="110">
        <f>IF(male=0,VLOOKUP((A285:A1119/'Life tables'!$I$2)+age,lifetable,13,1),IF(male=1,VLOOKUP((A285:A1119/'Life tables'!$I$2)+age,lifetable,10,1),"error"))</f>
        <v>6.1270435815030666E-4</v>
      </c>
      <c r="F287" s="101">
        <f t="shared" si="82"/>
        <v>172.95757167129452</v>
      </c>
      <c r="G287" s="101">
        <f t="shared" si="83"/>
        <v>17.373950054635618</v>
      </c>
      <c r="H287" s="101">
        <f t="shared" si="84"/>
        <v>0.39758150222247357</v>
      </c>
      <c r="I287" s="101">
        <f t="shared" si="85"/>
        <v>0.39758150222247357</v>
      </c>
      <c r="J287" s="101">
        <f t="shared" si="86"/>
        <v>39.850681725198591</v>
      </c>
      <c r="K287" s="101">
        <f t="shared" si="87"/>
        <v>13.437208538749548</v>
      </c>
      <c r="L287" s="101">
        <f t="shared" si="76"/>
        <v>101.50056834826582</v>
      </c>
      <c r="M287" s="101">
        <f t="shared" si="88"/>
        <v>827.0424283287058</v>
      </c>
      <c r="N287" s="101">
        <f t="shared" si="89"/>
        <v>79.645977740913253</v>
      </c>
      <c r="O287" s="101">
        <f t="shared" si="90"/>
        <v>1.901141232958363</v>
      </c>
      <c r="P287" s="101">
        <f t="shared" si="91"/>
        <v>1.901141232958363</v>
      </c>
      <c r="Q287" s="101">
        <f t="shared" si="92"/>
        <v>117.19432924447671</v>
      </c>
      <c r="R287" s="101">
        <f t="shared" si="93"/>
        <v>5.5286153198466383</v>
      </c>
      <c r="S287" s="101">
        <f t="shared" si="77"/>
        <v>620.87122355755241</v>
      </c>
      <c r="T287" s="101">
        <f t="shared" si="78"/>
        <v>157.0450109696753</v>
      </c>
      <c r="U287" s="101">
        <f t="shared" si="79"/>
        <v>18.965823858596188</v>
      </c>
      <c r="V287" s="33">
        <f t="shared" si="80"/>
        <v>1000.0000000000003</v>
      </c>
      <c r="W287" s="105">
        <f t="shared" si="94"/>
        <v>1284715.2398701233</v>
      </c>
      <c r="X287" s="112">
        <f t="shared" si="81"/>
        <v>823.98916517172881</v>
      </c>
      <c r="Y287" s="32">
        <f>(uNES*L287+ uOCEX*G287+uEREX*'UC '!H287+uHOEX*I287+uNES*S287+ uOCEX*N287+uEREX*O287+uHOEX*P287)/(1+oDR)^A$5:A$65536</f>
        <v>498.57371108423604</v>
      </c>
    </row>
    <row r="288" spans="1:25" x14ac:dyDescent="0.25">
      <c r="A288" s="4">
        <v>282</v>
      </c>
      <c r="C288" s="110">
        <f>IF(male=0,VLOOKUP((A286:A1120/'Life tables'!$I$2)+age,lifetable,13,1),IF(male=1,VLOOKUP((A286:A1120/'Life tables'!$I$2)+age,lifetable,10,1),"error"))</f>
        <v>6.1270435815030666E-4</v>
      </c>
      <c r="F288" s="101">
        <f t="shared" si="82"/>
        <v>172.95371974304828</v>
      </c>
      <c r="G288" s="101">
        <f t="shared" si="83"/>
        <v>17.373563120381643</v>
      </c>
      <c r="H288" s="101">
        <f t="shared" si="84"/>
        <v>0.39757264770743966</v>
      </c>
      <c r="I288" s="101">
        <f t="shared" si="85"/>
        <v>0.39757264770743966</v>
      </c>
      <c r="J288" s="101">
        <f t="shared" si="86"/>
        <v>39.967783269871781</v>
      </c>
      <c r="K288" s="101">
        <f t="shared" si="87"/>
        <v>13.4683739088712</v>
      </c>
      <c r="L288" s="101">
        <f t="shared" si="76"/>
        <v>101.34885414850878</v>
      </c>
      <c r="M288" s="101">
        <f t="shared" si="88"/>
        <v>827.04628025695206</v>
      </c>
      <c r="N288" s="101">
        <f t="shared" si="89"/>
        <v>79.646348689949065</v>
      </c>
      <c r="O288" s="101">
        <f t="shared" si="90"/>
        <v>1.9011500874733971</v>
      </c>
      <c r="P288" s="101">
        <f t="shared" si="91"/>
        <v>1.9011500874733971</v>
      </c>
      <c r="Q288" s="101">
        <f t="shared" si="92"/>
        <v>117.75219345562341</v>
      </c>
      <c r="R288" s="101">
        <f t="shared" si="93"/>
        <v>5.550765348260235</v>
      </c>
      <c r="S288" s="101">
        <f t="shared" si="77"/>
        <v>620.2946725881726</v>
      </c>
      <c r="T288" s="101">
        <f t="shared" si="78"/>
        <v>157.7199767254952</v>
      </c>
      <c r="U288" s="101">
        <f t="shared" si="79"/>
        <v>19.019139257131435</v>
      </c>
      <c r="V288" s="33">
        <f t="shared" si="80"/>
        <v>1000.0000000000003</v>
      </c>
      <c r="W288" s="105">
        <f t="shared" si="94"/>
        <v>1281969.6348452426</v>
      </c>
      <c r="X288" s="112">
        <f t="shared" si="81"/>
        <v>823.26088401737377</v>
      </c>
      <c r="Y288" s="32">
        <f>(uNES*L288+ uOCEX*G288+uEREX*'UC '!H288+uHOEX*I288+uNES*S288+ uOCEX*N288+uEREX*O288+uHOEX*P288)/(1+oDR)^A$5:A$65536</f>
        <v>497.98106738975878</v>
      </c>
    </row>
    <row r="289" spans="1:25" x14ac:dyDescent="0.25">
      <c r="A289" s="4">
        <v>283</v>
      </c>
      <c r="C289" s="110">
        <f>IF(male=0,VLOOKUP((A287:A1121/'Life tables'!$I$2)+age,lifetable,13,1),IF(male=1,VLOOKUP((A287:A1121/'Life tables'!$I$2)+age,lifetable,10,1),"error"))</f>
        <v>6.1270435815030666E-4</v>
      </c>
      <c r="F289" s="101">
        <f t="shared" si="82"/>
        <v>172.94998654488694</v>
      </c>
      <c r="G289" s="101">
        <f t="shared" si="83"/>
        <v>17.373188112813182</v>
      </c>
      <c r="H289" s="101">
        <f t="shared" si="84"/>
        <v>0.39756406611995126</v>
      </c>
      <c r="I289" s="101">
        <f t="shared" si="85"/>
        <v>0.39756406611995126</v>
      </c>
      <c r="J289" s="101">
        <f t="shared" si="86"/>
        <v>40.084882286913469</v>
      </c>
      <c r="K289" s="101">
        <f t="shared" si="87"/>
        <v>13.499538606289759</v>
      </c>
      <c r="L289" s="101">
        <f t="shared" si="76"/>
        <v>101.19724940663063</v>
      </c>
      <c r="M289" s="101">
        <f t="shared" si="88"/>
        <v>827.05001345511334</v>
      </c>
      <c r="N289" s="101">
        <f t="shared" si="89"/>
        <v>79.646708205020445</v>
      </c>
      <c r="O289" s="101">
        <f t="shared" si="90"/>
        <v>1.9011586690608853</v>
      </c>
      <c r="P289" s="101">
        <f t="shared" si="91"/>
        <v>1.9011586690608853</v>
      </c>
      <c r="Q289" s="101">
        <f t="shared" si="92"/>
        <v>118.3100601849093</v>
      </c>
      <c r="R289" s="101">
        <f t="shared" si="93"/>
        <v>5.5729154766566831</v>
      </c>
      <c r="S289" s="101">
        <f t="shared" si="77"/>
        <v>619.71801225040508</v>
      </c>
      <c r="T289" s="101">
        <f t="shared" si="78"/>
        <v>158.39494247182279</v>
      </c>
      <c r="U289" s="101">
        <f t="shared" si="79"/>
        <v>19.072454082946443</v>
      </c>
      <c r="V289" s="33">
        <f t="shared" si="80"/>
        <v>1000.0000000000002</v>
      </c>
      <c r="W289" s="105">
        <f t="shared" si="94"/>
        <v>1279228.6442543133</v>
      </c>
      <c r="X289" s="112">
        <f t="shared" si="81"/>
        <v>822.53260344523096</v>
      </c>
      <c r="Y289" s="32">
        <f>(uNES*L289+ uOCEX*G289+uEREX*'UC '!H289+uHOEX*I289+uNES*S289+ uOCEX*N289+uEREX*O289+uHOEX*P289)/(1+oDR)^A$5:A$65536</f>
        <v>497.38872364947849</v>
      </c>
    </row>
    <row r="290" spans="1:25" x14ac:dyDescent="0.25">
      <c r="A290" s="4">
        <v>284</v>
      </c>
      <c r="C290" s="110">
        <f>IF(male=0,VLOOKUP((A288:A1122/'Life tables'!$I$2)+age,lifetable,13,1),IF(male=1,VLOOKUP((A288:A1122/'Life tables'!$I$2)+age,lifetable,10,1),"error"))</f>
        <v>6.1270435815030666E-4</v>
      </c>
      <c r="F290" s="101">
        <f t="shared" si="82"/>
        <v>172.94636841712835</v>
      </c>
      <c r="G290" s="101">
        <f t="shared" si="83"/>
        <v>17.372824664307508</v>
      </c>
      <c r="H290" s="101">
        <f t="shared" si="84"/>
        <v>0.39755574904741381</v>
      </c>
      <c r="I290" s="101">
        <f t="shared" si="85"/>
        <v>0.39755574904741381</v>
      </c>
      <c r="J290" s="101">
        <f t="shared" si="86"/>
        <v>40.201978854234213</v>
      </c>
      <c r="K290" s="101">
        <f t="shared" si="87"/>
        <v>13.530702651740317</v>
      </c>
      <c r="L290" s="101">
        <f t="shared" si="76"/>
        <v>101.04575074875149</v>
      </c>
      <c r="M290" s="101">
        <f t="shared" si="88"/>
        <v>827.05363158287196</v>
      </c>
      <c r="N290" s="101">
        <f t="shared" si="89"/>
        <v>79.647056638562745</v>
      </c>
      <c r="O290" s="101">
        <f t="shared" si="90"/>
        <v>1.9011669861334228</v>
      </c>
      <c r="P290" s="101">
        <f t="shared" si="91"/>
        <v>1.9011669861334228</v>
      </c>
      <c r="Q290" s="101">
        <f t="shared" si="92"/>
        <v>118.86792935471641</v>
      </c>
      <c r="R290" s="101">
        <f t="shared" si="93"/>
        <v>5.5950657019541561</v>
      </c>
      <c r="S290" s="101">
        <f t="shared" si="77"/>
        <v>619.14124591537177</v>
      </c>
      <c r="T290" s="101">
        <f t="shared" si="78"/>
        <v>159.06990820895061</v>
      </c>
      <c r="U290" s="101">
        <f t="shared" si="79"/>
        <v>19.125768353694472</v>
      </c>
      <c r="V290" s="33">
        <f t="shared" si="80"/>
        <v>1000.0000000000003</v>
      </c>
      <c r="W290" s="105">
        <f t="shared" si="94"/>
        <v>1276492.2611107263</v>
      </c>
      <c r="X290" s="112">
        <f t="shared" si="81"/>
        <v>821.80432343735515</v>
      </c>
      <c r="Y290" s="32">
        <f>(uNES*L290+ uOCEX*G290+uEREX*'UC '!H290+uHOEX*I290+uNES*S290+ uOCEX*N290+uEREX*O290+uHOEX*P290)/(1+oDR)^A$5:A$65536</f>
        <v>496.79667973008708</v>
      </c>
    </row>
    <row r="291" spans="1:25" x14ac:dyDescent="0.25">
      <c r="A291" s="4">
        <v>285</v>
      </c>
      <c r="C291" s="110">
        <f>IF(male=0,VLOOKUP((A289:A1123/'Life tables'!$I$2)+age,lifetable,13,1),IF(male=1,VLOOKUP((A289:A1123/'Life tables'!$I$2)+age,lifetable,10,1),"error"))</f>
        <v>6.1270435815030666E-4</v>
      </c>
      <c r="F291" s="101">
        <f t="shared" si="82"/>
        <v>172.94286181289476</v>
      </c>
      <c r="G291" s="101">
        <f t="shared" si="83"/>
        <v>17.372472418573324</v>
      </c>
      <c r="H291" s="101">
        <f t="shared" si="84"/>
        <v>0.39754768833653881</v>
      </c>
      <c r="I291" s="101">
        <f t="shared" si="85"/>
        <v>0.39754768833653881</v>
      </c>
      <c r="J291" s="101">
        <f t="shared" si="86"/>
        <v>40.319073047343096</v>
      </c>
      <c r="K291" s="101">
        <f t="shared" si="87"/>
        <v>13.56186606531884</v>
      </c>
      <c r="L291" s="101">
        <f t="shared" si="76"/>
        <v>100.89435490498643</v>
      </c>
      <c r="M291" s="101">
        <f t="shared" si="88"/>
        <v>827.05713818710558</v>
      </c>
      <c r="N291" s="101">
        <f t="shared" si="89"/>
        <v>79.64739433214794</v>
      </c>
      <c r="O291" s="101">
        <f t="shared" si="90"/>
        <v>1.9011750468442978</v>
      </c>
      <c r="P291" s="101">
        <f t="shared" si="91"/>
        <v>1.9011750468442978</v>
      </c>
      <c r="Q291" s="101">
        <f t="shared" si="92"/>
        <v>119.42580088981921</v>
      </c>
      <c r="R291" s="101">
        <f t="shared" si="93"/>
        <v>5.617216021165822</v>
      </c>
      <c r="S291" s="101">
        <f t="shared" si="77"/>
        <v>618.56437685028402</v>
      </c>
      <c r="T291" s="101">
        <f t="shared" si="78"/>
        <v>159.74487393716231</v>
      </c>
      <c r="U291" s="101">
        <f t="shared" si="79"/>
        <v>19.179082086484662</v>
      </c>
      <c r="V291" s="33">
        <f t="shared" si="80"/>
        <v>1000.0000000000003</v>
      </c>
      <c r="W291" s="105">
        <f t="shared" si="94"/>
        <v>1273760.4784380344</v>
      </c>
      <c r="X291" s="112">
        <f t="shared" si="81"/>
        <v>821.07604397635339</v>
      </c>
      <c r="Y291" s="32">
        <f>(uNES*L291+ uOCEX*G291+uEREX*'UC '!H291+uHOEX*I291+uNES*S291+ uOCEX*N291+uEREX*O291+uHOEX*P291)/(1+oDR)^A$5:A$65536</f>
        <v>496.20493549863374</v>
      </c>
    </row>
    <row r="292" spans="1:25" x14ac:dyDescent="0.25">
      <c r="A292" s="4">
        <v>286</v>
      </c>
      <c r="C292" s="110">
        <f>IF(male=0,VLOOKUP((A290:A1124/'Life tables'!$I$2)+age,lifetable,13,1),IF(male=1,VLOOKUP((A290:A1124/'Life tables'!$I$2)+age,lifetable,10,1),"error"))</f>
        <v>6.1270435815030666E-4</v>
      </c>
      <c r="F292" s="101">
        <f t="shared" si="82"/>
        <v>172.93946329463571</v>
      </c>
      <c r="G292" s="101">
        <f t="shared" si="83"/>
        <v>17.372131030301496</v>
      </c>
      <c r="H292" s="101">
        <f t="shared" si="84"/>
        <v>0.3975398760853508</v>
      </c>
      <c r="I292" s="101">
        <f t="shared" si="85"/>
        <v>0.3975398760853508</v>
      </c>
      <c r="J292" s="101">
        <f t="shared" si="86"/>
        <v>40.436164939421751</v>
      </c>
      <c r="K292" s="101">
        <f t="shared" si="87"/>
        <v>13.593028866501866</v>
      </c>
      <c r="L292" s="101">
        <f t="shared" si="76"/>
        <v>100.74305870623991</v>
      </c>
      <c r="M292" s="101">
        <f t="shared" si="88"/>
        <v>827.0605367053646</v>
      </c>
      <c r="N292" s="101">
        <f t="shared" si="89"/>
        <v>79.647721616819609</v>
      </c>
      <c r="O292" s="101">
        <f t="shared" si="90"/>
        <v>1.9011828590954858</v>
      </c>
      <c r="P292" s="101">
        <f t="shared" si="91"/>
        <v>1.9011828590954858</v>
      </c>
      <c r="Q292" s="101">
        <f t="shared" si="92"/>
        <v>119.9836747173109</v>
      </c>
      <c r="R292" s="101">
        <f t="shared" si="93"/>
        <v>5.6393664313969118</v>
      </c>
      <c r="S292" s="101">
        <f t="shared" si="77"/>
        <v>617.98740822164621</v>
      </c>
      <c r="T292" s="101">
        <f t="shared" si="78"/>
        <v>160.41983965673265</v>
      </c>
      <c r="U292" s="101">
        <f t="shared" si="79"/>
        <v>19.232395297898776</v>
      </c>
      <c r="V292" s="33">
        <f t="shared" si="80"/>
        <v>1000.0000000000003</v>
      </c>
      <c r="W292" s="105">
        <f t="shared" si="94"/>
        <v>1271033.2892699395</v>
      </c>
      <c r="X292" s="112">
        <f t="shared" si="81"/>
        <v>820.34776504536887</v>
      </c>
      <c r="Y292" s="32">
        <f>(uNES*L292+ uOCEX*G292+uEREX*'UC '!H292+uHOEX*I292+uNES*S292+ uOCEX*N292+uEREX*O292+uHOEX*P292)/(1+oDR)^A$5:A$65536</f>
        <v>495.61349082251365</v>
      </c>
    </row>
    <row r="293" spans="1:25" x14ac:dyDescent="0.25">
      <c r="A293" s="4">
        <v>287</v>
      </c>
      <c r="C293" s="110">
        <f>IF(male=0,VLOOKUP((A291:A1125/'Life tables'!$I$2)+age,lifetable,13,1),IF(male=1,VLOOKUP((A291:A1125/'Life tables'!$I$2)+age,lifetable,10,1),"error"))</f>
        <v>6.1270435815030666E-4</v>
      </c>
      <c r="F293" s="101">
        <f t="shared" si="82"/>
        <v>172.93616953075826</v>
      </c>
      <c r="G293" s="101">
        <f t="shared" si="83"/>
        <v>17.371800164826539</v>
      </c>
      <c r="H293" s="101">
        <f t="shared" si="84"/>
        <v>0.39753230463544137</v>
      </c>
      <c r="I293" s="101">
        <f t="shared" si="85"/>
        <v>0.39753230463544137</v>
      </c>
      <c r="J293" s="101">
        <f t="shared" si="86"/>
        <v>40.553254601396084</v>
      </c>
      <c r="K293" s="101">
        <f t="shared" si="87"/>
        <v>13.624191074165592</v>
      </c>
      <c r="L293" s="101">
        <f t="shared" si="76"/>
        <v>100.59185908109917</v>
      </c>
      <c r="M293" s="101">
        <f t="shared" si="88"/>
        <v>827.06383046924202</v>
      </c>
      <c r="N293" s="101">
        <f t="shared" si="89"/>
        <v>79.648038813417358</v>
      </c>
      <c r="O293" s="101">
        <f t="shared" si="90"/>
        <v>1.9011904305453953</v>
      </c>
      <c r="P293" s="101">
        <f t="shared" si="91"/>
        <v>1.9011904305453953</v>
      </c>
      <c r="Q293" s="101">
        <f t="shared" si="92"/>
        <v>120.54155076653194</v>
      </c>
      <c r="R293" s="101">
        <f t="shared" si="93"/>
        <v>5.6615169298418841</v>
      </c>
      <c r="S293" s="101">
        <f t="shared" si="77"/>
        <v>617.41034309836004</v>
      </c>
      <c r="T293" s="101">
        <f t="shared" si="78"/>
        <v>161.09480536792802</v>
      </c>
      <c r="U293" s="101">
        <f t="shared" si="79"/>
        <v>19.285708004007475</v>
      </c>
      <c r="V293" s="33">
        <f t="shared" si="80"/>
        <v>1000.0000000000002</v>
      </c>
      <c r="W293" s="105">
        <f t="shared" si="94"/>
        <v>1268310.6866502692</v>
      </c>
      <c r="X293" s="112">
        <f t="shared" si="81"/>
        <v>819.61948662806481</v>
      </c>
      <c r="Y293" s="32">
        <f>(uNES*L293+ uOCEX*G293+uEREX*'UC '!H293+uHOEX*I293+uNES*S293+ uOCEX*N293+uEREX*O293+uHOEX*P293)/(1+oDR)^A$5:A$65536</f>
        <v>495.02234556946013</v>
      </c>
    </row>
    <row r="294" spans="1:25" x14ac:dyDescent="0.25">
      <c r="A294" s="4">
        <v>288</v>
      </c>
      <c r="C294" s="110">
        <f>IF(male=0,VLOOKUP((A292:A1126/'Life tables'!$I$2)+age,lifetable,13,1),IF(male=1,VLOOKUP((A292:A1126/'Life tables'!$I$2)+age,lifetable,10,1),"error"))</f>
        <v>6.1270435815030666E-4</v>
      </c>
      <c r="F294" s="101">
        <f t="shared" si="82"/>
        <v>172.93297729236102</v>
      </c>
      <c r="G294" s="101">
        <f t="shared" si="83"/>
        <v>17.37147949779855</v>
      </c>
      <c r="H294" s="101">
        <f t="shared" si="84"/>
        <v>0.39752496656446151</v>
      </c>
      <c r="I294" s="101">
        <f t="shared" si="85"/>
        <v>0.39752496656446151</v>
      </c>
      <c r="J294" s="101">
        <f t="shared" si="86"/>
        <v>40.670342102005819</v>
      </c>
      <c r="K294" s="101">
        <f t="shared" si="87"/>
        <v>13.65535270660439</v>
      </c>
      <c r="L294" s="101">
        <f t="shared" si="76"/>
        <v>100.44075305282334</v>
      </c>
      <c r="M294" s="101">
        <f t="shared" si="88"/>
        <v>827.06702270763924</v>
      </c>
      <c r="N294" s="101">
        <f t="shared" si="89"/>
        <v>79.648346232891413</v>
      </c>
      <c r="O294" s="101">
        <f t="shared" si="90"/>
        <v>1.901197768616375</v>
      </c>
      <c r="P294" s="101">
        <f t="shared" si="91"/>
        <v>1.901197768616375</v>
      </c>
      <c r="Q294" s="101">
        <f t="shared" si="92"/>
        <v>121.09942896900074</v>
      </c>
      <c r="R294" s="101">
        <f t="shared" si="93"/>
        <v>5.6836675137816748</v>
      </c>
      <c r="S294" s="101">
        <f t="shared" si="77"/>
        <v>616.83318445473265</v>
      </c>
      <c r="T294" s="101">
        <f t="shared" si="78"/>
        <v>161.76977107100657</v>
      </c>
      <c r="U294" s="101">
        <f t="shared" si="79"/>
        <v>19.339020220386065</v>
      </c>
      <c r="V294" s="33">
        <f t="shared" si="80"/>
        <v>1000.0000000000002</v>
      </c>
      <c r="W294" s="105">
        <f t="shared" si="94"/>
        <v>1265592.6636329563</v>
      </c>
      <c r="X294" s="112">
        <f t="shared" si="81"/>
        <v>818.89120870860756</v>
      </c>
      <c r="Y294" s="32">
        <f>(uNES*L294+ uOCEX*G294+uEREX*'UC '!H294+uHOEX*I294+uNES*S294+ uOCEX*N294+uEREX*O294+uHOEX*P294)/(1+oDR)^A$5:A$65536</f>
        <v>494.43149960753487</v>
      </c>
    </row>
    <row r="295" spans="1:25" x14ac:dyDescent="0.25">
      <c r="A295" s="4">
        <v>289</v>
      </c>
      <c r="C295" s="110">
        <f>IF(male=0,VLOOKUP((A293:A1127/'Life tables'!$I$2)+age,lifetable,13,1),IF(male=1,VLOOKUP((A293:A1127/'Life tables'!$I$2)+age,lifetable,10,1),"error"))</f>
        <v>6.1270435815030666E-4</v>
      </c>
      <c r="F295" s="101">
        <f t="shared" si="82"/>
        <v>172.9298834500687</v>
      </c>
      <c r="G295" s="101">
        <f t="shared" si="83"/>
        <v>17.371168714865231</v>
      </c>
      <c r="H295" s="101">
        <f t="shared" si="84"/>
        <v>0.3975178546788451</v>
      </c>
      <c r="I295" s="101">
        <f t="shared" si="85"/>
        <v>0.3975178546788451</v>
      </c>
      <c r="J295" s="101">
        <f t="shared" si="86"/>
        <v>40.787427507871868</v>
      </c>
      <c r="K295" s="101">
        <f t="shared" si="87"/>
        <v>13.686513781548731</v>
      </c>
      <c r="L295" s="101">
        <f t="shared" si="76"/>
        <v>100.28973773642518</v>
      </c>
      <c r="M295" s="101">
        <f t="shared" si="88"/>
        <v>827.07011654993164</v>
      </c>
      <c r="N295" s="101">
        <f t="shared" si="89"/>
        <v>79.648644176607363</v>
      </c>
      <c r="O295" s="101">
        <f t="shared" si="90"/>
        <v>1.9012048805019917</v>
      </c>
      <c r="P295" s="101">
        <f t="shared" si="91"/>
        <v>1.9012048805019917</v>
      </c>
      <c r="Q295" s="101">
        <f t="shared" si="92"/>
        <v>121.65730925834657</v>
      </c>
      <c r="R295" s="101">
        <f t="shared" si="93"/>
        <v>5.70581818058103</v>
      </c>
      <c r="S295" s="101">
        <f t="shared" si="77"/>
        <v>616.25593517339269</v>
      </c>
      <c r="T295" s="101">
        <f t="shared" si="78"/>
        <v>162.44473676621845</v>
      </c>
      <c r="U295" s="101">
        <f t="shared" si="79"/>
        <v>19.392331962129759</v>
      </c>
      <c r="V295" s="33">
        <f t="shared" si="80"/>
        <v>1000.0000000000003</v>
      </c>
      <c r="W295" s="105">
        <f t="shared" si="94"/>
        <v>1262879.2132820194</v>
      </c>
      <c r="X295" s="112">
        <f t="shared" si="81"/>
        <v>818.16293127165204</v>
      </c>
      <c r="Y295" s="32">
        <f>(uNES*L295+ uOCEX*G295+uEREX*'UC '!H295+uHOEX*I295+uNES*S295+ uOCEX*N295+uEREX*O295+uHOEX*P295)/(1+oDR)^A$5:A$65536</f>
        <v>493.84095280511923</v>
      </c>
    </row>
    <row r="296" spans="1:25" x14ac:dyDescent="0.25">
      <c r="A296" s="4">
        <v>290</v>
      </c>
      <c r="C296" s="110">
        <f>IF(male=0,VLOOKUP((A294:A1128/'Life tables'!$I$2)+age,lifetable,13,1),IF(male=1,VLOOKUP((A294:A1128/'Life tables'!$I$2)+age,lifetable,10,1),"error"))</f>
        <v>6.1270435815030666E-4</v>
      </c>
      <c r="F296" s="101">
        <f t="shared" si="82"/>
        <v>172.92688497096452</v>
      </c>
      <c r="G296" s="101">
        <f t="shared" si="83"/>
        <v>17.370867511363745</v>
      </c>
      <c r="H296" s="101">
        <f t="shared" si="84"/>
        <v>0.39751096200675734</v>
      </c>
      <c r="I296" s="101">
        <f t="shared" si="85"/>
        <v>0.39751096200675734</v>
      </c>
      <c r="J296" s="101">
        <f t="shared" si="86"/>
        <v>40.90451088356167</v>
      </c>
      <c r="K296" s="101">
        <f t="shared" si="87"/>
        <v>13.71767431618257</v>
      </c>
      <c r="L296" s="101">
        <f t="shared" si="76"/>
        <v>100.13881033584303</v>
      </c>
      <c r="M296" s="101">
        <f t="shared" si="88"/>
        <v>827.07311502903588</v>
      </c>
      <c r="N296" s="101">
        <f t="shared" si="89"/>
        <v>79.6489329366417</v>
      </c>
      <c r="O296" s="101">
        <f t="shared" si="90"/>
        <v>1.9012117731740794</v>
      </c>
      <c r="P296" s="101">
        <f t="shared" si="91"/>
        <v>1.9012117731740794</v>
      </c>
      <c r="Q296" s="101">
        <f t="shared" si="92"/>
        <v>122.2151915702445</v>
      </c>
      <c r="R296" s="101">
        <f t="shared" si="93"/>
        <v>5.7279689276859242</v>
      </c>
      <c r="S296" s="101">
        <f t="shared" si="77"/>
        <v>615.67859804811565</v>
      </c>
      <c r="T296" s="101">
        <f t="shared" si="78"/>
        <v>163.11970245380616</v>
      </c>
      <c r="U296" s="101">
        <f t="shared" si="79"/>
        <v>19.445643243868496</v>
      </c>
      <c r="V296" s="33">
        <f t="shared" si="80"/>
        <v>1000.0000000000005</v>
      </c>
      <c r="W296" s="105">
        <f t="shared" si="94"/>
        <v>1260170.3286715446</v>
      </c>
      <c r="X296" s="112">
        <f t="shared" si="81"/>
        <v>817.43465430232584</v>
      </c>
      <c r="Y296" s="32">
        <f>(uNES*L296+ uOCEX*G296+uEREX*'UC '!H296+uHOEX*I296+uNES*S296+ uOCEX*N296+uEREX*O296+uHOEX*P296)/(1+oDR)^A$5:A$65536</f>
        <v>493.25070503090558</v>
      </c>
    </row>
    <row r="297" spans="1:25" x14ac:dyDescent="0.25">
      <c r="A297" s="4">
        <v>291</v>
      </c>
      <c r="C297" s="110">
        <f>IF(male=0,VLOOKUP((A295:A1129/'Life tables'!$I$2)+age,lifetable,13,1),IF(male=1,VLOOKUP((A295:A1129/'Life tables'!$I$2)+age,lifetable,10,1),"error"))</f>
        <v>6.1270435815030666E-4</v>
      </c>
      <c r="F297" s="101">
        <f t="shared" si="82"/>
        <v>172.92397891561694</v>
      </c>
      <c r="G297" s="101">
        <f t="shared" si="83"/>
        <v>17.370575592022043</v>
      </c>
      <c r="H297" s="101">
        <f t="shared" si="84"/>
        <v>0.39750428179126018</v>
      </c>
      <c r="I297" s="101">
        <f t="shared" si="85"/>
        <v>0.39750428179126018</v>
      </c>
      <c r="J297" s="101">
        <f t="shared" si="86"/>
        <v>41.021592291652446</v>
      </c>
      <c r="K297" s="101">
        <f t="shared" si="87"/>
        <v>13.748834327160193</v>
      </c>
      <c r="L297" s="101">
        <f t="shared" si="76"/>
        <v>99.987968141199744</v>
      </c>
      <c r="M297" s="101">
        <f t="shared" si="88"/>
        <v>827.07602108438346</v>
      </c>
      <c r="N297" s="101">
        <f t="shared" si="89"/>
        <v>79.649212796067999</v>
      </c>
      <c r="O297" s="101">
        <f t="shared" si="90"/>
        <v>1.9012184533895766</v>
      </c>
      <c r="P297" s="101">
        <f t="shared" si="91"/>
        <v>1.9012184533895766</v>
      </c>
      <c r="Q297" s="101">
        <f t="shared" si="92"/>
        <v>122.77307584235228</v>
      </c>
      <c r="R297" s="101">
        <f t="shared" si="93"/>
        <v>5.7501197526210559</v>
      </c>
      <c r="S297" s="101">
        <f t="shared" si="77"/>
        <v>615.10117578656298</v>
      </c>
      <c r="T297" s="101">
        <f t="shared" si="78"/>
        <v>163.79466813400472</v>
      </c>
      <c r="U297" s="101">
        <f t="shared" si="79"/>
        <v>19.49895407978125</v>
      </c>
      <c r="V297" s="33">
        <f t="shared" si="80"/>
        <v>1000.0000000000005</v>
      </c>
      <c r="W297" s="105">
        <f t="shared" si="94"/>
        <v>1257466.0028856618</v>
      </c>
      <c r="X297" s="112">
        <f t="shared" si="81"/>
        <v>816.70637778621449</v>
      </c>
      <c r="Y297" s="32">
        <f>(uNES*L297+ uOCEX*G297+uEREX*'UC '!H297+uHOEX*I297+uNES*S297+ uOCEX*N297+uEREX*O297+uHOEX*P297)/(1+oDR)^A$5:A$65536</f>
        <v>492.66075615388871</v>
      </c>
    </row>
    <row r="298" spans="1:25" x14ac:dyDescent="0.25">
      <c r="A298" s="4">
        <v>292</v>
      </c>
      <c r="C298" s="110">
        <f>IF(male=0,VLOOKUP((A296:A1130/'Life tables'!$I$2)+age,lifetable,13,1),IF(male=1,VLOOKUP((A296:A1130/'Life tables'!$I$2)+age,lifetable,10,1),"error"))</f>
        <v>6.1270435815030666E-4</v>
      </c>
      <c r="F298" s="101">
        <f t="shared" si="82"/>
        <v>172.92116243519808</v>
      </c>
      <c r="G298" s="101">
        <f t="shared" si="83"/>
        <v>17.3702926706694</v>
      </c>
      <c r="H298" s="101">
        <f t="shared" si="84"/>
        <v>0.39749780748368818</v>
      </c>
      <c r="I298" s="101">
        <f t="shared" si="85"/>
        <v>0.39749780748368818</v>
      </c>
      <c r="J298" s="101">
        <f t="shared" si="86"/>
        <v>41.138671792792579</v>
      </c>
      <c r="K298" s="101">
        <f t="shared" si="87"/>
        <v>13.779993830622541</v>
      </c>
      <c r="L298" s="101">
        <f t="shared" si="76"/>
        <v>99.837208526146185</v>
      </c>
      <c r="M298" s="101">
        <f t="shared" si="88"/>
        <v>827.07883756480226</v>
      </c>
      <c r="N298" s="101">
        <f t="shared" si="89"/>
        <v>79.6494840292346</v>
      </c>
      <c r="O298" s="101">
        <f t="shared" si="90"/>
        <v>1.9012249276971485</v>
      </c>
      <c r="P298" s="101">
        <f t="shared" si="91"/>
        <v>1.9012249276971485</v>
      </c>
      <c r="Q298" s="101">
        <f t="shared" si="92"/>
        <v>123.33096201424931</v>
      </c>
      <c r="R298" s="101">
        <f t="shared" si="93"/>
        <v>5.7722706529874213</v>
      </c>
      <c r="S298" s="101">
        <f t="shared" si="77"/>
        <v>614.52367101293657</v>
      </c>
      <c r="T298" s="101">
        <f t="shared" si="78"/>
        <v>164.46963380704187</v>
      </c>
      <c r="U298" s="101">
        <f t="shared" si="79"/>
        <v>19.55226448360996</v>
      </c>
      <c r="V298" s="33">
        <f t="shared" si="80"/>
        <v>1000.0000000000003</v>
      </c>
      <c r="W298" s="105">
        <f t="shared" si="94"/>
        <v>1254766.229018532</v>
      </c>
      <c r="X298" s="112">
        <f t="shared" si="81"/>
        <v>815.97810170934849</v>
      </c>
      <c r="Y298" s="32">
        <f>(uNES*L298+ uOCEX*G298+uEREX*'UC '!H298+uHOEX*I298+uNES*S298+ uOCEX*N298+uEREX*O298+uHOEX*P298)/(1+oDR)^A$5:A$65536</f>
        <v>492.07110604335946</v>
      </c>
    </row>
    <row r="299" spans="1:25" x14ac:dyDescent="0.25">
      <c r="A299" s="4">
        <v>293</v>
      </c>
      <c r="C299" s="110">
        <f>IF(male=0,VLOOKUP((A297:A1131/'Life tables'!$I$2)+age,lifetable,13,1),IF(male=1,VLOOKUP((A297:A1131/'Life tables'!$I$2)+age,lifetable,10,1),"error"))</f>
        <v>6.1270435815030666E-4</v>
      </c>
      <c r="F299" s="101">
        <f t="shared" si="82"/>
        <v>172.9184327686911</v>
      </c>
      <c r="G299" s="101">
        <f t="shared" si="83"/>
        <v>17.370018469955895</v>
      </c>
      <c r="H299" s="101">
        <f t="shared" si="84"/>
        <v>0.39749153273722909</v>
      </c>
      <c r="I299" s="101">
        <f t="shared" si="85"/>
        <v>0.39749153273722909</v>
      </c>
      <c r="J299" s="101">
        <f t="shared" si="86"/>
        <v>41.25574944576104</v>
      </c>
      <c r="K299" s="101">
        <f t="shared" si="87"/>
        <v>13.811152842213033</v>
      </c>
      <c r="L299" s="101">
        <f t="shared" si="76"/>
        <v>99.686528945286682</v>
      </c>
      <c r="M299" s="101">
        <f t="shared" si="88"/>
        <v>827.08156723130924</v>
      </c>
      <c r="N299" s="101">
        <f t="shared" si="89"/>
        <v>79.649746902033399</v>
      </c>
      <c r="O299" s="101">
        <f t="shared" si="90"/>
        <v>1.9012312024436075</v>
      </c>
      <c r="P299" s="101">
        <f t="shared" si="91"/>
        <v>1.9012312024436075</v>
      </c>
      <c r="Q299" s="101">
        <f t="shared" si="92"/>
        <v>123.88885002737734</v>
      </c>
      <c r="R299" s="101">
        <f t="shared" si="93"/>
        <v>5.7944216264599619</v>
      </c>
      <c r="S299" s="101">
        <f t="shared" si="77"/>
        <v>613.94608627055129</v>
      </c>
      <c r="T299" s="101">
        <f t="shared" si="78"/>
        <v>165.14459947313838</v>
      </c>
      <c r="U299" s="101">
        <f t="shared" si="79"/>
        <v>19.605574468672994</v>
      </c>
      <c r="V299" s="33">
        <f t="shared" si="80"/>
        <v>1000.0000000000003</v>
      </c>
      <c r="W299" s="105">
        <f t="shared" si="94"/>
        <v>1252071.0001743226</v>
      </c>
      <c r="X299" s="112">
        <f t="shared" si="81"/>
        <v>815.249826058189</v>
      </c>
      <c r="Y299" s="32">
        <f>(uNES*L299+ uOCEX*G299+uEREX*'UC '!H299+uHOEX*I299+uNES*S299+ uOCEX*N299+uEREX*O299+uHOEX*P299)/(1+oDR)^A$5:A$65536</f>
        <v>491.4817545688947</v>
      </c>
    </row>
    <row r="300" spans="1:25" x14ac:dyDescent="0.25">
      <c r="A300" s="4">
        <v>294</v>
      </c>
      <c r="C300" s="110">
        <f>IF(male=0,VLOOKUP((A298:A1132/'Life tables'!$I$2)+age,lifetable,13,1),IF(male=1,VLOOKUP((A298:A1132/'Life tables'!$I$2)+age,lifetable,10,1),"error"))</f>
        <v>6.1270435815030666E-4</v>
      </c>
      <c r="F300" s="101">
        <f t="shared" si="82"/>
        <v>172.91578724018345</v>
      </c>
      <c r="G300" s="101">
        <f t="shared" si="83"/>
        <v>17.369752721080516</v>
      </c>
      <c r="H300" s="101">
        <f t="shared" si="84"/>
        <v>0.39748545140070196</v>
      </c>
      <c r="I300" s="101">
        <f t="shared" si="85"/>
        <v>0.39748545140070196</v>
      </c>
      <c r="J300" s="101">
        <f t="shared" si="86"/>
        <v>41.372825307525041</v>
      </c>
      <c r="K300" s="101">
        <f t="shared" si="87"/>
        <v>13.842311377092905</v>
      </c>
      <c r="L300" s="101">
        <f t="shared" si="76"/>
        <v>99.535926931683576</v>
      </c>
      <c r="M300" s="101">
        <f t="shared" si="88"/>
        <v>827.08421275981686</v>
      </c>
      <c r="N300" s="101">
        <f t="shared" si="89"/>
        <v>79.650001672160556</v>
      </c>
      <c r="O300" s="101">
        <f t="shared" si="90"/>
        <v>1.9012372837801346</v>
      </c>
      <c r="P300" s="101">
        <f t="shared" si="91"/>
        <v>1.9012372837801346</v>
      </c>
      <c r="Q300" s="101">
        <f t="shared" si="92"/>
        <v>124.44673982498311</v>
      </c>
      <c r="R300" s="101">
        <f t="shared" si="93"/>
        <v>5.8165726707852876</v>
      </c>
      <c r="S300" s="101">
        <f t="shared" si="77"/>
        <v>613.36842402432762</v>
      </c>
      <c r="T300" s="101">
        <f t="shared" si="78"/>
        <v>165.81956513250816</v>
      </c>
      <c r="U300" s="101">
        <f t="shared" si="79"/>
        <v>19.658884047878193</v>
      </c>
      <c r="V300" s="33">
        <f t="shared" si="80"/>
        <v>1000.0000000000003</v>
      </c>
      <c r="W300" s="105">
        <f t="shared" si="94"/>
        <v>1249380.3094671911</v>
      </c>
      <c r="X300" s="112">
        <f t="shared" si="81"/>
        <v>814.52155081961394</v>
      </c>
      <c r="Y300" s="32">
        <f>(uNES*L300+ uOCEX*G300+uEREX*'UC '!H300+uHOEX*I300+uNES*S300+ uOCEX*N300+uEREX*O300+uHOEX*P300)/(1+oDR)^A$5:A$65536</f>
        <v>490.8927016003517</v>
      </c>
    </row>
    <row r="301" spans="1:25" x14ac:dyDescent="0.25">
      <c r="A301" s="4">
        <v>295</v>
      </c>
      <c r="C301" s="110">
        <f>IF(male=0,VLOOKUP((A299:A1133/'Life tables'!$I$2)+age,lifetable,13,1),IF(male=1,VLOOKUP((A299:A1133/'Life tables'!$I$2)+age,lifetable,10,1),"error"))</f>
        <v>6.1270435815030666E-4</v>
      </c>
      <c r="F301" s="101">
        <f t="shared" si="82"/>
        <v>172.91322325624367</v>
      </c>
      <c r="G301" s="101">
        <f t="shared" si="83"/>
        <v>17.369495163527642</v>
      </c>
      <c r="H301" s="101">
        <f t="shared" si="84"/>
        <v>0.39747955751252695</v>
      </c>
      <c r="I301" s="101">
        <f t="shared" si="85"/>
        <v>0.39747955751252695</v>
      </c>
      <c r="J301" s="101">
        <f t="shared" si="86"/>
        <v>41.489899433295847</v>
      </c>
      <c r="K301" s="101">
        <f t="shared" si="87"/>
        <v>13.873469449956067</v>
      </c>
      <c r="L301" s="101">
        <f t="shared" si="76"/>
        <v>99.385400094439063</v>
      </c>
      <c r="M301" s="101">
        <f t="shared" si="88"/>
        <v>827.08677674375667</v>
      </c>
      <c r="N301" s="101">
        <f t="shared" si="89"/>
        <v>79.650248589369156</v>
      </c>
      <c r="O301" s="101">
        <f t="shared" si="90"/>
        <v>1.9012431776683096</v>
      </c>
      <c r="P301" s="101">
        <f t="shared" si="91"/>
        <v>1.9012431776683096</v>
      </c>
      <c r="Q301" s="101">
        <f t="shared" si="92"/>
        <v>125.00463135206269</v>
      </c>
      <c r="R301" s="101">
        <f t="shared" si="93"/>
        <v>5.8387237837794634</v>
      </c>
      <c r="S301" s="101">
        <f t="shared" si="77"/>
        <v>612.79068666320882</v>
      </c>
      <c r="T301" s="101">
        <f t="shared" si="78"/>
        <v>166.49453078535853</v>
      </c>
      <c r="U301" s="101">
        <f t="shared" si="79"/>
        <v>19.71219323373553</v>
      </c>
      <c r="V301" s="33">
        <f t="shared" si="80"/>
        <v>1000.0000000000003</v>
      </c>
      <c r="W301" s="105">
        <f t="shared" si="94"/>
        <v>1246694.1500212646</v>
      </c>
      <c r="X301" s="112">
        <f t="shared" si="81"/>
        <v>813.7932759809064</v>
      </c>
      <c r="Y301" s="32">
        <f>(uNES*L301+ uOCEX*G301+uEREX*'UC '!H301+uHOEX*I301+uNES*S301+ uOCEX*N301+uEREX*O301+uHOEX*P301)/(1+oDR)^A$5:A$65536</f>
        <v>490.30394700785939</v>
      </c>
    </row>
    <row r="302" spans="1:25" x14ac:dyDescent="0.25">
      <c r="A302" s="4">
        <v>296</v>
      </c>
      <c r="C302" s="110">
        <f>IF(male=0,VLOOKUP((A300:A1134/'Life tables'!$I$2)+age,lifetable,13,1),IF(male=1,VLOOKUP((A300:A1134/'Life tables'!$I$2)+age,lifetable,10,1),"error"))</f>
        <v>6.1270435815030666E-4</v>
      </c>
      <c r="F302" s="101">
        <f t="shared" si="82"/>
        <v>172.91073830337908</v>
      </c>
      <c r="G302" s="101">
        <f t="shared" si="83"/>
        <v>17.369245544811672</v>
      </c>
      <c r="H302" s="101">
        <f t="shared" si="84"/>
        <v>0.39747384529488128</v>
      </c>
      <c r="I302" s="101">
        <f t="shared" si="85"/>
        <v>0.39747384529488128</v>
      </c>
      <c r="J302" s="101">
        <f t="shared" si="86"/>
        <v>41.606971876582932</v>
      </c>
      <c r="K302" s="101">
        <f t="shared" si="87"/>
        <v>13.904627075043512</v>
      </c>
      <c r="L302" s="101">
        <f t="shared" si="76"/>
        <v>99.234946116351196</v>
      </c>
      <c r="M302" s="101">
        <f t="shared" si="88"/>
        <v>827.08926169662129</v>
      </c>
      <c r="N302" s="101">
        <f t="shared" si="89"/>
        <v>79.650487895713979</v>
      </c>
      <c r="O302" s="101">
        <f t="shared" si="90"/>
        <v>1.9012488898859554</v>
      </c>
      <c r="P302" s="101">
        <f t="shared" si="91"/>
        <v>1.9012488898859554</v>
      </c>
      <c r="Q302" s="101">
        <f t="shared" si="92"/>
        <v>125.56252455530755</v>
      </c>
      <c r="R302" s="101">
        <f t="shared" si="93"/>
        <v>5.8608749633258714</v>
      </c>
      <c r="S302" s="101">
        <f t="shared" si="77"/>
        <v>612.21287650250201</v>
      </c>
      <c r="T302" s="101">
        <f t="shared" si="78"/>
        <v>167.16949643189048</v>
      </c>
      <c r="U302" s="101">
        <f t="shared" si="79"/>
        <v>19.765502038369384</v>
      </c>
      <c r="V302" s="33">
        <f t="shared" si="80"/>
        <v>1000.0000000000003</v>
      </c>
      <c r="W302" s="105">
        <f t="shared" si="94"/>
        <v>1244012.5149706248</v>
      </c>
      <c r="X302" s="112">
        <f t="shared" si="81"/>
        <v>813.06500152974058</v>
      </c>
      <c r="Y302" s="32">
        <f>(uNES*L302+ uOCEX*G302+uEREX*'UC '!H302+uHOEX*I302+uNES*S302+ uOCEX*N302+uEREX*O302+uHOEX*P302)/(1+oDR)^A$5:A$65536</f>
        <v>489.71549066181205</v>
      </c>
    </row>
    <row r="303" spans="1:25" x14ac:dyDescent="0.25">
      <c r="A303" s="4">
        <v>297</v>
      </c>
      <c r="C303" s="110">
        <f>IF(male=0,VLOOKUP((A301:A1135/'Life tables'!$I$2)+age,lifetable,13,1),IF(male=1,VLOOKUP((A301:A1135/'Life tables'!$I$2)+age,lifetable,10,1),"error"))</f>
        <v>6.1270435815030666E-4</v>
      </c>
      <c r="F303" s="101">
        <f t="shared" si="82"/>
        <v>172.90832994557175</v>
      </c>
      <c r="G303" s="101">
        <f t="shared" si="83"/>
        <v>17.369003620229513</v>
      </c>
      <c r="H303" s="101">
        <f t="shared" si="84"/>
        <v>0.39746830914803516</v>
      </c>
      <c r="I303" s="101">
        <f t="shared" si="85"/>
        <v>0.39746830914803516</v>
      </c>
      <c r="J303" s="101">
        <f t="shared" si="86"/>
        <v>41.724042689246403</v>
      </c>
      <c r="K303" s="101">
        <f t="shared" si="87"/>
        <v>13.935784266157276</v>
      </c>
      <c r="L303" s="101">
        <f t="shared" si="76"/>
        <v>99.084562751642494</v>
      </c>
      <c r="M303" s="101">
        <f t="shared" si="88"/>
        <v>827.09167005442862</v>
      </c>
      <c r="N303" s="101">
        <f t="shared" si="89"/>
        <v>79.65071982578884</v>
      </c>
      <c r="O303" s="101">
        <f t="shared" si="90"/>
        <v>1.9012544260328017</v>
      </c>
      <c r="P303" s="101">
        <f t="shared" si="91"/>
        <v>1.9012544260328017</v>
      </c>
      <c r="Q303" s="101">
        <f t="shared" si="92"/>
        <v>126.12041938305235</v>
      </c>
      <c r="R303" s="101">
        <f t="shared" si="93"/>
        <v>5.8830262073731365</v>
      </c>
      <c r="S303" s="101">
        <f t="shared" si="77"/>
        <v>611.63499578614869</v>
      </c>
      <c r="T303" s="101">
        <f t="shared" si="78"/>
        <v>167.84446207229877</v>
      </c>
      <c r="U303" s="101">
        <f t="shared" si="79"/>
        <v>19.818810473530412</v>
      </c>
      <c r="V303" s="33">
        <f t="shared" si="80"/>
        <v>1000.0000000000003</v>
      </c>
      <c r="W303" s="105">
        <f t="shared" si="94"/>
        <v>1241335.3974592851</v>
      </c>
      <c r="X303" s="112">
        <f t="shared" si="81"/>
        <v>812.3367274541713</v>
      </c>
      <c r="Y303" s="32">
        <f>(uNES*L303+ uOCEX*G303+uEREX*'UC '!H303+uHOEX*I303+uNES*S303+ uOCEX*N303+uEREX*O303+uHOEX*P303)/(1+oDR)^A$5:A$65536</f>
        <v>489.12733243286272</v>
      </c>
    </row>
    <row r="304" spans="1:25" x14ac:dyDescent="0.25">
      <c r="A304" s="4">
        <v>298</v>
      </c>
      <c r="C304" s="110">
        <f>IF(male=0,VLOOKUP((A302:A1136/'Life tables'!$I$2)+age,lifetable,13,1),IF(male=1,VLOOKUP((A302:A1136/'Life tables'!$I$2)+age,lifetable,10,1),"error"))</f>
        <v>6.1270435815030666E-4</v>
      </c>
      <c r="F304" s="101">
        <f t="shared" si="82"/>
        <v>172.90599582189046</v>
      </c>
      <c r="G304" s="101">
        <f t="shared" si="83"/>
        <v>17.368769152620676</v>
      </c>
      <c r="H304" s="101">
        <f t="shared" si="84"/>
        <v>0.39746294364486223</v>
      </c>
      <c r="I304" s="101">
        <f t="shared" si="85"/>
        <v>0.39746294364486223</v>
      </c>
      <c r="J304" s="101">
        <f t="shared" si="86"/>
        <v>41.841111921547864</v>
      </c>
      <c r="K304" s="101">
        <f t="shared" si="87"/>
        <v>13.966941036673965</v>
      </c>
      <c r="L304" s="101">
        <f t="shared" si="76"/>
        <v>98.934247823758227</v>
      </c>
      <c r="M304" s="101">
        <f t="shared" si="88"/>
        <v>827.0940041781098</v>
      </c>
      <c r="N304" s="101">
        <f t="shared" si="89"/>
        <v>79.650944606956514</v>
      </c>
      <c r="O304" s="101">
        <f t="shared" si="90"/>
        <v>1.9012597915359744</v>
      </c>
      <c r="P304" s="101">
        <f t="shared" si="91"/>
        <v>1.9012597915359744</v>
      </c>
      <c r="Q304" s="101">
        <f t="shared" si="92"/>
        <v>126.67831578522424</v>
      </c>
      <c r="R304" s="101">
        <f t="shared" si="93"/>
        <v>5.905177513933114</v>
      </c>
      <c r="S304" s="101">
        <f t="shared" si="77"/>
        <v>611.05704668892395</v>
      </c>
      <c r="T304" s="101">
        <f t="shared" si="78"/>
        <v>168.51942770677209</v>
      </c>
      <c r="U304" s="101">
        <f t="shared" si="79"/>
        <v>19.87211855060708</v>
      </c>
      <c r="V304" s="33">
        <f t="shared" si="80"/>
        <v>1000.0000000000002</v>
      </c>
      <c r="W304" s="105">
        <f t="shared" si="94"/>
        <v>1238662.790641176</v>
      </c>
      <c r="X304" s="112">
        <f t="shared" si="81"/>
        <v>811.60845374262112</v>
      </c>
      <c r="Y304" s="32">
        <f>(uNES*L304+ uOCEX*G304+uEREX*'UC '!H304+uHOEX*I304+uNES*S304+ uOCEX*N304+uEREX*O304+uHOEX*P304)/(1+oDR)^A$5:A$65536</f>
        <v>488.53947219191599</v>
      </c>
    </row>
    <row r="305" spans="1:25" x14ac:dyDescent="0.25">
      <c r="A305" s="4">
        <v>299</v>
      </c>
      <c r="C305" s="110">
        <f>IF(male=0,VLOOKUP((A303:A1137/'Life tables'!$I$2)+age,lifetable,13,1),IF(male=1,VLOOKUP((A303:A1137/'Life tables'!$I$2)+age,lifetable,10,1),"error"))</f>
        <v>6.1270435815030666E-4</v>
      </c>
      <c r="F305" s="101">
        <f t="shared" si="82"/>
        <v>172.90373364417627</v>
      </c>
      <c r="G305" s="101">
        <f t="shared" si="83"/>
        <v>17.368541912134809</v>
      </c>
      <c r="H305" s="101">
        <f t="shared" si="84"/>
        <v>0.3974577435255196</v>
      </c>
      <c r="I305" s="101">
        <f t="shared" si="85"/>
        <v>0.3974577435255196</v>
      </c>
      <c r="J305" s="101">
        <f t="shared" si="86"/>
        <v>41.958179622199665</v>
      </c>
      <c r="K305" s="101">
        <f t="shared" si="87"/>
        <v>13.998097399557874</v>
      </c>
      <c r="L305" s="101">
        <f t="shared" si="76"/>
        <v>98.783999223232883</v>
      </c>
      <c r="M305" s="101">
        <f t="shared" si="88"/>
        <v>827.09626635582401</v>
      </c>
      <c r="N305" s="101">
        <f t="shared" si="89"/>
        <v>79.651162459571694</v>
      </c>
      <c r="O305" s="101">
        <f t="shared" si="90"/>
        <v>1.901264991655317</v>
      </c>
      <c r="P305" s="101">
        <f t="shared" si="91"/>
        <v>1.901264991655317</v>
      </c>
      <c r="Q305" s="101">
        <f t="shared" si="92"/>
        <v>127.23621371329379</v>
      </c>
      <c r="R305" s="101">
        <f t="shared" si="93"/>
        <v>5.9273288810789397</v>
      </c>
      <c r="S305" s="101">
        <f t="shared" si="77"/>
        <v>610.47903131856901</v>
      </c>
      <c r="T305" s="101">
        <f t="shared" si="78"/>
        <v>169.19439333549346</v>
      </c>
      <c r="U305" s="101">
        <f t="shared" si="79"/>
        <v>19.925426280636813</v>
      </c>
      <c r="V305" s="33">
        <f t="shared" si="80"/>
        <v>1000.0000000000002</v>
      </c>
      <c r="W305" s="105">
        <f t="shared" si="94"/>
        <v>1235994.6876801262</v>
      </c>
      <c r="X305" s="112">
        <f t="shared" si="81"/>
        <v>810.88018038387008</v>
      </c>
      <c r="Y305" s="32">
        <f>(uNES*L305+ uOCEX*G305+uEREX*'UC '!H305+uHOEX*I305+uNES*S305+ uOCEX*N305+uEREX*O305+uHOEX*P305)/(1+oDR)^A$5:A$65536</f>
        <v>487.95190981012195</v>
      </c>
    </row>
    <row r="306" spans="1:25" x14ac:dyDescent="0.25">
      <c r="A306" s="4">
        <v>300</v>
      </c>
      <c r="C306" s="110">
        <f>IF(male=0,VLOOKUP((A304:A1138/'Life tables'!$I$2)+age,lifetable,13,1),IF(male=1,VLOOKUP((A304:A1138/'Life tables'!$I$2)+age,lifetable,10,1),"error"))</f>
        <v>6.1270435815030666E-4</v>
      </c>
      <c r="F306" s="101">
        <f t="shared" si="82"/>
        <v>172.90154119479939</v>
      </c>
      <c r="G306" s="101">
        <f t="shared" si="83"/>
        <v>17.368321676006357</v>
      </c>
      <c r="H306" s="101">
        <f t="shared" si="84"/>
        <v>0.39745270369229124</v>
      </c>
      <c r="I306" s="101">
        <f t="shared" si="85"/>
        <v>0.39745270369229124</v>
      </c>
      <c r="J306" s="101">
        <f t="shared" si="86"/>
        <v>42.075245838412691</v>
      </c>
      <c r="K306" s="101">
        <f t="shared" si="87"/>
        <v>14.029253367373691</v>
      </c>
      <c r="L306" s="101">
        <f t="shared" si="76"/>
        <v>98.633814905622074</v>
      </c>
      <c r="M306" s="101">
        <f t="shared" si="88"/>
        <v>827.09845880520083</v>
      </c>
      <c r="N306" s="101">
        <f t="shared" si="89"/>
        <v>79.651373597196908</v>
      </c>
      <c r="O306" s="101">
        <f t="shared" si="90"/>
        <v>1.9012700314885451</v>
      </c>
      <c r="P306" s="101">
        <f t="shared" si="91"/>
        <v>1.9012700314885451</v>
      </c>
      <c r="Q306" s="101">
        <f t="shared" si="92"/>
        <v>127.79411312022744</v>
      </c>
      <c r="R306" s="101">
        <f t="shared" si="93"/>
        <v>5.9494803069431432</v>
      </c>
      <c r="S306" s="101">
        <f t="shared" si="77"/>
        <v>609.90095171785629</v>
      </c>
      <c r="T306" s="101">
        <f t="shared" si="78"/>
        <v>169.86935895864013</v>
      </c>
      <c r="U306" s="101">
        <f t="shared" si="79"/>
        <v>19.978733674316835</v>
      </c>
      <c r="V306" s="33">
        <f t="shared" si="80"/>
        <v>1000.0000000000002</v>
      </c>
      <c r="W306" s="105">
        <f t="shared" si="94"/>
        <v>1233331.0817498439</v>
      </c>
      <c r="X306" s="112">
        <f t="shared" si="81"/>
        <v>810.15190736704335</v>
      </c>
      <c r="Y306" s="32">
        <f>(uNES*L306+ uOCEX*G306+uEREX*'UC '!H306+uHOEX*I306+uNES*S306+ uOCEX*N306+uEREX*O306+uHOEX*P306)/(1+oDR)^A$5:A$65536</f>
        <v>487.36464515886991</v>
      </c>
    </row>
    <row r="307" spans="1:25" x14ac:dyDescent="0.25">
      <c r="A307" s="4">
        <v>301</v>
      </c>
      <c r="C307" s="110">
        <f>IF(male=0,VLOOKUP((A305:A1139/'Life tables'!$I$2)+age,lifetable,13,1),IF(male=1,VLOOKUP((A305:A1139/'Life tables'!$I$2)+age,lifetable,10,1),"error"))</f>
        <v>6.1270435815030666E-4</v>
      </c>
      <c r="F307" s="101">
        <f t="shared" si="82"/>
        <v>172.89941632448529</v>
      </c>
      <c r="G307" s="101">
        <f t="shared" si="83"/>
        <v>17.368108228336197</v>
      </c>
      <c r="H307" s="101">
        <f t="shared" si="84"/>
        <v>0.39744781920459088</v>
      </c>
      <c r="I307" s="101">
        <f t="shared" si="85"/>
        <v>0.39744781920459088</v>
      </c>
      <c r="J307" s="101">
        <f t="shared" si="86"/>
        <v>42.192310615942603</v>
      </c>
      <c r="K307" s="101">
        <f t="shared" si="87"/>
        <v>14.060408952298813</v>
      </c>
      <c r="L307" s="101">
        <f t="shared" si="76"/>
        <v>98.483692889498499</v>
      </c>
      <c r="M307" s="101">
        <f t="shared" si="88"/>
        <v>827.10058367551494</v>
      </c>
      <c r="N307" s="101">
        <f t="shared" si="89"/>
        <v>79.651578226811949</v>
      </c>
      <c r="O307" s="101">
        <f t="shared" si="90"/>
        <v>1.9012749159762456</v>
      </c>
      <c r="P307" s="101">
        <f t="shared" si="91"/>
        <v>1.9012749159762456</v>
      </c>
      <c r="Q307" s="101">
        <f t="shared" si="92"/>
        <v>128.35201396044133</v>
      </c>
      <c r="R307" s="101">
        <f t="shared" si="93"/>
        <v>5.9716317897158158</v>
      </c>
      <c r="S307" s="101">
        <f t="shared" si="77"/>
        <v>609.32280986659339</v>
      </c>
      <c r="T307" s="101">
        <f t="shared" si="78"/>
        <v>170.54432457638393</v>
      </c>
      <c r="U307" s="101">
        <f t="shared" si="79"/>
        <v>20.03204074201463</v>
      </c>
      <c r="V307" s="33">
        <f t="shared" si="80"/>
        <v>1000.0000000000002</v>
      </c>
      <c r="W307" s="105">
        <f t="shared" si="94"/>
        <v>1230671.9660338997</v>
      </c>
      <c r="X307" s="112">
        <f t="shared" si="81"/>
        <v>809.4236346816017</v>
      </c>
      <c r="Y307" s="32">
        <f>(uNES*L307+ uOCEX*G307+uEREX*'UC '!H307+uHOEX*I307+uNES*S307+ uOCEX*N307+uEREX*O307+uHOEX*P307)/(1+oDR)^A$5:A$65536</f>
        <v>486.77767810978207</v>
      </c>
    </row>
    <row r="308" spans="1:25" x14ac:dyDescent="0.25">
      <c r="A308" s="4">
        <v>302</v>
      </c>
      <c r="C308" s="110">
        <f>IF(male=0,VLOOKUP((A306:A1140/'Life tables'!$I$2)+age,lifetable,13,1),IF(male=1,VLOOKUP((A306:A1140/'Life tables'!$I$2)+age,lifetable,10,1),"error"))</f>
        <v>6.1270435815030666E-4</v>
      </c>
      <c r="F308" s="101">
        <f t="shared" si="82"/>
        <v>172.89735695020764</v>
      </c>
      <c r="G308" s="101">
        <f t="shared" si="83"/>
        <v>17.367901359879973</v>
      </c>
      <c r="H308" s="101">
        <f t="shared" si="84"/>
        <v>0.39744308527411859</v>
      </c>
      <c r="I308" s="101">
        <f t="shared" si="85"/>
        <v>0.39744308527411859</v>
      </c>
      <c r="J308" s="101">
        <f t="shared" si="86"/>
        <v>42.309373999134714</v>
      </c>
      <c r="K308" s="101">
        <f t="shared" si="87"/>
        <v>14.091564166135289</v>
      </c>
      <c r="L308" s="101">
        <f t="shared" si="76"/>
        <v>98.333631254509427</v>
      </c>
      <c r="M308" s="101">
        <f t="shared" si="88"/>
        <v>827.1026430497925</v>
      </c>
      <c r="N308" s="101">
        <f t="shared" si="89"/>
        <v>79.651776549016773</v>
      </c>
      <c r="O308" s="101">
        <f t="shared" si="90"/>
        <v>1.9012796499067177</v>
      </c>
      <c r="P308" s="101">
        <f t="shared" si="91"/>
        <v>1.9012796499067177</v>
      </c>
      <c r="Q308" s="101">
        <f t="shared" si="92"/>
        <v>128.9099161897567</v>
      </c>
      <c r="R308" s="101">
        <f t="shared" si="93"/>
        <v>5.9937833276428369</v>
      </c>
      <c r="S308" s="101">
        <f t="shared" si="77"/>
        <v>608.74460768356278</v>
      </c>
      <c r="T308" s="101">
        <f t="shared" si="78"/>
        <v>171.21929018889142</v>
      </c>
      <c r="U308" s="101">
        <f t="shared" si="79"/>
        <v>20.085347493778126</v>
      </c>
      <c r="V308" s="33">
        <f t="shared" si="80"/>
        <v>1000.0000000000001</v>
      </c>
      <c r="W308" s="105">
        <f t="shared" si="94"/>
        <v>1228017.3337257099</v>
      </c>
      <c r="X308" s="112">
        <f t="shared" si="81"/>
        <v>808.69536231733059</v>
      </c>
      <c r="Y308" s="32">
        <f>(uNES*L308+ uOCEX*G308+uEREX*'UC '!H308+uHOEX*I308+uNES*S308+ uOCEX*N308+uEREX*O308+uHOEX*P308)/(1+oDR)^A$5:A$65536</f>
        <v>486.19100853470798</v>
      </c>
    </row>
    <row r="309" spans="1:25" x14ac:dyDescent="0.25">
      <c r="A309" s="4">
        <v>303</v>
      </c>
      <c r="C309" s="110">
        <f>IF(male=0,VLOOKUP((A307:A1141/'Life tables'!$I$2)+age,lifetable,13,1),IF(male=1,VLOOKUP((A307:A1141/'Life tables'!$I$2)+age,lifetable,10,1),"error"))</f>
        <v>6.1270435815030666E-4</v>
      </c>
      <c r="F309" s="101">
        <f t="shared" si="82"/>
        <v>172.89536105314636</v>
      </c>
      <c r="G309" s="101">
        <f t="shared" si="83"/>
        <v>17.367700867842984</v>
      </c>
      <c r="H309" s="101">
        <f t="shared" si="84"/>
        <v>0.39743849726016678</v>
      </c>
      <c r="I309" s="101">
        <f t="shared" si="85"/>
        <v>0.39743849726016678</v>
      </c>
      <c r="J309" s="101">
        <f t="shared" si="86"/>
        <v>42.426436030967459</v>
      </c>
      <c r="K309" s="101">
        <f t="shared" si="87"/>
        <v>14.122719020321387</v>
      </c>
      <c r="L309" s="101">
        <f t="shared" si="76"/>
        <v>98.183628139494189</v>
      </c>
      <c r="M309" s="101">
        <f t="shared" si="88"/>
        <v>827.1046389468537</v>
      </c>
      <c r="N309" s="101">
        <f t="shared" si="89"/>
        <v>79.651968758228136</v>
      </c>
      <c r="O309" s="101">
        <f t="shared" si="90"/>
        <v>1.9012842379206694</v>
      </c>
      <c r="P309" s="101">
        <f t="shared" si="91"/>
        <v>1.9012842379206694</v>
      </c>
      <c r="Q309" s="101">
        <f t="shared" si="92"/>
        <v>129.4678197653565</v>
      </c>
      <c r="R309" s="101">
        <f t="shared" si="93"/>
        <v>6.0159349190241542</v>
      </c>
      <c r="S309" s="101">
        <f t="shared" si="77"/>
        <v>608.16634702840361</v>
      </c>
      <c r="T309" s="101">
        <f t="shared" si="78"/>
        <v>171.89425579632396</v>
      </c>
      <c r="U309" s="101">
        <f t="shared" si="79"/>
        <v>20.138653939345541</v>
      </c>
      <c r="V309" s="33">
        <f t="shared" si="80"/>
        <v>1000</v>
      </c>
      <c r="W309" s="105">
        <f t="shared" si="94"/>
        <v>1225367.1780285169</v>
      </c>
      <c r="X309" s="112">
        <f t="shared" si="81"/>
        <v>807.96709026433064</v>
      </c>
      <c r="Y309" s="32">
        <f>(uNES*L309+ uOCEX*G309+uEREX*'UC '!H309+uHOEX*I309+uNES*S309+ uOCEX*N309+uEREX*O309+uHOEX*P309)/(1+oDR)^A$5:A$65536</f>
        <v>485.60463630571923</v>
      </c>
    </row>
    <row r="310" spans="1:25" x14ac:dyDescent="0.25">
      <c r="A310" s="4">
        <v>304</v>
      </c>
      <c r="C310" s="110">
        <f>IF(male=0,VLOOKUP((A308:A1142/'Life tables'!$I$2)+age,lifetable,13,1),IF(male=1,VLOOKUP((A308:A1142/'Life tables'!$I$2)+age,lifetable,10,1),"error"))</f>
        <v>6.1270435815030666E-4</v>
      </c>
      <c r="F310" s="101">
        <f t="shared" si="82"/>
        <v>172.89342667670863</v>
      </c>
      <c r="G310" s="101">
        <f t="shared" si="83"/>
        <v>17.367506555681388</v>
      </c>
      <c r="H310" s="101">
        <f t="shared" si="84"/>
        <v>0.39743405066507098</v>
      </c>
      <c r="I310" s="101">
        <f t="shared" si="85"/>
        <v>0.39743405066507098</v>
      </c>
      <c r="J310" s="101">
        <f t="shared" si="86"/>
        <v>42.54349675309453</v>
      </c>
      <c r="K310" s="101">
        <f t="shared" si="87"/>
        <v>14.153873525942808</v>
      </c>
      <c r="L310" s="101">
        <f t="shared" si="76"/>
        <v>98.033681740659759</v>
      </c>
      <c r="M310" s="101">
        <f t="shared" si="88"/>
        <v>827.1065733232914</v>
      </c>
      <c r="N310" s="101">
        <f t="shared" si="89"/>
        <v>79.652155042870163</v>
      </c>
      <c r="O310" s="101">
        <f t="shared" si="90"/>
        <v>1.901288684515765</v>
      </c>
      <c r="P310" s="101">
        <f t="shared" si="91"/>
        <v>1.901288684515765</v>
      </c>
      <c r="Q310" s="101">
        <f t="shared" si="92"/>
        <v>130.02572464574348</v>
      </c>
      <c r="R310" s="101">
        <f t="shared" si="93"/>
        <v>6.0380865622121167</v>
      </c>
      <c r="S310" s="101">
        <f t="shared" si="77"/>
        <v>607.58802970343413</v>
      </c>
      <c r="T310" s="101">
        <f t="shared" si="78"/>
        <v>172.56922139883801</v>
      </c>
      <c r="U310" s="101">
        <f t="shared" si="79"/>
        <v>20.191960088154925</v>
      </c>
      <c r="V310" s="33">
        <f t="shared" si="80"/>
        <v>1000</v>
      </c>
      <c r="W310" s="105">
        <f t="shared" si="94"/>
        <v>1222721.4921553759</v>
      </c>
      <c r="X310" s="112">
        <f t="shared" si="81"/>
        <v>807.23881851300712</v>
      </c>
      <c r="Y310" s="32">
        <f>(uNES*L310+ uOCEX*G310+uEREX*'UC '!H310+uHOEX*I310+uNES*S310+ uOCEX*N310+uEREX*O310+uHOEX*P310)/(1+oDR)^A$5:A$65536</f>
        <v>485.0185612951027</v>
      </c>
    </row>
    <row r="311" spans="1:25" x14ac:dyDescent="0.25">
      <c r="A311" s="4">
        <v>305</v>
      </c>
      <c r="C311" s="110">
        <f>IF(male=0,VLOOKUP((A309:A1143/'Life tables'!$I$2)+age,lifetable,13,1),IF(male=1,VLOOKUP((A309:A1143/'Life tables'!$I$2)+age,lifetable,10,1),"error"))</f>
        <v>6.1270435815030666E-4</v>
      </c>
      <c r="F311" s="101">
        <f t="shared" si="82"/>
        <v>172.89155192461075</v>
      </c>
      <c r="G311" s="101">
        <f t="shared" si="83"/>
        <v>17.367318232909518</v>
      </c>
      <c r="H311" s="101">
        <f t="shared" si="84"/>
        <v>0.39742974112980073</v>
      </c>
      <c r="I311" s="101">
        <f t="shared" si="85"/>
        <v>0.39742974112980073</v>
      </c>
      <c r="J311" s="101">
        <f t="shared" si="86"/>
        <v>42.66055620588569</v>
      </c>
      <c r="K311" s="101">
        <f t="shared" si="87"/>
        <v>14.18502769374355</v>
      </c>
      <c r="L311" s="101">
        <f t="shared" si="76"/>
        <v>97.883790309812383</v>
      </c>
      <c r="M311" s="101">
        <f t="shared" si="88"/>
        <v>827.10844807538933</v>
      </c>
      <c r="N311" s="101">
        <f t="shared" si="89"/>
        <v>79.652335585559086</v>
      </c>
      <c r="O311" s="101">
        <f t="shared" si="90"/>
        <v>1.9012929940510355</v>
      </c>
      <c r="P311" s="101">
        <f t="shared" si="91"/>
        <v>1.9012929940510355</v>
      </c>
      <c r="Q311" s="101">
        <f t="shared" si="92"/>
        <v>130.58363079069949</v>
      </c>
      <c r="R311" s="101">
        <f t="shared" si="93"/>
        <v>6.0602382556098595</v>
      </c>
      <c r="S311" s="101">
        <f t="shared" si="77"/>
        <v>607.00965745541885</v>
      </c>
      <c r="T311" s="101">
        <f t="shared" si="78"/>
        <v>173.24418699658517</v>
      </c>
      <c r="U311" s="101">
        <f t="shared" si="79"/>
        <v>20.24526594935341</v>
      </c>
      <c r="V311" s="33">
        <f t="shared" si="80"/>
        <v>1000.0000000000001</v>
      </c>
      <c r="W311" s="105">
        <f t="shared" si="94"/>
        <v>1220080.2693291327</v>
      </c>
      <c r="X311" s="112">
        <f t="shared" si="81"/>
        <v>806.51054705406148</v>
      </c>
      <c r="Y311" s="32">
        <f>(uNES*L311+ uOCEX*G311+uEREX*'UC '!H311+uHOEX*I311+uNES*S311+ uOCEX*N311+uEREX*O311+uHOEX*P311)/(1+oDR)^A$5:A$65536</f>
        <v>484.43278337535719</v>
      </c>
    </row>
    <row r="312" spans="1:25" x14ac:dyDescent="0.25">
      <c r="A312" s="4">
        <v>306</v>
      </c>
      <c r="C312" s="110">
        <f>IF(male=0,VLOOKUP((A310:A1144/'Life tables'!$I$2)+age,lifetable,13,1),IF(male=1,VLOOKUP((A310:A1144/'Life tables'!$I$2)+age,lifetable,10,1),"error"))</f>
        <v>6.1270435815030666E-4</v>
      </c>
      <c r="F312" s="101">
        <f t="shared" si="82"/>
        <v>172.88973495901914</v>
      </c>
      <c r="G312" s="101">
        <f t="shared" si="83"/>
        <v>17.36713571491314</v>
      </c>
      <c r="H312" s="101">
        <f t="shared" si="84"/>
        <v>0.39742556442968624</v>
      </c>
      <c r="I312" s="101">
        <f t="shared" si="85"/>
        <v>0.39742556442968624</v>
      </c>
      <c r="J312" s="101">
        <f t="shared" si="86"/>
        <v>42.777614428466379</v>
      </c>
      <c r="K312" s="101">
        <f t="shared" si="87"/>
        <v>14.216181534136444</v>
      </c>
      <c r="L312" s="101">
        <f t="shared" si="76"/>
        <v>97.733952152643809</v>
      </c>
      <c r="M312" s="101">
        <f t="shared" si="88"/>
        <v>827.11026504098095</v>
      </c>
      <c r="N312" s="101">
        <f t="shared" si="89"/>
        <v>79.652510563282249</v>
      </c>
      <c r="O312" s="101">
        <f t="shared" si="90"/>
        <v>1.9012971707511499</v>
      </c>
      <c r="P312" s="101">
        <f t="shared" si="91"/>
        <v>1.9012971707511499</v>
      </c>
      <c r="Q312" s="101">
        <f t="shared" si="92"/>
        <v>131.14153816124602</v>
      </c>
      <c r="R312" s="101">
        <f t="shared" si="93"/>
        <v>6.0823899976697398</v>
      </c>
      <c r="S312" s="101">
        <f t="shared" si="77"/>
        <v>606.43123197728062</v>
      </c>
      <c r="T312" s="101">
        <f t="shared" si="78"/>
        <v>173.91915258971238</v>
      </c>
      <c r="U312" s="101">
        <f t="shared" si="79"/>
        <v>20.298571531806182</v>
      </c>
      <c r="V312" s="33">
        <f t="shared" si="80"/>
        <v>1000.0000000000001</v>
      </c>
      <c r="W312" s="105">
        <f t="shared" si="94"/>
        <v>1217443.5027824112</v>
      </c>
      <c r="X312" s="112">
        <f t="shared" si="81"/>
        <v>805.78227587848141</v>
      </c>
      <c r="Y312" s="32">
        <f>(uNES*L312+ uOCEX*G312+uEREX*'UC '!H312+uHOEX*I312+uNES*S312+ uOCEX*N312+uEREX*O312+uHOEX*P312)/(1+oDR)^A$5:A$65536</f>
        <v>483.84730241918658</v>
      </c>
    </row>
    <row r="313" spans="1:25" x14ac:dyDescent="0.25">
      <c r="A313" s="4">
        <v>307</v>
      </c>
      <c r="C313" s="110">
        <f>IF(male=0,VLOOKUP((A311:A1145/'Life tables'!$I$2)+age,lifetable,13,1),IF(male=1,VLOOKUP((A311:A1145/'Life tables'!$I$2)+age,lifetable,10,1),"error"))</f>
        <v>6.1270435815030666E-4</v>
      </c>
      <c r="F313" s="101">
        <f t="shared" si="82"/>
        <v>172.88797399874881</v>
      </c>
      <c r="G313" s="101">
        <f t="shared" si="83"/>
        <v>17.366958822768499</v>
      </c>
      <c r="H313" s="101">
        <f t="shared" si="84"/>
        <v>0.39742151647027707</v>
      </c>
      <c r="I313" s="101">
        <f t="shared" si="85"/>
        <v>0.39742151647027707</v>
      </c>
      <c r="J313" s="101">
        <f t="shared" si="86"/>
        <v>42.894671458756044</v>
      </c>
      <c r="K313" s="101">
        <f t="shared" si="87"/>
        <v>14.247335057213361</v>
      </c>
      <c r="L313" s="101">
        <f t="shared" si="76"/>
        <v>97.584165627070348</v>
      </c>
      <c r="M313" s="101">
        <f t="shared" si="88"/>
        <v>827.11202600125125</v>
      </c>
      <c r="N313" s="101">
        <f t="shared" si="89"/>
        <v>79.652680147571616</v>
      </c>
      <c r="O313" s="101">
        <f t="shared" si="90"/>
        <v>1.9013012187105589</v>
      </c>
      <c r="P313" s="101">
        <f t="shared" si="91"/>
        <v>1.9013012187105589</v>
      </c>
      <c r="Q313" s="101">
        <f t="shared" si="92"/>
        <v>131.69944671960602</v>
      </c>
      <c r="R313" s="101">
        <f t="shared" si="93"/>
        <v>6.1045417868918168</v>
      </c>
      <c r="S313" s="101">
        <f t="shared" si="77"/>
        <v>605.85275490976073</v>
      </c>
      <c r="T313" s="101">
        <f t="shared" si="78"/>
        <v>174.59411817836207</v>
      </c>
      <c r="U313" s="101">
        <f t="shared" si="79"/>
        <v>20.351876844105178</v>
      </c>
      <c r="V313" s="33">
        <f t="shared" si="80"/>
        <v>1000</v>
      </c>
      <c r="W313" s="105">
        <f t="shared" si="94"/>
        <v>1214811.185757594</v>
      </c>
      <c r="X313" s="112">
        <f t="shared" si="81"/>
        <v>805.05400497753283</v>
      </c>
      <c r="Y313" s="32">
        <f>(uNES*L313+ uOCEX*G313+uEREX*'UC '!H313+uHOEX*I313+uNES*S313+ uOCEX*N313+uEREX*O313+uHOEX*P313)/(1+oDR)^A$5:A$65536</f>
        <v>483.2621182994954</v>
      </c>
    </row>
    <row r="314" spans="1:25" x14ac:dyDescent="0.25">
      <c r="A314" s="4">
        <v>308</v>
      </c>
      <c r="C314" s="110">
        <f>IF(male=0,VLOOKUP((A312:A1146/'Life tables'!$I$2)+age,lifetable,13,1),IF(male=1,VLOOKUP((A312:A1146/'Life tables'!$I$2)+age,lifetable,10,1),"error"))</f>
        <v>6.1270435815030666E-4</v>
      </c>
      <c r="F314" s="101">
        <f t="shared" si="82"/>
        <v>172.88626731751717</v>
      </c>
      <c r="G314" s="101">
        <f t="shared" si="83"/>
        <v>17.366787383066892</v>
      </c>
      <c r="H314" s="101">
        <f t="shared" si="84"/>
        <v>0.39741759328332821</v>
      </c>
      <c r="I314" s="101">
        <f t="shared" si="85"/>
        <v>0.39741759328332821</v>
      </c>
      <c r="J314" s="101">
        <f t="shared" si="86"/>
        <v>43.01172733350532</v>
      </c>
      <c r="K314" s="101">
        <f t="shared" si="87"/>
        <v>14.278488272755103</v>
      </c>
      <c r="L314" s="101">
        <f t="shared" si="76"/>
        <v>97.434429141623198</v>
      </c>
      <c r="M314" s="101">
        <f t="shared" si="88"/>
        <v>827.11373268248281</v>
      </c>
      <c r="N314" s="101">
        <f t="shared" si="89"/>
        <v>79.652844504671961</v>
      </c>
      <c r="O314" s="101">
        <f t="shared" si="90"/>
        <v>1.9013051418975075</v>
      </c>
      <c r="P314" s="101">
        <f t="shared" si="91"/>
        <v>1.9013051418975075</v>
      </c>
      <c r="Q314" s="101">
        <f t="shared" si="92"/>
        <v>132.25735642916686</v>
      </c>
      <c r="R314" s="101">
        <f t="shared" si="93"/>
        <v>6.126693621822386</v>
      </c>
      <c r="S314" s="101">
        <f t="shared" si="77"/>
        <v>605.27422784302655</v>
      </c>
      <c r="T314" s="101">
        <f t="shared" si="78"/>
        <v>175.26908376267218</v>
      </c>
      <c r="U314" s="101">
        <f t="shared" si="79"/>
        <v>20.405181894577488</v>
      </c>
      <c r="V314" s="33">
        <f t="shared" si="80"/>
        <v>1000</v>
      </c>
      <c r="W314" s="105">
        <f t="shared" si="94"/>
        <v>1212183.3115068083</v>
      </c>
      <c r="X314" s="112">
        <f t="shared" si="81"/>
        <v>804.32573434275025</v>
      </c>
      <c r="Y314" s="32">
        <f>(uNES*L314+ uOCEX*G314+uEREX*'UC '!H314+uHOEX*I314+uNES*S314+ uOCEX*N314+uEREX*O314+uHOEX*P314)/(1+oDR)^A$5:A$65536</f>
        <v>482.67723088938379</v>
      </c>
    </row>
    <row r="315" spans="1:25" x14ac:dyDescent="0.25">
      <c r="A315" s="4">
        <v>309</v>
      </c>
      <c r="C315" s="110">
        <f>IF(male=0,VLOOKUP((A313:A1147/'Life tables'!$I$2)+age,lifetable,13,1),IF(male=1,VLOOKUP((A313:A1147/'Life tables'!$I$2)+age,lifetable,10,1),"error"))</f>
        <v>6.1270435815030666E-4</v>
      </c>
      <c r="F315" s="101">
        <f t="shared" si="82"/>
        <v>172.88461324225185</v>
      </c>
      <c r="G315" s="101">
        <f t="shared" si="83"/>
        <v>17.366621227744702</v>
      </c>
      <c r="H315" s="101">
        <f t="shared" si="84"/>
        <v>0.39741379102291013</v>
      </c>
      <c r="I315" s="101">
        <f t="shared" si="85"/>
        <v>0.39741379102291013</v>
      </c>
      <c r="J315" s="101">
        <f t="shared" si="86"/>
        <v>43.128782088332059</v>
      </c>
      <c r="K315" s="101">
        <f t="shared" si="87"/>
        <v>14.309641190240997</v>
      </c>
      <c r="L315" s="101">
        <f t="shared" si="76"/>
        <v>97.284741153888262</v>
      </c>
      <c r="M315" s="101">
        <f t="shared" si="88"/>
        <v>827.11538675774807</v>
      </c>
      <c r="N315" s="101">
        <f t="shared" si="89"/>
        <v>79.653003795703768</v>
      </c>
      <c r="O315" s="101">
        <f t="shared" si="90"/>
        <v>1.9013089441579256</v>
      </c>
      <c r="P315" s="101">
        <f t="shared" si="91"/>
        <v>1.9013089441579256</v>
      </c>
      <c r="Q315" s="101">
        <f t="shared" si="92"/>
        <v>132.81526725444445</v>
      </c>
      <c r="R315" s="101">
        <f t="shared" si="93"/>
        <v>6.1488455010525485</v>
      </c>
      <c r="S315" s="101">
        <f t="shared" si="77"/>
        <v>604.6956523182314</v>
      </c>
      <c r="T315" s="101">
        <f t="shared" si="78"/>
        <v>175.94404934277651</v>
      </c>
      <c r="U315" s="101">
        <f t="shared" si="79"/>
        <v>20.458486691293544</v>
      </c>
      <c r="V315" s="33">
        <f t="shared" si="80"/>
        <v>999.99999999999989</v>
      </c>
      <c r="W315" s="105">
        <f t="shared" si="94"/>
        <v>1209559.873291905</v>
      </c>
      <c r="X315" s="112">
        <f t="shared" si="81"/>
        <v>803.59746396592982</v>
      </c>
      <c r="Y315" s="32">
        <f>(uNES*L315+ uOCEX*G315+uEREX*'UC '!H315+uHOEX*I315+uNES*S315+ uOCEX*N315+uEREX*O315+uHOEX*P315)/(1+oDR)^A$5:A$65536</f>
        <v>482.0926400621438</v>
      </c>
    </row>
    <row r="316" spans="1:25" x14ac:dyDescent="0.25">
      <c r="A316" s="4">
        <v>310</v>
      </c>
      <c r="C316" s="110">
        <f>IF(male=0,VLOOKUP((A314:A1148/'Life tables'!$I$2)+age,lifetable,13,1),IF(male=1,VLOOKUP((A314:A1148/'Life tables'!$I$2)+age,lifetable,10,1),"error"))</f>
        <v>6.1270435815030666E-4</v>
      </c>
      <c r="F316" s="101">
        <f t="shared" si="82"/>
        <v>172.88301015145043</v>
      </c>
      <c r="G316" s="101">
        <f t="shared" si="83"/>
        <v>17.366460193918616</v>
      </c>
      <c r="H316" s="101">
        <f t="shared" si="84"/>
        <v>0.39741010596163839</v>
      </c>
      <c r="I316" s="101">
        <f t="shared" si="85"/>
        <v>0.39741010596163839</v>
      </c>
      <c r="J316" s="101">
        <f t="shared" si="86"/>
        <v>43.245835757756247</v>
      </c>
      <c r="K316" s="101">
        <f t="shared" si="87"/>
        <v>14.340793818858179</v>
      </c>
      <c r="L316" s="101">
        <f t="shared" si="76"/>
        <v>97.135100168994114</v>
      </c>
      <c r="M316" s="101">
        <f t="shared" si="88"/>
        <v>827.11698984854945</v>
      </c>
      <c r="N316" s="101">
        <f t="shared" si="89"/>
        <v>79.653158176821236</v>
      </c>
      <c r="O316" s="101">
        <f t="shared" si="90"/>
        <v>1.9013126292191973</v>
      </c>
      <c r="P316" s="101">
        <f t="shared" si="91"/>
        <v>1.9013126292191973</v>
      </c>
      <c r="Q316" s="101">
        <f t="shared" si="92"/>
        <v>133.37317916104845</v>
      </c>
      <c r="R316" s="101">
        <f t="shared" si="93"/>
        <v>6.1709974232168339</v>
      </c>
      <c r="S316" s="101">
        <f t="shared" si="77"/>
        <v>604.11702982902455</v>
      </c>
      <c r="T316" s="101">
        <f t="shared" si="78"/>
        <v>176.61901491880471</v>
      </c>
      <c r="U316" s="101">
        <f t="shared" si="79"/>
        <v>20.511791242075013</v>
      </c>
      <c r="V316" s="33">
        <f t="shared" si="80"/>
        <v>999.99999999999989</v>
      </c>
      <c r="W316" s="105">
        <f t="shared" si="94"/>
        <v>1206940.8643844484</v>
      </c>
      <c r="X316" s="112">
        <f t="shared" si="81"/>
        <v>802.86919383912027</v>
      </c>
      <c r="Y316" s="32">
        <f>(uNES*L316+ uOCEX*G316+uEREX*'UC '!H316+uHOEX*I316+uNES*S316+ uOCEX*N316+uEREX*O316+uHOEX*P316)/(1+oDR)^A$5:A$65536</f>
        <v>481.50834569125402</v>
      </c>
    </row>
    <row r="317" spans="1:25" x14ac:dyDescent="0.25">
      <c r="A317" s="4">
        <v>311</v>
      </c>
      <c r="C317" s="110">
        <f>IF(male=0,VLOOKUP((A315:A1149/'Life tables'!$I$2)+age,lifetable,13,1),IF(male=1,VLOOKUP((A315:A1149/'Life tables'!$I$2)+age,lifetable,10,1),"error"))</f>
        <v>6.1270435815030666E-4</v>
      </c>
      <c r="F317" s="101">
        <f t="shared" si="82"/>
        <v>172.88145647359102</v>
      </c>
      <c r="G317" s="101">
        <f t="shared" si="83"/>
        <v>17.366304123725968</v>
      </c>
      <c r="H317" s="101">
        <f t="shared" si="84"/>
        <v>0.39740653448701979</v>
      </c>
      <c r="I317" s="101">
        <f t="shared" si="85"/>
        <v>0.39740653448701979</v>
      </c>
      <c r="J317" s="101">
        <f t="shared" si="86"/>
        <v>43.362888375233837</v>
      </c>
      <c r="K317" s="101">
        <f t="shared" si="87"/>
        <v>14.371946167510607</v>
      </c>
      <c r="L317" s="101">
        <f t="shared" si="76"/>
        <v>96.985504738146574</v>
      </c>
      <c r="M317" s="101">
        <f t="shared" si="88"/>
        <v>827.11854352640876</v>
      </c>
      <c r="N317" s="101">
        <f t="shared" si="89"/>
        <v>79.653307799365336</v>
      </c>
      <c r="O317" s="101">
        <f t="shared" si="90"/>
        <v>1.9013162006938156</v>
      </c>
      <c r="P317" s="101">
        <f t="shared" si="91"/>
        <v>1.9013162006938156</v>
      </c>
      <c r="Q317" s="101">
        <f t="shared" si="92"/>
        <v>133.93109211564854</v>
      </c>
      <c r="R317" s="101">
        <f t="shared" si="93"/>
        <v>6.1931493869918608</v>
      </c>
      <c r="S317" s="101">
        <f t="shared" si="77"/>
        <v>603.53836182301541</v>
      </c>
      <c r="T317" s="101">
        <f t="shared" si="78"/>
        <v>177.29398049088238</v>
      </c>
      <c r="U317" s="101">
        <f t="shared" si="79"/>
        <v>20.56509555450247</v>
      </c>
      <c r="V317" s="33">
        <f t="shared" si="80"/>
        <v>999.99999999999977</v>
      </c>
      <c r="W317" s="105">
        <f t="shared" si="94"/>
        <v>1204326.2780656926</v>
      </c>
      <c r="X317" s="112">
        <f t="shared" si="81"/>
        <v>802.140923954615</v>
      </c>
      <c r="Y317" s="32">
        <f>(uNES*L317+ uOCEX*G317+uEREX*'UC '!H317+uHOEX*I317+uNES*S317+ uOCEX*N317+uEREX*O317+uHOEX*P317)/(1+oDR)^A$5:A$65536</f>
        <v>480.92434765037478</v>
      </c>
    </row>
    <row r="318" spans="1:25" x14ac:dyDescent="0.25">
      <c r="A318" s="4">
        <v>312</v>
      </c>
      <c r="C318" s="110">
        <f>IF(male=0,VLOOKUP((A316:A1150/'Life tables'!$I$2)+age,lifetable,13,1),IF(male=1,VLOOKUP((A316:A1150/'Life tables'!$I$2)+age,lifetable,10,1),"error"))</f>
        <v>6.1270435815030666E-4</v>
      </c>
      <c r="F318" s="101">
        <f t="shared" si="82"/>
        <v>172.87995068559152</v>
      </c>
      <c r="G318" s="101">
        <f t="shared" si="83"/>
        <v>17.36615286416998</v>
      </c>
      <c r="H318" s="101">
        <f t="shared" si="84"/>
        <v>0.39740307309791095</v>
      </c>
      <c r="I318" s="101">
        <f t="shared" si="85"/>
        <v>0.39740307309791095</v>
      </c>
      <c r="J318" s="101">
        <f t="shared" si="86"/>
        <v>43.479939973189552</v>
      </c>
      <c r="K318" s="101">
        <f t="shared" si="87"/>
        <v>14.403098244827788</v>
      </c>
      <c r="L318" s="101">
        <f t="shared" si="76"/>
        <v>96.835953457208376</v>
      </c>
      <c r="M318" s="101">
        <f t="shared" si="88"/>
        <v>827.12004931440822</v>
      </c>
      <c r="N318" s="101">
        <f t="shared" si="89"/>
        <v>79.653452810012169</v>
      </c>
      <c r="O318" s="101">
        <f t="shared" si="90"/>
        <v>1.9013196620829242</v>
      </c>
      <c r="P318" s="101">
        <f t="shared" si="91"/>
        <v>1.9013196620829242</v>
      </c>
      <c r="Q318" s="101">
        <f t="shared" si="92"/>
        <v>134.48900608594178</v>
      </c>
      <c r="R318" s="101">
        <f t="shared" si="93"/>
        <v>6.2153013910950383</v>
      </c>
      <c r="S318" s="101">
        <f t="shared" si="77"/>
        <v>602.95964970319335</v>
      </c>
      <c r="T318" s="101">
        <f t="shared" si="78"/>
        <v>177.96894605913133</v>
      </c>
      <c r="U318" s="101">
        <f t="shared" si="79"/>
        <v>20.618399635922827</v>
      </c>
      <c r="V318" s="33">
        <f t="shared" si="80"/>
        <v>999.99999999999977</v>
      </c>
      <c r="W318" s="105">
        <f t="shared" si="94"/>
        <v>1201716.1076265734</v>
      </c>
      <c r="X318" s="112">
        <f t="shared" si="81"/>
        <v>801.41265430494559</v>
      </c>
      <c r="Y318" s="32">
        <f>(uNES*L318+ uOCEX*G318+uEREX*'UC '!H318+uHOEX*I318+uNES*S318+ uOCEX*N318+uEREX*O318+uHOEX*P318)/(1+oDR)^A$5:A$65536</f>
        <v>480.34064581334434</v>
      </c>
    </row>
    <row r="319" spans="1:25" x14ac:dyDescent="0.25">
      <c r="A319" s="4">
        <v>313</v>
      </c>
      <c r="C319" s="110">
        <f>IF(male=0,VLOOKUP((A317:A1151/'Life tables'!$I$2)+age,lifetable,13,1),IF(male=1,VLOOKUP((A317:A1151/'Life tables'!$I$2)+age,lifetable,10,1),"error"))</f>
        <v>6.6122671421597889E-4</v>
      </c>
      <c r="F319" s="101">
        <f t="shared" si="82"/>
        <v>172.87849131131671</v>
      </c>
      <c r="G319" s="101">
        <f t="shared" si="83"/>
        <v>17.366006266969773</v>
      </c>
      <c r="H319" s="101">
        <f t="shared" si="84"/>
        <v>0.39739971840108634</v>
      </c>
      <c r="I319" s="101">
        <f t="shared" si="85"/>
        <v>0.39739971840108634</v>
      </c>
      <c r="J319" s="101">
        <f t="shared" si="86"/>
        <v>43.606260259840973</v>
      </c>
      <c r="K319" s="101">
        <f t="shared" si="87"/>
        <v>14.434250059173236</v>
      </c>
      <c r="L319" s="101">
        <f t="shared" si="76"/>
        <v>96.677175288530549</v>
      </c>
      <c r="M319" s="101">
        <f t="shared" si="88"/>
        <v>827.12150868868309</v>
      </c>
      <c r="N319" s="101">
        <f t="shared" si="89"/>
        <v>79.653593350916751</v>
      </c>
      <c r="O319" s="101">
        <f t="shared" si="90"/>
        <v>1.9013230167797492</v>
      </c>
      <c r="P319" s="101">
        <f t="shared" si="91"/>
        <v>1.9013230167797492</v>
      </c>
      <c r="Q319" s="101">
        <f t="shared" si="92"/>
        <v>135.09110441833838</v>
      </c>
      <c r="R319" s="101">
        <f t="shared" si="93"/>
        <v>6.2374534342833101</v>
      </c>
      <c r="S319" s="101">
        <f t="shared" si="77"/>
        <v>602.33671145158519</v>
      </c>
      <c r="T319" s="101">
        <f t="shared" si="78"/>
        <v>178.69736467817935</v>
      </c>
      <c r="U319" s="101">
        <f t="shared" si="79"/>
        <v>20.671703493456548</v>
      </c>
      <c r="V319" s="33">
        <f t="shared" si="80"/>
        <v>999.99999999999977</v>
      </c>
      <c r="W319" s="105">
        <f t="shared" si="94"/>
        <v>1199020.4665425697</v>
      </c>
      <c r="X319" s="112">
        <f t="shared" si="81"/>
        <v>800.63093182836394</v>
      </c>
      <c r="Y319" s="32">
        <f>(uNES*L319+ uOCEX*G319+uEREX*'UC '!H319+uHOEX*I319+uNES*S319+ uOCEX*N319+uEREX*O319+uHOEX*P319)/(1+oDR)^A$5:A$65536</f>
        <v>479.72455870705312</v>
      </c>
    </row>
    <row r="320" spans="1:25" x14ac:dyDescent="0.25">
      <c r="A320" s="4">
        <v>314</v>
      </c>
      <c r="C320" s="110">
        <f>IF(male=0,VLOOKUP((A318:A1152/'Life tables'!$I$2)+age,lifetable,13,1),IF(male=1,VLOOKUP((A318:A1152/'Life tables'!$I$2)+age,lifetable,10,1),"error"))</f>
        <v>6.6122671421597889E-4</v>
      </c>
      <c r="F320" s="101">
        <f t="shared" si="82"/>
        <v>172.877076920131</v>
      </c>
      <c r="G320" s="101">
        <f t="shared" si="83"/>
        <v>17.36586418841501</v>
      </c>
      <c r="H320" s="101">
        <f t="shared" si="84"/>
        <v>0.39739646710791132</v>
      </c>
      <c r="I320" s="101">
        <f t="shared" si="85"/>
        <v>0.39739646710791132</v>
      </c>
      <c r="J320" s="101">
        <f t="shared" si="86"/>
        <v>43.732579513013334</v>
      </c>
      <c r="K320" s="101">
        <f t="shared" si="87"/>
        <v>14.465401618652672</v>
      </c>
      <c r="L320" s="101">
        <f t="shared" si="76"/>
        <v>96.518438665834168</v>
      </c>
      <c r="M320" s="101">
        <f t="shared" si="88"/>
        <v>827.12292307986888</v>
      </c>
      <c r="N320" s="101">
        <f t="shared" si="89"/>
        <v>79.653729559852408</v>
      </c>
      <c r="O320" s="101">
        <f t="shared" si="90"/>
        <v>1.9013262680729244</v>
      </c>
      <c r="P320" s="101">
        <f t="shared" si="91"/>
        <v>1.9013262680729244</v>
      </c>
      <c r="Q320" s="101">
        <f t="shared" si="92"/>
        <v>135.69320378033288</v>
      </c>
      <c r="R320" s="101">
        <f t="shared" si="93"/>
        <v>6.2596055153519341</v>
      </c>
      <c r="S320" s="101">
        <f t="shared" si="77"/>
        <v>601.71373168818582</v>
      </c>
      <c r="T320" s="101">
        <f t="shared" si="78"/>
        <v>179.42578329334623</v>
      </c>
      <c r="U320" s="101">
        <f t="shared" si="79"/>
        <v>20.725007134004606</v>
      </c>
      <c r="V320" s="33">
        <f t="shared" si="80"/>
        <v>999.99999999999989</v>
      </c>
      <c r="W320" s="105">
        <f t="shared" si="94"/>
        <v>1196329.4345583257</v>
      </c>
      <c r="X320" s="112">
        <f t="shared" si="81"/>
        <v>799.84920957264899</v>
      </c>
      <c r="Y320" s="32">
        <f>(uNES*L320+ uOCEX*G320+uEREX*'UC '!H320+uHOEX*I320+uNES*S320+ uOCEX*N320+uEREX*O320+uHOEX*P320)/(1+oDR)^A$5:A$65536</f>
        <v>479.10878635052376</v>
      </c>
    </row>
    <row r="321" spans="1:25" x14ac:dyDescent="0.25">
      <c r="A321" s="4">
        <v>315</v>
      </c>
      <c r="C321" s="110">
        <f>IF(male=0,VLOOKUP((A319:A1153/'Life tables'!$I$2)+age,lifetable,13,1),IF(male=1,VLOOKUP((A319:A1153/'Life tables'!$I$2)+age,lifetable,10,1),"error"))</f>
        <v>6.6122671421597889E-4</v>
      </c>
      <c r="F321" s="101">
        <f t="shared" si="82"/>
        <v>172.87570612549612</v>
      </c>
      <c r="G321" s="101">
        <f t="shared" si="83"/>
        <v>17.365726489225022</v>
      </c>
      <c r="H321" s="101">
        <f t="shared" si="84"/>
        <v>0.39739331603111883</v>
      </c>
      <c r="I321" s="101">
        <f t="shared" si="85"/>
        <v>0.39739331603111883</v>
      </c>
      <c r="J321" s="101">
        <f t="shared" si="86"/>
        <v>43.85889776456213</v>
      </c>
      <c r="K321" s="101">
        <f t="shared" si="87"/>
        <v>14.49655293112197</v>
      </c>
      <c r="L321" s="101">
        <f t="shared" si="76"/>
        <v>96.359742308524758</v>
      </c>
      <c r="M321" s="101">
        <f t="shared" si="88"/>
        <v>827.12429387450368</v>
      </c>
      <c r="N321" s="101">
        <f t="shared" si="89"/>
        <v>79.65386157034574</v>
      </c>
      <c r="O321" s="101">
        <f t="shared" si="90"/>
        <v>1.9013294191497165</v>
      </c>
      <c r="P321" s="101">
        <f t="shared" si="91"/>
        <v>1.9013294191497165</v>
      </c>
      <c r="Q321" s="101">
        <f t="shared" si="92"/>
        <v>136.29530414018944</v>
      </c>
      <c r="R321" s="101">
        <f t="shared" si="93"/>
        <v>6.2817576331333047</v>
      </c>
      <c r="S321" s="101">
        <f t="shared" si="77"/>
        <v>601.09071169253571</v>
      </c>
      <c r="T321" s="101">
        <f t="shared" si="78"/>
        <v>180.15420190475157</v>
      </c>
      <c r="U321" s="101">
        <f t="shared" si="79"/>
        <v>20.778310564255275</v>
      </c>
      <c r="V321" s="33">
        <f t="shared" si="80"/>
        <v>999.99999999999977</v>
      </c>
      <c r="W321" s="105">
        <f t="shared" si="94"/>
        <v>1193643.0046374917</v>
      </c>
      <c r="X321" s="112">
        <f t="shared" si="81"/>
        <v>799.06748753099282</v>
      </c>
      <c r="Y321" s="32">
        <f>(uNES*L321+ uOCEX*G321+uEREX*'UC '!H321+uHOEX*I321+uNES*S321+ uOCEX*N321+uEREX*O321+uHOEX*P321)/(1+oDR)^A$5:A$65536</f>
        <v>478.49332860998982</v>
      </c>
    </row>
    <row r="322" spans="1:25" x14ac:dyDescent="0.25">
      <c r="A322" s="4">
        <v>316</v>
      </c>
      <c r="C322" s="110">
        <f>IF(male=0,VLOOKUP((A320:A1154/'Life tables'!$I$2)+age,lifetable,13,1),IF(male=1,VLOOKUP((A320:A1154/'Life tables'!$I$2)+age,lifetable,10,1),"error"))</f>
        <v>6.6122671421597889E-4</v>
      </c>
      <c r="F322" s="101">
        <f t="shared" si="82"/>
        <v>172.87437758361179</v>
      </c>
      <c r="G322" s="101">
        <f t="shared" si="83"/>
        <v>17.365593034412257</v>
      </c>
      <c r="H322" s="101">
        <f t="shared" si="84"/>
        <v>0.39739026208168465</v>
      </c>
      <c r="I322" s="101">
        <f t="shared" si="85"/>
        <v>0.39739026208168465</v>
      </c>
      <c r="J322" s="101">
        <f t="shared" si="86"/>
        <v>43.985215045360945</v>
      </c>
      <c r="K322" s="101">
        <f t="shared" si="87"/>
        <v>14.527704004194858</v>
      </c>
      <c r="L322" s="101">
        <f t="shared" si="76"/>
        <v>96.201084975480356</v>
      </c>
      <c r="M322" s="101">
        <f t="shared" si="88"/>
        <v>827.12562241638796</v>
      </c>
      <c r="N322" s="101">
        <f t="shared" si="89"/>
        <v>79.653989511807652</v>
      </c>
      <c r="O322" s="101">
        <f t="shared" si="90"/>
        <v>1.9013324730991505</v>
      </c>
      <c r="P322" s="101">
        <f t="shared" si="91"/>
        <v>1.9013324730991505</v>
      </c>
      <c r="Q322" s="101">
        <f t="shared" si="92"/>
        <v>136.89740546715041</v>
      </c>
      <c r="R322" s="101">
        <f t="shared" si="93"/>
        <v>6.3039097864958045</v>
      </c>
      <c r="S322" s="101">
        <f t="shared" si="77"/>
        <v>600.46765270473577</v>
      </c>
      <c r="T322" s="101">
        <f t="shared" si="78"/>
        <v>180.88262051251135</v>
      </c>
      <c r="U322" s="101">
        <f t="shared" si="79"/>
        <v>20.83161379069066</v>
      </c>
      <c r="V322" s="33">
        <f t="shared" si="80"/>
        <v>999.99999999999977</v>
      </c>
      <c r="W322" s="105">
        <f t="shared" si="94"/>
        <v>1190961.1697538819</v>
      </c>
      <c r="X322" s="112">
        <f t="shared" si="81"/>
        <v>798.28576569679774</v>
      </c>
      <c r="Y322" s="32">
        <f>(uNES*L322+ uOCEX*G322+uEREX*'UC '!H322+uHOEX*I322+uNES*S322+ uOCEX*N322+uEREX*O322+uHOEX*P322)/(1+oDR)^A$5:A$65536</f>
        <v>477.8781853518509</v>
      </c>
    </row>
    <row r="323" spans="1:25" x14ac:dyDescent="0.25">
      <c r="A323" s="4">
        <v>317</v>
      </c>
      <c r="C323" s="110">
        <f>IF(male=0,VLOOKUP((A321:A1155/'Life tables'!$I$2)+age,lifetable,13,1),IF(male=1,VLOOKUP((A321:A1155/'Life tables'!$I$2)+age,lifetable,10,1),"error"))</f>
        <v>6.6122671421597889E-4</v>
      </c>
      <c r="F323" s="101">
        <f t="shared" si="82"/>
        <v>172.87308999209847</v>
      </c>
      <c r="G323" s="101">
        <f t="shared" si="83"/>
        <v>17.365463693149962</v>
      </c>
      <c r="H323" s="101">
        <f t="shared" si="84"/>
        <v>0.39738730226579938</v>
      </c>
      <c r="I323" s="101">
        <f t="shared" si="85"/>
        <v>0.39738730226579938</v>
      </c>
      <c r="J323" s="101">
        <f t="shared" si="86"/>
        <v>44.111531385331737</v>
      </c>
      <c r="K323" s="101">
        <f t="shared" si="87"/>
        <v>14.558854845250382</v>
      </c>
      <c r="L323" s="101">
        <f t="shared" ref="L323:L386" si="95">F323-SUM(G323:K323)</f>
        <v>96.042465463834787</v>
      </c>
      <c r="M323" s="101">
        <f t="shared" si="88"/>
        <v>827.1269100079013</v>
      </c>
      <c r="N323" s="101">
        <f t="shared" si="89"/>
        <v>79.654113509660121</v>
      </c>
      <c r="O323" s="101">
        <f t="shared" si="90"/>
        <v>1.901335432915036</v>
      </c>
      <c r="P323" s="101">
        <f t="shared" si="91"/>
        <v>1.901335432915036</v>
      </c>
      <c r="Q323" s="101">
        <f t="shared" si="92"/>
        <v>137.4995077314062</v>
      </c>
      <c r="R323" s="101">
        <f t="shared" si="93"/>
        <v>6.3260619743426965</v>
      </c>
      <c r="S323" s="101">
        <f t="shared" ref="S323:S386" si="96">M323-SUM(N323:R323)</f>
        <v>599.84455592666222</v>
      </c>
      <c r="T323" s="101">
        <f t="shared" ref="T323:T386" si="97">J323+Q323</f>
        <v>181.61103911673794</v>
      </c>
      <c r="U323" s="101">
        <f t="shared" ref="U323:U386" si="98">K323+R323</f>
        <v>20.88491681959308</v>
      </c>
      <c r="V323" s="33">
        <f t="shared" ref="V323:V386" si="99">SUM(F323,M323)</f>
        <v>999.99999999999977</v>
      </c>
      <c r="W323" s="105">
        <f t="shared" si="94"/>
        <v>1188283.9228914506</v>
      </c>
      <c r="X323" s="112">
        <f t="shared" ref="X323:X386" si="100">(L323+G323+H323+I323+N323+O323+P323+S323)</f>
        <v>797.50404406366874</v>
      </c>
      <c r="Y323" s="32">
        <f>(uNES*L323+ uOCEX*G323+uEREX*'UC '!H323+uHOEX*I323+uNES*S323+ uOCEX*N323+uEREX*O323+uHOEX*P323)/(1+oDR)^A$5:A$65536</f>
        <v>477.26335644266771</v>
      </c>
    </row>
    <row r="324" spans="1:25" x14ac:dyDescent="0.25">
      <c r="A324" s="4">
        <v>318</v>
      </c>
      <c r="C324" s="110">
        <f>IF(male=0,VLOOKUP((A322:A1156/'Life tables'!$I$2)+age,lifetable,13,1),IF(male=1,VLOOKUP((A322:A1156/'Life tables'!$I$2)+age,lifetable,10,1),"error"))</f>
        <v>6.6122671421597889E-4</v>
      </c>
      <c r="F324" s="101">
        <f t="shared" si="82"/>
        <v>172.87184208872051</v>
      </c>
      <c r="G324" s="101">
        <f t="shared" si="83"/>
        <v>17.36533833864393</v>
      </c>
      <c r="H324" s="101">
        <f t="shared" si="84"/>
        <v>0.39738443368193316</v>
      </c>
      <c r="I324" s="101">
        <f t="shared" si="85"/>
        <v>0.39738443368193316</v>
      </c>
      <c r="J324" s="101">
        <f t="shared" si="86"/>
        <v>44.237846813474164</v>
      </c>
      <c r="K324" s="101">
        <f t="shared" si="87"/>
        <v>14.590005461440141</v>
      </c>
      <c r="L324" s="101">
        <f t="shared" si="95"/>
        <v>95.883882607798412</v>
      </c>
      <c r="M324" s="101">
        <f t="shared" si="88"/>
        <v>827.12815791127923</v>
      </c>
      <c r="N324" s="101">
        <f t="shared" si="89"/>
        <v>79.654233685459147</v>
      </c>
      <c r="O324" s="101">
        <f t="shared" si="90"/>
        <v>1.9013383014989023</v>
      </c>
      <c r="P324" s="101">
        <f t="shared" si="91"/>
        <v>1.9013383014989023</v>
      </c>
      <c r="Q324" s="101">
        <f t="shared" si="92"/>
        <v>138.10161090406604</v>
      </c>
      <c r="R324" s="101">
        <f t="shared" si="93"/>
        <v>6.3482141956110496</v>
      </c>
      <c r="S324" s="101">
        <f t="shared" si="96"/>
        <v>599.22142252314529</v>
      </c>
      <c r="T324" s="101">
        <f t="shared" si="97"/>
        <v>182.3394577175402</v>
      </c>
      <c r="U324" s="101">
        <f t="shared" si="98"/>
        <v>20.938219657051192</v>
      </c>
      <c r="V324" s="33">
        <f t="shared" si="99"/>
        <v>999.99999999999977</v>
      </c>
      <c r="W324" s="105">
        <f t="shared" si="94"/>
        <v>1185611.2570442827</v>
      </c>
      <c r="X324" s="112">
        <f t="shared" si="100"/>
        <v>796.72232262540842</v>
      </c>
      <c r="Y324" s="32">
        <f>(uNES*L324+ uOCEX*G324+uEREX*'UC '!H324+uHOEX*I324+uNES*S324+ uOCEX*N324+uEREX*O324+uHOEX*P324)/(1+oDR)^A$5:A$65536</f>
        <v>476.64884174916017</v>
      </c>
    </row>
    <row r="325" spans="1:25" x14ac:dyDescent="0.25">
      <c r="A325" s="4">
        <v>319</v>
      </c>
      <c r="C325" s="110">
        <f>IF(male=0,VLOOKUP((A323:A1157/'Life tables'!$I$2)+age,lifetable,13,1),IF(male=1,VLOOKUP((A323:A1157/'Life tables'!$I$2)+age,lifetable,10,1),"error"))</f>
        <v>6.6122671421597889E-4</v>
      </c>
      <c r="F325" s="101">
        <f t="shared" si="82"/>
        <v>172.87063265014891</v>
      </c>
      <c r="G325" s="101">
        <f t="shared" si="83"/>
        <v>17.365216848008195</v>
      </c>
      <c r="H325" s="101">
        <f t="shared" si="84"/>
        <v>0.39738165351799182</v>
      </c>
      <c r="I325" s="101">
        <f t="shared" si="85"/>
        <v>0.39738165351799182</v>
      </c>
      <c r="J325" s="101">
        <f t="shared" si="86"/>
        <v>44.364161357894005</v>
      </c>
      <c r="K325" s="101">
        <f t="shared" si="87"/>
        <v>14.621155859695294</v>
      </c>
      <c r="L325" s="101">
        <f t="shared" si="95"/>
        <v>95.725335277515427</v>
      </c>
      <c r="M325" s="101">
        <f t="shared" si="88"/>
        <v>827.12936734985078</v>
      </c>
      <c r="N325" s="101">
        <f t="shared" si="89"/>
        <v>79.654350157013994</v>
      </c>
      <c r="O325" s="101">
        <f t="shared" si="90"/>
        <v>1.9013410816628433</v>
      </c>
      <c r="P325" s="101">
        <f t="shared" si="91"/>
        <v>1.9013410816628433</v>
      </c>
      <c r="Q325" s="101">
        <f t="shared" si="92"/>
        <v>138.7037149571297</v>
      </c>
      <c r="R325" s="101">
        <f t="shared" si="93"/>
        <v>6.3703664492706968</v>
      </c>
      <c r="S325" s="101">
        <f t="shared" si="96"/>
        <v>598.59825362311062</v>
      </c>
      <c r="T325" s="101">
        <f t="shared" si="97"/>
        <v>183.06787631502371</v>
      </c>
      <c r="U325" s="101">
        <f t="shared" si="98"/>
        <v>20.99152230896599</v>
      </c>
      <c r="V325" s="33">
        <f t="shared" si="99"/>
        <v>999.99999999999966</v>
      </c>
      <c r="W325" s="105">
        <f t="shared" si="94"/>
        <v>1182943.165216571</v>
      </c>
      <c r="X325" s="112">
        <f t="shared" si="100"/>
        <v>795.94060137600991</v>
      </c>
      <c r="Y325" s="32">
        <f>(uNES*L325+ uOCEX*G325+uEREX*'UC '!H325+uHOEX*I325+uNES*S325+ uOCEX*N325+uEREX*O325+uHOEX*P325)/(1+oDR)^A$5:A$65536</f>
        <v>476.03464113820235</v>
      </c>
    </row>
    <row r="326" spans="1:25" x14ac:dyDescent="0.25">
      <c r="A326" s="4">
        <v>320</v>
      </c>
      <c r="C326" s="110">
        <f>IF(male=0,VLOOKUP((A324:A1158/'Life tables'!$I$2)+age,lifetable,13,1),IF(male=1,VLOOKUP((A324:A1158/'Life tables'!$I$2)+age,lifetable,10,1),"error"))</f>
        <v>6.6122671421597889E-4</v>
      </c>
      <c r="F326" s="101">
        <f t="shared" si="82"/>
        <v>172.86946049076192</v>
      </c>
      <c r="G326" s="101">
        <f t="shared" si="83"/>
        <v>17.36509910214458</v>
      </c>
      <c r="H326" s="101">
        <f t="shared" si="84"/>
        <v>0.39737895904855969</v>
      </c>
      <c r="I326" s="101">
        <f t="shared" si="85"/>
        <v>0.39737895904855969</v>
      </c>
      <c r="J326" s="101">
        <f t="shared" si="86"/>
        <v>44.490475045830728</v>
      </c>
      <c r="K326" s="101">
        <f t="shared" si="87"/>
        <v>14.65230604673336</v>
      </c>
      <c r="L326" s="101">
        <f t="shared" si="95"/>
        <v>95.566822377956143</v>
      </c>
      <c r="M326" s="101">
        <f t="shared" si="88"/>
        <v>827.13053950923779</v>
      </c>
      <c r="N326" s="101">
        <f t="shared" si="89"/>
        <v>79.654463038502598</v>
      </c>
      <c r="O326" s="101">
        <f t="shared" si="90"/>
        <v>1.9013437761322756</v>
      </c>
      <c r="P326" s="101">
        <f t="shared" si="91"/>
        <v>1.9013437761322756</v>
      </c>
      <c r="Q326" s="101">
        <f t="shared" si="92"/>
        <v>139.30581986346004</v>
      </c>
      <c r="R326" s="101">
        <f t="shared" si="93"/>
        <v>6.3925187343232226</v>
      </c>
      <c r="S326" s="101">
        <f t="shared" si="96"/>
        <v>597.97505032068739</v>
      </c>
      <c r="T326" s="101">
        <f t="shared" si="97"/>
        <v>183.79629490929076</v>
      </c>
      <c r="U326" s="101">
        <f t="shared" si="98"/>
        <v>21.044824781056583</v>
      </c>
      <c r="V326" s="33">
        <f t="shared" si="99"/>
        <v>999.99999999999977</v>
      </c>
      <c r="W326" s="105">
        <f t="shared" si="94"/>
        <v>1180279.6404226087</v>
      </c>
      <c r="X326" s="112">
        <f t="shared" si="100"/>
        <v>795.15888030965243</v>
      </c>
      <c r="Y326" s="32">
        <f>(uNES*L326+ uOCEX*G326+uEREX*'UC '!H326+uHOEX*I326+uNES*S326+ uOCEX*N326+uEREX*O326+uHOEX*P326)/(1+oDR)^A$5:A$65536</f>
        <v>475.42075447682021</v>
      </c>
    </row>
    <row r="327" spans="1:25" x14ac:dyDescent="0.25">
      <c r="A327" s="4">
        <v>321</v>
      </c>
      <c r="C327" s="110">
        <f>IF(male=0,VLOOKUP((A325:A1159/'Life tables'!$I$2)+age,lifetable,13,1),IF(male=1,VLOOKUP((A325:A1159/'Life tables'!$I$2)+age,lifetable,10,1),"error"))</f>
        <v>6.6122671421597889E-4</v>
      </c>
      <c r="F327" s="101">
        <f t="shared" ref="F327:F390" si="101">E326*(1-pCAUC)+F326*(1-pCAUC)+M326*(pUAUC)</f>
        <v>172.86832446148296</v>
      </c>
      <c r="G327" s="101">
        <f t="shared" ref="G327:G390" si="102">F327*(rrOSEX)</f>
        <v>17.364984985625927</v>
      </c>
      <c r="H327" s="101">
        <f t="shared" ref="H327:H390" si="103">F327*rrEREX</f>
        <v>0.39737634763222829</v>
      </c>
      <c r="I327" s="101">
        <f t="shared" ref="I327:I390" si="104">F327*rrHOEX</f>
        <v>0.39737634763222829</v>
      </c>
      <c r="J327" s="101">
        <f t="shared" ref="J327:J390" si="105">F327*mr + G327*mr + H327*mr+I327*mr +J326</f>
        <v>44.616787903684177</v>
      </c>
      <c r="K327" s="101">
        <f t="shared" ref="K327:K390" si="106">F327*amr + I327*amrHOEX +K326</f>
        <v>14.683456029064795</v>
      </c>
      <c r="L327" s="101">
        <f t="shared" si="95"/>
        <v>95.408342847843599</v>
      </c>
      <c r="M327" s="101">
        <f t="shared" ref="M327:M390" si="107">E326*pCAUC+F326*pCAUC+M326*(1-pUAUC)</f>
        <v>827.13167553851679</v>
      </c>
      <c r="N327" s="101">
        <f t="shared" ref="N327:N390" si="108">M327*rrOSEXc</f>
        <v>79.654572440583522</v>
      </c>
      <c r="O327" s="101">
        <f t="shared" ref="O327:O390" si="109">M327*rrEREXc</f>
        <v>1.901346387548607</v>
      </c>
      <c r="P327" s="101">
        <f t="shared" ref="P327:P390" si="110">M327*rrHOEXc</f>
        <v>1.901346387548607</v>
      </c>
      <c r="Q327" s="101">
        <f t="shared" ref="Q327:Q390" si="111">M327*mr + N327*mr + O327*mr+P327*mr+Q326</f>
        <v>139.90792559675634</v>
      </c>
      <c r="R327" s="101">
        <f t="shared" ref="R327:R390" si="112">M327*amrc + P327*amrHOEX+R326</f>
        <v>6.4146710498009876</v>
      </c>
      <c r="S327" s="101">
        <f t="shared" si="96"/>
        <v>597.35181367627865</v>
      </c>
      <c r="T327" s="101">
        <f t="shared" si="97"/>
        <v>184.52471350044053</v>
      </c>
      <c r="U327" s="101">
        <f t="shared" si="98"/>
        <v>21.098127078865783</v>
      </c>
      <c r="V327" s="33">
        <f t="shared" si="99"/>
        <v>999.99999999999977</v>
      </c>
      <c r="W327" s="105">
        <f t="shared" ref="W327:W390" si="113">(cNES*L327+cOSEX*G327+cEREX*H327+cHOEX*I327 + cNES*S327 + cOSEX*N327 + cEREX*O327 + cHOEX*P327)/(1+cDR)^A$5:A$65536</f>
        <v>1177620.675686762</v>
      </c>
      <c r="X327" s="112">
        <f t="shared" si="100"/>
        <v>794.37715942069337</v>
      </c>
      <c r="Y327" s="32">
        <f>(uNES*L327+ uOCEX*G327+uEREX*'UC '!H327+uHOEX*I327+uNES*S327+ uOCEX*N327+uEREX*O327+uHOEX*P327)/(1+oDR)^A$5:A$65536</f>
        <v>474.80718163218808</v>
      </c>
    </row>
    <row r="328" spans="1:25" x14ac:dyDescent="0.25">
      <c r="A328" s="4">
        <v>322</v>
      </c>
      <c r="C328" s="110">
        <f>IF(male=0,VLOOKUP((A326:A1160/'Life tables'!$I$2)+age,lifetable,13,1),IF(male=1,VLOOKUP((A326:A1160/'Life tables'!$I$2)+age,lifetable,10,1),"error"))</f>
        <v>6.6122671421597889E-4</v>
      </c>
      <c r="F328" s="101">
        <f t="shared" si="101"/>
        <v>172.86722344865396</v>
      </c>
      <c r="G328" s="101">
        <f t="shared" si="102"/>
        <v>17.364874386582962</v>
      </c>
      <c r="H328" s="101">
        <f t="shared" si="103"/>
        <v>0.39737381670900657</v>
      </c>
      <c r="I328" s="101">
        <f t="shared" si="104"/>
        <v>0.39737381670900657</v>
      </c>
      <c r="J328" s="101">
        <f t="shared" si="105"/>
        <v>44.743099957040457</v>
      </c>
      <c r="K328" s="101">
        <f t="shared" si="106"/>
        <v>14.714605812999386</v>
      </c>
      <c r="L328" s="101">
        <f t="shared" si="95"/>
        <v>95.249895658613141</v>
      </c>
      <c r="M328" s="101">
        <f t="shared" si="107"/>
        <v>827.13277655134573</v>
      </c>
      <c r="N328" s="101">
        <f t="shared" si="108"/>
        <v>79.654678470504422</v>
      </c>
      <c r="O328" s="101">
        <f t="shared" si="109"/>
        <v>1.9013489184718286</v>
      </c>
      <c r="P328" s="101">
        <f t="shared" si="110"/>
        <v>1.9013489184718286</v>
      </c>
      <c r="Q328" s="101">
        <f t="shared" si="111"/>
        <v>140.51003213152859</v>
      </c>
      <c r="R328" s="101">
        <f t="shared" si="112"/>
        <v>6.4368233947661775</v>
      </c>
      <c r="S328" s="101">
        <f t="shared" si="96"/>
        <v>596.72854471760286</v>
      </c>
      <c r="T328" s="101">
        <f t="shared" si="97"/>
        <v>185.25313208856903</v>
      </c>
      <c r="U328" s="101">
        <f t="shared" si="98"/>
        <v>21.151429207765563</v>
      </c>
      <c r="V328" s="33">
        <f t="shared" si="99"/>
        <v>999.99999999999966</v>
      </c>
      <c r="W328" s="105">
        <f t="shared" si="113"/>
        <v>1174966.2640434653</v>
      </c>
      <c r="X328" s="112">
        <f t="shared" si="100"/>
        <v>793.59543870366508</v>
      </c>
      <c r="Y328" s="32">
        <f>(uNES*L328+ uOCEX*G328+uEREX*'UC '!H328+uHOEX*I328+uNES*S328+ uOCEX*N328+uEREX*O328+uHOEX*P328)/(1+oDR)^A$5:A$65536</f>
        <v>474.19392247162546</v>
      </c>
    </row>
    <row r="329" spans="1:25" x14ac:dyDescent="0.25">
      <c r="A329" s="4">
        <v>323</v>
      </c>
      <c r="C329" s="110">
        <f>IF(male=0,VLOOKUP((A327:A1161/'Life tables'!$I$2)+age,lifetable,13,1),IF(male=1,VLOOKUP((A327:A1161/'Life tables'!$I$2)+age,lifetable,10,1),"error"))</f>
        <v>6.6122671421597889E-4</v>
      </c>
      <c r="F329" s="101">
        <f t="shared" si="101"/>
        <v>172.86615637294381</v>
      </c>
      <c r="G329" s="101">
        <f t="shared" si="102"/>
        <v>17.36476719659461</v>
      </c>
      <c r="H329" s="101">
        <f t="shared" si="103"/>
        <v>0.39737136379781146</v>
      </c>
      <c r="I329" s="101">
        <f t="shared" si="104"/>
        <v>0.39737136379781146</v>
      </c>
      <c r="J329" s="101">
        <f t="shared" si="105"/>
        <v>44.869411230697025</v>
      </c>
      <c r="K329" s="101">
        <f t="shared" si="106"/>
        <v>14.745755404652426</v>
      </c>
      <c r="L329" s="101">
        <f t="shared" si="95"/>
        <v>95.091479813404121</v>
      </c>
      <c r="M329" s="101">
        <f t="shared" si="107"/>
        <v>827.13384362705585</v>
      </c>
      <c r="N329" s="101">
        <f t="shared" si="108"/>
        <v>79.65478123220727</v>
      </c>
      <c r="O329" s="101">
        <f t="shared" si="109"/>
        <v>1.9013513713830237</v>
      </c>
      <c r="P329" s="101">
        <f t="shared" si="110"/>
        <v>1.9013513713830237</v>
      </c>
      <c r="Q329" s="101">
        <f t="shared" si="111"/>
        <v>141.11213944307244</v>
      </c>
      <c r="R329" s="101">
        <f t="shared" si="112"/>
        <v>6.4589757683098856</v>
      </c>
      <c r="S329" s="101">
        <f t="shared" si="96"/>
        <v>596.10524444070018</v>
      </c>
      <c r="T329" s="101">
        <f t="shared" si="97"/>
        <v>185.98155067376945</v>
      </c>
      <c r="U329" s="101">
        <f t="shared" si="98"/>
        <v>21.204731172962312</v>
      </c>
      <c r="V329" s="33">
        <f t="shared" si="99"/>
        <v>999.99999999999966</v>
      </c>
      <c r="W329" s="105">
        <f t="shared" si="113"/>
        <v>1172316.3985371967</v>
      </c>
      <c r="X329" s="112">
        <f t="shared" si="100"/>
        <v>792.81371815326781</v>
      </c>
      <c r="Y329" s="32">
        <f>(uNES*L329+ uOCEX*G329+uEREX*'UC '!H329+uHOEX*I329+uNES*S329+ uOCEX*N329+uEREX*O329+uHOEX*P329)/(1+oDR)^A$5:A$65536</f>
        <v>473.5809768625939</v>
      </c>
    </row>
    <row r="330" spans="1:25" x14ac:dyDescent="0.25">
      <c r="A330" s="4">
        <v>324</v>
      </c>
      <c r="C330" s="110">
        <f>IF(male=0,VLOOKUP((A328:A1162/'Life tables'!$I$2)+age,lifetable,13,1),IF(male=1,VLOOKUP((A328:A1162/'Life tables'!$I$2)+age,lifetable,10,1),"error"))</f>
        <v>6.6122671421597889E-4</v>
      </c>
      <c r="F330" s="101">
        <f t="shared" si="101"/>
        <v>172.86512218829017</v>
      </c>
      <c r="G330" s="101">
        <f t="shared" si="102"/>
        <v>17.364663310581722</v>
      </c>
      <c r="H330" s="101">
        <f t="shared" si="103"/>
        <v>0.39736898649403579</v>
      </c>
      <c r="I330" s="101">
        <f t="shared" si="104"/>
        <v>0.39736898649403579</v>
      </c>
      <c r="J330" s="101">
        <f t="shared" si="105"/>
        <v>44.995721748686996</v>
      </c>
      <c r="K330" s="101">
        <f t="shared" si="106"/>
        <v>14.776904809950715</v>
      </c>
      <c r="L330" s="101">
        <f t="shared" si="95"/>
        <v>94.933094346082669</v>
      </c>
      <c r="M330" s="101">
        <f t="shared" si="107"/>
        <v>827.13487781170943</v>
      </c>
      <c r="N330" s="101">
        <f t="shared" si="108"/>
        <v>79.654880826430102</v>
      </c>
      <c r="O330" s="101">
        <f t="shared" si="109"/>
        <v>1.9013537486867993</v>
      </c>
      <c r="P330" s="101">
        <f t="shared" si="110"/>
        <v>1.9013537486867993</v>
      </c>
      <c r="Q330" s="101">
        <f t="shared" si="111"/>
        <v>141.71424750744504</v>
      </c>
      <c r="R330" s="101">
        <f t="shared" si="112"/>
        <v>6.4811281695512211</v>
      </c>
      <c r="S330" s="101">
        <f t="shared" si="96"/>
        <v>595.48191381090942</v>
      </c>
      <c r="T330" s="101">
        <f t="shared" si="97"/>
        <v>186.70996925613204</v>
      </c>
      <c r="U330" s="101">
        <f t="shared" si="98"/>
        <v>21.258032979501934</v>
      </c>
      <c r="V330" s="33">
        <f t="shared" si="99"/>
        <v>999.99999999999955</v>
      </c>
      <c r="W330" s="105">
        <f t="shared" si="113"/>
        <v>1169671.0722224684</v>
      </c>
      <c r="X330" s="112">
        <f t="shared" si="100"/>
        <v>792.03199776436554</v>
      </c>
      <c r="Y330" s="32">
        <f>(uNES*L330+ uOCEX*G330+uEREX*'UC '!H330+uHOEX*I330+uNES*S330+ uOCEX*N330+uEREX*O330+uHOEX*P330)/(1+oDR)^A$5:A$65536</f>
        <v>472.9683446726944</v>
      </c>
    </row>
    <row r="331" spans="1:25" x14ac:dyDescent="0.25">
      <c r="A331" s="4">
        <v>325</v>
      </c>
      <c r="C331" s="110">
        <f>IF(male=0,VLOOKUP((A329:A1163/'Life tables'!$I$2)+age,lifetable,13,1),IF(male=1,VLOOKUP((A329:A1163/'Life tables'!$I$2)+age,lifetable,10,1),"error"))</f>
        <v>6.6122671421597889E-4</v>
      </c>
      <c r="F331" s="101">
        <f t="shared" si="101"/>
        <v>172.86411988087409</v>
      </c>
      <c r="G331" s="101">
        <f t="shared" si="102"/>
        <v>17.364562626704064</v>
      </c>
      <c r="H331" s="101">
        <f t="shared" si="103"/>
        <v>0.39736668246719081</v>
      </c>
      <c r="I331" s="101">
        <f t="shared" si="104"/>
        <v>0.39736668246719081</v>
      </c>
      <c r="J331" s="101">
        <f t="shared" si="105"/>
        <v>45.122031534302693</v>
      </c>
      <c r="K331" s="101">
        <f t="shared" si="106"/>
        <v>14.808054034638365</v>
      </c>
      <c r="L331" s="101">
        <f t="shared" si="95"/>
        <v>94.774738320294588</v>
      </c>
      <c r="M331" s="101">
        <f t="shared" si="107"/>
        <v>827.13588011912555</v>
      </c>
      <c r="N331" s="101">
        <f t="shared" si="108"/>
        <v>79.654977350805893</v>
      </c>
      <c r="O331" s="101">
        <f t="shared" si="109"/>
        <v>1.9013560527136444</v>
      </c>
      <c r="P331" s="101">
        <f t="shared" si="110"/>
        <v>1.9013560527136444</v>
      </c>
      <c r="Q331" s="101">
        <f t="shared" si="111"/>
        <v>142.31635630144154</v>
      </c>
      <c r="R331" s="101">
        <f t="shared" si="112"/>
        <v>6.5032805976364445</v>
      </c>
      <c r="S331" s="101">
        <f t="shared" si="96"/>
        <v>594.85855376381437</v>
      </c>
      <c r="T331" s="101">
        <f t="shared" si="97"/>
        <v>187.43838783574424</v>
      </c>
      <c r="U331" s="101">
        <f t="shared" si="98"/>
        <v>21.311334632274811</v>
      </c>
      <c r="V331" s="33">
        <f t="shared" si="99"/>
        <v>999.99999999999966</v>
      </c>
      <c r="W331" s="105">
        <f t="shared" si="113"/>
        <v>1167030.278163807</v>
      </c>
      <c r="X331" s="112">
        <f t="shared" si="100"/>
        <v>791.2502775319806</v>
      </c>
      <c r="Y331" s="32">
        <f>(uNES*L331+ uOCEX*G331+uEREX*'UC '!H331+uHOEX*I331+uNES*S331+ uOCEX*N331+uEREX*O331+uHOEX*P331)/(1+oDR)^A$5:A$65536</f>
        <v>472.3560257696646</v>
      </c>
    </row>
    <row r="332" spans="1:25" x14ac:dyDescent="0.25">
      <c r="A332" s="4">
        <v>326</v>
      </c>
      <c r="C332" s="110">
        <f>IF(male=0,VLOOKUP((A330:A1164/'Life tables'!$I$2)+age,lifetable,13,1),IF(male=1,VLOOKUP((A330:A1164/'Life tables'!$I$2)+age,lifetable,10,1),"error"))</f>
        <v>6.6122671421597889E-4</v>
      </c>
      <c r="F332" s="101">
        <f t="shared" si="101"/>
        <v>172.8631484681261</v>
      </c>
      <c r="G332" s="101">
        <f t="shared" si="102"/>
        <v>17.364465046260474</v>
      </c>
      <c r="H332" s="101">
        <f t="shared" si="103"/>
        <v>0.39736444945862176</v>
      </c>
      <c r="I332" s="101">
        <f t="shared" si="104"/>
        <v>0.39736444945862176</v>
      </c>
      <c r="J332" s="101">
        <f t="shared" si="105"/>
        <v>45.248340610118483</v>
      </c>
      <c r="K332" s="101">
        <f t="shared" si="106"/>
        <v>14.839203084282438</v>
      </c>
      <c r="L332" s="101">
        <f t="shared" si="95"/>
        <v>94.616410828547458</v>
      </c>
      <c r="M332" s="101">
        <f t="shared" si="107"/>
        <v>827.1368515318735</v>
      </c>
      <c r="N332" s="101">
        <f t="shared" si="108"/>
        <v>79.655070899958218</v>
      </c>
      <c r="O332" s="101">
        <f t="shared" si="109"/>
        <v>1.9013582857222133</v>
      </c>
      <c r="P332" s="101">
        <f t="shared" si="110"/>
        <v>1.9013582857222133</v>
      </c>
      <c r="Q332" s="101">
        <f t="shared" si="111"/>
        <v>142.91846580257237</v>
      </c>
      <c r="R332" s="101">
        <f t="shared" si="112"/>
        <v>6.5254330517381325</v>
      </c>
      <c r="S332" s="101">
        <f t="shared" si="96"/>
        <v>594.23516520616033</v>
      </c>
      <c r="T332" s="101">
        <f t="shared" si="97"/>
        <v>188.16680641269085</v>
      </c>
      <c r="U332" s="101">
        <f t="shared" si="98"/>
        <v>21.364636136020572</v>
      </c>
      <c r="V332" s="33">
        <f t="shared" si="99"/>
        <v>999.99999999999955</v>
      </c>
      <c r="W332" s="105">
        <f t="shared" si="113"/>
        <v>1164394.0094357396</v>
      </c>
      <c r="X332" s="112">
        <f t="shared" si="100"/>
        <v>790.46855745128812</v>
      </c>
      <c r="Y332" s="32">
        <f>(uNES*L332+ uOCEX*G332+uEREX*'UC '!H332+uHOEX*I332+uNES*S332+ uOCEX*N332+uEREX*O332+uHOEX*P332)/(1+oDR)^A$5:A$65536</f>
        <v>471.7440200213756</v>
      </c>
    </row>
    <row r="333" spans="1:25" x14ac:dyDescent="0.25">
      <c r="A333" s="4">
        <v>327</v>
      </c>
      <c r="C333" s="110">
        <f>IF(male=0,VLOOKUP((A331:A1165/'Life tables'!$I$2)+age,lifetable,13,1),IF(male=1,VLOOKUP((A331:A1165/'Life tables'!$I$2)+age,lifetable,10,1),"error"))</f>
        <v>6.6122671421597889E-4</v>
      </c>
      <c r="F333" s="101">
        <f t="shared" si="101"/>
        <v>172.86220699776297</v>
      </c>
      <c r="G333" s="101">
        <f t="shared" si="102"/>
        <v>17.364370473592107</v>
      </c>
      <c r="H333" s="101">
        <f t="shared" si="103"/>
        <v>0.39736228527929351</v>
      </c>
      <c r="I333" s="101">
        <f t="shared" si="104"/>
        <v>0.39736228527929351</v>
      </c>
      <c r="J333" s="101">
        <f t="shared" si="105"/>
        <v>45.374648998012916</v>
      </c>
      <c r="K333" s="101">
        <f t="shared" si="106"/>
        <v>14.870351964278397</v>
      </c>
      <c r="L333" s="101">
        <f t="shared" si="95"/>
        <v>94.458110991320964</v>
      </c>
      <c r="M333" s="101">
        <f t="shared" si="107"/>
        <v>827.13779300223666</v>
      </c>
      <c r="N333" s="101">
        <f t="shared" si="108"/>
        <v>79.655161565594</v>
      </c>
      <c r="O333" s="101">
        <f t="shared" si="109"/>
        <v>1.9013604499015415</v>
      </c>
      <c r="P333" s="101">
        <f t="shared" si="110"/>
        <v>1.9013604499015415</v>
      </c>
      <c r="Q333" s="101">
        <f t="shared" si="111"/>
        <v>143.52057598904111</v>
      </c>
      <c r="R333" s="101">
        <f t="shared" si="112"/>
        <v>6.5475855310543647</v>
      </c>
      <c r="S333" s="101">
        <f t="shared" si="96"/>
        <v>593.61174901674417</v>
      </c>
      <c r="T333" s="101">
        <f t="shared" si="97"/>
        <v>188.89522498705401</v>
      </c>
      <c r="U333" s="101">
        <f t="shared" si="98"/>
        <v>21.417937495332762</v>
      </c>
      <c r="V333" s="33">
        <f t="shared" si="99"/>
        <v>999.99999999999966</v>
      </c>
      <c r="W333" s="105">
        <f t="shared" si="113"/>
        <v>1161762.259122778</v>
      </c>
      <c r="X333" s="112">
        <f t="shared" si="100"/>
        <v>789.68683751761296</v>
      </c>
      <c r="Y333" s="32">
        <f>(uNES*L333+ uOCEX*G333+uEREX*'UC '!H333+uHOEX*I333+uNES*S333+ uOCEX*N333+uEREX*O333+uHOEX*P333)/(1+oDR)^A$5:A$65536</f>
        <v>471.1323272958295</v>
      </c>
    </row>
    <row r="334" spans="1:25" x14ac:dyDescent="0.25">
      <c r="A334" s="4">
        <v>328</v>
      </c>
      <c r="C334" s="110">
        <f>IF(male=0,VLOOKUP((A332:A1166/'Life tables'!$I$2)+age,lifetable,13,1),IF(male=1,VLOOKUP((A332:A1166/'Life tables'!$I$2)+age,lifetable,10,1),"error"))</f>
        <v>6.6122671421597889E-4</v>
      </c>
      <c r="F334" s="101">
        <f t="shared" si="101"/>
        <v>172.86129454685425</v>
      </c>
      <c r="G334" s="101">
        <f t="shared" si="102"/>
        <v>17.364278815988673</v>
      </c>
      <c r="H334" s="101">
        <f t="shared" si="103"/>
        <v>0.39736018780764493</v>
      </c>
      <c r="I334" s="101">
        <f t="shared" si="104"/>
        <v>0.39736018780764493</v>
      </c>
      <c r="J334" s="101">
        <f t="shared" si="105"/>
        <v>45.500956719190164</v>
      </c>
      <c r="K334" s="101">
        <f t="shared" si="106"/>
        <v>14.901500679855399</v>
      </c>
      <c r="L334" s="101">
        <f t="shared" si="95"/>
        <v>94.299837956204726</v>
      </c>
      <c r="M334" s="101">
        <f t="shared" si="107"/>
        <v>827.13870545314546</v>
      </c>
      <c r="N334" s="101">
        <f t="shared" si="108"/>
        <v>79.655249436593465</v>
      </c>
      <c r="O334" s="101">
        <f t="shared" si="109"/>
        <v>1.9013625473731903</v>
      </c>
      <c r="P334" s="101">
        <f t="shared" si="110"/>
        <v>1.9013625473731903</v>
      </c>
      <c r="Q334" s="101">
        <f t="shared" si="111"/>
        <v>144.12268683972323</v>
      </c>
      <c r="R334" s="101">
        <f t="shared" si="112"/>
        <v>6.5697380348079397</v>
      </c>
      <c r="S334" s="101">
        <f t="shared" si="96"/>
        <v>592.98830604727448</v>
      </c>
      <c r="T334" s="101">
        <f t="shared" si="97"/>
        <v>189.62364355891339</v>
      </c>
      <c r="U334" s="101">
        <f t="shared" si="98"/>
        <v>21.47123871466334</v>
      </c>
      <c r="V334" s="33">
        <f t="shared" si="99"/>
        <v>999.99999999999977</v>
      </c>
      <c r="W334" s="105">
        <f t="shared" si="113"/>
        <v>1159135.0203194027</v>
      </c>
      <c r="X334" s="112">
        <f t="shared" si="100"/>
        <v>788.90511772642299</v>
      </c>
      <c r="Y334" s="32">
        <f>(uNES*L334+ uOCEX*G334+uEREX*'UC '!H334+uHOEX*I334+uNES*S334+ uOCEX*N334+uEREX*O334+uHOEX*P334)/(1+oDR)^A$5:A$65536</f>
        <v>470.52094746115682</v>
      </c>
    </row>
    <row r="335" spans="1:25" x14ac:dyDescent="0.25">
      <c r="A335" s="4">
        <v>329</v>
      </c>
      <c r="C335" s="110">
        <f>IF(male=0,VLOOKUP((A333:A1167/'Life tables'!$I$2)+age,lifetable,13,1),IF(male=1,VLOOKUP((A333:A1167/'Life tables'!$I$2)+age,lifetable,10,1),"error"))</f>
        <v>6.6122671421597889E-4</v>
      </c>
      <c r="F335" s="101">
        <f t="shared" si="101"/>
        <v>172.86041022091749</v>
      </c>
      <c r="G335" s="101">
        <f t="shared" si="102"/>
        <v>17.364189983597534</v>
      </c>
      <c r="H335" s="101">
        <f t="shared" si="103"/>
        <v>0.39735815498750876</v>
      </c>
      <c r="I335" s="101">
        <f t="shared" si="104"/>
        <v>0.39735815498750876</v>
      </c>
      <c r="J335" s="101">
        <f t="shared" si="105"/>
        <v>45.627263794200822</v>
      </c>
      <c r="K335" s="101">
        <f t="shared" si="106"/>
        <v>14.932649236081419</v>
      </c>
      <c r="L335" s="101">
        <f t="shared" si="95"/>
        <v>94.141590897062699</v>
      </c>
      <c r="M335" s="101">
        <f t="shared" si="107"/>
        <v>827.13958977908226</v>
      </c>
      <c r="N335" s="101">
        <f t="shared" si="108"/>
        <v>79.655334599097188</v>
      </c>
      <c r="O335" s="101">
        <f t="shared" si="109"/>
        <v>1.9013645801933265</v>
      </c>
      <c r="P335" s="101">
        <f t="shared" si="110"/>
        <v>1.9013645801933265</v>
      </c>
      <c r="Q335" s="101">
        <f t="shared" si="111"/>
        <v>144.72479833414531</v>
      </c>
      <c r="R335" s="101">
        <f t="shared" si="112"/>
        <v>6.5918905622456121</v>
      </c>
      <c r="S335" s="101">
        <f t="shared" si="96"/>
        <v>592.36483712320751</v>
      </c>
      <c r="T335" s="101">
        <f t="shared" si="97"/>
        <v>190.35206212834612</v>
      </c>
      <c r="U335" s="101">
        <f t="shared" si="98"/>
        <v>21.52453979832703</v>
      </c>
      <c r="V335" s="33">
        <f t="shared" si="99"/>
        <v>999.99999999999977</v>
      </c>
      <c r="W335" s="105">
        <f t="shared" si="113"/>
        <v>1156512.2861300486</v>
      </c>
      <c r="X335" s="112">
        <f t="shared" si="100"/>
        <v>788.1233980733266</v>
      </c>
      <c r="Y335" s="32">
        <f>(uNES*L335+ uOCEX*G335+uEREX*'UC '!H335+uHOEX*I335+uNES*S335+ uOCEX*N335+uEREX*O335+uHOEX*P335)/(1+oDR)^A$5:A$65536</f>
        <v>469.9098803856142</v>
      </c>
    </row>
    <row r="336" spans="1:25" x14ac:dyDescent="0.25">
      <c r="A336" s="4">
        <v>330</v>
      </c>
      <c r="C336" s="110">
        <f>IF(male=0,VLOOKUP((A334:A1168/'Life tables'!$I$2)+age,lifetable,13,1),IF(male=1,VLOOKUP((A334:A1168/'Life tables'!$I$2)+age,lifetable,10,1),"error"))</f>
        <v>6.6122671421597889E-4</v>
      </c>
      <c r="F336" s="101">
        <f t="shared" si="101"/>
        <v>172.8595531530413</v>
      </c>
      <c r="G336" s="101">
        <f t="shared" si="102"/>
        <v>17.364103889335627</v>
      </c>
      <c r="H336" s="101">
        <f t="shared" si="103"/>
        <v>0.39735618482609619</v>
      </c>
      <c r="I336" s="101">
        <f t="shared" si="104"/>
        <v>0.39735618482609619</v>
      </c>
      <c r="J336" s="101">
        <f t="shared" si="105"/>
        <v>45.753570242962034</v>
      </c>
      <c r="K336" s="101">
        <f t="shared" si="106"/>
        <v>14.963797637868218</v>
      </c>
      <c r="L336" s="101">
        <f t="shared" si="95"/>
        <v>93.983369013223239</v>
      </c>
      <c r="M336" s="101">
        <f t="shared" si="107"/>
        <v>827.14044684695841</v>
      </c>
      <c r="N336" s="101">
        <f t="shared" si="108"/>
        <v>79.6554171365906</v>
      </c>
      <c r="O336" s="101">
        <f t="shared" si="109"/>
        <v>1.901366550354739</v>
      </c>
      <c r="P336" s="101">
        <f t="shared" si="110"/>
        <v>1.901366550354739</v>
      </c>
      <c r="Q336" s="101">
        <f t="shared" si="111"/>
        <v>145.326910452465</v>
      </c>
      <c r="R336" s="101">
        <f t="shared" si="112"/>
        <v>6.6140431126373542</v>
      </c>
      <c r="S336" s="101">
        <f t="shared" si="96"/>
        <v>591.74134304455595</v>
      </c>
      <c r="T336" s="101">
        <f t="shared" si="97"/>
        <v>191.08048069542704</v>
      </c>
      <c r="U336" s="101">
        <f t="shared" si="98"/>
        <v>21.577840750505572</v>
      </c>
      <c r="V336" s="33">
        <f t="shared" si="99"/>
        <v>999.99999999999977</v>
      </c>
      <c r="W336" s="105">
        <f t="shared" si="113"/>
        <v>1153894.0496690881</v>
      </c>
      <c r="X336" s="112">
        <f t="shared" si="100"/>
        <v>787.34167855406713</v>
      </c>
      <c r="Y336" s="32">
        <f>(uNES*L336+ uOCEX*G336+uEREX*'UC '!H336+uHOEX*I336+uNES*S336+ uOCEX*N336+uEREX*O336+uHOEX*P336)/(1+oDR)^A$5:A$65536</f>
        <v>469.29912593758183</v>
      </c>
    </row>
    <row r="337" spans="1:25" x14ac:dyDescent="0.25">
      <c r="A337" s="4">
        <v>331</v>
      </c>
      <c r="C337" s="110">
        <f>IF(male=0,VLOOKUP((A335:A1169/'Life tables'!$I$2)+age,lifetable,13,1),IF(male=1,VLOOKUP((A335:A1169/'Life tables'!$I$2)+age,lifetable,10,1),"error"))</f>
        <v>6.6122671421597889E-4</v>
      </c>
      <c r="F337" s="101">
        <f t="shared" si="101"/>
        <v>172.85872250303566</v>
      </c>
      <c r="G337" s="101">
        <f t="shared" si="102"/>
        <v>17.364020448804105</v>
      </c>
      <c r="H337" s="101">
        <f t="shared" si="103"/>
        <v>0.39735427539204327</v>
      </c>
      <c r="I337" s="101">
        <f t="shared" si="104"/>
        <v>0.39735427539204327</v>
      </c>
      <c r="J337" s="101">
        <f t="shared" si="105"/>
        <v>45.879876084777024</v>
      </c>
      <c r="K337" s="101">
        <f t="shared" si="106"/>
        <v>14.994945889976162</v>
      </c>
      <c r="L337" s="101">
        <f t="shared" si="95"/>
        <v>93.825171528694284</v>
      </c>
      <c r="M337" s="101">
        <f t="shared" si="107"/>
        <v>827.14127749696399</v>
      </c>
      <c r="N337" s="101">
        <f t="shared" si="108"/>
        <v>79.655497129985847</v>
      </c>
      <c r="O337" s="101">
        <f t="shared" si="109"/>
        <v>1.9013684597887919</v>
      </c>
      <c r="P337" s="101">
        <f t="shared" si="110"/>
        <v>1.9013684597887919</v>
      </c>
      <c r="Q337" s="101">
        <f t="shared" si="111"/>
        <v>145.92902317545159</v>
      </c>
      <c r="R337" s="101">
        <f t="shared" si="112"/>
        <v>6.6361956852756405</v>
      </c>
      <c r="S337" s="101">
        <f t="shared" si="96"/>
        <v>591.11782458667335</v>
      </c>
      <c r="T337" s="101">
        <f t="shared" si="97"/>
        <v>191.8088992602286</v>
      </c>
      <c r="U337" s="101">
        <f t="shared" si="98"/>
        <v>21.631141575251803</v>
      </c>
      <c r="V337" s="33">
        <f t="shared" si="99"/>
        <v>999.99999999999966</v>
      </c>
      <c r="W337" s="105">
        <f t="shared" si="113"/>
        <v>1151280.3040608179</v>
      </c>
      <c r="X337" s="112">
        <f t="shared" si="100"/>
        <v>786.55995916451923</v>
      </c>
      <c r="Y337" s="32">
        <f>(uNES*L337+ uOCEX*G337+uEREX*'UC '!H337+uHOEX*I337+uNES*S337+ uOCEX*N337+uEREX*O337+uHOEX*P337)/(1+oDR)^A$5:A$65536</f>
        <v>468.6886839855606</v>
      </c>
    </row>
    <row r="338" spans="1:25" x14ac:dyDescent="0.25">
      <c r="A338" s="4">
        <v>332</v>
      </c>
      <c r="C338" s="110">
        <f>IF(male=0,VLOOKUP((A336:A1170/'Life tables'!$I$2)+age,lifetable,13,1),IF(male=1,VLOOKUP((A336:A1170/'Life tables'!$I$2)+age,lifetable,10,1),"error"))</f>
        <v>6.6122671421597889E-4</v>
      </c>
      <c r="F338" s="101">
        <f t="shared" si="101"/>
        <v>172.85791745660813</v>
      </c>
      <c r="G338" s="101">
        <f t="shared" si="102"/>
        <v>17.363939580205592</v>
      </c>
      <c r="H338" s="101">
        <f t="shared" si="103"/>
        <v>0.3973524248135174</v>
      </c>
      <c r="I338" s="101">
        <f t="shared" si="104"/>
        <v>0.3973524248135174</v>
      </c>
      <c r="J338" s="101">
        <f t="shared" si="105"/>
        <v>46.006181338354025</v>
      </c>
      <c r="K338" s="101">
        <f t="shared" si="106"/>
        <v>15.026093997018883</v>
      </c>
      <c r="L338" s="101">
        <f t="shared" si="95"/>
        <v>93.666997691402599</v>
      </c>
      <c r="M338" s="101">
        <f t="shared" si="107"/>
        <v>827.14208254339155</v>
      </c>
      <c r="N338" s="101">
        <f t="shared" si="108"/>
        <v>79.655574657701052</v>
      </c>
      <c r="O338" s="101">
        <f t="shared" si="109"/>
        <v>1.9013703103673179</v>
      </c>
      <c r="P338" s="101">
        <f t="shared" si="110"/>
        <v>1.9013703103673179</v>
      </c>
      <c r="Q338" s="101">
        <f t="shared" si="111"/>
        <v>146.53113648446708</v>
      </c>
      <c r="R338" s="101">
        <f t="shared" si="112"/>
        <v>6.6583482794747528</v>
      </c>
      <c r="S338" s="101">
        <f t="shared" si="96"/>
        <v>590.49428250101403</v>
      </c>
      <c r="T338" s="101">
        <f t="shared" si="97"/>
        <v>192.53731782282111</v>
      </c>
      <c r="U338" s="101">
        <f t="shared" si="98"/>
        <v>21.684442276493634</v>
      </c>
      <c r="V338" s="33">
        <f t="shared" si="99"/>
        <v>999.99999999999966</v>
      </c>
      <c r="W338" s="105">
        <f t="shared" si="113"/>
        <v>1148671.0424394428</v>
      </c>
      <c r="X338" s="112">
        <f t="shared" si="100"/>
        <v>785.77823990068498</v>
      </c>
      <c r="Y338" s="32">
        <f>(uNES*L338+ uOCEX*G338+uEREX*'UC '!H338+uHOEX*I338+uNES*S338+ uOCEX*N338+uEREX*O338+uHOEX*P338)/(1+oDR)^A$5:A$65536</f>
        <v>468.07855439817098</v>
      </c>
    </row>
    <row r="339" spans="1:25" x14ac:dyDescent="0.25">
      <c r="A339" s="4">
        <v>333</v>
      </c>
      <c r="C339" s="110">
        <f>IF(male=0,VLOOKUP((A337:A1171/'Life tables'!$I$2)+age,lifetable,13,1),IF(male=1,VLOOKUP((A337:A1171/'Life tables'!$I$2)+age,lifetable,10,1),"error"))</f>
        <v>6.6122671421597889E-4</v>
      </c>
      <c r="F339" s="101">
        <f t="shared" si="101"/>
        <v>172.85713722456566</v>
      </c>
      <c r="G339" s="101">
        <f t="shared" si="102"/>
        <v>17.363861204263987</v>
      </c>
      <c r="H339" s="101">
        <f t="shared" si="103"/>
        <v>0.39735063127638265</v>
      </c>
      <c r="I339" s="101">
        <f t="shared" si="104"/>
        <v>0.39735063127638265</v>
      </c>
      <c r="J339" s="101">
        <f t="shared" si="105"/>
        <v>46.132486021824626</v>
      </c>
      <c r="K339" s="101">
        <f t="shared" si="106"/>
        <v>15.057241963467806</v>
      </c>
      <c r="L339" s="101">
        <f t="shared" si="95"/>
        <v>93.508846772456479</v>
      </c>
      <c r="M339" s="101">
        <f t="shared" si="107"/>
        <v>827.14286277543408</v>
      </c>
      <c r="N339" s="101">
        <f t="shared" si="108"/>
        <v>79.655649795737233</v>
      </c>
      <c r="O339" s="101">
        <f t="shared" si="109"/>
        <v>1.9013721039044527</v>
      </c>
      <c r="P339" s="101">
        <f t="shared" si="110"/>
        <v>1.9013721039044527</v>
      </c>
      <c r="Q339" s="101">
        <f t="shared" si="111"/>
        <v>147.13325036144798</v>
      </c>
      <c r="R339" s="101">
        <f t="shared" si="112"/>
        <v>6.6805008945701108</v>
      </c>
      <c r="S339" s="101">
        <f t="shared" si="96"/>
        <v>589.87071751586984</v>
      </c>
      <c r="T339" s="101">
        <f t="shared" si="97"/>
        <v>193.26573638327261</v>
      </c>
      <c r="U339" s="101">
        <f t="shared" si="98"/>
        <v>21.737742858037919</v>
      </c>
      <c r="V339" s="33">
        <f t="shared" si="99"/>
        <v>999.99999999999977</v>
      </c>
      <c r="W339" s="105">
        <f t="shared" si="113"/>
        <v>1146066.2579490594</v>
      </c>
      <c r="X339" s="112">
        <f t="shared" si="100"/>
        <v>784.99652075868926</v>
      </c>
      <c r="Y339" s="32">
        <f>(uNES*L339+ uOCEX*G339+uEREX*'UC '!H339+uHOEX*I339+uNES*S339+ uOCEX*N339+uEREX*O339+uHOEX*P339)/(1+oDR)^A$5:A$65536</f>
        <v>467.4687370441498</v>
      </c>
    </row>
    <row r="340" spans="1:25" x14ac:dyDescent="0.25">
      <c r="A340" s="4">
        <v>334</v>
      </c>
      <c r="C340" s="110">
        <f>IF(male=0,VLOOKUP((A338:A1172/'Life tables'!$I$2)+age,lifetable,13,1),IF(male=1,VLOOKUP((A338:A1172/'Life tables'!$I$2)+age,lifetable,10,1),"error"))</f>
        <v>6.6122671421597889E-4</v>
      </c>
      <c r="F340" s="101">
        <f t="shared" si="101"/>
        <v>172.85638104204091</v>
      </c>
      <c r="G340" s="101">
        <f t="shared" si="102"/>
        <v>17.363785244146776</v>
      </c>
      <c r="H340" s="101">
        <f t="shared" si="103"/>
        <v>0.39734889302242105</v>
      </c>
      <c r="I340" s="101">
        <f t="shared" si="104"/>
        <v>0.39734889302242105</v>
      </c>
      <c r="J340" s="101">
        <f t="shared" si="105"/>
        <v>46.25879015276152</v>
      </c>
      <c r="K340" s="101">
        <f t="shared" si="106"/>
        <v>15.08838979365653</v>
      </c>
      <c r="L340" s="101">
        <f t="shared" si="95"/>
        <v>93.350718065431238</v>
      </c>
      <c r="M340" s="101">
        <f t="shared" si="107"/>
        <v>827.14361895795878</v>
      </c>
      <c r="N340" s="101">
        <f t="shared" si="108"/>
        <v>79.655722617752716</v>
      </c>
      <c r="O340" s="101">
        <f t="shared" si="109"/>
        <v>1.9013738421584141</v>
      </c>
      <c r="P340" s="101">
        <f t="shared" si="110"/>
        <v>1.9013738421584141</v>
      </c>
      <c r="Q340" s="101">
        <f t="shared" si="111"/>
        <v>147.73536478888758</v>
      </c>
      <c r="R340" s="101">
        <f t="shared" si="112"/>
        <v>6.7026535299176171</v>
      </c>
      <c r="S340" s="101">
        <f t="shared" si="96"/>
        <v>589.24713033708406</v>
      </c>
      <c r="T340" s="101">
        <f t="shared" si="97"/>
        <v>193.9941549416491</v>
      </c>
      <c r="U340" s="101">
        <f t="shared" si="98"/>
        <v>21.791043323574147</v>
      </c>
      <c r="V340" s="33">
        <f t="shared" si="99"/>
        <v>999.99999999999966</v>
      </c>
      <c r="W340" s="105">
        <f t="shared" si="113"/>
        <v>1143465.9437436429</v>
      </c>
      <c r="X340" s="112">
        <f t="shared" si="100"/>
        <v>784.21480173477653</v>
      </c>
      <c r="Y340" s="32">
        <f>(uNES*L340+ uOCEX*G340+uEREX*'UC '!H340+uHOEX*I340+uNES*S340+ uOCEX*N340+uEREX*O340+uHOEX*P340)/(1+oDR)^A$5:A$65536</f>
        <v>466.85923179234857</v>
      </c>
    </row>
    <row r="341" spans="1:25" x14ac:dyDescent="0.25">
      <c r="A341" s="4">
        <v>335</v>
      </c>
      <c r="C341" s="110">
        <f>IF(male=0,VLOOKUP((A339:A1173/'Life tables'!$I$2)+age,lifetable,13,1),IF(male=1,VLOOKUP((A339:A1173/'Life tables'!$I$2)+age,lifetable,10,1),"error"))</f>
        <v>6.6122671421597889E-4</v>
      </c>
      <c r="F341" s="101">
        <f t="shared" si="101"/>
        <v>172.85564816774249</v>
      </c>
      <c r="G341" s="101">
        <f t="shared" si="102"/>
        <v>17.363711625389676</v>
      </c>
      <c r="H341" s="101">
        <f t="shared" si="103"/>
        <v>0.39734720834760928</v>
      </c>
      <c r="I341" s="101">
        <f t="shared" si="104"/>
        <v>0.39734720834760928</v>
      </c>
      <c r="J341" s="101">
        <f t="shared" si="105"/>
        <v>46.385093748195757</v>
      </c>
      <c r="K341" s="101">
        <f t="shared" si="106"/>
        <v>15.119537491785078</v>
      </c>
      <c r="L341" s="101">
        <f t="shared" si="95"/>
        <v>93.192610885676743</v>
      </c>
      <c r="M341" s="101">
        <f t="shared" si="107"/>
        <v>827.14435183225714</v>
      </c>
      <c r="N341" s="101">
        <f t="shared" si="108"/>
        <v>79.655793195135516</v>
      </c>
      <c r="O341" s="101">
        <f t="shared" si="109"/>
        <v>1.9013755268332257</v>
      </c>
      <c r="P341" s="101">
        <f t="shared" si="110"/>
        <v>1.9013755268332257</v>
      </c>
      <c r="Q341" s="101">
        <f t="shared" si="111"/>
        <v>148.33747974981881</v>
      </c>
      <c r="R341" s="101">
        <f t="shared" si="112"/>
        <v>6.7248061848930298</v>
      </c>
      <c r="S341" s="101">
        <f t="shared" si="96"/>
        <v>588.62352164874335</v>
      </c>
      <c r="T341" s="101">
        <f t="shared" si="97"/>
        <v>194.72257349801458</v>
      </c>
      <c r="U341" s="101">
        <f t="shared" si="98"/>
        <v>21.844343676678108</v>
      </c>
      <c r="V341" s="33">
        <f t="shared" si="99"/>
        <v>999.99999999999966</v>
      </c>
      <c r="W341" s="105">
        <f t="shared" si="113"/>
        <v>1140870.0929870307</v>
      </c>
      <c r="X341" s="112">
        <f t="shared" si="100"/>
        <v>783.43308282530688</v>
      </c>
      <c r="Y341" s="32">
        <f>(uNES*L341+ uOCEX*G341+uEREX*'UC '!H341+uHOEX*I341+uNES*S341+ uOCEX*N341+uEREX*O341+uHOEX*P341)/(1+oDR)^A$5:A$65536</f>
        <v>466.25003851173079</v>
      </c>
    </row>
    <row r="342" spans="1:25" x14ac:dyDescent="0.25">
      <c r="A342" s="4">
        <v>336</v>
      </c>
      <c r="C342" s="110">
        <f>IF(male=0,VLOOKUP((A340:A1174/'Life tables'!$I$2)+age,lifetable,13,1),IF(male=1,VLOOKUP((A340:A1174/'Life tables'!$I$2)+age,lifetable,10,1),"error"))</f>
        <v>6.6122671421597889E-4</v>
      </c>
      <c r="F342" s="101">
        <f t="shared" si="101"/>
        <v>172.85493788322822</v>
      </c>
      <c r="G342" s="101">
        <f t="shared" si="102"/>
        <v>17.363640275823673</v>
      </c>
      <c r="H342" s="101">
        <f t="shared" si="103"/>
        <v>0.39734557560044786</v>
      </c>
      <c r="I342" s="101">
        <f t="shared" si="104"/>
        <v>0.39734557560044786</v>
      </c>
      <c r="J342" s="101">
        <f t="shared" si="105"/>
        <v>46.51139682463343</v>
      </c>
      <c r="K342" s="101">
        <f t="shared" si="106"/>
        <v>15.150685061924012</v>
      </c>
      <c r="L342" s="101">
        <f t="shared" si="95"/>
        <v>93.034524569646209</v>
      </c>
      <c r="M342" s="101">
        <f t="shared" si="107"/>
        <v>827.14506211677133</v>
      </c>
      <c r="N342" s="101">
        <f t="shared" si="108"/>
        <v>79.655861597073155</v>
      </c>
      <c r="O342" s="101">
        <f t="shared" si="109"/>
        <v>1.901377159580387</v>
      </c>
      <c r="P342" s="101">
        <f t="shared" si="110"/>
        <v>1.901377159580387</v>
      </c>
      <c r="Q342" s="101">
        <f t="shared" si="111"/>
        <v>148.93959522779755</v>
      </c>
      <c r="R342" s="101">
        <f t="shared" si="112"/>
        <v>6.7469588588913467</v>
      </c>
      <c r="S342" s="101">
        <f t="shared" si="96"/>
        <v>587.99989211384855</v>
      </c>
      <c r="T342" s="101">
        <f t="shared" si="97"/>
        <v>195.45099205243099</v>
      </c>
      <c r="U342" s="101">
        <f t="shared" si="98"/>
        <v>21.897643920815359</v>
      </c>
      <c r="V342" s="33">
        <f t="shared" si="99"/>
        <v>999.99999999999955</v>
      </c>
      <c r="W342" s="105">
        <f t="shared" si="113"/>
        <v>1138278.698852909</v>
      </c>
      <c r="X342" s="112">
        <f t="shared" si="100"/>
        <v>782.6513640267533</v>
      </c>
      <c r="Y342" s="32">
        <f>(uNES*L342+ uOCEX*G342+uEREX*'UC '!H342+uHOEX*I342+uNES*S342+ uOCEX*N342+uEREX*O342+uHOEX*P342)/(1+oDR)^A$5:A$65536</f>
        <v>465.64115707137091</v>
      </c>
    </row>
    <row r="343" spans="1:25" x14ac:dyDescent="0.25">
      <c r="A343" s="4">
        <v>337</v>
      </c>
      <c r="C343" s="110">
        <f>IF(male=0,VLOOKUP((A341:A1175/'Life tables'!$I$2)+age,lifetable,13,1),IF(male=1,VLOOKUP((A341:A1175/'Life tables'!$I$2)+age,lifetable,10,1),"error"))</f>
        <v>6.6122671421597889E-4</v>
      </c>
      <c r="F343" s="101">
        <f t="shared" si="101"/>
        <v>172.85424949220089</v>
      </c>
      <c r="G343" s="101">
        <f t="shared" si="102"/>
        <v>17.363571125504258</v>
      </c>
      <c r="H343" s="101">
        <f t="shared" si="103"/>
        <v>0.39734399318034264</v>
      </c>
      <c r="I343" s="101">
        <f t="shared" si="104"/>
        <v>0.39734399318034264</v>
      </c>
      <c r="J343" s="101">
        <f t="shared" si="105"/>
        <v>46.637699398071845</v>
      </c>
      <c r="K343" s="101">
        <f t="shared" si="106"/>
        <v>15.181832508018426</v>
      </c>
      <c r="L343" s="101">
        <f t="shared" si="95"/>
        <v>92.87645847424568</v>
      </c>
      <c r="M343" s="101">
        <f t="shared" si="107"/>
        <v>827.14575050779865</v>
      </c>
      <c r="N343" s="101">
        <f t="shared" si="108"/>
        <v>79.655927890620575</v>
      </c>
      <c r="O343" s="101">
        <f t="shared" si="109"/>
        <v>1.9013787420004922</v>
      </c>
      <c r="P343" s="101">
        <f t="shared" si="110"/>
        <v>1.9013787420004922</v>
      </c>
      <c r="Q343" s="101">
        <f t="shared" si="111"/>
        <v>149.54171120688659</v>
      </c>
      <c r="R343" s="101">
        <f t="shared" si="112"/>
        <v>6.7691115513262146</v>
      </c>
      <c r="S343" s="101">
        <f t="shared" si="96"/>
        <v>587.37624237496425</v>
      </c>
      <c r="T343" s="101">
        <f t="shared" si="97"/>
        <v>196.17941060495843</v>
      </c>
      <c r="U343" s="101">
        <f t="shared" si="98"/>
        <v>21.950944059344639</v>
      </c>
      <c r="V343" s="33">
        <f t="shared" si="99"/>
        <v>999.99999999999955</v>
      </c>
      <c r="W343" s="105">
        <f t="shared" si="113"/>
        <v>1135691.754524797</v>
      </c>
      <c r="X343" s="112">
        <f t="shared" si="100"/>
        <v>781.86964533569642</v>
      </c>
      <c r="Y343" s="32">
        <f>(uNES*L343+ uOCEX*G343+uEREX*'UC '!H343+uHOEX*I343+uNES*S343+ uOCEX*N343+uEREX*O343+uHOEX*P343)/(1+oDR)^A$5:A$65536</f>
        <v>465.03258734045204</v>
      </c>
    </row>
    <row r="344" spans="1:25" x14ac:dyDescent="0.25">
      <c r="A344" s="4">
        <v>338</v>
      </c>
      <c r="C344" s="110">
        <f>IF(male=0,VLOOKUP((A342:A1176/'Life tables'!$I$2)+age,lifetable,13,1),IF(male=1,VLOOKUP((A342:A1176/'Life tables'!$I$2)+age,lifetable,10,1),"error"))</f>
        <v>6.6122671421597889E-4</v>
      </c>
      <c r="F344" s="101">
        <f t="shared" si="101"/>
        <v>172.85358231982559</v>
      </c>
      <c r="G344" s="101">
        <f t="shared" si="102"/>
        <v>17.363504106642843</v>
      </c>
      <c r="H344" s="101">
        <f t="shared" si="103"/>
        <v>0.39734245953603525</v>
      </c>
      <c r="I344" s="101">
        <f t="shared" si="104"/>
        <v>0.39734245953603525</v>
      </c>
      <c r="J344" s="101">
        <f t="shared" si="105"/>
        <v>46.764001484015232</v>
      </c>
      <c r="K344" s="101">
        <f t="shared" si="106"/>
        <v>15.212979833891811</v>
      </c>
      <c r="L344" s="101">
        <f t="shared" si="95"/>
        <v>92.71841197620364</v>
      </c>
      <c r="M344" s="101">
        <f t="shared" si="107"/>
        <v>827.14641768017395</v>
      </c>
      <c r="N344" s="101">
        <f t="shared" si="108"/>
        <v>79.655992140765832</v>
      </c>
      <c r="O344" s="101">
        <f t="shared" si="109"/>
        <v>1.9013802756447995</v>
      </c>
      <c r="P344" s="101">
        <f t="shared" si="110"/>
        <v>1.9013802756447995</v>
      </c>
      <c r="Q344" s="101">
        <f t="shared" si="111"/>
        <v>150.14382767163991</v>
      </c>
      <c r="R344" s="101">
        <f t="shared" si="112"/>
        <v>6.7912642616293528</v>
      </c>
      <c r="S344" s="101">
        <f t="shared" si="96"/>
        <v>586.75257305484934</v>
      </c>
      <c r="T344" s="101">
        <f t="shared" si="97"/>
        <v>196.90782915565515</v>
      </c>
      <c r="U344" s="101">
        <f t="shared" si="98"/>
        <v>22.004244095521166</v>
      </c>
      <c r="V344" s="33">
        <f t="shared" si="99"/>
        <v>999.99999999999955</v>
      </c>
      <c r="W344" s="105">
        <f t="shared" si="113"/>
        <v>1133109.253196032</v>
      </c>
      <c r="X344" s="112">
        <f t="shared" si="100"/>
        <v>781.08792674882329</v>
      </c>
      <c r="Y344" s="32">
        <f>(uNES*L344+ uOCEX*G344+uEREX*'UC '!H344+uHOEX*I344+uNES*S344+ uOCEX*N344+uEREX*O344+uHOEX*P344)/(1+oDR)^A$5:A$65536</f>
        <v>464.42432918826381</v>
      </c>
    </row>
    <row r="345" spans="1:25" x14ac:dyDescent="0.25">
      <c r="A345" s="4">
        <v>339</v>
      </c>
      <c r="C345" s="110">
        <f>IF(male=0,VLOOKUP((A343:A1177/'Life tables'!$I$2)+age,lifetable,13,1),IF(male=1,VLOOKUP((A343:A1177/'Life tables'!$I$2)+age,lifetable,10,1),"error"))</f>
        <v>6.6122671421597889E-4</v>
      </c>
      <c r="F345" s="101">
        <f t="shared" si="101"/>
        <v>172.85293571206824</v>
      </c>
      <c r="G345" s="101">
        <f t="shared" si="102"/>
        <v>17.363439153540341</v>
      </c>
      <c r="H345" s="101">
        <f t="shared" si="103"/>
        <v>0.39734097316408273</v>
      </c>
      <c r="I345" s="101">
        <f t="shared" si="104"/>
        <v>0.39734097316408273</v>
      </c>
      <c r="J345" s="101">
        <f t="shared" si="105"/>
        <v>46.890303097489912</v>
      </c>
      <c r="K345" s="101">
        <f t="shared" si="106"/>
        <v>15.244127043249806</v>
      </c>
      <c r="L345" s="101">
        <f t="shared" si="95"/>
        <v>92.560384471460011</v>
      </c>
      <c r="M345" s="101">
        <f t="shared" si="107"/>
        <v>827.14706428793124</v>
      </c>
      <c r="N345" s="101">
        <f t="shared" si="108"/>
        <v>79.656054410493809</v>
      </c>
      <c r="O345" s="101">
        <f t="shared" si="109"/>
        <v>1.9013817620167521</v>
      </c>
      <c r="P345" s="101">
        <f t="shared" si="110"/>
        <v>1.9013817620167521</v>
      </c>
      <c r="Q345" s="101">
        <f t="shared" si="111"/>
        <v>150.74594460708761</v>
      </c>
      <c r="R345" s="101">
        <f t="shared" si="112"/>
        <v>6.8134169892499985</v>
      </c>
      <c r="S345" s="101">
        <f t="shared" si="96"/>
        <v>586.12888475706632</v>
      </c>
      <c r="T345" s="101">
        <f t="shared" si="97"/>
        <v>197.63624770457753</v>
      </c>
      <c r="U345" s="101">
        <f t="shared" si="98"/>
        <v>22.057544032499806</v>
      </c>
      <c r="V345" s="33">
        <f t="shared" si="99"/>
        <v>999.99999999999955</v>
      </c>
      <c r="W345" s="105">
        <f t="shared" si="113"/>
        <v>1130531.188069754</v>
      </c>
      <c r="X345" s="112">
        <f t="shared" si="100"/>
        <v>780.30620826292215</v>
      </c>
      <c r="Y345" s="32">
        <f>(uNES*L345+ uOCEX*G345+uEREX*'UC '!H345+uHOEX*I345+uNES*S345+ uOCEX*N345+uEREX*O345+uHOEX*P345)/(1+oDR)^A$5:A$65536</f>
        <v>463.81638248419995</v>
      </c>
    </row>
    <row r="346" spans="1:25" x14ac:dyDescent="0.25">
      <c r="A346" s="4">
        <v>340</v>
      </c>
      <c r="C346" s="110">
        <f>IF(male=0,VLOOKUP((A344:A1178/'Life tables'!$I$2)+age,lifetable,13,1),IF(male=1,VLOOKUP((A344:A1178/'Life tables'!$I$2)+age,lifetable,10,1),"error"))</f>
        <v>6.6122671421597889E-4</v>
      </c>
      <c r="F346" s="101">
        <f t="shared" si="101"/>
        <v>172.85230903505439</v>
      </c>
      <c r="G346" s="101">
        <f t="shared" si="102"/>
        <v>17.363376202522737</v>
      </c>
      <c r="H346" s="101">
        <f t="shared" si="103"/>
        <v>0.39733953260738336</v>
      </c>
      <c r="I346" s="101">
        <f t="shared" si="104"/>
        <v>0.39733953260738336</v>
      </c>
      <c r="J346" s="101">
        <f t="shared" si="105"/>
        <v>47.016604253059043</v>
      </c>
      <c r="K346" s="101">
        <f t="shared" si="106"/>
        <v>15.275274139683829</v>
      </c>
      <c r="L346" s="101">
        <f t="shared" si="95"/>
        <v>92.402375374574007</v>
      </c>
      <c r="M346" s="101">
        <f t="shared" si="107"/>
        <v>827.14769096494501</v>
      </c>
      <c r="N346" s="101">
        <f t="shared" si="108"/>
        <v>79.656114760848013</v>
      </c>
      <c r="O346" s="101">
        <f t="shared" si="109"/>
        <v>1.9013832025734512</v>
      </c>
      <c r="P346" s="101">
        <f t="shared" si="110"/>
        <v>1.9013832025734512</v>
      </c>
      <c r="Q346" s="101">
        <f t="shared" si="111"/>
        <v>151.34806199872122</v>
      </c>
      <c r="R346" s="101">
        <f t="shared" si="112"/>
        <v>6.8355697336543653</v>
      </c>
      <c r="S346" s="101">
        <f t="shared" si="96"/>
        <v>585.50517806657456</v>
      </c>
      <c r="T346" s="101">
        <f t="shared" si="97"/>
        <v>198.36466625178025</v>
      </c>
      <c r="U346" s="101">
        <f t="shared" si="98"/>
        <v>22.110843873338194</v>
      </c>
      <c r="V346" s="33">
        <f t="shared" si="99"/>
        <v>999.99999999999943</v>
      </c>
      <c r="W346" s="105">
        <f t="shared" si="113"/>
        <v>1127957.5523588948</v>
      </c>
      <c r="X346" s="112">
        <f t="shared" si="100"/>
        <v>779.52448987488106</v>
      </c>
      <c r="Y346" s="32">
        <f>(uNES*L346+ uOCEX*G346+uEREX*'UC '!H346+uHOEX*I346+uNES*S346+ uOCEX*N346+uEREX*O346+uHOEX*P346)/(1+oDR)^A$5:A$65536</f>
        <v>463.20874709775802</v>
      </c>
    </row>
    <row r="347" spans="1:25" x14ac:dyDescent="0.25">
      <c r="A347" s="4">
        <v>341</v>
      </c>
      <c r="C347" s="110">
        <f>IF(male=0,VLOOKUP((A345:A1179/'Life tables'!$I$2)+age,lifetable,13,1),IF(male=1,VLOOKUP((A345:A1179/'Life tables'!$I$2)+age,lifetable,10,1),"error"))</f>
        <v>6.6122671421597889E-4</v>
      </c>
      <c r="F347" s="101">
        <f t="shared" si="101"/>
        <v>172.8517016744479</v>
      </c>
      <c r="G347" s="101">
        <f t="shared" si="102"/>
        <v>17.36331519187868</v>
      </c>
      <c r="H347" s="101">
        <f t="shared" si="103"/>
        <v>0.39733813645374871</v>
      </c>
      <c r="I347" s="101">
        <f t="shared" si="104"/>
        <v>0.39733813645374871</v>
      </c>
      <c r="J347" s="101">
        <f t="shared" si="105"/>
        <v>47.142904964836902</v>
      </c>
      <c r="K347" s="101">
        <f t="shared" si="106"/>
        <v>15.306421126674596</v>
      </c>
      <c r="L347" s="101">
        <f t="shared" si="95"/>
        <v>92.244384118150222</v>
      </c>
      <c r="M347" s="101">
        <f t="shared" si="107"/>
        <v>827.14829832555154</v>
      </c>
      <c r="N347" s="101">
        <f t="shared" si="108"/>
        <v>79.656173250990349</v>
      </c>
      <c r="O347" s="101">
        <f t="shared" si="109"/>
        <v>1.9013845987270859</v>
      </c>
      <c r="P347" s="101">
        <f t="shared" si="110"/>
        <v>1.9013845987270859</v>
      </c>
      <c r="Q347" s="101">
        <f t="shared" si="111"/>
        <v>151.95017983247948</v>
      </c>
      <c r="R347" s="101">
        <f t="shared" si="112"/>
        <v>6.8577224943251185</v>
      </c>
      <c r="S347" s="101">
        <f t="shared" si="96"/>
        <v>584.88145355030247</v>
      </c>
      <c r="T347" s="101">
        <f t="shared" si="97"/>
        <v>199.09308479731638</v>
      </c>
      <c r="U347" s="101">
        <f t="shared" si="98"/>
        <v>22.164143620999717</v>
      </c>
      <c r="V347" s="33">
        <f t="shared" si="99"/>
        <v>999.99999999999943</v>
      </c>
      <c r="W347" s="105">
        <f t="shared" si="113"/>
        <v>1125388.3392861574</v>
      </c>
      <c r="X347" s="112">
        <f t="shared" si="100"/>
        <v>778.74277158168343</v>
      </c>
      <c r="Y347" s="32">
        <f>(uNES*L347+ uOCEX*G347+uEREX*'UC '!H347+uHOEX*I347+uNES*S347+ uOCEX*N347+uEREX*O347+uHOEX*P347)/(1+oDR)^A$5:A$65536</f>
        <v>462.60142289853684</v>
      </c>
    </row>
    <row r="348" spans="1:25" x14ac:dyDescent="0.25">
      <c r="A348" s="4">
        <v>342</v>
      </c>
      <c r="C348" s="110">
        <f>IF(male=0,VLOOKUP((A346:A1180/'Life tables'!$I$2)+age,lifetable,13,1),IF(male=1,VLOOKUP((A346:A1180/'Life tables'!$I$2)+age,lifetable,10,1),"error"))</f>
        <v>6.6122671421597889E-4</v>
      </c>
      <c r="F348" s="101">
        <f t="shared" si="101"/>
        <v>172.85111303484859</v>
      </c>
      <c r="G348" s="101">
        <f t="shared" si="102"/>
        <v>17.363256061798975</v>
      </c>
      <c r="H348" s="101">
        <f t="shared" si="103"/>
        <v>0.39733678333451899</v>
      </c>
      <c r="I348" s="101">
        <f t="shared" si="104"/>
        <v>0.39733678333451899</v>
      </c>
      <c r="J348" s="101">
        <f t="shared" si="105"/>
        <v>47.269205246502707</v>
      </c>
      <c r="K348" s="101">
        <f t="shared" si="106"/>
        <v>15.337568007595538</v>
      </c>
      <c r="L348" s="101">
        <f t="shared" si="95"/>
        <v>92.08641015228234</v>
      </c>
      <c r="M348" s="101">
        <f t="shared" si="107"/>
        <v>827.14888696515084</v>
      </c>
      <c r="N348" s="101">
        <f t="shared" si="108"/>
        <v>79.656229938259131</v>
      </c>
      <c r="O348" s="101">
        <f t="shared" si="109"/>
        <v>1.9013859518463156</v>
      </c>
      <c r="P348" s="101">
        <f t="shared" si="110"/>
        <v>1.9013859518463156</v>
      </c>
      <c r="Q348" s="101">
        <f t="shared" si="111"/>
        <v>152.55229809473454</v>
      </c>
      <c r="R348" s="101">
        <f t="shared" si="112"/>
        <v>6.8798752707608708</v>
      </c>
      <c r="S348" s="101">
        <f t="shared" si="96"/>
        <v>584.25771175770365</v>
      </c>
      <c r="T348" s="101">
        <f t="shared" si="97"/>
        <v>199.82150334123725</v>
      </c>
      <c r="U348" s="101">
        <f t="shared" si="98"/>
        <v>22.217443278356409</v>
      </c>
      <c r="V348" s="33">
        <f t="shared" si="99"/>
        <v>999.99999999999943</v>
      </c>
      <c r="W348" s="105">
        <f t="shared" si="113"/>
        <v>1122823.5420840052</v>
      </c>
      <c r="X348" s="112">
        <f t="shared" si="100"/>
        <v>777.96105338040582</v>
      </c>
      <c r="Y348" s="32">
        <f>(uNES*L348+ uOCEX*G348+uEREX*'UC '!H348+uHOEX*I348+uNES*S348+ uOCEX*N348+uEREX*O348+uHOEX*P348)/(1+oDR)^A$5:A$65536</f>
        <v>461.99440975623457</v>
      </c>
    </row>
    <row r="349" spans="1:25" x14ac:dyDescent="0.25">
      <c r="A349" s="4">
        <v>343</v>
      </c>
      <c r="C349" s="110">
        <f>IF(male=0,VLOOKUP((A347:A1181/'Life tables'!$I$2)+age,lifetable,13,1),IF(male=1,VLOOKUP((A347:A1181/'Life tables'!$I$2)+age,lifetable,10,1),"error"))</f>
        <v>6.6122671421597889E-4</v>
      </c>
      <c r="F349" s="101">
        <f t="shared" si="101"/>
        <v>172.85054253920867</v>
      </c>
      <c r="G349" s="101">
        <f t="shared" si="102"/>
        <v>17.363198754317963</v>
      </c>
      <c r="H349" s="101">
        <f t="shared" si="103"/>
        <v>0.39733547192322122</v>
      </c>
      <c r="I349" s="101">
        <f t="shared" si="104"/>
        <v>0.39733547192322122</v>
      </c>
      <c r="J349" s="101">
        <f t="shared" si="105"/>
        <v>47.395505111314037</v>
      </c>
      <c r="K349" s="101">
        <f t="shared" si="106"/>
        <v>15.368714785716101</v>
      </c>
      <c r="L349" s="101">
        <f t="shared" si="95"/>
        <v>91.92845294401414</v>
      </c>
      <c r="M349" s="101">
        <f t="shared" si="107"/>
        <v>827.14945746079081</v>
      </c>
      <c r="N349" s="101">
        <f t="shared" si="108"/>
        <v>79.656284878225307</v>
      </c>
      <c r="O349" s="101">
        <f t="shared" si="109"/>
        <v>1.9013872632576136</v>
      </c>
      <c r="P349" s="101">
        <f t="shared" si="110"/>
        <v>1.9013872632576136</v>
      </c>
      <c r="Q349" s="101">
        <f t="shared" si="111"/>
        <v>153.15441677227861</v>
      </c>
      <c r="R349" s="101">
        <f t="shared" si="112"/>
        <v>6.9020280624756891</v>
      </c>
      <c r="S349" s="101">
        <f t="shared" si="96"/>
        <v>583.633953221296</v>
      </c>
      <c r="T349" s="101">
        <f t="shared" si="97"/>
        <v>200.54992188359265</v>
      </c>
      <c r="U349" s="101">
        <f t="shared" si="98"/>
        <v>22.270742848191791</v>
      </c>
      <c r="V349" s="33">
        <f t="shared" si="99"/>
        <v>999.99999999999955</v>
      </c>
      <c r="W349" s="105">
        <f t="shared" si="113"/>
        <v>1120263.1539946485</v>
      </c>
      <c r="X349" s="112">
        <f t="shared" si="100"/>
        <v>777.17933526821503</v>
      </c>
      <c r="Y349" s="32">
        <f>(uNES*L349+ uOCEX*G349+uEREX*'UC '!H349+uHOEX*I349+uNES*S349+ uOCEX*N349+uEREX*O349+uHOEX*P349)/(1+oDR)^A$5:A$65536</f>
        <v>461.38770754064757</v>
      </c>
    </row>
    <row r="350" spans="1:25" x14ac:dyDescent="0.25">
      <c r="A350" s="4">
        <v>344</v>
      </c>
      <c r="C350" s="110">
        <f>IF(male=0,VLOOKUP((A348:A1182/'Life tables'!$I$2)+age,lifetable,13,1),IF(male=1,VLOOKUP((A348:A1182/'Life tables'!$I$2)+age,lifetable,10,1),"error"))</f>
        <v>6.6122671421597889E-4</v>
      </c>
      <c r="F350" s="101">
        <f t="shared" si="101"/>
        <v>172.84998962826697</v>
      </c>
      <c r="G350" s="101">
        <f t="shared" si="102"/>
        <v>17.363143213256691</v>
      </c>
      <c r="H350" s="101">
        <f t="shared" si="103"/>
        <v>0.39733420093426897</v>
      </c>
      <c r="I350" s="101">
        <f t="shared" si="104"/>
        <v>0.39733420093426897</v>
      </c>
      <c r="J350" s="101">
        <f t="shared" si="105"/>
        <v>47.521804572119827</v>
      </c>
      <c r="K350" s="101">
        <f t="shared" si="106"/>
        <v>15.399861464204958</v>
      </c>
      <c r="L350" s="101">
        <f t="shared" si="95"/>
        <v>91.770511976816962</v>
      </c>
      <c r="M350" s="101">
        <f t="shared" si="107"/>
        <v>827.15001037173249</v>
      </c>
      <c r="N350" s="101">
        <f t="shared" si="108"/>
        <v>79.656338124746938</v>
      </c>
      <c r="O350" s="101">
        <f t="shared" si="109"/>
        <v>1.9013885342465657</v>
      </c>
      <c r="P350" s="101">
        <f t="shared" si="110"/>
        <v>1.9013885342465657</v>
      </c>
      <c r="Q350" s="101">
        <f t="shared" si="111"/>
        <v>153.75653585231103</v>
      </c>
      <c r="R350" s="101">
        <f t="shared" si="112"/>
        <v>6.9241808689986186</v>
      </c>
      <c r="S350" s="101">
        <f t="shared" si="96"/>
        <v>583.01017845718275</v>
      </c>
      <c r="T350" s="101">
        <f t="shared" si="97"/>
        <v>201.27834042443087</v>
      </c>
      <c r="U350" s="101">
        <f t="shared" si="98"/>
        <v>22.324042333203579</v>
      </c>
      <c r="V350" s="33">
        <f t="shared" si="99"/>
        <v>999.99999999999943</v>
      </c>
      <c r="W350" s="105">
        <f t="shared" si="113"/>
        <v>1117707.1682700275</v>
      </c>
      <c r="X350" s="112">
        <f t="shared" si="100"/>
        <v>776.39761724236496</v>
      </c>
      <c r="Y350" s="32">
        <f>(uNES*L350+ uOCEX*G350+uEREX*'UC '!H350+uHOEX*I350+uNES*S350+ uOCEX*N350+uEREX*O350+uHOEX*P350)/(1+oDR)^A$5:A$65536</f>
        <v>460.7813161216684</v>
      </c>
    </row>
    <row r="351" spans="1:25" x14ac:dyDescent="0.25">
      <c r="A351" s="4">
        <v>345</v>
      </c>
      <c r="C351" s="110">
        <f>IF(male=0,VLOOKUP((A349:A1183/'Life tables'!$I$2)+age,lifetable,13,1),IF(male=1,VLOOKUP((A349:A1183/'Life tables'!$I$2)+age,lifetable,10,1),"error"))</f>
        <v>6.6122671421597889E-4</v>
      </c>
      <c r="F351" s="101">
        <f t="shared" si="101"/>
        <v>172.84945376000073</v>
      </c>
      <c r="G351" s="101">
        <f t="shared" si="102"/>
        <v>17.363089384167836</v>
      </c>
      <c r="H351" s="101">
        <f t="shared" si="103"/>
        <v>0.3973329691217023</v>
      </c>
      <c r="I351" s="101">
        <f t="shared" si="104"/>
        <v>0.3973329691217023</v>
      </c>
      <c r="J351" s="101">
        <f t="shared" si="105"/>
        <v>47.648103641372956</v>
      </c>
      <c r="K351" s="101">
        <f t="shared" si="106"/>
        <v>15.431008046133114</v>
      </c>
      <c r="L351" s="101">
        <f t="shared" si="95"/>
        <v>91.612586750083409</v>
      </c>
      <c r="M351" s="101">
        <f t="shared" si="107"/>
        <v>827.15054623999868</v>
      </c>
      <c r="N351" s="101">
        <f t="shared" si="108"/>
        <v>79.656389730021999</v>
      </c>
      <c r="O351" s="101">
        <f t="shared" si="109"/>
        <v>1.9013897660591323</v>
      </c>
      <c r="P351" s="101">
        <f t="shared" si="110"/>
        <v>1.9013897660591323</v>
      </c>
      <c r="Q351" s="101">
        <f t="shared" si="111"/>
        <v>154.35865532242565</v>
      </c>
      <c r="R351" s="101">
        <f t="shared" si="112"/>
        <v>6.94633368987322</v>
      </c>
      <c r="S351" s="101">
        <f t="shared" si="96"/>
        <v>582.38638796555961</v>
      </c>
      <c r="T351" s="101">
        <f t="shared" si="97"/>
        <v>202.0067589637986</v>
      </c>
      <c r="U351" s="101">
        <f t="shared" si="98"/>
        <v>22.377341736006333</v>
      </c>
      <c r="V351" s="33">
        <f t="shared" si="99"/>
        <v>999.99999999999943</v>
      </c>
      <c r="W351" s="105">
        <f t="shared" si="113"/>
        <v>1115155.5781717976</v>
      </c>
      <c r="X351" s="112">
        <f t="shared" si="100"/>
        <v>775.61589930019454</v>
      </c>
      <c r="Y351" s="32">
        <f>(uNES*L351+ uOCEX*G351+uEREX*'UC '!H351+uHOEX*I351+uNES*S351+ uOCEX*N351+uEREX*O351+uHOEX*P351)/(1+oDR)^A$5:A$65536</f>
        <v>460.17523536928519</v>
      </c>
    </row>
    <row r="352" spans="1:25" x14ac:dyDescent="0.25">
      <c r="A352" s="4">
        <v>346</v>
      </c>
      <c r="C352" s="110">
        <f>IF(male=0,VLOOKUP((A350:A1184/'Life tables'!$I$2)+age,lifetable,13,1),IF(male=1,VLOOKUP((A350:A1184/'Life tables'!$I$2)+age,lifetable,10,1),"error"))</f>
        <v>6.6122671421597889E-4</v>
      </c>
      <c r="F352" s="101">
        <f t="shared" si="101"/>
        <v>172.84893440909428</v>
      </c>
      <c r="G352" s="101">
        <f t="shared" si="102"/>
        <v>17.363037214282343</v>
      </c>
      <c r="H352" s="101">
        <f t="shared" si="103"/>
        <v>0.39733177527796609</v>
      </c>
      <c r="I352" s="101">
        <f t="shared" si="104"/>
        <v>0.39733177527796609</v>
      </c>
      <c r="J352" s="101">
        <f t="shared" si="105"/>
        <v>47.774402331142468</v>
      </c>
      <c r="K352" s="101">
        <f t="shared" si="106"/>
        <v>15.462154534476907</v>
      </c>
      <c r="L352" s="101">
        <f t="shared" si="95"/>
        <v>91.454676778636625</v>
      </c>
      <c r="M352" s="101">
        <f t="shared" si="107"/>
        <v>827.1510655909052</v>
      </c>
      <c r="N352" s="101">
        <f t="shared" si="108"/>
        <v>79.656439744639542</v>
      </c>
      <c r="O352" s="101">
        <f t="shared" si="109"/>
        <v>1.9013909599028687</v>
      </c>
      <c r="P352" s="101">
        <f t="shared" si="110"/>
        <v>1.9013909599028687</v>
      </c>
      <c r="Q352" s="101">
        <f t="shared" si="111"/>
        <v>154.96077517059877</v>
      </c>
      <c r="R352" s="101">
        <f t="shared" si="112"/>
        <v>6.9684865246571244</v>
      </c>
      <c r="S352" s="101">
        <f t="shared" si="96"/>
        <v>581.76258223120408</v>
      </c>
      <c r="T352" s="101">
        <f t="shared" si="97"/>
        <v>202.73517750174125</v>
      </c>
      <c r="U352" s="101">
        <f t="shared" si="98"/>
        <v>22.430641059134032</v>
      </c>
      <c r="V352" s="33">
        <f t="shared" si="99"/>
        <v>999.99999999999955</v>
      </c>
      <c r="W352" s="105">
        <f t="shared" si="113"/>
        <v>1112608.3769713179</v>
      </c>
      <c r="X352" s="112">
        <f t="shared" si="100"/>
        <v>774.83418143912422</v>
      </c>
      <c r="Y352" s="32">
        <f>(uNES*L352+ uOCEX*G352+uEREX*'UC '!H352+uHOEX*I352+uNES*S352+ uOCEX*N352+uEREX*O352+uHOEX*P352)/(1+oDR)^A$5:A$65536</f>
        <v>459.56946515357907</v>
      </c>
    </row>
    <row r="353" spans="1:25" x14ac:dyDescent="0.25">
      <c r="A353" s="4">
        <v>347</v>
      </c>
      <c r="C353" s="110">
        <f>IF(male=0,VLOOKUP((A351:A1185/'Life tables'!$I$2)+age,lifetable,13,1),IF(male=1,VLOOKUP((A351:A1185/'Life tables'!$I$2)+age,lifetable,10,1),"error"))</f>
        <v>6.6122671421597889E-4</v>
      </c>
      <c r="F353" s="101">
        <f t="shared" si="101"/>
        <v>172.84843106642404</v>
      </c>
      <c r="G353" s="101">
        <f t="shared" si="102"/>
        <v>17.362986652457678</v>
      </c>
      <c r="H353" s="101">
        <f t="shared" si="103"/>
        <v>0.39733061823272642</v>
      </c>
      <c r="I353" s="101">
        <f t="shared" si="104"/>
        <v>0.39733061823272642</v>
      </c>
      <c r="J353" s="101">
        <f t="shared" si="105"/>
        <v>47.900700653125391</v>
      </c>
      <c r="K353" s="101">
        <f t="shared" si="106"/>
        <v>15.493300932120942</v>
      </c>
      <c r="L353" s="101">
        <f t="shared" si="95"/>
        <v>91.296781592254575</v>
      </c>
      <c r="M353" s="101">
        <f t="shared" si="107"/>
        <v>827.1515689335755</v>
      </c>
      <c r="N353" s="101">
        <f t="shared" si="108"/>
        <v>79.656488217629246</v>
      </c>
      <c r="O353" s="101">
        <f t="shared" si="109"/>
        <v>1.9013921169481085</v>
      </c>
      <c r="P353" s="101">
        <f t="shared" si="110"/>
        <v>1.9013921169481085</v>
      </c>
      <c r="Q353" s="101">
        <f t="shared" si="111"/>
        <v>155.56289538517728</v>
      </c>
      <c r="R353" s="101">
        <f t="shared" si="112"/>
        <v>6.9906393729215983</v>
      </c>
      <c r="S353" s="101">
        <f t="shared" si="96"/>
        <v>581.13876172395112</v>
      </c>
      <c r="T353" s="101">
        <f t="shared" si="97"/>
        <v>203.46359603830268</v>
      </c>
      <c r="U353" s="101">
        <f t="shared" si="98"/>
        <v>22.483940305042541</v>
      </c>
      <c r="V353" s="33">
        <f t="shared" si="99"/>
        <v>999.99999999999955</v>
      </c>
      <c r="W353" s="105">
        <f t="shared" si="113"/>
        <v>1110065.557949634</v>
      </c>
      <c r="X353" s="112">
        <f t="shared" si="100"/>
        <v>774.05246365665425</v>
      </c>
      <c r="Y353" s="32">
        <f>(uNES*L353+ uOCEX*G353+uEREX*'UC '!H353+uHOEX*I353+uNES*S353+ uOCEX*N353+uEREX*O353+uHOEX*P353)/(1+oDR)^A$5:A$65536</f>
        <v>458.96400534472298</v>
      </c>
    </row>
    <row r="354" spans="1:25" x14ac:dyDescent="0.25">
      <c r="A354" s="4">
        <v>348</v>
      </c>
      <c r="C354" s="110">
        <f>IF(male=0,VLOOKUP((A352:A1186/'Life tables'!$I$2)+age,lifetable,13,1),IF(male=1,VLOOKUP((A352:A1186/'Life tables'!$I$2)+age,lifetable,10,1),"error"))</f>
        <v>6.6122671421597889E-4</v>
      </c>
      <c r="F354" s="101">
        <f t="shared" si="101"/>
        <v>172.84794323855942</v>
      </c>
      <c r="G354" s="101">
        <f t="shared" si="102"/>
        <v>17.362937649127709</v>
      </c>
      <c r="H354" s="101">
        <f t="shared" si="103"/>
        <v>0.3973294968517232</v>
      </c>
      <c r="I354" s="101">
        <f t="shared" si="104"/>
        <v>0.3973294968517232</v>
      </c>
      <c r="J354" s="101">
        <f t="shared" si="105"/>
        <v>48.026998618658212</v>
      </c>
      <c r="K354" s="101">
        <f t="shared" si="106"/>
        <v>15.524447241860907</v>
      </c>
      <c r="L354" s="101">
        <f t="shared" si="95"/>
        <v>91.138900735209148</v>
      </c>
      <c r="M354" s="101">
        <f t="shared" si="107"/>
        <v>827.15205676144012</v>
      </c>
      <c r="N354" s="101">
        <f t="shared" si="108"/>
        <v>79.656535196509552</v>
      </c>
      <c r="O354" s="101">
        <f t="shared" si="109"/>
        <v>1.9013932383291117</v>
      </c>
      <c r="P354" s="101">
        <f t="shared" si="110"/>
        <v>1.9013932383291117</v>
      </c>
      <c r="Q354" s="101">
        <f t="shared" si="111"/>
        <v>156.16501595486727</v>
      </c>
      <c r="R354" s="101">
        <f t="shared" si="112"/>
        <v>7.0127922342511217</v>
      </c>
      <c r="S354" s="101">
        <f t="shared" si="96"/>
        <v>580.51492689915392</v>
      </c>
      <c r="T354" s="101">
        <f t="shared" si="97"/>
        <v>204.19201457352548</v>
      </c>
      <c r="U354" s="101">
        <f t="shared" si="98"/>
        <v>22.537239476112028</v>
      </c>
      <c r="V354" s="33">
        <f t="shared" si="99"/>
        <v>999.99999999999955</v>
      </c>
      <c r="W354" s="105">
        <f t="shared" si="113"/>
        <v>1107527.1143974671</v>
      </c>
      <c r="X354" s="112">
        <f t="shared" si="100"/>
        <v>773.27074595036197</v>
      </c>
      <c r="Y354" s="32">
        <f>(uNES*L354+ uOCEX*G354+uEREX*'UC '!H354+uHOEX*I354+uNES*S354+ uOCEX*N354+uEREX*O354+uHOEX*P354)/(1+oDR)^A$5:A$65536</f>
        <v>458.35885581298129</v>
      </c>
    </row>
    <row r="355" spans="1:25" x14ac:dyDescent="0.25">
      <c r="A355" s="4">
        <v>349</v>
      </c>
      <c r="C355" s="110">
        <f>IF(male=0,VLOOKUP((A353:A1187/'Life tables'!$I$2)+age,lifetable,13,1),IF(male=1,VLOOKUP((A353:A1187/'Life tables'!$I$2)+age,lifetable,10,1),"error"))</f>
        <v>6.6122671421597889E-4</v>
      </c>
      <c r="F355" s="101">
        <f t="shared" si="101"/>
        <v>172.84747044727911</v>
      </c>
      <c r="G355" s="101">
        <f t="shared" si="102"/>
        <v>17.362890156254103</v>
      </c>
      <c r="H355" s="101">
        <f t="shared" si="103"/>
        <v>0.39732841003565811</v>
      </c>
      <c r="I355" s="101">
        <f t="shared" si="104"/>
        <v>0.39732841003565811</v>
      </c>
      <c r="J355" s="101">
        <f t="shared" si="105"/>
        <v>48.153296238727989</v>
      </c>
      <c r="K355" s="101">
        <f t="shared" si="106"/>
        <v>15.555593466406316</v>
      </c>
      <c r="L355" s="101">
        <f t="shared" si="95"/>
        <v>90.981033765819376</v>
      </c>
      <c r="M355" s="101">
        <f t="shared" si="107"/>
        <v>827.15252955272035</v>
      </c>
      <c r="N355" s="101">
        <f t="shared" si="108"/>
        <v>79.656580727334202</v>
      </c>
      <c r="O355" s="101">
        <f t="shared" si="109"/>
        <v>1.9013943251451766</v>
      </c>
      <c r="P355" s="101">
        <f t="shared" si="110"/>
        <v>1.9013943251451766</v>
      </c>
      <c r="Q355" s="101">
        <f t="shared" si="111"/>
        <v>156.76713686872296</v>
      </c>
      <c r="R355" s="101">
        <f t="shared" si="112"/>
        <v>7.0349451082429848</v>
      </c>
      <c r="S355" s="101">
        <f t="shared" si="96"/>
        <v>579.89107819812989</v>
      </c>
      <c r="T355" s="101">
        <f t="shared" si="97"/>
        <v>204.92043310745095</v>
      </c>
      <c r="U355" s="101">
        <f t="shared" si="98"/>
        <v>22.590538574649301</v>
      </c>
      <c r="V355" s="33">
        <f t="shared" si="99"/>
        <v>999.99999999999943</v>
      </c>
      <c r="W355" s="105">
        <f t="shared" si="113"/>
        <v>1104993.0396151945</v>
      </c>
      <c r="X355" s="112">
        <f t="shared" si="100"/>
        <v>772.48902831789928</v>
      </c>
      <c r="Y355" s="32">
        <f>(uNES*L355+ uOCEX*G355+uEREX*'UC '!H355+uHOEX*I355+uNES*S355+ uOCEX*N355+uEREX*O355+uHOEX*P355)/(1+oDR)^A$5:A$65536</f>
        <v>457.75401642870719</v>
      </c>
    </row>
    <row r="356" spans="1:25" x14ac:dyDescent="0.25">
      <c r="A356" s="4">
        <v>350</v>
      </c>
      <c r="C356" s="110">
        <f>IF(male=0,VLOOKUP((A354:A1188/'Life tables'!$I$2)+age,lifetable,13,1),IF(male=1,VLOOKUP((A354:A1188/'Life tables'!$I$2)+age,lifetable,10,1),"error"))</f>
        <v>6.6122671421597889E-4</v>
      </c>
      <c r="F356" s="101">
        <f t="shared" si="101"/>
        <v>172.84701222910223</v>
      </c>
      <c r="G356" s="101">
        <f t="shared" si="102"/>
        <v>17.362844127279239</v>
      </c>
      <c r="H356" s="101">
        <f t="shared" si="103"/>
        <v>0.39732735671911729</v>
      </c>
      <c r="I356" s="101">
        <f t="shared" si="104"/>
        <v>0.39732735671911729</v>
      </c>
      <c r="J356" s="101">
        <f t="shared" si="105"/>
        <v>48.279593523983117</v>
      </c>
      <c r="K356" s="101">
        <f t="shared" si="106"/>
        <v>15.586739608383169</v>
      </c>
      <c r="L356" s="101">
        <f t="shared" si="95"/>
        <v>90.823180256018475</v>
      </c>
      <c r="M356" s="101">
        <f t="shared" si="107"/>
        <v>827.15298777089731</v>
      </c>
      <c r="N356" s="101">
        <f t="shared" si="108"/>
        <v>79.65662485473743</v>
      </c>
      <c r="O356" s="101">
        <f t="shared" si="109"/>
        <v>1.9013953784617177</v>
      </c>
      <c r="P356" s="101">
        <f t="shared" si="110"/>
        <v>1.9013953784617177</v>
      </c>
      <c r="Q356" s="101">
        <f t="shared" si="111"/>
        <v>157.36925811613591</v>
      </c>
      <c r="R356" s="101">
        <f t="shared" si="112"/>
        <v>7.0570979945068881</v>
      </c>
      <c r="S356" s="101">
        <f t="shared" si="96"/>
        <v>579.2672160485937</v>
      </c>
      <c r="T356" s="101">
        <f t="shared" si="97"/>
        <v>205.64885164011903</v>
      </c>
      <c r="U356" s="101">
        <f t="shared" si="98"/>
        <v>22.643837602890059</v>
      </c>
      <c r="V356" s="33">
        <f t="shared" si="99"/>
        <v>999.99999999999955</v>
      </c>
      <c r="W356" s="105">
        <f t="shared" si="113"/>
        <v>1102463.3269128422</v>
      </c>
      <c r="X356" s="112">
        <f t="shared" si="100"/>
        <v>771.70731075699052</v>
      </c>
      <c r="Y356" s="32">
        <f>(uNES*L356+ uOCEX*G356+uEREX*'UC '!H356+uHOEX*I356+uNES*S356+ uOCEX*N356+uEREX*O356+uHOEX*P356)/(1+oDR)^A$5:A$65536</f>
        <v>457.14948706234225</v>
      </c>
    </row>
    <row r="357" spans="1:25" x14ac:dyDescent="0.25">
      <c r="A357" s="4">
        <v>351</v>
      </c>
      <c r="C357" s="110">
        <f>IF(male=0,VLOOKUP((A355:A1189/'Life tables'!$I$2)+age,lifetable,13,1),IF(male=1,VLOOKUP((A355:A1189/'Life tables'!$I$2)+age,lifetable,10,1),"error"))</f>
        <v>6.6122671421597889E-4</v>
      </c>
      <c r="F357" s="101">
        <f t="shared" si="101"/>
        <v>172.84656813483411</v>
      </c>
      <c r="G357" s="101">
        <f t="shared" si="102"/>
        <v>17.362799517080568</v>
      </c>
      <c r="H357" s="101">
        <f t="shared" si="103"/>
        <v>0.39732633586952659</v>
      </c>
      <c r="I357" s="101">
        <f t="shared" si="104"/>
        <v>0.39732633586952659</v>
      </c>
      <c r="J357" s="101">
        <f t="shared" si="105"/>
        <v>48.405890484743772</v>
      </c>
      <c r="K357" s="101">
        <f t="shared" si="106"/>
        <v>15.61788567033652</v>
      </c>
      <c r="L357" s="101">
        <f t="shared" si="95"/>
        <v>90.665339790934198</v>
      </c>
      <c r="M357" s="101">
        <f t="shared" si="107"/>
        <v>827.15343186516543</v>
      </c>
      <c r="N357" s="101">
        <f t="shared" si="108"/>
        <v>79.656667621977633</v>
      </c>
      <c r="O357" s="101">
        <f t="shared" si="109"/>
        <v>1.9013963993113083</v>
      </c>
      <c r="P357" s="101">
        <f t="shared" si="110"/>
        <v>1.9013963993113083</v>
      </c>
      <c r="Q357" s="101">
        <f t="shared" si="111"/>
        <v>157.97137968682475</v>
      </c>
      <c r="R357" s="101">
        <f t="shared" si="112"/>
        <v>7.0792508926645645</v>
      </c>
      <c r="S357" s="101">
        <f t="shared" si="96"/>
        <v>578.64334086507586</v>
      </c>
      <c r="T357" s="101">
        <f t="shared" si="97"/>
        <v>206.37727017156851</v>
      </c>
      <c r="U357" s="101">
        <f t="shared" si="98"/>
        <v>22.697136563001084</v>
      </c>
      <c r="V357" s="33">
        <f t="shared" si="99"/>
        <v>999.99999999999955</v>
      </c>
      <c r="W357" s="105">
        <f t="shared" si="113"/>
        <v>1099937.9696100634</v>
      </c>
      <c r="X357" s="112">
        <f t="shared" si="100"/>
        <v>770.92559326542982</v>
      </c>
      <c r="Y357" s="32">
        <f>(uNES*L357+ uOCEX*G357+uEREX*'UC '!H357+uHOEX*I357+uNES*S357+ uOCEX*N357+uEREX*O357+uHOEX*P357)/(1+oDR)^A$5:A$65536</f>
        <v>456.54526758441415</v>
      </c>
    </row>
    <row r="358" spans="1:25" x14ac:dyDescent="0.25">
      <c r="A358" s="4">
        <v>352</v>
      </c>
      <c r="C358" s="110">
        <f>IF(male=0,VLOOKUP((A356:A1190/'Life tables'!$I$2)+age,lifetable,13,1),IF(male=1,VLOOKUP((A356:A1190/'Life tables'!$I$2)+age,lifetable,10,1),"error"))</f>
        <v>6.6122671421597889E-4</v>
      </c>
      <c r="F358" s="101">
        <f t="shared" si="101"/>
        <v>172.84613772912579</v>
      </c>
      <c r="G358" s="101">
        <f t="shared" si="102"/>
        <v>17.362756281926377</v>
      </c>
      <c r="H358" s="101">
        <f t="shared" si="103"/>
        <v>0.39732534648613949</v>
      </c>
      <c r="I358" s="101">
        <f t="shared" si="104"/>
        <v>0.39732534648613949</v>
      </c>
      <c r="J358" s="101">
        <f t="shared" si="105"/>
        <v>48.532187131012016</v>
      </c>
      <c r="K358" s="101">
        <f t="shared" si="106"/>
        <v>15.649031654732978</v>
      </c>
      <c r="L358" s="101">
        <f t="shared" si="95"/>
        <v>90.507511968482135</v>
      </c>
      <c r="M358" s="101">
        <f t="shared" si="107"/>
        <v>827.15386227087379</v>
      </c>
      <c r="N358" s="101">
        <f t="shared" si="108"/>
        <v>79.656709070979872</v>
      </c>
      <c r="O358" s="101">
        <f t="shared" si="109"/>
        <v>1.9013973886946953</v>
      </c>
      <c r="P358" s="101">
        <f t="shared" si="110"/>
        <v>1.9013973886946953</v>
      </c>
      <c r="Q358" s="101">
        <f t="shared" si="111"/>
        <v>158.57350157082493</v>
      </c>
      <c r="R358" s="101">
        <f t="shared" si="112"/>
        <v>7.1014038023494059</v>
      </c>
      <c r="S358" s="101">
        <f t="shared" si="96"/>
        <v>578.0194530493302</v>
      </c>
      <c r="T358" s="101">
        <f t="shared" si="97"/>
        <v>207.10568870183695</v>
      </c>
      <c r="U358" s="101">
        <f t="shared" si="98"/>
        <v>22.750435457082382</v>
      </c>
      <c r="V358" s="33">
        <f t="shared" si="99"/>
        <v>999.99999999999955</v>
      </c>
      <c r="W358" s="105">
        <f t="shared" si="113"/>
        <v>1097416.9610361324</v>
      </c>
      <c r="X358" s="112">
        <f t="shared" si="100"/>
        <v>770.14387584108022</v>
      </c>
      <c r="Y358" s="32">
        <f>(uNES*L358+ uOCEX*G358+uEREX*'UC '!H358+uHOEX*I358+uNES*S358+ uOCEX*N358+uEREX*O358+uHOEX*P358)/(1+oDR)^A$5:A$65536</f>
        <v>455.94135786553682</v>
      </c>
    </row>
    <row r="359" spans="1:25" x14ac:dyDescent="0.25">
      <c r="A359" s="4">
        <v>353</v>
      </c>
      <c r="C359" s="110">
        <f>IF(male=0,VLOOKUP((A357:A1191/'Life tables'!$I$2)+age,lifetable,13,1),IF(male=1,VLOOKUP((A357:A1191/'Life tables'!$I$2)+age,lifetable,10,1),"error"))</f>
        <v>6.6122671421597889E-4</v>
      </c>
      <c r="F359" s="101">
        <f t="shared" si="101"/>
        <v>172.84572059004734</v>
      </c>
      <c r="G359" s="101">
        <f t="shared" si="102"/>
        <v>17.362714379432923</v>
      </c>
      <c r="H359" s="101">
        <f t="shared" si="103"/>
        <v>0.39732438759905614</v>
      </c>
      <c r="I359" s="101">
        <f t="shared" si="104"/>
        <v>0.39732438759905614</v>
      </c>
      <c r="J359" s="101">
        <f t="shared" si="105"/>
        <v>48.658483472481628</v>
      </c>
      <c r="K359" s="101">
        <f t="shared" si="106"/>
        <v>15.68017756396312</v>
      </c>
      <c r="L359" s="101">
        <f t="shared" si="95"/>
        <v>90.34969639897156</v>
      </c>
      <c r="M359" s="101">
        <f t="shared" si="107"/>
        <v>827.15427940995221</v>
      </c>
      <c r="N359" s="101">
        <f t="shared" si="108"/>
        <v>79.656749242376918</v>
      </c>
      <c r="O359" s="101">
        <f t="shared" si="109"/>
        <v>1.9013983475817788</v>
      </c>
      <c r="P359" s="101">
        <f t="shared" si="110"/>
        <v>1.9013983475817788</v>
      </c>
      <c r="Q359" s="101">
        <f t="shared" si="111"/>
        <v>159.17562375847911</v>
      </c>
      <c r="R359" s="101">
        <f t="shared" si="112"/>
        <v>7.1235567232061037</v>
      </c>
      <c r="S359" s="101">
        <f t="shared" si="96"/>
        <v>577.39555299072651</v>
      </c>
      <c r="T359" s="101">
        <f t="shared" si="97"/>
        <v>207.83410723096074</v>
      </c>
      <c r="U359" s="101">
        <f t="shared" si="98"/>
        <v>22.803734287169224</v>
      </c>
      <c r="V359" s="33">
        <f t="shared" si="99"/>
        <v>999.99999999999955</v>
      </c>
      <c r="W359" s="105">
        <f t="shared" si="113"/>
        <v>1094900.2945299225</v>
      </c>
      <c r="X359" s="112">
        <f t="shared" si="100"/>
        <v>769.36215848186964</v>
      </c>
      <c r="Y359" s="32">
        <f>(uNES*L359+ uOCEX*G359+uEREX*'UC '!H359+uHOEX*I359+uNES*S359+ uOCEX*N359+uEREX*O359+uHOEX*P359)/(1+oDR)^A$5:A$65536</f>
        <v>455.33775777640847</v>
      </c>
    </row>
    <row r="360" spans="1:25" x14ac:dyDescent="0.25">
      <c r="A360" s="4">
        <v>354</v>
      </c>
      <c r="C360" s="110">
        <f>IF(male=0,VLOOKUP((A358:A1192/'Life tables'!$I$2)+age,lifetable,13,1),IF(male=1,VLOOKUP((A358:A1192/'Life tables'!$I$2)+age,lifetable,10,1),"error"))</f>
        <v>6.6122671421597889E-4</v>
      </c>
      <c r="F360" s="101">
        <f t="shared" si="101"/>
        <v>172.8453163086742</v>
      </c>
      <c r="G360" s="101">
        <f t="shared" si="102"/>
        <v>17.362673768522878</v>
      </c>
      <c r="H360" s="101">
        <f t="shared" si="103"/>
        <v>0.39732345826827231</v>
      </c>
      <c r="I360" s="101">
        <f t="shared" si="104"/>
        <v>0.39732345826827231</v>
      </c>
      <c r="J360" s="101">
        <f t="shared" si="105"/>
        <v>48.78477951854758</v>
      </c>
      <c r="K360" s="101">
        <f t="shared" si="106"/>
        <v>15.71132340034384</v>
      </c>
      <c r="L360" s="101">
        <f t="shared" si="95"/>
        <v>90.191892704723358</v>
      </c>
      <c r="M360" s="101">
        <f t="shared" si="107"/>
        <v>827.15468369132543</v>
      </c>
      <c r="N360" s="101">
        <f t="shared" si="108"/>
        <v>79.656788175549082</v>
      </c>
      <c r="O360" s="101">
        <f t="shared" si="109"/>
        <v>1.9013992769125627</v>
      </c>
      <c r="P360" s="101">
        <f t="shared" si="110"/>
        <v>1.9013992769125627</v>
      </c>
      <c r="Q360" s="101">
        <f t="shared" si="111"/>
        <v>159.77774624042758</v>
      </c>
      <c r="R360" s="101">
        <f t="shared" si="112"/>
        <v>7.1457096548903021</v>
      </c>
      <c r="S360" s="101">
        <f t="shared" si="96"/>
        <v>576.77164106663338</v>
      </c>
      <c r="T360" s="101">
        <f t="shared" si="97"/>
        <v>208.56252575897514</v>
      </c>
      <c r="U360" s="101">
        <f t="shared" si="98"/>
        <v>22.85703305523414</v>
      </c>
      <c r="V360" s="33">
        <f t="shared" si="99"/>
        <v>999.99999999999966</v>
      </c>
      <c r="W360" s="105">
        <f t="shared" si="113"/>
        <v>1092387.9634398997</v>
      </c>
      <c r="X360" s="112">
        <f t="shared" si="100"/>
        <v>768.58044118579039</v>
      </c>
      <c r="Y360" s="32">
        <f>(uNES*L360+ uOCEX*G360+uEREX*'UC '!H360+uHOEX*I360+uNES*S360+ uOCEX*N360+uEREX*O360+uHOEX*P360)/(1+oDR)^A$5:A$65536</f>
        <v>454.73446718781054</v>
      </c>
    </row>
    <row r="361" spans="1:25" x14ac:dyDescent="0.25">
      <c r="A361" s="4">
        <v>355</v>
      </c>
      <c r="C361" s="110">
        <f>IF(male=0,VLOOKUP((A359:A1193/'Life tables'!$I$2)+age,lifetable,13,1),IF(male=1,VLOOKUP((A359:A1193/'Life tables'!$I$2)+age,lifetable,10,1),"error"))</f>
        <v>6.6122671421597889E-4</v>
      </c>
      <c r="F361" s="101">
        <f t="shared" si="101"/>
        <v>172.84492448868627</v>
      </c>
      <c r="G361" s="101">
        <f t="shared" si="102"/>
        <v>17.362634409385056</v>
      </c>
      <c r="H361" s="101">
        <f t="shared" si="103"/>
        <v>0.39732255758275797</v>
      </c>
      <c r="I361" s="101">
        <f t="shared" si="104"/>
        <v>0.39732255758275797</v>
      </c>
      <c r="J361" s="101">
        <f t="shared" si="105"/>
        <v>48.911075278315266</v>
      </c>
      <c r="K361" s="101">
        <f t="shared" si="106"/>
        <v>15.742469166120616</v>
      </c>
      <c r="L361" s="101">
        <f t="shared" si="95"/>
        <v>90.03410051969982</v>
      </c>
      <c r="M361" s="101">
        <f t="shared" si="107"/>
        <v>827.15507551131338</v>
      </c>
      <c r="N361" s="101">
        <f t="shared" si="108"/>
        <v>79.656825908662853</v>
      </c>
      <c r="O361" s="101">
        <f t="shared" si="109"/>
        <v>1.9014001775980771</v>
      </c>
      <c r="P361" s="101">
        <f t="shared" si="110"/>
        <v>1.9014001775980771</v>
      </c>
      <c r="Q361" s="101">
        <f t="shared" si="111"/>
        <v>160.37986900759913</v>
      </c>
      <c r="R361" s="101">
        <f t="shared" si="112"/>
        <v>7.1678625970682583</v>
      </c>
      <c r="S361" s="101">
        <f t="shared" si="96"/>
        <v>576.14771764278703</v>
      </c>
      <c r="T361" s="101">
        <f t="shared" si="97"/>
        <v>209.29094428591441</v>
      </c>
      <c r="U361" s="101">
        <f t="shared" si="98"/>
        <v>22.910331763188875</v>
      </c>
      <c r="V361" s="33">
        <f t="shared" si="99"/>
        <v>999.99999999999966</v>
      </c>
      <c r="W361" s="105">
        <f t="shared" si="113"/>
        <v>1089879.961124101</v>
      </c>
      <c r="X361" s="112">
        <f t="shared" si="100"/>
        <v>767.79872395089637</v>
      </c>
      <c r="Y361" s="32">
        <f>(uNES*L361+ uOCEX*G361+uEREX*'UC '!H361+uHOEX*I361+uNES*S361+ uOCEX*N361+uEREX*O361+uHOEX*P361)/(1+oDR)^A$5:A$65536</f>
        <v>454.13148597060626</v>
      </c>
    </row>
    <row r="362" spans="1:25" x14ac:dyDescent="0.25">
      <c r="A362" s="4">
        <v>356</v>
      </c>
      <c r="C362" s="110">
        <f>IF(male=0,VLOOKUP((A360:A1194/'Life tables'!$I$2)+age,lifetable,13,1),IF(male=1,VLOOKUP((A360:A1194/'Life tables'!$I$2)+age,lifetable,10,1),"error"))</f>
        <v>6.6122671421597889E-4</v>
      </c>
      <c r="F362" s="101">
        <f t="shared" si="101"/>
        <v>172.84454474597953</v>
      </c>
      <c r="G362" s="101">
        <f t="shared" si="102"/>
        <v>17.362596263435407</v>
      </c>
      <c r="H362" s="101">
        <f t="shared" si="103"/>
        <v>0.39732168465956447</v>
      </c>
      <c r="I362" s="101">
        <f t="shared" si="104"/>
        <v>0.39732168465956447</v>
      </c>
      <c r="J362" s="101">
        <f t="shared" si="105"/>
        <v>49.037370760609406</v>
      </c>
      <c r="K362" s="101">
        <f t="shared" si="106"/>
        <v>15.77361486346971</v>
      </c>
      <c r="L362" s="101">
        <f t="shared" si="95"/>
        <v>89.876319489145885</v>
      </c>
      <c r="M362" s="101">
        <f t="shared" si="107"/>
        <v>827.15545525402013</v>
      </c>
      <c r="N362" s="101">
        <f t="shared" si="108"/>
        <v>79.656862478708277</v>
      </c>
      <c r="O362" s="101">
        <f t="shared" si="109"/>
        <v>1.9014010505212706</v>
      </c>
      <c r="P362" s="101">
        <f t="shared" si="110"/>
        <v>1.9014010505212706</v>
      </c>
      <c r="Q362" s="101">
        <f t="shared" si="111"/>
        <v>160.98199205120221</v>
      </c>
      <c r="R362" s="101">
        <f t="shared" si="112"/>
        <v>7.1900155494165183</v>
      </c>
      <c r="S362" s="101">
        <f t="shared" si="96"/>
        <v>575.52378307365052</v>
      </c>
      <c r="T362" s="101">
        <f t="shared" si="97"/>
        <v>210.01936281181162</v>
      </c>
      <c r="U362" s="101">
        <f t="shared" si="98"/>
        <v>22.963630412886229</v>
      </c>
      <c r="V362" s="33">
        <f t="shared" si="99"/>
        <v>999.99999999999966</v>
      </c>
      <c r="W362" s="105">
        <f t="shared" si="113"/>
        <v>1087376.2809501286</v>
      </c>
      <c r="X362" s="112">
        <f t="shared" si="100"/>
        <v>767.01700677530175</v>
      </c>
      <c r="Y362" s="32">
        <f>(uNES*L362+ uOCEX*G362+uEREX*'UC '!H362+uHOEX*I362+uNES*S362+ uOCEX*N362+uEREX*O362+uHOEX*P362)/(1+oDR)^A$5:A$65536</f>
        <v>453.52881399574028</v>
      </c>
    </row>
    <row r="363" spans="1:25" x14ac:dyDescent="0.25">
      <c r="A363" s="4">
        <v>357</v>
      </c>
      <c r="C363" s="110">
        <f>IF(male=0,VLOOKUP((A361:A1195/'Life tables'!$I$2)+age,lifetable,13,1),IF(male=1,VLOOKUP((A361:A1195/'Life tables'!$I$2)+age,lifetable,10,1),"error"))</f>
        <v>6.6122671421597889E-4</v>
      </c>
      <c r="F363" s="101">
        <f t="shared" si="101"/>
        <v>172.8441767082893</v>
      </c>
      <c r="G363" s="101">
        <f t="shared" si="102"/>
        <v>17.362559293279162</v>
      </c>
      <c r="H363" s="101">
        <f t="shared" si="103"/>
        <v>0.39732083864295853</v>
      </c>
      <c r="I363" s="101">
        <f t="shared" si="104"/>
        <v>0.39732083864295853</v>
      </c>
      <c r="J363" s="101">
        <f t="shared" si="105"/>
        <v>49.163665973982717</v>
      </c>
      <c r="K363" s="101">
        <f t="shared" si="106"/>
        <v>15.804760494500307</v>
      </c>
      <c r="L363" s="101">
        <f t="shared" si="95"/>
        <v>89.718549269241208</v>
      </c>
      <c r="M363" s="101">
        <f t="shared" si="107"/>
        <v>827.15582329171025</v>
      </c>
      <c r="N363" s="101">
        <f t="shared" si="108"/>
        <v>79.656897921535233</v>
      </c>
      <c r="O363" s="101">
        <f t="shared" si="109"/>
        <v>1.9014018965378763</v>
      </c>
      <c r="P363" s="101">
        <f t="shared" si="110"/>
        <v>1.9014018965378763</v>
      </c>
      <c r="Q363" s="101">
        <f t="shared" si="111"/>
        <v>161.5841153627162</v>
      </c>
      <c r="R363" s="101">
        <f t="shared" si="112"/>
        <v>7.2121685116215968</v>
      </c>
      <c r="S363" s="101">
        <f t="shared" si="96"/>
        <v>574.89983770276149</v>
      </c>
      <c r="T363" s="101">
        <f t="shared" si="97"/>
        <v>210.74778133669892</v>
      </c>
      <c r="U363" s="101">
        <f t="shared" si="98"/>
        <v>23.016929006121906</v>
      </c>
      <c r="V363" s="33">
        <f t="shared" si="99"/>
        <v>999.99999999999955</v>
      </c>
      <c r="W363" s="105">
        <f t="shared" si="113"/>
        <v>1084876.9162951289</v>
      </c>
      <c r="X363" s="112">
        <f t="shared" si="100"/>
        <v>766.23528965717878</v>
      </c>
      <c r="Y363" s="32">
        <f>(uNES*L363+ uOCEX*G363+uEREX*'UC '!H363+uHOEX*I363+uNES*S363+ uOCEX*N363+uEREX*O363+uHOEX*P363)/(1+oDR)^A$5:A$65536</f>
        <v>452.92645113423708</v>
      </c>
    </row>
    <row r="364" spans="1:25" x14ac:dyDescent="0.25">
      <c r="A364" s="4">
        <v>358</v>
      </c>
      <c r="C364" s="110">
        <f>IF(male=0,VLOOKUP((A362:A1196/'Life tables'!$I$2)+age,lifetable,13,1),IF(male=1,VLOOKUP((A362:A1196/'Life tables'!$I$2)+age,lifetable,10,1),"error"))</f>
        <v>6.6122671421597889E-4</v>
      </c>
      <c r="F364" s="101">
        <f t="shared" si="101"/>
        <v>172.8438200148255</v>
      </c>
      <c r="G364" s="101">
        <f t="shared" si="102"/>
        <v>17.362523462674204</v>
      </c>
      <c r="H364" s="101">
        <f t="shared" si="103"/>
        <v>0.3973200187035838</v>
      </c>
      <c r="I364" s="101">
        <f t="shared" si="104"/>
        <v>0.3973200187035838</v>
      </c>
      <c r="J364" s="101">
        <f t="shared" si="105"/>
        <v>49.289960926724298</v>
      </c>
      <c r="K364" s="101">
        <f t="shared" si="106"/>
        <v>15.835906061256578</v>
      </c>
      <c r="L364" s="101">
        <f t="shared" si="95"/>
        <v>89.560789526763244</v>
      </c>
      <c r="M364" s="101">
        <f t="shared" si="107"/>
        <v>827.15617998517405</v>
      </c>
      <c r="N364" s="101">
        <f t="shared" si="108"/>
        <v>79.656932271888621</v>
      </c>
      <c r="O364" s="101">
        <f t="shared" si="109"/>
        <v>1.9014027164772511</v>
      </c>
      <c r="P364" s="101">
        <f t="shared" si="110"/>
        <v>1.9014027164772511</v>
      </c>
      <c r="Q364" s="101">
        <f t="shared" si="111"/>
        <v>162.18623893388315</v>
      </c>
      <c r="R364" s="101">
        <f t="shared" si="112"/>
        <v>7.2343214833796718</v>
      </c>
      <c r="S364" s="101">
        <f t="shared" si="96"/>
        <v>574.27588186306809</v>
      </c>
      <c r="T364" s="101">
        <f t="shared" si="97"/>
        <v>211.47619986060744</v>
      </c>
      <c r="U364" s="101">
        <f t="shared" si="98"/>
        <v>23.07022754463625</v>
      </c>
      <c r="V364" s="33">
        <f t="shared" si="99"/>
        <v>999.99999999999955</v>
      </c>
      <c r="W364" s="105">
        <f t="shared" si="113"/>
        <v>1082381.8605457835</v>
      </c>
      <c r="X364" s="112">
        <f t="shared" si="100"/>
        <v>765.45357259475588</v>
      </c>
      <c r="Y364" s="32">
        <f>(uNES*L364+ uOCEX*G364+uEREX*'UC '!H364+uHOEX*I364+uNES*S364+ uOCEX*N364+uEREX*O364+uHOEX*P364)/(1+oDR)^A$5:A$65536</f>
        <v>452.32439725720013</v>
      </c>
    </row>
    <row r="365" spans="1:25" x14ac:dyDescent="0.25">
      <c r="A365" s="4">
        <v>359</v>
      </c>
      <c r="C365" s="110">
        <f>IF(male=0,VLOOKUP((A363:A1197/'Life tables'!$I$2)+age,lifetable,13,1),IF(male=1,VLOOKUP((A363:A1197/'Life tables'!$I$2)+age,lifetable,10,1),"error"))</f>
        <v>6.6122671421597889E-4</v>
      </c>
      <c r="F365" s="101">
        <f t="shared" si="101"/>
        <v>172.84347431591885</v>
      </c>
      <c r="G365" s="101">
        <f t="shared" si="102"/>
        <v>17.362488736495525</v>
      </c>
      <c r="H365" s="101">
        <f t="shared" si="103"/>
        <v>0.39731922403764758</v>
      </c>
      <c r="I365" s="101">
        <f t="shared" si="104"/>
        <v>0.39731922403764758</v>
      </c>
      <c r="J365" s="101">
        <f t="shared" si="105"/>
        <v>49.416255626867745</v>
      </c>
      <c r="K365" s="101">
        <f t="shared" si="106"/>
        <v>15.867051565719684</v>
      </c>
      <c r="L365" s="101">
        <f t="shared" si="95"/>
        <v>89.4030399387606</v>
      </c>
      <c r="M365" s="101">
        <f t="shared" si="107"/>
        <v>827.15652568408063</v>
      </c>
      <c r="N365" s="101">
        <f t="shared" si="108"/>
        <v>79.656965563442327</v>
      </c>
      <c r="O365" s="101">
        <f t="shared" si="109"/>
        <v>1.9014035111431873</v>
      </c>
      <c r="P365" s="101">
        <f t="shared" si="110"/>
        <v>1.9014035111431873</v>
      </c>
      <c r="Q365" s="101">
        <f t="shared" si="111"/>
        <v>162.7883627566996</v>
      </c>
      <c r="R365" s="101">
        <f t="shared" si="112"/>
        <v>7.2564744643962866</v>
      </c>
      <c r="S365" s="101">
        <f t="shared" si="96"/>
        <v>573.65191587725599</v>
      </c>
      <c r="T365" s="101">
        <f t="shared" si="97"/>
        <v>212.20461838356735</v>
      </c>
      <c r="U365" s="101">
        <f t="shared" si="98"/>
        <v>23.123526030115972</v>
      </c>
      <c r="V365" s="33">
        <f t="shared" si="99"/>
        <v>999.99999999999955</v>
      </c>
      <c r="W365" s="105">
        <f t="shared" si="113"/>
        <v>1079891.107098293</v>
      </c>
      <c r="X365" s="112">
        <f t="shared" si="100"/>
        <v>764.67185558631616</v>
      </c>
      <c r="Y365" s="32">
        <f>(uNES*L365+ uOCEX*G365+uEREX*'UC '!H365+uHOEX*I365+uNES*S365+ uOCEX*N365+uEREX*O365+uHOEX*P365)/(1+oDR)^A$5:A$65536</f>
        <v>451.72265223581138</v>
      </c>
    </row>
    <row r="366" spans="1:25" x14ac:dyDescent="0.25">
      <c r="A366" s="4">
        <v>360</v>
      </c>
      <c r="C366" s="110">
        <f>IF(male=0,VLOOKUP((A364:A1198/'Life tables'!$I$2)+age,lifetable,13,1),IF(male=1,VLOOKUP((A364:A1198/'Life tables'!$I$2)+age,lifetable,10,1),"error"))</f>
        <v>6.6122671421597889E-4</v>
      </c>
      <c r="F366" s="101">
        <f t="shared" si="101"/>
        <v>172.84313927267814</v>
      </c>
      <c r="G366" s="101">
        <f t="shared" si="102"/>
        <v>17.362455080700787</v>
      </c>
      <c r="H366" s="101">
        <f t="shared" si="103"/>
        <v>0.39731845386613285</v>
      </c>
      <c r="I366" s="101">
        <f t="shared" si="104"/>
        <v>0.39731845386613285</v>
      </c>
      <c r="J366" s="101">
        <f t="shared" si="105"/>
        <v>49.542550082199021</v>
      </c>
      <c r="K366" s="101">
        <f t="shared" si="106"/>
        <v>15.898197009809723</v>
      </c>
      <c r="L366" s="101">
        <f t="shared" si="95"/>
        <v>89.245300192236343</v>
      </c>
      <c r="M366" s="101">
        <f t="shared" si="107"/>
        <v>827.15686072732137</v>
      </c>
      <c r="N366" s="101">
        <f t="shared" si="108"/>
        <v>79.656997828832317</v>
      </c>
      <c r="O366" s="101">
        <f t="shared" si="109"/>
        <v>1.9014042813147018</v>
      </c>
      <c r="P366" s="101">
        <f t="shared" si="110"/>
        <v>1.9014042813147018</v>
      </c>
      <c r="Q366" s="101">
        <f t="shared" si="111"/>
        <v>163.39048682340885</v>
      </c>
      <c r="R366" s="101">
        <f t="shared" si="112"/>
        <v>7.2786274543860596</v>
      </c>
      <c r="S366" s="101">
        <f t="shared" si="96"/>
        <v>573.02794005806481</v>
      </c>
      <c r="T366" s="101">
        <f t="shared" si="97"/>
        <v>212.93303690560788</v>
      </c>
      <c r="U366" s="101">
        <f t="shared" si="98"/>
        <v>23.176824464195782</v>
      </c>
      <c r="V366" s="33">
        <f t="shared" si="99"/>
        <v>999.99999999999955</v>
      </c>
      <c r="W366" s="105">
        <f t="shared" si="113"/>
        <v>1077404.6493583645</v>
      </c>
      <c r="X366" s="112">
        <f t="shared" si="100"/>
        <v>763.89013863019591</v>
      </c>
      <c r="Y366" s="32">
        <f>(uNES*L366+ uOCEX*G366+uEREX*'UC '!H366+uHOEX*I366+uNES*S366+ uOCEX*N366+uEREX*O366+uHOEX*P366)/(1+oDR)^A$5:A$65536</f>
        <v>451.12121594132913</v>
      </c>
    </row>
    <row r="367" spans="1:25" x14ac:dyDescent="0.25">
      <c r="A367" s="4">
        <v>361</v>
      </c>
      <c r="C367" s="110">
        <f>IF(male=0,VLOOKUP((A365:A1199/'Life tables'!$I$2)+age,lifetable,13,1),IF(male=1,VLOOKUP((A365:A1199/'Life tables'!$I$2)+age,lifetable,10,1),"error"))</f>
        <v>6.6122671421597889E-4</v>
      </c>
      <c r="F367" s="101">
        <f t="shared" si="101"/>
        <v>172.84281455665791</v>
      </c>
      <c r="G367" s="101">
        <f t="shared" si="102"/>
        <v>17.362422462296962</v>
      </c>
      <c r="H367" s="101">
        <f t="shared" si="103"/>
        <v>0.39731770743403466</v>
      </c>
      <c r="I367" s="101">
        <f t="shared" si="104"/>
        <v>0.39731770743403466</v>
      </c>
      <c r="J367" s="101">
        <f t="shared" si="105"/>
        <v>49.668844300264112</v>
      </c>
      <c r="K367" s="101">
        <f t="shared" si="106"/>
        <v>15.929342395387605</v>
      </c>
      <c r="L367" s="101">
        <f t="shared" si="95"/>
        <v>89.087569983841163</v>
      </c>
      <c r="M367" s="101">
        <f t="shared" si="107"/>
        <v>827.15718544334152</v>
      </c>
      <c r="N367" s="101">
        <f t="shared" si="108"/>
        <v>79.6570290996886</v>
      </c>
      <c r="O367" s="101">
        <f t="shared" si="109"/>
        <v>1.9014050277468</v>
      </c>
      <c r="P367" s="101">
        <f t="shared" si="110"/>
        <v>1.9014050277468</v>
      </c>
      <c r="Q367" s="101">
        <f t="shared" si="111"/>
        <v>163.99261112649327</v>
      </c>
      <c r="R367" s="101">
        <f t="shared" si="112"/>
        <v>7.3007804530724068</v>
      </c>
      <c r="S367" s="101">
        <f t="shared" si="96"/>
        <v>572.40395470859357</v>
      </c>
      <c r="T367" s="101">
        <f t="shared" si="97"/>
        <v>213.66145542675739</v>
      </c>
      <c r="U367" s="101">
        <f t="shared" si="98"/>
        <v>23.230122848460013</v>
      </c>
      <c r="V367" s="33">
        <f t="shared" si="99"/>
        <v>999.99999999999943</v>
      </c>
      <c r="W367" s="105">
        <f t="shared" si="113"/>
        <v>1074922.4807411965</v>
      </c>
      <c r="X367" s="112">
        <f t="shared" si="100"/>
        <v>763.10842172478192</v>
      </c>
      <c r="Y367" s="32">
        <f>(uNES*L367+ uOCEX*G367+uEREX*'UC '!H367+uHOEX*I367+uNES*S367+ uOCEX*N367+uEREX*O367+uHOEX*P367)/(1+oDR)^A$5:A$65536</f>
        <v>450.52008824508835</v>
      </c>
    </row>
    <row r="368" spans="1:25" x14ac:dyDescent="0.25">
      <c r="A368" s="4">
        <v>362</v>
      </c>
      <c r="C368" s="110">
        <f>IF(male=0,VLOOKUP((A366:A1200/'Life tables'!$I$2)+age,lifetable,13,1),IF(male=1,VLOOKUP((A366:A1200/'Life tables'!$I$2)+age,lifetable,10,1),"error"))</f>
        <v>6.6122671421597889E-4</v>
      </c>
      <c r="F368" s="101">
        <f t="shared" si="101"/>
        <v>172.84249984953667</v>
      </c>
      <c r="G368" s="101">
        <f t="shared" si="102"/>
        <v>17.362390849307989</v>
      </c>
      <c r="H368" s="101">
        <f t="shared" si="103"/>
        <v>0.39731698400962012</v>
      </c>
      <c r="I368" s="101">
        <f t="shared" si="104"/>
        <v>0.39731698400962012</v>
      </c>
      <c r="J368" s="101">
        <f t="shared" si="105"/>
        <v>49.7951382883764</v>
      </c>
      <c r="K368" s="101">
        <f t="shared" si="106"/>
        <v>15.960487724256886</v>
      </c>
      <c r="L368" s="101">
        <f t="shared" si="95"/>
        <v>88.929849019576153</v>
      </c>
      <c r="M368" s="101">
        <f t="shared" si="107"/>
        <v>827.15750015046274</v>
      </c>
      <c r="N368" s="101">
        <f t="shared" si="108"/>
        <v>79.657059406666221</v>
      </c>
      <c r="O368" s="101">
        <f t="shared" si="109"/>
        <v>1.9014057511712144</v>
      </c>
      <c r="P368" s="101">
        <f t="shared" si="110"/>
        <v>1.9014057511712144</v>
      </c>
      <c r="Q368" s="101">
        <f t="shared" si="111"/>
        <v>164.59473565866691</v>
      </c>
      <c r="R368" s="101">
        <f t="shared" si="112"/>
        <v>7.3229334601872687</v>
      </c>
      <c r="S368" s="101">
        <f t="shared" si="96"/>
        <v>571.77996012259996</v>
      </c>
      <c r="T368" s="101">
        <f t="shared" si="97"/>
        <v>214.3898739470433</v>
      </c>
      <c r="U368" s="101">
        <f t="shared" si="98"/>
        <v>23.283421184444155</v>
      </c>
      <c r="V368" s="33">
        <f t="shared" si="99"/>
        <v>999.99999999999943</v>
      </c>
      <c r="W368" s="105">
        <f t="shared" si="113"/>
        <v>1072444.5946714671</v>
      </c>
      <c r="X368" s="112">
        <f t="shared" si="100"/>
        <v>762.32670486851202</v>
      </c>
      <c r="Y368" s="32">
        <f>(uNES*L368+ uOCEX*G368+uEREX*'UC '!H368+uHOEX*I368+uNES*S368+ uOCEX*N368+uEREX*O368+uHOEX*P368)/(1+oDR)^A$5:A$65536</f>
        <v>449.91926901849905</v>
      </c>
    </row>
    <row r="369" spans="1:25" x14ac:dyDescent="0.25">
      <c r="A369" s="4">
        <v>363</v>
      </c>
      <c r="C369" s="110">
        <f>IF(male=0,VLOOKUP((A367:A1201/'Life tables'!$I$2)+age,lifetable,13,1),IF(male=1,VLOOKUP((A367:A1201/'Life tables'!$I$2)+age,lifetable,10,1),"error"))</f>
        <v>6.6122671421597889E-4</v>
      </c>
      <c r="F369" s="101">
        <f t="shared" si="101"/>
        <v>172.84219484280462</v>
      </c>
      <c r="G369" s="101">
        <f t="shared" si="102"/>
        <v>17.362360210743411</v>
      </c>
      <c r="H369" s="101">
        <f t="shared" si="103"/>
        <v>0.39731628288371079</v>
      </c>
      <c r="I369" s="101">
        <f t="shared" si="104"/>
        <v>0.39731628288371079</v>
      </c>
      <c r="J369" s="101">
        <f t="shared" si="105"/>
        <v>49.921432053623839</v>
      </c>
      <c r="K369" s="101">
        <f t="shared" si="106"/>
        <v>15.991632998165523</v>
      </c>
      <c r="L369" s="101">
        <f t="shared" si="95"/>
        <v>88.772137014504409</v>
      </c>
      <c r="M369" s="101">
        <f t="shared" si="107"/>
        <v>827.15780515719473</v>
      </c>
      <c r="N369" s="101">
        <f t="shared" si="108"/>
        <v>79.657088779475345</v>
      </c>
      <c r="O369" s="101">
        <f t="shared" si="109"/>
        <v>1.9014064522971237</v>
      </c>
      <c r="P369" s="101">
        <f t="shared" si="110"/>
        <v>1.9014064522971237</v>
      </c>
      <c r="Q369" s="101">
        <f t="shared" si="111"/>
        <v>165.19686041286843</v>
      </c>
      <c r="R369" s="101">
        <f t="shared" si="112"/>
        <v>7.3450864754708487</v>
      </c>
      <c r="S369" s="101">
        <f t="shared" si="96"/>
        <v>571.15595658478583</v>
      </c>
      <c r="T369" s="101">
        <f t="shared" si="97"/>
        <v>215.11829246649228</v>
      </c>
      <c r="U369" s="101">
        <f t="shared" si="98"/>
        <v>23.336719473636371</v>
      </c>
      <c r="V369" s="33">
        <f t="shared" si="99"/>
        <v>999.99999999999932</v>
      </c>
      <c r="W369" s="105">
        <f t="shared" si="113"/>
        <v>1069970.9845833185</v>
      </c>
      <c r="X369" s="112">
        <f t="shared" si="100"/>
        <v>761.54498805987066</v>
      </c>
      <c r="Y369" s="32">
        <f>(uNES*L369+ uOCEX*G369+uEREX*'UC '!H369+uHOEX*I369+uNES*S369+ uOCEX*N369+uEREX*O369+uHOEX*P369)/(1+oDR)^A$5:A$65536</f>
        <v>449.31875813304561</v>
      </c>
    </row>
    <row r="370" spans="1:25" x14ac:dyDescent="0.25">
      <c r="A370" s="4">
        <v>364</v>
      </c>
      <c r="C370" s="110">
        <f>IF(male=0,VLOOKUP((A368:A1202/'Life tables'!$I$2)+age,lifetable,13,1),IF(male=1,VLOOKUP((A368:A1202/'Life tables'!$I$2)+age,lifetable,10,1),"error"))</f>
        <v>6.6122671421597889E-4</v>
      </c>
      <c r="F370" s="101">
        <f t="shared" si="101"/>
        <v>172.8418992374614</v>
      </c>
      <c r="G370" s="101">
        <f t="shared" si="102"/>
        <v>17.362330516568015</v>
      </c>
      <c r="H370" s="101">
        <f t="shared" si="103"/>
        <v>0.39731560336898775</v>
      </c>
      <c r="I370" s="101">
        <f t="shared" si="104"/>
        <v>0.39731560336898775</v>
      </c>
      <c r="J370" s="101">
        <f t="shared" si="105"/>
        <v>50.047725602875921</v>
      </c>
      <c r="K370" s="101">
        <f t="shared" si="106"/>
        <v>16.022778218807598</v>
      </c>
      <c r="L370" s="101">
        <f t="shared" si="95"/>
        <v>88.614433692471891</v>
      </c>
      <c r="M370" s="101">
        <f t="shared" si="107"/>
        <v>827.15810076253797</v>
      </c>
      <c r="N370" s="101">
        <f t="shared" si="108"/>
        <v>79.657117246910374</v>
      </c>
      <c r="O370" s="101">
        <f t="shared" si="109"/>
        <v>1.9014071318118468</v>
      </c>
      <c r="P370" s="101">
        <f t="shared" si="110"/>
        <v>1.9014071318118468</v>
      </c>
      <c r="Q370" s="101">
        <f t="shared" si="111"/>
        <v>165.79898538225419</v>
      </c>
      <c r="R370" s="101">
        <f t="shared" si="112"/>
        <v>7.3672394986713572</v>
      </c>
      <c r="S370" s="101">
        <f t="shared" si="96"/>
        <v>570.53194437107834</v>
      </c>
      <c r="T370" s="101">
        <f t="shared" si="97"/>
        <v>215.8467109851301</v>
      </c>
      <c r="U370" s="101">
        <f t="shared" si="98"/>
        <v>23.390017717478955</v>
      </c>
      <c r="V370" s="33">
        <f t="shared" si="99"/>
        <v>999.99999999999932</v>
      </c>
      <c r="W370" s="105">
        <f t="shared" si="113"/>
        <v>1067501.6439203448</v>
      </c>
      <c r="X370" s="112">
        <f t="shared" si="100"/>
        <v>760.76327129739025</v>
      </c>
      <c r="Y370" s="32">
        <f>(uNES*L370+ uOCEX*G370+uEREX*'UC '!H370+uHOEX*I370+uNES*S370+ uOCEX*N370+uEREX*O370+uHOEX*P370)/(1+oDR)^A$5:A$65536</f>
        <v>448.71855546028615</v>
      </c>
    </row>
    <row r="371" spans="1:25" x14ac:dyDescent="0.25">
      <c r="A371" s="4">
        <v>365</v>
      </c>
      <c r="C371" s="110">
        <f>IF(male=0,VLOOKUP((A369:A1203/'Life tables'!$I$2)+age,lifetable,13,1),IF(male=1,VLOOKUP((A369:A1203/'Life tables'!$I$2)+age,lifetable,10,1),"error"))</f>
        <v>6.6122671421597889E-4</v>
      </c>
      <c r="F371" s="101">
        <f t="shared" si="101"/>
        <v>172.84161274372289</v>
      </c>
      <c r="G371" s="101">
        <f t="shared" si="102"/>
        <v>17.362301737672382</v>
      </c>
      <c r="H371" s="101">
        <f t="shared" si="103"/>
        <v>0.3973149447993175</v>
      </c>
      <c r="I371" s="101">
        <f t="shared" si="104"/>
        <v>0.3973149447993175</v>
      </c>
      <c r="J371" s="101">
        <f t="shared" si="105"/>
        <v>50.17401894279039</v>
      </c>
      <c r="K371" s="101">
        <f t="shared" si="106"/>
        <v>16.053923387824977</v>
      </c>
      <c r="L371" s="101">
        <f t="shared" si="95"/>
        <v>88.456738785836507</v>
      </c>
      <c r="M371" s="101">
        <f t="shared" si="107"/>
        <v>827.15838725627646</v>
      </c>
      <c r="N371" s="101">
        <f t="shared" si="108"/>
        <v>79.657144836878118</v>
      </c>
      <c r="O371" s="101">
        <f t="shared" si="109"/>
        <v>1.901407790381517</v>
      </c>
      <c r="P371" s="101">
        <f t="shared" si="110"/>
        <v>1.901407790381517</v>
      </c>
      <c r="Q371" s="101">
        <f t="shared" si="111"/>
        <v>166.4011105601914</v>
      </c>
      <c r="R371" s="101">
        <f t="shared" si="112"/>
        <v>7.3893925295447671</v>
      </c>
      <c r="S371" s="101">
        <f t="shared" si="96"/>
        <v>569.90792374889918</v>
      </c>
      <c r="T371" s="101">
        <f t="shared" si="97"/>
        <v>216.57512950298178</v>
      </c>
      <c r="U371" s="101">
        <f t="shared" si="98"/>
        <v>23.443315917369745</v>
      </c>
      <c r="V371" s="33">
        <f t="shared" si="99"/>
        <v>999.99999999999932</v>
      </c>
      <c r="W371" s="105">
        <f t="shared" si="113"/>
        <v>1065036.5661355776</v>
      </c>
      <c r="X371" s="112">
        <f t="shared" si="100"/>
        <v>759.98155457964788</v>
      </c>
      <c r="Y371" s="32">
        <f>(uNES*L371+ uOCEX*G371+uEREX*'UC '!H371+uHOEX*I371+uNES*S371+ uOCEX*N371+uEREX*O371+uHOEX*P371)/(1+oDR)^A$5:A$65536</f>
        <v>448.11866087185126</v>
      </c>
    </row>
    <row r="372" spans="1:25" x14ac:dyDescent="0.25">
      <c r="A372" s="4">
        <v>366</v>
      </c>
      <c r="C372" s="110">
        <f>IF(male=0,VLOOKUP((A370:A1204/'Life tables'!$I$2)+age,lifetable,13,1),IF(male=1,VLOOKUP((A370:A1204/'Life tables'!$I$2)+age,lifetable,10,1),"error"))</f>
        <v>7.1453294378398535E-4</v>
      </c>
      <c r="F372" s="101">
        <f t="shared" si="101"/>
        <v>172.84133508073714</v>
      </c>
      <c r="G372" s="101">
        <f t="shared" si="102"/>
        <v>17.362273845844349</v>
      </c>
      <c r="H372" s="101">
        <f t="shared" si="103"/>
        <v>0.39731430652909944</v>
      </c>
      <c r="I372" s="101">
        <f t="shared" si="104"/>
        <v>0.39731430652909944</v>
      </c>
      <c r="J372" s="101">
        <f t="shared" si="105"/>
        <v>50.310493475717145</v>
      </c>
      <c r="K372" s="101">
        <f t="shared" si="106"/>
        <v>16.085068506808913</v>
      </c>
      <c r="L372" s="101">
        <f t="shared" si="95"/>
        <v>88.288870639308527</v>
      </c>
      <c r="M372" s="101">
        <f t="shared" si="107"/>
        <v>827.15866491926215</v>
      </c>
      <c r="N372" s="101">
        <f t="shared" si="108"/>
        <v>79.657171576425227</v>
      </c>
      <c r="O372" s="101">
        <f t="shared" si="109"/>
        <v>1.9014084286517348</v>
      </c>
      <c r="P372" s="101">
        <f t="shared" si="110"/>
        <v>1.9014084286517348</v>
      </c>
      <c r="Q372" s="101">
        <f t="shared" si="111"/>
        <v>167.05177758723633</v>
      </c>
      <c r="R372" s="101">
        <f t="shared" si="112"/>
        <v>7.4115455678545725</v>
      </c>
      <c r="S372" s="101">
        <f t="shared" si="96"/>
        <v>569.23535333044265</v>
      </c>
      <c r="T372" s="101">
        <f t="shared" si="97"/>
        <v>217.36227106295348</v>
      </c>
      <c r="U372" s="101">
        <f t="shared" si="98"/>
        <v>23.496614074663484</v>
      </c>
      <c r="V372" s="33">
        <f t="shared" si="99"/>
        <v>999.99999999999932</v>
      </c>
      <c r="W372" s="105">
        <f t="shared" si="113"/>
        <v>1062482.8421751666</v>
      </c>
      <c r="X372" s="112">
        <f t="shared" si="100"/>
        <v>759.14111486238244</v>
      </c>
      <c r="Y372" s="32">
        <f>(uNES*L372+ uOCEX*G372+uEREX*'UC '!H372+uHOEX*I372+uNES*S372+ uOCEX*N372+uEREX*O372+uHOEX*P372)/(1+oDR)^A$5:A$65536</f>
        <v>447.48371398120787</v>
      </c>
    </row>
    <row r="373" spans="1:25" x14ac:dyDescent="0.25">
      <c r="A373" s="4">
        <v>367</v>
      </c>
      <c r="C373" s="110">
        <f>IF(male=0,VLOOKUP((A371:A1205/'Life tables'!$I$2)+age,lifetable,13,1),IF(male=1,VLOOKUP((A371:A1205/'Life tables'!$I$2)+age,lifetable,10,1),"error"))</f>
        <v>7.1453294378398535E-4</v>
      </c>
      <c r="F373" s="101">
        <f t="shared" si="101"/>
        <v>172.84106597630901</v>
      </c>
      <c r="G373" s="101">
        <f t="shared" si="102"/>
        <v>17.36224681374134</v>
      </c>
      <c r="H373" s="101">
        <f t="shared" si="103"/>
        <v>0.39731368793263239</v>
      </c>
      <c r="I373" s="101">
        <f t="shared" si="104"/>
        <v>0.39731368793263239</v>
      </c>
      <c r="J373" s="101">
        <f t="shared" si="105"/>
        <v>50.446967796160571</v>
      </c>
      <c r="K373" s="101">
        <f t="shared" si="106"/>
        <v>16.116213577301618</v>
      </c>
      <c r="L373" s="101">
        <f t="shared" si="95"/>
        <v>88.121010413240214</v>
      </c>
      <c r="M373" s="101">
        <f t="shared" si="107"/>
        <v>827.15893402369034</v>
      </c>
      <c r="N373" s="101">
        <f t="shared" si="108"/>
        <v>79.657197491764705</v>
      </c>
      <c r="O373" s="101">
        <f t="shared" si="109"/>
        <v>1.9014090472482021</v>
      </c>
      <c r="P373" s="101">
        <f t="shared" si="110"/>
        <v>1.9014090472482021</v>
      </c>
      <c r="Q373" s="101">
        <f t="shared" si="111"/>
        <v>167.70244482596661</v>
      </c>
      <c r="R373" s="101">
        <f t="shared" si="112"/>
        <v>7.4336986133715568</v>
      </c>
      <c r="S373" s="101">
        <f t="shared" si="96"/>
        <v>568.56277499809107</v>
      </c>
      <c r="T373" s="101">
        <f t="shared" si="97"/>
        <v>218.14941262212719</v>
      </c>
      <c r="U373" s="101">
        <f t="shared" si="98"/>
        <v>23.549912190673176</v>
      </c>
      <c r="V373" s="33">
        <f t="shared" si="99"/>
        <v>999.99999999999932</v>
      </c>
      <c r="W373" s="105">
        <f t="shared" si="113"/>
        <v>1059933.5815845183</v>
      </c>
      <c r="X373" s="112">
        <f t="shared" si="100"/>
        <v>758.30067518719898</v>
      </c>
      <c r="Y373" s="32">
        <f>(uNES*L373+ uOCEX*G373+uEREX*'UC '!H373+uHOEX*I373+uNES*S373+ uOCEX*N373+uEREX*O373+uHOEX*P373)/(1+oDR)^A$5:A$65536</f>
        <v>446.84909525679228</v>
      </c>
    </row>
    <row r="374" spans="1:25" x14ac:dyDescent="0.25">
      <c r="A374" s="4">
        <v>368</v>
      </c>
      <c r="C374" s="110">
        <f>IF(male=0,VLOOKUP((A372:A1206/'Life tables'!$I$2)+age,lifetable,13,1),IF(male=1,VLOOKUP((A372:A1206/'Life tables'!$I$2)+age,lifetable,10,1),"error"))</f>
        <v>7.1453294378398535E-4</v>
      </c>
      <c r="F374" s="101">
        <f t="shared" si="101"/>
        <v>172.8408051666334</v>
      </c>
      <c r="G374" s="101">
        <f t="shared" si="102"/>
        <v>17.362220614863578</v>
      </c>
      <c r="H374" s="101">
        <f t="shared" si="103"/>
        <v>0.39731308840350149</v>
      </c>
      <c r="I374" s="101">
        <f t="shared" si="104"/>
        <v>0.39731308840350149</v>
      </c>
      <c r="J374" s="101">
        <f t="shared" si="105"/>
        <v>50.583441910670167</v>
      </c>
      <c r="K374" s="101">
        <f t="shared" si="106"/>
        <v>16.147358600797762</v>
      </c>
      <c r="L374" s="101">
        <f t="shared" si="95"/>
        <v>87.953157863494894</v>
      </c>
      <c r="M374" s="101">
        <f t="shared" si="107"/>
        <v>827.15919483336586</v>
      </c>
      <c r="N374" s="101">
        <f t="shared" si="108"/>
        <v>79.657222608301538</v>
      </c>
      <c r="O374" s="101">
        <f t="shared" si="109"/>
        <v>1.9014096467773327</v>
      </c>
      <c r="P374" s="101">
        <f t="shared" si="110"/>
        <v>1.9014096467773327</v>
      </c>
      <c r="Q374" s="101">
        <f t="shared" si="111"/>
        <v>168.35311226985735</v>
      </c>
      <c r="R374" s="101">
        <f t="shared" si="112"/>
        <v>7.4558516658735696</v>
      </c>
      <c r="S374" s="101">
        <f t="shared" si="96"/>
        <v>567.89018899577877</v>
      </c>
      <c r="T374" s="101">
        <f t="shared" si="97"/>
        <v>218.93655418052751</v>
      </c>
      <c r="U374" s="101">
        <f t="shared" si="98"/>
        <v>23.603210266671333</v>
      </c>
      <c r="V374" s="33">
        <f t="shared" si="99"/>
        <v>999.99999999999932</v>
      </c>
      <c r="W374" s="105">
        <f t="shared" si="113"/>
        <v>1057388.7774767124</v>
      </c>
      <c r="X374" s="112">
        <f t="shared" si="100"/>
        <v>757.46023555280044</v>
      </c>
      <c r="Y374" s="32">
        <f>(uNES*L374+ uOCEX*G374+uEREX*'UC '!H374+uHOEX*I374+uNES*S374+ uOCEX*N374+uEREX*O374+uHOEX*P374)/(1+oDR)^A$5:A$65536</f>
        <v>446.21480456167382</v>
      </c>
    </row>
    <row r="375" spans="1:25" x14ac:dyDescent="0.25">
      <c r="A375" s="4">
        <v>369</v>
      </c>
      <c r="C375" s="110">
        <f>IF(male=0,VLOOKUP((A373:A1207/'Life tables'!$I$2)+age,lifetable,13,1),IF(male=1,VLOOKUP((A373:A1207/'Life tables'!$I$2)+age,lifetable,10,1),"error"))</f>
        <v>7.1453294378398535E-4</v>
      </c>
      <c r="F375" s="101">
        <f t="shared" si="101"/>
        <v>172.84055239603666</v>
      </c>
      <c r="G375" s="101">
        <f t="shared" si="102"/>
        <v>17.362195223528115</v>
      </c>
      <c r="H375" s="101">
        <f t="shared" si="103"/>
        <v>0.39731250735398399</v>
      </c>
      <c r="I375" s="101">
        <f t="shared" si="104"/>
        <v>0.39731250735398399</v>
      </c>
      <c r="J375" s="101">
        <f t="shared" si="105"/>
        <v>50.719915825593539</v>
      </c>
      <c r="K375" s="101">
        <f t="shared" si="106"/>
        <v>16.178503578745946</v>
      </c>
      <c r="L375" s="101">
        <f t="shared" si="95"/>
        <v>87.785312753461085</v>
      </c>
      <c r="M375" s="101">
        <f t="shared" si="107"/>
        <v>827.15944760396258</v>
      </c>
      <c r="N375" s="101">
        <f t="shared" si="108"/>
        <v>79.657246950657665</v>
      </c>
      <c r="O375" s="101">
        <f t="shared" si="109"/>
        <v>1.9014102278268501</v>
      </c>
      <c r="P375" s="101">
        <f t="shared" si="110"/>
        <v>1.9014102278268501</v>
      </c>
      <c r="Q375" s="101">
        <f t="shared" si="111"/>
        <v>169.00377991258478</v>
      </c>
      <c r="R375" s="101">
        <f t="shared" si="112"/>
        <v>7.4780047251453077</v>
      </c>
      <c r="S375" s="101">
        <f t="shared" si="96"/>
        <v>567.21759555992116</v>
      </c>
      <c r="T375" s="101">
        <f t="shared" si="97"/>
        <v>219.72369573817832</v>
      </c>
      <c r="U375" s="101">
        <f t="shared" si="98"/>
        <v>23.656508303891254</v>
      </c>
      <c r="V375" s="33">
        <f t="shared" si="99"/>
        <v>999.9999999999992</v>
      </c>
      <c r="W375" s="105">
        <f t="shared" si="113"/>
        <v>1054848.422974776</v>
      </c>
      <c r="X375" s="112">
        <f t="shared" si="100"/>
        <v>756.61979595792968</v>
      </c>
      <c r="Y375" s="32">
        <f>(uNES*L375+ uOCEX*G375+uEREX*'UC '!H375+uHOEX*I375+uNES*S375+ uOCEX*N375+uEREX*O375+uHOEX*P375)/(1+oDR)^A$5:A$65536</f>
        <v>445.58084175899535</v>
      </c>
    </row>
    <row r="376" spans="1:25" x14ac:dyDescent="0.25">
      <c r="A376" s="4">
        <v>370</v>
      </c>
      <c r="C376" s="110">
        <f>IF(male=0,VLOOKUP((A374:A1208/'Life tables'!$I$2)+age,lifetable,13,1),IF(male=1,VLOOKUP((A374:A1208/'Life tables'!$I$2)+age,lifetable,10,1),"error"))</f>
        <v>7.1453294378398535E-4</v>
      </c>
      <c r="F376" s="101">
        <f t="shared" si="101"/>
        <v>172.84030741672586</v>
      </c>
      <c r="G376" s="101">
        <f t="shared" si="102"/>
        <v>17.362170614843635</v>
      </c>
      <c r="H376" s="101">
        <f t="shared" si="103"/>
        <v>0.39731194421447258</v>
      </c>
      <c r="I376" s="101">
        <f t="shared" si="104"/>
        <v>0.39731194421447258</v>
      </c>
      <c r="J376" s="101">
        <f t="shared" si="105"/>
        <v>50.856389547082642</v>
      </c>
      <c r="K376" s="101">
        <f t="shared" si="106"/>
        <v>16.209648512550118</v>
      </c>
      <c r="L376" s="101">
        <f t="shared" si="95"/>
        <v>87.617474853820525</v>
      </c>
      <c r="M376" s="101">
        <f t="shared" si="107"/>
        <v>827.15969258327334</v>
      </c>
      <c r="N376" s="101">
        <f t="shared" si="108"/>
        <v>79.657270542696068</v>
      </c>
      <c r="O376" s="101">
        <f t="shared" si="109"/>
        <v>1.9014107909663616</v>
      </c>
      <c r="P376" s="101">
        <f t="shared" si="110"/>
        <v>1.9014107909663616</v>
      </c>
      <c r="Q376" s="101">
        <f t="shared" si="111"/>
        <v>169.65444774802006</v>
      </c>
      <c r="R376" s="101">
        <f t="shared" si="112"/>
        <v>7.5001577909781041</v>
      </c>
      <c r="S376" s="101">
        <f t="shared" si="96"/>
        <v>566.54499491964634</v>
      </c>
      <c r="T376" s="101">
        <f t="shared" si="97"/>
        <v>220.5108372951027</v>
      </c>
      <c r="U376" s="101">
        <f t="shared" si="98"/>
        <v>23.709806303528222</v>
      </c>
      <c r="V376" s="33">
        <f t="shared" si="99"/>
        <v>999.9999999999992</v>
      </c>
      <c r="W376" s="105">
        <f t="shared" si="113"/>
        <v>1052312.5112116721</v>
      </c>
      <c r="X376" s="112">
        <f t="shared" si="100"/>
        <v>755.7793564013682</v>
      </c>
      <c r="Y376" s="32">
        <f>(uNES*L376+ uOCEX*G376+uEREX*'UC '!H376+uHOEX*I376+uNES*S376+ uOCEX*N376+uEREX*O376+uHOEX*P376)/(1+oDR)^A$5:A$65536</f>
        <v>444.94720671197211</v>
      </c>
    </row>
    <row r="377" spans="1:25" x14ac:dyDescent="0.25">
      <c r="A377" s="4">
        <v>371</v>
      </c>
      <c r="C377" s="110">
        <f>IF(male=0,VLOOKUP((A375:A1209/'Life tables'!$I$2)+age,lifetable,13,1),IF(male=1,VLOOKUP((A375:A1209/'Life tables'!$I$2)+age,lifetable,10,1),"error"))</f>
        <v>7.1453294378398535E-4</v>
      </c>
      <c r="F377" s="101">
        <f t="shared" si="101"/>
        <v>172.84006998854596</v>
      </c>
      <c r="G377" s="101">
        <f t="shared" si="102"/>
        <v>17.362146764686052</v>
      </c>
      <c r="H377" s="101">
        <f t="shared" si="103"/>
        <v>0.39731139843291746</v>
      </c>
      <c r="I377" s="101">
        <f t="shared" si="104"/>
        <v>0.39731139843291746</v>
      </c>
      <c r="J377" s="101">
        <f t="shared" si="105"/>
        <v>50.992863081099813</v>
      </c>
      <c r="K377" s="101">
        <f t="shared" si="106"/>
        <v>16.240793403570954</v>
      </c>
      <c r="L377" s="101">
        <f t="shared" si="95"/>
        <v>87.449643942323291</v>
      </c>
      <c r="M377" s="101">
        <f t="shared" si="107"/>
        <v>827.1599300114533</v>
      </c>
      <c r="N377" s="101">
        <f t="shared" si="108"/>
        <v>79.657293407544216</v>
      </c>
      <c r="O377" s="101">
        <f t="shared" si="109"/>
        <v>1.9014113367479166</v>
      </c>
      <c r="P377" s="101">
        <f t="shared" si="110"/>
        <v>1.9014113367479166</v>
      </c>
      <c r="Q377" s="101">
        <f t="shared" si="111"/>
        <v>170.30511577022324</v>
      </c>
      <c r="R377" s="101">
        <f t="shared" si="112"/>
        <v>7.5223108631697233</v>
      </c>
      <c r="S377" s="101">
        <f t="shared" si="96"/>
        <v>565.87238729702028</v>
      </c>
      <c r="T377" s="101">
        <f t="shared" si="97"/>
        <v>221.29797885132305</v>
      </c>
      <c r="U377" s="101">
        <f t="shared" si="98"/>
        <v>23.763104266740676</v>
      </c>
      <c r="V377" s="33">
        <f t="shared" si="99"/>
        <v>999.99999999999932</v>
      </c>
      <c r="W377" s="105">
        <f t="shared" si="113"/>
        <v>1049781.0353302823</v>
      </c>
      <c r="X377" s="112">
        <f t="shared" si="100"/>
        <v>754.93891688193548</v>
      </c>
      <c r="Y377" s="32">
        <f>(uNES*L377+ uOCEX*G377+uEREX*'UC '!H377+uHOEX*I377+uNES*S377+ uOCEX*N377+uEREX*O377+uHOEX*P377)/(1+oDR)^A$5:A$65536</f>
        <v>444.3138992838912</v>
      </c>
    </row>
    <row r="378" spans="1:25" x14ac:dyDescent="0.25">
      <c r="A378" s="4">
        <v>372</v>
      </c>
      <c r="C378" s="110">
        <f>IF(male=0,VLOOKUP((A376:A1210/'Life tables'!$I$2)+age,lifetable,13,1),IF(male=1,VLOOKUP((A376:A1210/'Life tables'!$I$2)+age,lifetable,10,1),"error"))</f>
        <v>7.1453294378398535E-4</v>
      </c>
      <c r="F378" s="101">
        <f t="shared" si="101"/>
        <v>172.83983987874433</v>
      </c>
      <c r="G378" s="101">
        <f t="shared" si="102"/>
        <v>17.362123649674885</v>
      </c>
      <c r="H378" s="101">
        <f t="shared" si="103"/>
        <v>0.3973108694742849</v>
      </c>
      <c r="I378" s="101">
        <f t="shared" si="104"/>
        <v>0.3973108694742849</v>
      </c>
      <c r="J378" s="101">
        <f t="shared" si="105"/>
        <v>51.129336433423596</v>
      </c>
      <c r="K378" s="101">
        <f t="shared" si="106"/>
        <v>16.271938253127189</v>
      </c>
      <c r="L378" s="101">
        <f t="shared" si="95"/>
        <v>87.281819803570087</v>
      </c>
      <c r="M378" s="101">
        <f t="shared" si="107"/>
        <v>827.16016012125499</v>
      </c>
      <c r="N378" s="101">
        <f t="shared" si="108"/>
        <v>79.657315567616678</v>
      </c>
      <c r="O378" s="101">
        <f t="shared" si="109"/>
        <v>1.9014118657065495</v>
      </c>
      <c r="P378" s="101">
        <f t="shared" si="110"/>
        <v>1.9014118657065495</v>
      </c>
      <c r="Q378" s="101">
        <f t="shared" si="111"/>
        <v>170.95578397343746</v>
      </c>
      <c r="R378" s="101">
        <f t="shared" si="112"/>
        <v>7.5444639415241639</v>
      </c>
      <c r="S378" s="101">
        <f t="shared" si="96"/>
        <v>565.19977290726365</v>
      </c>
      <c r="T378" s="101">
        <f t="shared" si="97"/>
        <v>222.08512040686105</v>
      </c>
      <c r="U378" s="101">
        <f t="shared" si="98"/>
        <v>23.816402194651353</v>
      </c>
      <c r="V378" s="33">
        <f t="shared" si="99"/>
        <v>999.99999999999932</v>
      </c>
      <c r="W378" s="105">
        <f t="shared" si="113"/>
        <v>1047253.9884833944</v>
      </c>
      <c r="X378" s="112">
        <f t="shared" si="100"/>
        <v>754.09847739848692</v>
      </c>
      <c r="Y378" s="32">
        <f>(uNES*L378+ uOCEX*G378+uEREX*'UC '!H378+uHOEX*I378+uNES*S378+ uOCEX*N378+uEREX*O378+uHOEX*P378)/(1+oDR)^A$5:A$65536</f>
        <v>443.68091933810996</v>
      </c>
    </row>
    <row r="379" spans="1:25" x14ac:dyDescent="0.25">
      <c r="A379" s="4">
        <v>373</v>
      </c>
      <c r="C379" s="110">
        <f>IF(male=0,VLOOKUP((A377:A1211/'Life tables'!$I$2)+age,lifetable,13,1),IF(male=1,VLOOKUP((A377:A1211/'Life tables'!$I$2)+age,lifetable,10,1),"error"))</f>
        <v>7.1453294378398535E-4</v>
      </c>
      <c r="F379" s="101">
        <f t="shared" si="101"/>
        <v>172.8396168617426</v>
      </c>
      <c r="G379" s="101">
        <f t="shared" si="102"/>
        <v>17.362101247150314</v>
      </c>
      <c r="H379" s="101">
        <f t="shared" si="103"/>
        <v>0.39731035682003268</v>
      </c>
      <c r="I379" s="101">
        <f t="shared" si="104"/>
        <v>0.39731035682003268</v>
      </c>
      <c r="J379" s="101">
        <f t="shared" si="105"/>
        <v>51.265809609654426</v>
      </c>
      <c r="K379" s="101">
        <f t="shared" si="106"/>
        <v>16.303083062496906</v>
      </c>
      <c r="L379" s="101">
        <f t="shared" si="95"/>
        <v>87.114002228800885</v>
      </c>
      <c r="M379" s="101">
        <f t="shared" si="107"/>
        <v>827.16038313825675</v>
      </c>
      <c r="N379" s="101">
        <f t="shared" si="108"/>
        <v>79.657337044637146</v>
      </c>
      <c r="O379" s="101">
        <f t="shared" si="109"/>
        <v>1.9014123783608017</v>
      </c>
      <c r="P379" s="101">
        <f t="shared" si="110"/>
        <v>1.9014123783608017</v>
      </c>
      <c r="Q379" s="101">
        <f t="shared" si="111"/>
        <v>171.60645235208335</v>
      </c>
      <c r="R379" s="101">
        <f t="shared" si="112"/>
        <v>7.5666170258514658</v>
      </c>
      <c r="S379" s="101">
        <f t="shared" si="96"/>
        <v>564.52715195896315</v>
      </c>
      <c r="T379" s="101">
        <f t="shared" si="97"/>
        <v>222.87226196173776</v>
      </c>
      <c r="U379" s="101">
        <f t="shared" si="98"/>
        <v>23.869700088348374</v>
      </c>
      <c r="V379" s="33">
        <f t="shared" si="99"/>
        <v>999.99999999999932</v>
      </c>
      <c r="W379" s="105">
        <f t="shared" si="113"/>
        <v>1044731.3638336877</v>
      </c>
      <c r="X379" s="112">
        <f t="shared" si="100"/>
        <v>753.25803794991316</v>
      </c>
      <c r="Y379" s="32">
        <f>(uNES*L379+ uOCEX*G379+uEREX*'UC '!H379+uHOEX*I379+uNES*S379+ uOCEX*N379+uEREX*O379+uHOEX*P379)/(1+oDR)^A$5:A$65536</f>
        <v>443.04826673805695</v>
      </c>
    </row>
    <row r="380" spans="1:25" x14ac:dyDescent="0.25">
      <c r="A380" s="4">
        <v>374</v>
      </c>
      <c r="C380" s="110">
        <f>IF(male=0,VLOOKUP((A378:A1212/'Life tables'!$I$2)+age,lifetable,13,1),IF(male=1,VLOOKUP((A378:A1212/'Life tables'!$I$2)+age,lifetable,10,1),"error"))</f>
        <v>7.1453294378398535E-4</v>
      </c>
      <c r="F380" s="101">
        <f t="shared" si="101"/>
        <v>172.83940071891553</v>
      </c>
      <c r="G380" s="101">
        <f t="shared" si="102"/>
        <v>17.362079535150972</v>
      </c>
      <c r="H380" s="101">
        <f t="shared" si="103"/>
        <v>0.39730985996760204</v>
      </c>
      <c r="I380" s="101">
        <f t="shared" si="104"/>
        <v>0.39730985996760204</v>
      </c>
      <c r="J380" s="101">
        <f t="shared" si="105"/>
        <v>51.402282615220109</v>
      </c>
      <c r="K380" s="101">
        <f t="shared" si="106"/>
        <v>16.334227832918799</v>
      </c>
      <c r="L380" s="101">
        <f t="shared" si="95"/>
        <v>86.946191015690445</v>
      </c>
      <c r="M380" s="101">
        <f t="shared" si="107"/>
        <v>827.16059928108382</v>
      </c>
      <c r="N380" s="101">
        <f t="shared" si="108"/>
        <v>79.657357859659697</v>
      </c>
      <c r="O380" s="101">
        <f t="shared" si="109"/>
        <v>1.9014128752132324</v>
      </c>
      <c r="P380" s="101">
        <f t="shared" si="110"/>
        <v>1.9014128752132324</v>
      </c>
      <c r="Q380" s="101">
        <f t="shared" si="111"/>
        <v>172.25712090075345</v>
      </c>
      <c r="R380" s="101">
        <f t="shared" si="112"/>
        <v>7.5887701159675247</v>
      </c>
      <c r="S380" s="101">
        <f t="shared" si="96"/>
        <v>563.8545246542767</v>
      </c>
      <c r="T380" s="101">
        <f t="shared" si="97"/>
        <v>223.65940351597357</v>
      </c>
      <c r="U380" s="101">
        <f t="shared" si="98"/>
        <v>23.922997948886323</v>
      </c>
      <c r="V380" s="33">
        <f t="shared" si="99"/>
        <v>999.99999999999932</v>
      </c>
      <c r="W380" s="105">
        <f t="shared" si="113"/>
        <v>1042213.1545537194</v>
      </c>
      <c r="X380" s="112">
        <f t="shared" si="100"/>
        <v>752.4175985351394</v>
      </c>
      <c r="Y380" s="32">
        <f>(uNES*L380+ uOCEX*G380+uEREX*'UC '!H380+uHOEX*I380+uNES*S380+ uOCEX*N380+uEREX*O380+uHOEX*P380)/(1+oDR)^A$5:A$65536</f>
        <v>442.4159413472309</v>
      </c>
    </row>
    <row r="381" spans="1:25" x14ac:dyDescent="0.25">
      <c r="A381" s="4">
        <v>375</v>
      </c>
      <c r="C381" s="110">
        <f>IF(male=0,VLOOKUP((A379:A1213/'Life tables'!$I$2)+age,lifetable,13,1),IF(male=1,VLOOKUP((A379:A1213/'Life tables'!$I$2)+age,lifetable,10,1),"error"))</f>
        <v>7.1453294378398535E-4</v>
      </c>
      <c r="F381" s="101">
        <f t="shared" si="101"/>
        <v>172.83919123837669</v>
      </c>
      <c r="G381" s="101">
        <f t="shared" si="102"/>
        <v>17.362058492392425</v>
      </c>
      <c r="H381" s="101">
        <f t="shared" si="103"/>
        <v>0.39730937842992481</v>
      </c>
      <c r="I381" s="101">
        <f t="shared" si="104"/>
        <v>0.39730937842992481</v>
      </c>
      <c r="J381" s="101">
        <f t="shared" si="105"/>
        <v>51.538755455381157</v>
      </c>
      <c r="K381" s="101">
        <f t="shared" si="106"/>
        <v>16.365372565593375</v>
      </c>
      <c r="L381" s="101">
        <f t="shared" si="95"/>
        <v>86.778385968149877</v>
      </c>
      <c r="M381" s="101">
        <f t="shared" si="107"/>
        <v>827.16080876162266</v>
      </c>
      <c r="N381" s="101">
        <f t="shared" si="108"/>
        <v>79.657378033089458</v>
      </c>
      <c r="O381" s="101">
        <f t="shared" si="109"/>
        <v>1.9014133567509095</v>
      </c>
      <c r="P381" s="101">
        <f t="shared" si="110"/>
        <v>1.9014133567509095</v>
      </c>
      <c r="Q381" s="101">
        <f t="shared" si="111"/>
        <v>172.90778961420702</v>
      </c>
      <c r="R381" s="101">
        <f t="shared" si="112"/>
        <v>7.6109232116939101</v>
      </c>
      <c r="S381" s="101">
        <f t="shared" si="96"/>
        <v>563.18189118913051</v>
      </c>
      <c r="T381" s="101">
        <f t="shared" si="97"/>
        <v>224.44654506958818</v>
      </c>
      <c r="U381" s="101">
        <f t="shared" si="98"/>
        <v>23.976295777287284</v>
      </c>
      <c r="V381" s="33">
        <f t="shared" si="99"/>
        <v>999.99999999999932</v>
      </c>
      <c r="W381" s="105">
        <f t="shared" si="113"/>
        <v>1039699.3538259098</v>
      </c>
      <c r="X381" s="112">
        <f t="shared" si="100"/>
        <v>751.57715915312394</v>
      </c>
      <c r="Y381" s="32">
        <f>(uNES*L381+ uOCEX*G381+uEREX*'UC '!H381+uHOEX*I381+uNES*S381+ uOCEX*N381+uEREX*O381+uHOEX*P381)/(1+oDR)^A$5:A$65536</f>
        <v>441.78394302919878</v>
      </c>
    </row>
    <row r="382" spans="1:25" x14ac:dyDescent="0.25">
      <c r="A382" s="4">
        <v>376</v>
      </c>
      <c r="C382" s="110">
        <f>IF(male=0,VLOOKUP((A380:A1214/'Life tables'!$I$2)+age,lifetable,13,1),IF(male=1,VLOOKUP((A380:A1214/'Life tables'!$I$2)+age,lifetable,10,1),"error"))</f>
        <v>7.1453294378398535E-4</v>
      </c>
      <c r="F382" s="101">
        <f t="shared" si="101"/>
        <v>172.83898821477072</v>
      </c>
      <c r="G382" s="101">
        <f t="shared" si="102"/>
        <v>17.362038098246302</v>
      </c>
      <c r="H382" s="101">
        <f t="shared" si="103"/>
        <v>0.39730891173494604</v>
      </c>
      <c r="I382" s="101">
        <f t="shared" si="104"/>
        <v>0.39730891173494604</v>
      </c>
      <c r="J382" s="101">
        <f t="shared" si="105"/>
        <v>51.675228135235919</v>
      </c>
      <c r="K382" s="101">
        <f t="shared" si="106"/>
        <v>16.396517261684146</v>
      </c>
      <c r="L382" s="101">
        <f t="shared" si="95"/>
        <v>86.610586896134464</v>
      </c>
      <c r="M382" s="101">
        <f t="shared" si="107"/>
        <v>827.16101178522865</v>
      </c>
      <c r="N382" s="101">
        <f t="shared" si="108"/>
        <v>79.657397584702593</v>
      </c>
      <c r="O382" s="101">
        <f t="shared" si="109"/>
        <v>1.9014138234458884</v>
      </c>
      <c r="P382" s="101">
        <f t="shared" si="110"/>
        <v>1.9014138234458884</v>
      </c>
      <c r="Q382" s="101">
        <f t="shared" si="111"/>
        <v>173.55845848736487</v>
      </c>
      <c r="R382" s="101">
        <f t="shared" si="112"/>
        <v>7.6330763128576926</v>
      </c>
      <c r="S382" s="101">
        <f t="shared" si="96"/>
        <v>562.50925175341172</v>
      </c>
      <c r="T382" s="101">
        <f t="shared" si="97"/>
        <v>225.2336866226008</v>
      </c>
      <c r="U382" s="101">
        <f t="shared" si="98"/>
        <v>24.029593574541838</v>
      </c>
      <c r="V382" s="33">
        <f t="shared" si="99"/>
        <v>999.99999999999932</v>
      </c>
      <c r="W382" s="105">
        <f t="shared" si="113"/>
        <v>1037189.9548425303</v>
      </c>
      <c r="X382" s="112">
        <f t="shared" si="100"/>
        <v>750.73671980285678</v>
      </c>
      <c r="Y382" s="32">
        <f>(uNES*L382+ uOCEX*G382+uEREX*'UC '!H382+uHOEX*I382+uNES*S382+ uOCEX*N382+uEREX*O382+uHOEX*P382)/(1+oDR)^A$5:A$65536</f>
        <v>441.15227164759642</v>
      </c>
    </row>
    <row r="383" spans="1:25" x14ac:dyDescent="0.25">
      <c r="A383" s="4">
        <v>377</v>
      </c>
      <c r="C383" s="110">
        <f>IF(male=0,VLOOKUP((A381:A1215/'Life tables'!$I$2)+age,lifetable,13,1),IF(male=1,VLOOKUP((A381:A1215/'Life tables'!$I$2)+age,lifetable,10,1),"error"))</f>
        <v>7.1453294378398535E-4</v>
      </c>
      <c r="F383" s="101">
        <f t="shared" si="101"/>
        <v>172.83879144907209</v>
      </c>
      <c r="G383" s="101">
        <f t="shared" si="102"/>
        <v>17.362018332720066</v>
      </c>
      <c r="H383" s="101">
        <f t="shared" si="103"/>
        <v>0.39730845942516108</v>
      </c>
      <c r="I383" s="101">
        <f t="shared" si="104"/>
        <v>0.39730845942516108</v>
      </c>
      <c r="J383" s="101">
        <f t="shared" si="105"/>
        <v>51.811700659725609</v>
      </c>
      <c r="K383" s="101">
        <f t="shared" si="106"/>
        <v>16.427661922318748</v>
      </c>
      <c r="L383" s="101">
        <f t="shared" si="95"/>
        <v>86.442793615457347</v>
      </c>
      <c r="M383" s="101">
        <f t="shared" si="107"/>
        <v>827.16120855092731</v>
      </c>
      <c r="N383" s="101">
        <f t="shared" si="108"/>
        <v>79.657416533665682</v>
      </c>
      <c r="O383" s="101">
        <f t="shared" si="109"/>
        <v>1.9014142757556736</v>
      </c>
      <c r="P383" s="101">
        <f t="shared" si="110"/>
        <v>1.9014142757556736</v>
      </c>
      <c r="Q383" s="101">
        <f t="shared" si="111"/>
        <v>174.20912751530432</v>
      </c>
      <c r="R383" s="101">
        <f t="shared" si="112"/>
        <v>7.6552294192912713</v>
      </c>
      <c r="S383" s="101">
        <f t="shared" si="96"/>
        <v>561.83660653115476</v>
      </c>
      <c r="T383" s="101">
        <f t="shared" si="97"/>
        <v>226.02082817502992</v>
      </c>
      <c r="U383" s="101">
        <f t="shared" si="98"/>
        <v>24.082891341610019</v>
      </c>
      <c r="V383" s="33">
        <f t="shared" si="99"/>
        <v>999.99999999999943</v>
      </c>
      <c r="W383" s="105">
        <f t="shared" si="113"/>
        <v>1034684.9508056856</v>
      </c>
      <c r="X383" s="112">
        <f t="shared" si="100"/>
        <v>749.89628048335953</v>
      </c>
      <c r="Y383" s="32">
        <f>(uNES*L383+ uOCEX*G383+uEREX*'UC '!H383+uHOEX*I383+uNES*S383+ uOCEX*N383+uEREX*O383+uHOEX*P383)/(1+oDR)^A$5:A$65536</f>
        <v>440.52092706612871</v>
      </c>
    </row>
    <row r="384" spans="1:25" x14ac:dyDescent="0.25">
      <c r="A384" s="4">
        <v>378</v>
      </c>
      <c r="C384" s="110">
        <f>IF(male=0,VLOOKUP((A382:A1216/'Life tables'!$I$2)+age,lifetable,13,1),IF(male=1,VLOOKUP((A382:A1216/'Life tables'!$I$2)+age,lifetable,10,1),"error"))</f>
        <v>7.1453294378398535E-4</v>
      </c>
      <c r="F384" s="101">
        <f t="shared" si="101"/>
        <v>172.83860074838989</v>
      </c>
      <c r="G384" s="101">
        <f t="shared" si="102"/>
        <v>17.361999176437426</v>
      </c>
      <c r="H384" s="101">
        <f t="shared" si="103"/>
        <v>0.39730802105716728</v>
      </c>
      <c r="I384" s="101">
        <f t="shared" si="104"/>
        <v>0.39730802105716728</v>
      </c>
      <c r="J384" s="101">
        <f t="shared" si="105"/>
        <v>51.948173033639129</v>
      </c>
      <c r="K384" s="101">
        <f t="shared" si="106"/>
        <v>16.458806548590069</v>
      </c>
      <c r="L384" s="101">
        <f t="shared" si="95"/>
        <v>86.275005947608946</v>
      </c>
      <c r="M384" s="101">
        <f t="shared" si="107"/>
        <v>827.16139925160951</v>
      </c>
      <c r="N384" s="101">
        <f t="shared" si="108"/>
        <v>79.657434898554556</v>
      </c>
      <c r="O384" s="101">
        <f t="shared" si="109"/>
        <v>1.9014147141236672</v>
      </c>
      <c r="P384" s="101">
        <f t="shared" si="110"/>
        <v>1.9014147141236672</v>
      </c>
      <c r="Q384" s="101">
        <f t="shared" si="111"/>
        <v>174.85979669325448</v>
      </c>
      <c r="R384" s="101">
        <f t="shared" si="112"/>
        <v>7.6773825308322134</v>
      </c>
      <c r="S384" s="101">
        <f t="shared" si="96"/>
        <v>561.16395570072086</v>
      </c>
      <c r="T384" s="101">
        <f t="shared" si="97"/>
        <v>226.80796972689362</v>
      </c>
      <c r="U384" s="101">
        <f t="shared" si="98"/>
        <v>24.13618907942228</v>
      </c>
      <c r="V384" s="33">
        <f t="shared" si="99"/>
        <v>999.99999999999943</v>
      </c>
      <c r="W384" s="105">
        <f t="shared" si="113"/>
        <v>1032184.334927303</v>
      </c>
      <c r="X384" s="112">
        <f t="shared" si="100"/>
        <v>749.05584119368348</v>
      </c>
      <c r="Y384" s="32">
        <f>(uNES*L384+ uOCEX*G384+uEREX*'UC '!H384+uHOEX*I384+uNES*S384+ uOCEX*N384+uEREX*O384+uHOEX*P384)/(1+oDR)^A$5:A$65536</f>
        <v>439.88990914856709</v>
      </c>
    </row>
    <row r="385" spans="1:25" x14ac:dyDescent="0.25">
      <c r="A385" s="4">
        <v>379</v>
      </c>
      <c r="C385" s="110">
        <f>IF(male=0,VLOOKUP((A383:A1217/'Life tables'!$I$2)+age,lifetable,13,1),IF(male=1,VLOOKUP((A383:A1217/'Life tables'!$I$2)+age,lifetable,10,1),"error"))</f>
        <v>7.1453294378398535E-4</v>
      </c>
      <c r="F385" s="101">
        <f t="shared" si="101"/>
        <v>172.8384159257788</v>
      </c>
      <c r="G385" s="101">
        <f t="shared" si="102"/>
        <v>17.36198061061933</v>
      </c>
      <c r="H385" s="101">
        <f t="shared" si="103"/>
        <v>0.39730759620122919</v>
      </c>
      <c r="I385" s="101">
        <f t="shared" si="104"/>
        <v>0.39730759620122919</v>
      </c>
      <c r="J385" s="101">
        <f t="shared" si="105"/>
        <v>52.084645261617766</v>
      </c>
      <c r="K385" s="101">
        <f t="shared" si="106"/>
        <v>16.489951141557306</v>
      </c>
      <c r="L385" s="101">
        <f t="shared" si="95"/>
        <v>86.107223719581953</v>
      </c>
      <c r="M385" s="101">
        <f t="shared" si="107"/>
        <v>827.16158407422063</v>
      </c>
      <c r="N385" s="101">
        <f t="shared" si="108"/>
        <v>79.657452697372449</v>
      </c>
      <c r="O385" s="101">
        <f t="shared" si="109"/>
        <v>1.9014151389796055</v>
      </c>
      <c r="P385" s="101">
        <f t="shared" si="110"/>
        <v>1.9014151389796055</v>
      </c>
      <c r="Q385" s="101">
        <f t="shared" si="111"/>
        <v>175.51046601659147</v>
      </c>
      <c r="R385" s="101">
        <f t="shared" si="112"/>
        <v>7.6995356473230911</v>
      </c>
      <c r="S385" s="101">
        <f t="shared" si="96"/>
        <v>560.49129943497439</v>
      </c>
      <c r="T385" s="101">
        <f t="shared" si="97"/>
        <v>227.59511127820923</v>
      </c>
      <c r="U385" s="101">
        <f t="shared" si="98"/>
        <v>24.189486788880398</v>
      </c>
      <c r="V385" s="33">
        <f t="shared" si="99"/>
        <v>999.99999999999943</v>
      </c>
      <c r="W385" s="105">
        <f t="shared" si="113"/>
        <v>1029688.1004291186</v>
      </c>
      <c r="X385" s="112">
        <f t="shared" si="100"/>
        <v>748.2154019329098</v>
      </c>
      <c r="Y385" s="32">
        <f>(uNES*L385+ uOCEX*G385+uEREX*'UC '!H385+uHOEX*I385+uNES*S385+ uOCEX*N385+uEREX*O385+uHOEX*P385)/(1+oDR)^A$5:A$65536</f>
        <v>439.25921775875037</v>
      </c>
    </row>
    <row r="386" spans="1:25" x14ac:dyDescent="0.25">
      <c r="A386" s="4">
        <v>380</v>
      </c>
      <c r="C386" s="110">
        <f>IF(male=0,VLOOKUP((A384:A1218/'Life tables'!$I$2)+age,lifetable,13,1),IF(male=1,VLOOKUP((A384:A1218/'Life tables'!$I$2)+age,lifetable,10,1),"error"))</f>
        <v>7.1453294378398535E-4</v>
      </c>
      <c r="F386" s="101">
        <f t="shared" si="101"/>
        <v>172.83823680005585</v>
      </c>
      <c r="G386" s="101">
        <f t="shared" si="102"/>
        <v>17.361962617065569</v>
      </c>
      <c r="H386" s="101">
        <f t="shared" si="103"/>
        <v>0.39730718444085739</v>
      </c>
      <c r="I386" s="101">
        <f t="shared" si="104"/>
        <v>0.39730718444085739</v>
      </c>
      <c r="J386" s="101">
        <f t="shared" si="105"/>
        <v>52.221117348159751</v>
      </c>
      <c r="K386" s="101">
        <f t="shared" si="106"/>
        <v>16.52109570224701</v>
      </c>
      <c r="L386" s="101">
        <f t="shared" si="95"/>
        <v>85.93944676370181</v>
      </c>
      <c r="M386" s="101">
        <f t="shared" si="107"/>
        <v>827.16176319994361</v>
      </c>
      <c r="N386" s="101">
        <f t="shared" si="108"/>
        <v>79.657469947567677</v>
      </c>
      <c r="O386" s="101">
        <f t="shared" si="109"/>
        <v>1.9014155507399773</v>
      </c>
      <c r="P386" s="101">
        <f t="shared" si="110"/>
        <v>1.9014155507399773</v>
      </c>
      <c r="Q386" s="101">
        <f t="shared" si="111"/>
        <v>176.16113548083393</v>
      </c>
      <c r="R386" s="101">
        <f t="shared" si="112"/>
        <v>7.7216887686113305</v>
      </c>
      <c r="S386" s="101">
        <f t="shared" si="96"/>
        <v>559.81863790145076</v>
      </c>
      <c r="T386" s="101">
        <f t="shared" si="97"/>
        <v>228.38225282899367</v>
      </c>
      <c r="U386" s="101">
        <f t="shared" si="98"/>
        <v>24.242784470858339</v>
      </c>
      <c r="V386" s="33">
        <f t="shared" si="99"/>
        <v>999.99999999999943</v>
      </c>
      <c r="W386" s="105">
        <f t="shared" si="113"/>
        <v>1027196.240542662</v>
      </c>
      <c r="X386" s="112">
        <f t="shared" si="100"/>
        <v>747.37496270014753</v>
      </c>
      <c r="Y386" s="32">
        <f>(uNES*L386+ uOCEX*G386+uEREX*'UC '!H386+uHOEX*I386+uNES*S386+ uOCEX*N386+uEREX*O386+uHOEX*P386)/(1+oDR)^A$5:A$65536</f>
        <v>438.62885276058358</v>
      </c>
    </row>
    <row r="387" spans="1:25" x14ac:dyDescent="0.25">
      <c r="A387" s="4">
        <v>381</v>
      </c>
      <c r="C387" s="110">
        <f>IF(male=0,VLOOKUP((A385:A1219/'Life tables'!$I$2)+age,lifetable,13,1),IF(male=1,VLOOKUP((A385:A1219/'Life tables'!$I$2)+age,lifetable,10,1),"error"))</f>
        <v>7.1453294378398535E-4</v>
      </c>
      <c r="F387" s="101">
        <f t="shared" si="101"/>
        <v>172.83806319562274</v>
      </c>
      <c r="G387" s="101">
        <f t="shared" si="102"/>
        <v>17.361945178136928</v>
      </c>
      <c r="H387" s="101">
        <f t="shared" si="103"/>
        <v>0.39730678537240005</v>
      </c>
      <c r="I387" s="101">
        <f t="shared" si="104"/>
        <v>0.39730678537240005</v>
      </c>
      <c r="J387" s="101">
        <f t="shared" si="105"/>
        <v>52.357589297624671</v>
      </c>
      <c r="K387" s="101">
        <f t="shared" si="106"/>
        <v>16.552240231654089</v>
      </c>
      <c r="L387" s="101">
        <f t="shared" ref="L387:L450" si="114">F387-SUM(G387:K387)</f>
        <v>85.771674917462263</v>
      </c>
      <c r="M387" s="101">
        <f t="shared" si="107"/>
        <v>827.16193680437675</v>
      </c>
      <c r="N387" s="101">
        <f t="shared" si="108"/>
        <v>79.657486666050715</v>
      </c>
      <c r="O387" s="101">
        <f t="shared" si="109"/>
        <v>1.9014159498084346</v>
      </c>
      <c r="P387" s="101">
        <f t="shared" si="110"/>
        <v>1.9014159498084346</v>
      </c>
      <c r="Q387" s="101">
        <f t="shared" si="111"/>
        <v>176.81180508163871</v>
      </c>
      <c r="R387" s="101">
        <f t="shared" si="112"/>
        <v>7.7438418945490595</v>
      </c>
      <c r="S387" s="101">
        <f t="shared" ref="S387:S450" si="115">M387-SUM(N387:R387)</f>
        <v>559.14597126252136</v>
      </c>
      <c r="T387" s="101">
        <f t="shared" ref="T387:T450" si="116">J387+Q387</f>
        <v>229.16939437926339</v>
      </c>
      <c r="U387" s="101">
        <f t="shared" ref="U387:U450" si="117">K387+R387</f>
        <v>24.296082126203149</v>
      </c>
      <c r="V387" s="33">
        <f t="shared" ref="V387:V450" si="118">SUM(F387,M387)</f>
        <v>999.99999999999955</v>
      </c>
      <c r="W387" s="105">
        <f t="shared" si="113"/>
        <v>1024708.7485092407</v>
      </c>
      <c r="X387" s="112">
        <f t="shared" ref="X387:X450" si="119">(L387+G387+H387+I387+N387+O387+P387+S387)</f>
        <v>746.53452349453289</v>
      </c>
      <c r="Y387" s="32">
        <f>(uNES*L387+ uOCEX*G387+uEREX*'UC '!H387+uHOEX*I387+uNES*S387+ uOCEX*N387+uEREX*O387+uHOEX*P387)/(1+oDR)^A$5:A$65536</f>
        <v>437.9988140180381</v>
      </c>
    </row>
    <row r="388" spans="1:25" x14ac:dyDescent="0.25">
      <c r="A388" s="4">
        <v>382</v>
      </c>
      <c r="C388" s="110">
        <f>IF(male=0,VLOOKUP((A386:A1220/'Life tables'!$I$2)+age,lifetable,13,1),IF(male=1,VLOOKUP((A386:A1220/'Life tables'!$I$2)+age,lifetable,10,1),"error"))</f>
        <v>7.1453294378398535E-4</v>
      </c>
      <c r="F388" s="101">
        <f t="shared" si="101"/>
        <v>172.83789494229373</v>
      </c>
      <c r="G388" s="101">
        <f t="shared" si="102"/>
        <v>17.361928276737896</v>
      </c>
      <c r="H388" s="101">
        <f t="shared" si="103"/>
        <v>0.39730639860464739</v>
      </c>
      <c r="I388" s="101">
        <f t="shared" si="104"/>
        <v>0.39730639860464739</v>
      </c>
      <c r="J388" s="101">
        <f t="shared" si="105"/>
        <v>52.494061114237716</v>
      </c>
      <c r="K388" s="101">
        <f t="shared" si="106"/>
        <v>16.583384730742786</v>
      </c>
      <c r="L388" s="101">
        <f t="shared" si="114"/>
        <v>85.603908023366046</v>
      </c>
      <c r="M388" s="101">
        <f t="shared" si="107"/>
        <v>827.16210505770573</v>
      </c>
      <c r="N388" s="101">
        <f t="shared" si="108"/>
        <v>79.657502869210845</v>
      </c>
      <c r="O388" s="101">
        <f t="shared" si="109"/>
        <v>1.9014163365761874</v>
      </c>
      <c r="P388" s="101">
        <f t="shared" si="110"/>
        <v>1.9014163365761874</v>
      </c>
      <c r="Q388" s="101">
        <f t="shared" si="111"/>
        <v>177.46247481479642</v>
      </c>
      <c r="R388" s="101">
        <f t="shared" si="112"/>
        <v>7.7659950249929643</v>
      </c>
      <c r="S388" s="101">
        <f t="shared" si="115"/>
        <v>558.47329967555311</v>
      </c>
      <c r="T388" s="101">
        <f t="shared" si="116"/>
        <v>229.95653592903415</v>
      </c>
      <c r="U388" s="101">
        <f t="shared" si="117"/>
        <v>24.34937975573575</v>
      </c>
      <c r="V388" s="33">
        <f t="shared" si="118"/>
        <v>999.99999999999943</v>
      </c>
      <c r="W388" s="105">
        <f t="shared" si="113"/>
        <v>1022225.6175799314</v>
      </c>
      <c r="X388" s="112">
        <f t="shared" si="119"/>
        <v>745.69408431522947</v>
      </c>
      <c r="Y388" s="32">
        <f>(uNES*L388+ uOCEX*G388+uEREX*'UC '!H388+uHOEX*I388+uNES*S388+ uOCEX*N388+uEREX*O388+uHOEX*P388)/(1+oDR)^A$5:A$65536</f>
        <v>437.36910139515066</v>
      </c>
    </row>
    <row r="389" spans="1:25" x14ac:dyDescent="0.25">
      <c r="A389" s="4">
        <v>383</v>
      </c>
      <c r="C389" s="110">
        <f>IF(male=0,VLOOKUP((A387:A1221/'Life tables'!$I$2)+age,lifetable,13,1),IF(male=1,VLOOKUP((A387:A1221/'Life tables'!$I$2)+age,lifetable,10,1),"error"))</f>
        <v>7.1453294378398535E-4</v>
      </c>
      <c r="F389" s="101">
        <f t="shared" si="101"/>
        <v>172.83773187512884</v>
      </c>
      <c r="G389" s="101">
        <f t="shared" si="102"/>
        <v>17.361911896299901</v>
      </c>
      <c r="H389" s="101">
        <f t="shared" si="103"/>
        <v>0.39730602375844809</v>
      </c>
      <c r="I389" s="101">
        <f t="shared" si="104"/>
        <v>0.39730602375844809</v>
      </c>
      <c r="J389" s="101">
        <f t="shared" si="105"/>
        <v>52.63053280209386</v>
      </c>
      <c r="K389" s="101">
        <f t="shared" si="106"/>
        <v>16.614529200447617</v>
      </c>
      <c r="L389" s="101">
        <f t="shared" si="114"/>
        <v>85.436145928770557</v>
      </c>
      <c r="M389" s="101">
        <f t="shared" si="107"/>
        <v>827.16226812487071</v>
      </c>
      <c r="N389" s="101">
        <f t="shared" si="108"/>
        <v>79.657518572932133</v>
      </c>
      <c r="O389" s="101">
        <f t="shared" si="109"/>
        <v>1.9014167114223868</v>
      </c>
      <c r="P389" s="101">
        <f t="shared" si="110"/>
        <v>1.9014167114223868</v>
      </c>
      <c r="Q389" s="101">
        <f t="shared" si="111"/>
        <v>178.11314467622751</v>
      </c>
      <c r="R389" s="101">
        <f t="shared" si="112"/>
        <v>7.7881481598041491</v>
      </c>
      <c r="S389" s="101">
        <f t="shared" si="115"/>
        <v>557.80062329306213</v>
      </c>
      <c r="T389" s="101">
        <f t="shared" si="116"/>
        <v>230.74367747832136</v>
      </c>
      <c r="U389" s="101">
        <f t="shared" si="117"/>
        <v>24.402677360251765</v>
      </c>
      <c r="V389" s="33">
        <f t="shared" si="118"/>
        <v>999.99999999999955</v>
      </c>
      <c r="W389" s="105">
        <f t="shared" si="113"/>
        <v>1019746.8410155608</v>
      </c>
      <c r="X389" s="112">
        <f t="shared" si="119"/>
        <v>744.85364516142636</v>
      </c>
      <c r="Y389" s="32">
        <f>(uNES*L389+ uOCEX*G389+uEREX*'UC '!H389+uHOEX*I389+uNES*S389+ uOCEX*N389+uEREX*O389+uHOEX*P389)/(1+oDR)^A$5:A$65536</f>
        <v>436.73971475602315</v>
      </c>
    </row>
    <row r="390" spans="1:25" x14ac:dyDescent="0.25">
      <c r="A390" s="4">
        <v>384</v>
      </c>
      <c r="C390" s="110">
        <f>IF(male=0,VLOOKUP((A388:A1222/'Life tables'!$I$2)+age,lifetable,13,1),IF(male=1,VLOOKUP((A388:A1222/'Life tables'!$I$2)+age,lifetable,10,1),"error"))</f>
        <v>7.1453294378398535E-4</v>
      </c>
      <c r="F390" s="101">
        <f t="shared" si="101"/>
        <v>172.83757383427209</v>
      </c>
      <c r="G390" s="101">
        <f t="shared" si="102"/>
        <v>17.36189602076508</v>
      </c>
      <c r="H390" s="101">
        <f t="shared" si="103"/>
        <v>0.39730566046633764</v>
      </c>
      <c r="I390" s="101">
        <f t="shared" si="104"/>
        <v>0.39730566046633764</v>
      </c>
      <c r="J390" s="101">
        <f t="shared" si="105"/>
        <v>52.767004365161846</v>
      </c>
      <c r="K390" s="101">
        <f t="shared" si="106"/>
        <v>16.6456736416743</v>
      </c>
      <c r="L390" s="101">
        <f t="shared" si="114"/>
        <v>85.2683884857382</v>
      </c>
      <c r="M390" s="101">
        <f t="shared" si="107"/>
        <v>827.16242616572742</v>
      </c>
      <c r="N390" s="101">
        <f t="shared" si="108"/>
        <v>79.657533792609058</v>
      </c>
      <c r="O390" s="101">
        <f t="shared" si="109"/>
        <v>1.9014170747144972</v>
      </c>
      <c r="P390" s="101">
        <f t="shared" si="110"/>
        <v>1.9014170747144972</v>
      </c>
      <c r="Q390" s="101">
        <f t="shared" si="111"/>
        <v>178.76381466197813</v>
      </c>
      <c r="R390" s="101">
        <f t="shared" si="112"/>
        <v>7.8103012988479978</v>
      </c>
      <c r="S390" s="101">
        <f t="shared" si="115"/>
        <v>557.12794226286326</v>
      </c>
      <c r="T390" s="101">
        <f t="shared" si="116"/>
        <v>231.53081902713998</v>
      </c>
      <c r="U390" s="101">
        <f t="shared" si="117"/>
        <v>24.455974940522296</v>
      </c>
      <c r="V390" s="33">
        <f t="shared" si="118"/>
        <v>999.99999999999955</v>
      </c>
      <c r="W390" s="105">
        <f t="shared" si="113"/>
        <v>1017272.4120866959</v>
      </c>
      <c r="X390" s="112">
        <f t="shared" si="119"/>
        <v>744.01320603233728</v>
      </c>
      <c r="Y390" s="32">
        <f>(uNES*L390+ uOCEX*G390+uEREX*'UC '!H390+uHOEX*I390+uNES*S390+ uOCEX*N390+uEREX*O390+uHOEX*P390)/(1+oDR)^A$5:A$65536</f>
        <v>436.11065396482155</v>
      </c>
    </row>
    <row r="391" spans="1:25" x14ac:dyDescent="0.25">
      <c r="A391" s="4">
        <v>385</v>
      </c>
      <c r="C391" s="110">
        <f>IF(male=0,VLOOKUP((A389:A1223/'Life tables'!$I$2)+age,lifetable,13,1),IF(male=1,VLOOKUP((A389:A1223/'Life tables'!$I$2)+age,lifetable,10,1),"error"))</f>
        <v>7.1453294378398535E-4</v>
      </c>
      <c r="F391" s="101">
        <f t="shared" ref="F391:F454" si="120">E390*(1-pCAUC)+F390*(1-pCAUC)+M390*(pUAUC)</f>
        <v>172.83742066479485</v>
      </c>
      <c r="G391" s="101">
        <f t="shared" ref="G391:G454" si="121">F391*(rrOSEX)</f>
        <v>17.361880634570525</v>
      </c>
      <c r="H391" s="101">
        <f t="shared" ref="H391:H454" si="122">F391*rrEREX</f>
        <v>0.39730530837217792</v>
      </c>
      <c r="I391" s="101">
        <f t="shared" ref="I391:I454" si="123">F391*rrHOEX</f>
        <v>0.39730530837217792</v>
      </c>
      <c r="J391" s="101">
        <f t="shared" ref="J391:J454" si="124">F391*mr + G391*mr + H391*mr+I391*mr +J390</f>
        <v>52.903475807288082</v>
      </c>
      <c r="K391" s="101">
        <f t="shared" ref="K391:K454" si="125">F391*amr + I391*amrHOEX +K390</f>
        <v>16.676818055300632</v>
      </c>
      <c r="L391" s="101">
        <f t="shared" si="114"/>
        <v>85.100635550891255</v>
      </c>
      <c r="M391" s="101">
        <f t="shared" ref="M391:M454" si="126">E390*pCAUC+F390*pCAUC+M390*(1-pUAUC)</f>
        <v>827.16257933520455</v>
      </c>
      <c r="N391" s="101">
        <f t="shared" ref="N391:N454" si="127">M391*rrOSEXc</f>
        <v>79.657548543161568</v>
      </c>
      <c r="O391" s="101">
        <f t="shared" ref="O391:O454" si="128">M391*rrEREXc</f>
        <v>1.9014174268086566</v>
      </c>
      <c r="P391" s="101">
        <f t="shared" ref="P391:P454" si="129">M391*rrHOEXc</f>
        <v>1.9014174268086566</v>
      </c>
      <c r="Q391" s="101">
        <f t="shared" ref="Q391:Q454" si="130">M391*mr + N391*mr + O391*mr+P391*mr+Q390</f>
        <v>179.41448476821631</v>
      </c>
      <c r="R391" s="101">
        <f t="shared" ref="R391:R454" si="131">M391*amrc + P391*amrHOEX+R390</f>
        <v>7.8324544419940461</v>
      </c>
      <c r="S391" s="101">
        <f t="shared" si="115"/>
        <v>556.45525672821532</v>
      </c>
      <c r="T391" s="101">
        <f t="shared" si="116"/>
        <v>232.3179605755044</v>
      </c>
      <c r="U391" s="101">
        <f t="shared" si="117"/>
        <v>24.509272497294678</v>
      </c>
      <c r="V391" s="33">
        <f t="shared" si="118"/>
        <v>999.99999999999943</v>
      </c>
      <c r="W391" s="105">
        <f t="shared" ref="W391:W454" si="132">(cNES*L391+cOSEX*G391+cEREX*H391+cHOEX*I391 + cNES*S391 + cOSEX*N391 + cEREX*O391 + cHOEX*P391)/(1+cDR)^A$5:A$65536</f>
        <v>1014802.3240736275</v>
      </c>
      <c r="X391" s="112">
        <f t="shared" si="119"/>
        <v>743.17276692720031</v>
      </c>
      <c r="Y391" s="32">
        <f>(uNES*L391+ uOCEX*G391+uEREX*'UC '!H391+uHOEX*I391+uNES*S391+ uOCEX*N391+uEREX*O391+uHOEX*P391)/(1+oDR)^A$5:A$65536</f>
        <v>435.48191888577657</v>
      </c>
    </row>
    <row r="392" spans="1:25" x14ac:dyDescent="0.25">
      <c r="A392" s="4">
        <v>386</v>
      </c>
      <c r="C392" s="110">
        <f>IF(male=0,VLOOKUP((A390:A1224/'Life tables'!$I$2)+age,lifetable,13,1),IF(male=1,VLOOKUP((A390:A1224/'Life tables'!$I$2)+age,lifetable,10,1),"error"))</f>
        <v>7.1453294378398535E-4</v>
      </c>
      <c r="F392" s="101">
        <f t="shared" si="120"/>
        <v>172.83727221654394</v>
      </c>
      <c r="G392" s="101">
        <f t="shared" si="121"/>
        <v>17.361865722633034</v>
      </c>
      <c r="H392" s="101">
        <f t="shared" si="122"/>
        <v>0.3973049671308086</v>
      </c>
      <c r="I392" s="101">
        <f t="shared" si="123"/>
        <v>0.3973049671308086</v>
      </c>
      <c r="J392" s="101">
        <f t="shared" si="124"/>
        <v>53.039947132200425</v>
      </c>
      <c r="K392" s="101">
        <f t="shared" si="125"/>
        <v>16.707962442177354</v>
      </c>
      <c r="L392" s="101">
        <f t="shared" si="114"/>
        <v>84.932886985271523</v>
      </c>
      <c r="M392" s="101">
        <f t="shared" si="126"/>
        <v>827.16272778345547</v>
      </c>
      <c r="N392" s="101">
        <f t="shared" si="127"/>
        <v>79.65756283904976</v>
      </c>
      <c r="O392" s="101">
        <f t="shared" si="128"/>
        <v>1.9014177680500259</v>
      </c>
      <c r="P392" s="101">
        <f t="shared" si="129"/>
        <v>1.9014177680500259</v>
      </c>
      <c r="Q392" s="101">
        <f t="shared" si="130"/>
        <v>180.06515499122818</v>
      </c>
      <c r="R392" s="101">
        <f t="shared" si="131"/>
        <v>7.8546075891158482</v>
      </c>
      <c r="S392" s="101">
        <f t="shared" si="115"/>
        <v>555.78256682796155</v>
      </c>
      <c r="T392" s="101">
        <f t="shared" si="116"/>
        <v>233.10510212342859</v>
      </c>
      <c r="U392" s="101">
        <f t="shared" si="117"/>
        <v>24.562570031293202</v>
      </c>
      <c r="V392" s="33">
        <f t="shared" si="118"/>
        <v>999.99999999999943</v>
      </c>
      <c r="W392" s="105">
        <f t="shared" si="132"/>
        <v>1012336.5702663572</v>
      </c>
      <c r="X392" s="112">
        <f t="shared" si="119"/>
        <v>742.33232784527763</v>
      </c>
      <c r="Y392" s="32">
        <f>(uNES*L392+ uOCEX*G392+uEREX*'UC '!H392+uHOEX*I392+uNES*S392+ uOCEX*N392+uEREX*O392+uHOEX*P392)/(1+oDR)^A$5:A$65536</f>
        <v>434.85350938318248</v>
      </c>
    </row>
    <row r="393" spans="1:25" x14ac:dyDescent="0.25">
      <c r="A393" s="4">
        <v>387</v>
      </c>
      <c r="C393" s="110">
        <f>IF(male=0,VLOOKUP((A391:A1225/'Life tables'!$I$2)+age,lifetable,13,1),IF(male=1,VLOOKUP((A391:A1225/'Life tables'!$I$2)+age,lifetable,10,1),"error"))</f>
        <v>7.1453294378398535E-4</v>
      </c>
      <c r="F393" s="101">
        <f t="shared" si="120"/>
        <v>172.83712834399444</v>
      </c>
      <c r="G393" s="101">
        <f t="shared" si="121"/>
        <v>17.361851270334331</v>
      </c>
      <c r="H393" s="101">
        <f t="shared" si="122"/>
        <v>0.39730463640770808</v>
      </c>
      <c r="I393" s="101">
        <f t="shared" si="123"/>
        <v>0.39730463640770808</v>
      </c>
      <c r="J393" s="101">
        <f t="shared" si="124"/>
        <v>53.176418343511827</v>
      </c>
      <c r="K393" s="101">
        <f t="shared" si="125"/>
        <v>16.739106803128983</v>
      </c>
      <c r="L393" s="101">
        <f t="shared" si="114"/>
        <v>84.765142654203885</v>
      </c>
      <c r="M393" s="101">
        <f t="shared" si="126"/>
        <v>827.162871656005</v>
      </c>
      <c r="N393" s="101">
        <f t="shared" si="127"/>
        <v>79.657576694287997</v>
      </c>
      <c r="O393" s="101">
        <f t="shared" si="128"/>
        <v>1.9014180987731266</v>
      </c>
      <c r="P393" s="101">
        <f t="shared" si="129"/>
        <v>1.9014180987731266</v>
      </c>
      <c r="Q393" s="101">
        <f t="shared" si="130"/>
        <v>180.71582532741439</v>
      </c>
      <c r="R393" s="101">
        <f t="shared" si="131"/>
        <v>7.8767607400908579</v>
      </c>
      <c r="S393" s="101">
        <f t="shared" si="115"/>
        <v>555.10987269666555</v>
      </c>
      <c r="T393" s="101">
        <f t="shared" si="116"/>
        <v>233.89224367092623</v>
      </c>
      <c r="U393" s="101">
        <f t="shared" si="117"/>
        <v>24.615867543219842</v>
      </c>
      <c r="V393" s="33">
        <f t="shared" si="118"/>
        <v>999.99999999999943</v>
      </c>
      <c r="W393" s="105">
        <f t="shared" si="132"/>
        <v>1009875.1439645853</v>
      </c>
      <c r="X393" s="112">
        <f t="shared" si="119"/>
        <v>741.49188878585346</v>
      </c>
      <c r="Y393" s="32">
        <f>(uNES*L393+ uOCEX*G393+uEREX*'UC '!H393+uHOEX*I393+uNES*S393+ uOCEX*N393+uEREX*O393+uHOEX*P393)/(1+oDR)^A$5:A$65536</f>
        <v>434.22542532139693</v>
      </c>
    </row>
    <row r="394" spans="1:25" x14ac:dyDescent="0.25">
      <c r="A394" s="4">
        <v>388</v>
      </c>
      <c r="C394" s="110">
        <f>IF(male=0,VLOOKUP((A392:A1226/'Life tables'!$I$2)+age,lifetable,13,1),IF(male=1,VLOOKUP((A392:A1226/'Life tables'!$I$2)+age,lifetable,10,1),"error"))</f>
        <v>7.1453294378398535E-4</v>
      </c>
      <c r="F394" s="101">
        <f t="shared" si="120"/>
        <v>172.83698890610697</v>
      </c>
      <c r="G394" s="101">
        <f t="shared" si="121"/>
        <v>17.361837263506704</v>
      </c>
      <c r="H394" s="101">
        <f t="shared" si="122"/>
        <v>0.39730431587866599</v>
      </c>
      <c r="I394" s="101">
        <f t="shared" si="123"/>
        <v>0.39730431587866599</v>
      </c>
      <c r="J394" s="101">
        <f t="shared" si="124"/>
        <v>53.312889444723865</v>
      </c>
      <c r="K394" s="101">
        <f t="shared" si="125"/>
        <v>16.77025113895462</v>
      </c>
      <c r="L394" s="101">
        <f t="shared" si="114"/>
        <v>84.59740242716444</v>
      </c>
      <c r="M394" s="101">
        <f t="shared" si="126"/>
        <v>827.16301109389246</v>
      </c>
      <c r="N394" s="101">
        <f t="shared" si="127"/>
        <v>79.657590122458672</v>
      </c>
      <c r="O394" s="101">
        <f t="shared" si="128"/>
        <v>1.9014184193021686</v>
      </c>
      <c r="P394" s="101">
        <f t="shared" si="129"/>
        <v>1.9014184193021686</v>
      </c>
      <c r="Q394" s="101">
        <f t="shared" si="130"/>
        <v>181.36649577328649</v>
      </c>
      <c r="R394" s="101">
        <f t="shared" si="131"/>
        <v>7.8989138948003061</v>
      </c>
      <c r="S394" s="101">
        <f t="shared" si="115"/>
        <v>554.43717446474261</v>
      </c>
      <c r="T394" s="101">
        <f t="shared" si="116"/>
        <v>234.67938521801034</v>
      </c>
      <c r="U394" s="101">
        <f t="shared" si="117"/>
        <v>24.669165033754926</v>
      </c>
      <c r="V394" s="33">
        <f t="shared" si="118"/>
        <v>999.99999999999943</v>
      </c>
      <c r="W394" s="105">
        <f t="shared" si="132"/>
        <v>1007418.038477695</v>
      </c>
      <c r="X394" s="112">
        <f t="shared" si="119"/>
        <v>740.65144974823409</v>
      </c>
      <c r="Y394" s="32">
        <f>(uNES*L394+ uOCEX*G394+uEREX*'UC '!H394+uHOEX*I394+uNES*S394+ uOCEX*N394+uEREX*O394+uHOEX*P394)/(1+oDR)^A$5:A$65536</f>
        <v>433.59766656484004</v>
      </c>
    </row>
    <row r="395" spans="1:25" x14ac:dyDescent="0.25">
      <c r="A395" s="4">
        <v>389</v>
      </c>
      <c r="C395" s="110">
        <f>IF(male=0,VLOOKUP((A393:A1227/'Life tables'!$I$2)+age,lifetable,13,1),IF(male=1,VLOOKUP((A393:A1227/'Life tables'!$I$2)+age,lifetable,10,1),"error"))</f>
        <v>7.1453294378398535E-4</v>
      </c>
      <c r="F395" s="101">
        <f t="shared" si="120"/>
        <v>172.83685376618956</v>
      </c>
      <c r="G395" s="101">
        <f t="shared" si="121"/>
        <v>17.361823688419172</v>
      </c>
      <c r="H395" s="101">
        <f t="shared" si="122"/>
        <v>0.39730400522946541</v>
      </c>
      <c r="I395" s="101">
        <f t="shared" si="123"/>
        <v>0.39730400522946541</v>
      </c>
      <c r="J395" s="101">
        <f t="shared" si="124"/>
        <v>53.449360439230198</v>
      </c>
      <c r="K395" s="101">
        <f t="shared" si="125"/>
        <v>16.801395450428739</v>
      </c>
      <c r="L395" s="101">
        <f t="shared" si="114"/>
        <v>84.429666177652521</v>
      </c>
      <c r="M395" s="101">
        <f t="shared" si="126"/>
        <v>827.16314623380993</v>
      </c>
      <c r="N395" s="101">
        <f t="shared" si="127"/>
        <v>79.657603136725513</v>
      </c>
      <c r="O395" s="101">
        <f t="shared" si="128"/>
        <v>1.9014187299513694</v>
      </c>
      <c r="P395" s="101">
        <f t="shared" si="129"/>
        <v>1.9014187299513694</v>
      </c>
      <c r="Q395" s="101">
        <f t="shared" si="130"/>
        <v>182.01716632546356</v>
      </c>
      <c r="R395" s="101">
        <f t="shared" si="131"/>
        <v>7.9210670531290841</v>
      </c>
      <c r="S395" s="101">
        <f t="shared" si="115"/>
        <v>553.76447225858897</v>
      </c>
      <c r="T395" s="101">
        <f t="shared" si="116"/>
        <v>235.46652676469375</v>
      </c>
      <c r="U395" s="101">
        <f t="shared" si="117"/>
        <v>24.722462503557821</v>
      </c>
      <c r="V395" s="33">
        <f t="shared" si="118"/>
        <v>999.99999999999955</v>
      </c>
      <c r="W395" s="105">
        <f t="shared" si="132"/>
        <v>1004965.2471247399</v>
      </c>
      <c r="X395" s="112">
        <f t="shared" si="119"/>
        <v>739.81101073174784</v>
      </c>
      <c r="Y395" s="32">
        <f>(uNES*L395+ uOCEX*G395+uEREX*'UC '!H395+uHOEX*I395+uNES*S395+ uOCEX*N395+uEREX*O395+uHOEX*P395)/(1+oDR)^A$5:A$65536</f>
        <v>432.9702329779945</v>
      </c>
    </row>
    <row r="396" spans="1:25" x14ac:dyDescent="0.25">
      <c r="A396" s="4">
        <v>390</v>
      </c>
      <c r="C396" s="110">
        <f>IF(male=0,VLOOKUP((A394:A1228/'Life tables'!$I$2)+age,lifetable,13,1),IF(male=1,VLOOKUP((A394:A1228/'Life tables'!$I$2)+age,lifetable,10,1),"error"))</f>
        <v>7.1453294378398535E-4</v>
      </c>
      <c r="F396" s="101">
        <f t="shared" si="120"/>
        <v>172.83672279176352</v>
      </c>
      <c r="G396" s="101">
        <f t="shared" si="121"/>
        <v>17.361810531763961</v>
      </c>
      <c r="H396" s="101">
        <f t="shared" si="122"/>
        <v>0.39730370415557459</v>
      </c>
      <c r="I396" s="101">
        <f t="shared" si="123"/>
        <v>0.39730370415557459</v>
      </c>
      <c r="J396" s="101">
        <f t="shared" si="124"/>
        <v>53.58583133031987</v>
      </c>
      <c r="K396" s="101">
        <f t="shared" si="125"/>
        <v>16.832539738301943</v>
      </c>
      <c r="L396" s="101">
        <f t="shared" si="114"/>
        <v>84.261933783066596</v>
      </c>
      <c r="M396" s="101">
        <f t="shared" si="126"/>
        <v>827.16327720823597</v>
      </c>
      <c r="N396" s="101">
        <f t="shared" si="127"/>
        <v>79.657615749846514</v>
      </c>
      <c r="O396" s="101">
        <f t="shared" si="128"/>
        <v>1.9014190310252601</v>
      </c>
      <c r="P396" s="101">
        <f t="shared" si="129"/>
        <v>1.9014190310252601</v>
      </c>
      <c r="Q396" s="101">
        <f t="shared" si="130"/>
        <v>182.66783698066894</v>
      </c>
      <c r="R396" s="101">
        <f t="shared" si="131"/>
        <v>7.9432202149656304</v>
      </c>
      <c r="S396" s="101">
        <f t="shared" si="115"/>
        <v>553.09176620070434</v>
      </c>
      <c r="T396" s="101">
        <f t="shared" si="116"/>
        <v>236.25366831098881</v>
      </c>
      <c r="U396" s="101">
        <f t="shared" si="117"/>
        <v>24.775759953267574</v>
      </c>
      <c r="V396" s="33">
        <f t="shared" si="118"/>
        <v>999.99999999999955</v>
      </c>
      <c r="W396" s="105">
        <f t="shared" si="132"/>
        <v>1002516.7632344299</v>
      </c>
      <c r="X396" s="112">
        <f t="shared" si="119"/>
        <v>738.97057173574308</v>
      </c>
      <c r="Y396" s="32">
        <f>(uNES*L396+ uOCEX*G396+uEREX*'UC '!H396+uHOEX*I396+uNES*S396+ uOCEX*N396+uEREX*O396+uHOEX*P396)/(1+oDR)^A$5:A$65536</f>
        <v>432.34312442540585</v>
      </c>
    </row>
    <row r="397" spans="1:25" x14ac:dyDescent="0.25">
      <c r="A397" s="4">
        <v>391</v>
      </c>
      <c r="C397" s="110">
        <f>IF(male=0,VLOOKUP((A395:A1229/'Life tables'!$I$2)+age,lifetable,13,1),IF(male=1,VLOOKUP((A395:A1229/'Life tables'!$I$2)+age,lifetable,10,1),"error"))</f>
        <v>7.1453294378398535E-4</v>
      </c>
      <c r="F397" s="101">
        <f t="shared" si="120"/>
        <v>172.83659585443363</v>
      </c>
      <c r="G397" s="101">
        <f t="shared" si="121"/>
        <v>17.361797780643506</v>
      </c>
      <c r="H397" s="101">
        <f t="shared" si="122"/>
        <v>0.39730341236184841</v>
      </c>
      <c r="I397" s="101">
        <f t="shared" si="123"/>
        <v>0.39730341236184841</v>
      </c>
      <c r="J397" s="101">
        <f t="shared" si="124"/>
        <v>53.722302121180547</v>
      </c>
      <c r="K397" s="101">
        <f t="shared" si="125"/>
        <v>16.863684003301692</v>
      </c>
      <c r="L397" s="101">
        <f t="shared" si="114"/>
        <v>84.094205124584192</v>
      </c>
      <c r="M397" s="101">
        <f t="shared" si="126"/>
        <v>827.16340414556589</v>
      </c>
      <c r="N397" s="101">
        <f t="shared" si="127"/>
        <v>79.657627974186411</v>
      </c>
      <c r="O397" s="101">
        <f t="shared" si="128"/>
        <v>1.9014193228189864</v>
      </c>
      <c r="P397" s="101">
        <f t="shared" si="129"/>
        <v>1.9014193228189864</v>
      </c>
      <c r="Q397" s="101">
        <f t="shared" si="130"/>
        <v>183.31850773572691</v>
      </c>
      <c r="R397" s="101">
        <f t="shared" si="131"/>
        <v>7.9653733802018243</v>
      </c>
      <c r="S397" s="101">
        <f t="shared" si="115"/>
        <v>552.41905640981281</v>
      </c>
      <c r="T397" s="101">
        <f t="shared" si="116"/>
        <v>237.04080985690746</v>
      </c>
      <c r="U397" s="101">
        <f t="shared" si="117"/>
        <v>24.829057383503518</v>
      </c>
      <c r="V397" s="33">
        <f t="shared" si="118"/>
        <v>999.99999999999955</v>
      </c>
      <c r="W397" s="105">
        <f t="shared" si="132"/>
        <v>1000072.5801451179</v>
      </c>
      <c r="X397" s="112">
        <f t="shared" si="119"/>
        <v>738.13013275958861</v>
      </c>
      <c r="Y397" s="32">
        <f>(uNES*L397+ uOCEX*G397+uEREX*'UC '!H397+uHOEX*I397+uNES*S397+ uOCEX*N397+uEREX*O397+uHOEX*P397)/(1+oDR)^A$5:A$65536</f>
        <v>431.71634077168056</v>
      </c>
    </row>
    <row r="398" spans="1:25" x14ac:dyDescent="0.25">
      <c r="A398" s="4">
        <v>392</v>
      </c>
      <c r="C398" s="110">
        <f>IF(male=0,VLOOKUP((A396:A1230/'Life tables'!$I$2)+age,lifetable,13,1),IF(male=1,VLOOKUP((A396:A1230/'Life tables'!$I$2)+age,lifetable,10,1),"error"))</f>
        <v>7.1453294378398535E-4</v>
      </c>
      <c r="F398" s="101">
        <f t="shared" si="120"/>
        <v>172.83647282976227</v>
      </c>
      <c r="G398" s="101">
        <f t="shared" si="121"/>
        <v>17.361785422557791</v>
      </c>
      <c r="H398" s="101">
        <f t="shared" si="122"/>
        <v>0.39730312956223934</v>
      </c>
      <c r="I398" s="101">
        <f t="shared" si="123"/>
        <v>0.39730312956223934</v>
      </c>
      <c r="J398" s="101">
        <f t="shared" si="124"/>
        <v>53.858772814901648</v>
      </c>
      <c r="K398" s="101">
        <f t="shared" si="125"/>
        <v>16.894828246133031</v>
      </c>
      <c r="L398" s="101">
        <f t="shared" si="114"/>
        <v>83.92648008704532</v>
      </c>
      <c r="M398" s="101">
        <f t="shared" si="126"/>
        <v>827.16352717023722</v>
      </c>
      <c r="N398" s="101">
        <f t="shared" si="127"/>
        <v>79.657639821728807</v>
      </c>
      <c r="O398" s="101">
        <f t="shared" si="128"/>
        <v>1.9014196056185955</v>
      </c>
      <c r="P398" s="101">
        <f t="shared" si="129"/>
        <v>1.9014196056185955</v>
      </c>
      <c r="Q398" s="101">
        <f t="shared" si="130"/>
        <v>183.96917858755964</v>
      </c>
      <c r="R398" s="101">
        <f t="shared" si="131"/>
        <v>7.9875265487328759</v>
      </c>
      <c r="S398" s="101">
        <f t="shared" si="115"/>
        <v>551.74634300097864</v>
      </c>
      <c r="T398" s="101">
        <f t="shared" si="116"/>
        <v>237.82795140246128</v>
      </c>
      <c r="U398" s="101">
        <f t="shared" si="117"/>
        <v>24.882354794865908</v>
      </c>
      <c r="V398" s="33">
        <f t="shared" si="118"/>
        <v>999.99999999999955</v>
      </c>
      <c r="W398" s="105">
        <f t="shared" si="132"/>
        <v>997632.69120478618</v>
      </c>
      <c r="X398" s="112">
        <f t="shared" si="119"/>
        <v>737.28969380267222</v>
      </c>
      <c r="Y398" s="32">
        <f>(uNES*L398+ uOCEX*G398+uEREX*'UC '!H398+uHOEX*I398+uNES*S398+ uOCEX*N398+uEREX*O398+uHOEX*P398)/(1+oDR)^A$5:A$65536</f>
        <v>431.08988188148652</v>
      </c>
    </row>
    <row r="399" spans="1:25" x14ac:dyDescent="0.25">
      <c r="A399" s="4">
        <v>393</v>
      </c>
      <c r="C399" s="110">
        <f>IF(male=0,VLOOKUP((A397:A1231/'Life tables'!$I$2)+age,lifetable,13,1),IF(male=1,VLOOKUP((A397:A1231/'Life tables'!$I$2)+age,lifetable,10,1),"error"))</f>
        <v>7.1453294378398535E-4</v>
      </c>
      <c r="F399" s="101">
        <f t="shared" si="120"/>
        <v>172.83635359714745</v>
      </c>
      <c r="G399" s="101">
        <f t="shared" si="121"/>
        <v>17.361773445392092</v>
      </c>
      <c r="H399" s="101">
        <f t="shared" si="122"/>
        <v>0.39730285547951688</v>
      </c>
      <c r="I399" s="101">
        <f t="shared" si="123"/>
        <v>0.39730285547951688</v>
      </c>
      <c r="J399" s="101">
        <f t="shared" si="124"/>
        <v>53.995243414477351</v>
      </c>
      <c r="K399" s="101">
        <f t="shared" si="125"/>
        <v>16.925972467479266</v>
      </c>
      <c r="L399" s="101">
        <f t="shared" si="114"/>
        <v>83.758758558839702</v>
      </c>
      <c r="M399" s="101">
        <f t="shared" si="126"/>
        <v>827.16364640285201</v>
      </c>
      <c r="N399" s="101">
        <f t="shared" si="127"/>
        <v>79.657651304087949</v>
      </c>
      <c r="O399" s="101">
        <f t="shared" si="128"/>
        <v>1.9014198797013178</v>
      </c>
      <c r="P399" s="101">
        <f t="shared" si="129"/>
        <v>1.9014198797013178</v>
      </c>
      <c r="Q399" s="101">
        <f t="shared" si="130"/>
        <v>184.61984953318421</v>
      </c>
      <c r="R399" s="101">
        <f t="shared" si="131"/>
        <v>8.0096797204572265</v>
      </c>
      <c r="S399" s="101">
        <f t="shared" si="115"/>
        <v>551.07362608571998</v>
      </c>
      <c r="T399" s="101">
        <f t="shared" si="116"/>
        <v>238.61509294766157</v>
      </c>
      <c r="U399" s="101">
        <f t="shared" si="117"/>
        <v>24.935652187936491</v>
      </c>
      <c r="V399" s="33">
        <f t="shared" si="118"/>
        <v>999.99999999999943</v>
      </c>
      <c r="W399" s="105">
        <f t="shared" si="132"/>
        <v>995197.08977103268</v>
      </c>
      <c r="X399" s="112">
        <f t="shared" si="119"/>
        <v>736.44925486440138</v>
      </c>
      <c r="Y399" s="32">
        <f>(uNES*L399+ uOCEX*G399+uEREX*'UC '!H399+uHOEX*I399+uNES*S399+ uOCEX*N399+uEREX*O399+uHOEX*P399)/(1+oDR)^A$5:A$65536</f>
        <v>430.46374761955343</v>
      </c>
    </row>
    <row r="400" spans="1:25" x14ac:dyDescent="0.25">
      <c r="A400" s="4">
        <v>394</v>
      </c>
      <c r="C400" s="110">
        <f>IF(male=0,VLOOKUP((A398:A1232/'Life tables'!$I$2)+age,lifetable,13,1),IF(male=1,VLOOKUP((A398:A1232/'Life tables'!$I$2)+age,lifetable,10,1),"error"))</f>
        <v>7.1453294378398535E-4</v>
      </c>
      <c r="F400" s="101">
        <f t="shared" si="120"/>
        <v>172.83623803970454</v>
      </c>
      <c r="G400" s="101">
        <f t="shared" si="121"/>
        <v>17.361761837405105</v>
      </c>
      <c r="H400" s="101">
        <f t="shared" si="122"/>
        <v>0.39730258984499567</v>
      </c>
      <c r="I400" s="101">
        <f t="shared" si="123"/>
        <v>0.39730258984499567</v>
      </c>
      <c r="J400" s="101">
        <f t="shared" si="124"/>
        <v>54.13171392280956</v>
      </c>
      <c r="K400" s="101">
        <f t="shared" si="125"/>
        <v>16.957116668002644</v>
      </c>
      <c r="L400" s="101">
        <f t="shared" si="114"/>
        <v>83.591040431797239</v>
      </c>
      <c r="M400" s="101">
        <f t="shared" si="126"/>
        <v>827.16376196029489</v>
      </c>
      <c r="N400" s="101">
        <f t="shared" si="127"/>
        <v>79.65766243252007</v>
      </c>
      <c r="O400" s="101">
        <f t="shared" si="128"/>
        <v>1.901420145335839</v>
      </c>
      <c r="P400" s="101">
        <f t="shared" si="129"/>
        <v>1.901420145335839</v>
      </c>
      <c r="Q400" s="101">
        <f t="shared" si="130"/>
        <v>185.27052056970962</v>
      </c>
      <c r="R400" s="101">
        <f t="shared" si="131"/>
        <v>8.0318328952764464</v>
      </c>
      <c r="S400" s="101">
        <f t="shared" si="115"/>
        <v>550.40090577211708</v>
      </c>
      <c r="T400" s="101">
        <f t="shared" si="116"/>
        <v>239.40223449251917</v>
      </c>
      <c r="U400" s="101">
        <f t="shared" si="117"/>
        <v>24.988949563279093</v>
      </c>
      <c r="V400" s="33">
        <f t="shared" si="118"/>
        <v>999.99999999999943</v>
      </c>
      <c r="W400" s="105">
        <f t="shared" si="132"/>
        <v>992765.76921105781</v>
      </c>
      <c r="X400" s="112">
        <f t="shared" si="119"/>
        <v>735.60881594420118</v>
      </c>
      <c r="Y400" s="32">
        <f>(uNES*L400+ uOCEX*G400+uEREX*'UC '!H400+uHOEX*I400+uNES*S400+ uOCEX*N400+uEREX*O400+uHOEX*P400)/(1+oDR)^A$5:A$65536</f>
        <v>429.83793785067081</v>
      </c>
    </row>
    <row r="401" spans="1:25" x14ac:dyDescent="0.25">
      <c r="A401" s="4">
        <v>395</v>
      </c>
      <c r="C401" s="110">
        <f>IF(male=0,VLOOKUP((A399:A1233/'Life tables'!$I$2)+age,lifetable,13,1),IF(male=1,VLOOKUP((A399:A1233/'Life tables'!$I$2)+age,lifetable,10,1),"error"))</f>
        <v>7.1453294378398535E-4</v>
      </c>
      <c r="F401" s="101">
        <f t="shared" si="120"/>
        <v>172.83612604415171</v>
      </c>
      <c r="G401" s="101">
        <f t="shared" si="121"/>
        <v>17.361750587217429</v>
      </c>
      <c r="H401" s="101">
        <f t="shared" si="122"/>
        <v>0.39730233239827212</v>
      </c>
      <c r="I401" s="101">
        <f t="shared" si="123"/>
        <v>0.39730233239827212</v>
      </c>
      <c r="J401" s="101">
        <f t="shared" si="124"/>
        <v>54.268184342710718</v>
      </c>
      <c r="K401" s="101">
        <f t="shared" si="125"/>
        <v>16.988260848345</v>
      </c>
      <c r="L401" s="101">
        <f t="shared" si="114"/>
        <v>83.423325601082013</v>
      </c>
      <c r="M401" s="101">
        <f t="shared" si="126"/>
        <v>827.16387395584775</v>
      </c>
      <c r="N401" s="101">
        <f t="shared" si="127"/>
        <v>79.657673217934459</v>
      </c>
      <c r="O401" s="101">
        <f t="shared" si="128"/>
        <v>1.9014204027825625</v>
      </c>
      <c r="P401" s="101">
        <f t="shared" si="129"/>
        <v>1.9014204027825625</v>
      </c>
      <c r="Q401" s="101">
        <f t="shared" si="130"/>
        <v>185.921191694334</v>
      </c>
      <c r="R401" s="101">
        <f t="shared" si="131"/>
        <v>8.0539860730951407</v>
      </c>
      <c r="S401" s="101">
        <f t="shared" si="115"/>
        <v>549.72818216491896</v>
      </c>
      <c r="T401" s="101">
        <f t="shared" si="116"/>
        <v>240.18937603704472</v>
      </c>
      <c r="U401" s="101">
        <f t="shared" si="117"/>
        <v>25.042246921440139</v>
      </c>
      <c r="V401" s="33">
        <f t="shared" si="118"/>
        <v>999.99999999999943</v>
      </c>
      <c r="W401" s="105">
        <f t="shared" si="132"/>
        <v>990338.72290165047</v>
      </c>
      <c r="X401" s="112">
        <f t="shared" si="119"/>
        <v>734.76837704151444</v>
      </c>
      <c r="Y401" s="32">
        <f>(uNES*L401+ uOCEX*G401+uEREX*'UC '!H401+uHOEX*I401+uNES*S401+ uOCEX*N401+uEREX*O401+uHOEX*P401)/(1+oDR)^A$5:A$65536</f>
        <v>429.21245243968912</v>
      </c>
    </row>
    <row r="402" spans="1:25" x14ac:dyDescent="0.25">
      <c r="A402" s="4">
        <v>396</v>
      </c>
      <c r="C402" s="110">
        <f>IF(male=0,VLOOKUP((A400:A1234/'Life tables'!$I$2)+age,lifetable,13,1),IF(male=1,VLOOKUP((A400:A1234/'Life tables'!$I$2)+age,lifetable,10,1),"error"))</f>
        <v>7.1453294378398535E-4</v>
      </c>
      <c r="F402" s="101">
        <f t="shared" si="120"/>
        <v>172.83601750069892</v>
      </c>
      <c r="G402" s="101">
        <f t="shared" si="121"/>
        <v>17.361739683800426</v>
      </c>
      <c r="H402" s="101">
        <f t="shared" si="122"/>
        <v>0.39730208288696944</v>
      </c>
      <c r="I402" s="101">
        <f t="shared" si="123"/>
        <v>0.39730208288696944</v>
      </c>
      <c r="J402" s="101">
        <f t="shared" si="124"/>
        <v>54.404654676906581</v>
      </c>
      <c r="K402" s="101">
        <f t="shared" si="125"/>
        <v>17.019405009128384</v>
      </c>
      <c r="L402" s="101">
        <f t="shared" si="114"/>
        <v>83.255613965089594</v>
      </c>
      <c r="M402" s="101">
        <f t="shared" si="126"/>
        <v>827.16398249930057</v>
      </c>
      <c r="N402" s="101">
        <f t="shared" si="127"/>
        <v>79.657683670904149</v>
      </c>
      <c r="O402" s="101">
        <f t="shared" si="128"/>
        <v>1.9014206522938653</v>
      </c>
      <c r="P402" s="101">
        <f t="shared" si="129"/>
        <v>1.9014206522938653</v>
      </c>
      <c r="Q402" s="101">
        <f t="shared" si="130"/>
        <v>186.5718629043418</v>
      </c>
      <c r="R402" s="101">
        <f t="shared" si="131"/>
        <v>8.0761392538208572</v>
      </c>
      <c r="S402" s="101">
        <f t="shared" si="115"/>
        <v>549.05545536564603</v>
      </c>
      <c r="T402" s="101">
        <f t="shared" si="116"/>
        <v>240.97651758124837</v>
      </c>
      <c r="U402" s="101">
        <f t="shared" si="117"/>
        <v>25.09554426294924</v>
      </c>
      <c r="V402" s="33">
        <f t="shared" si="118"/>
        <v>999.99999999999955</v>
      </c>
      <c r="W402" s="105">
        <f t="shared" si="132"/>
        <v>987915.94422917673</v>
      </c>
      <c r="X402" s="112">
        <f t="shared" si="119"/>
        <v>733.92793815580183</v>
      </c>
      <c r="Y402" s="32">
        <f>(uNES*L402+ uOCEX*G402+uEREX*'UC '!H402+uHOEX*I402+uNES*S402+ uOCEX*N402+uEREX*O402+uHOEX*P402)/(1+oDR)^A$5:A$65536</f>
        <v>428.58729125151871</v>
      </c>
    </row>
    <row r="403" spans="1:25" x14ac:dyDescent="0.25">
      <c r="A403" s="4">
        <v>397</v>
      </c>
      <c r="C403" s="110">
        <f>IF(male=0,VLOOKUP((A401:A1235/'Life tables'!$I$2)+age,lifetable,13,1),IF(male=1,VLOOKUP((A401:A1235/'Life tables'!$I$2)+age,lifetable,10,1),"error"))</f>
        <v>7.1453294378398535E-4</v>
      </c>
      <c r="F403" s="101">
        <f t="shared" si="120"/>
        <v>172.83591230294013</v>
      </c>
      <c r="G403" s="101">
        <f t="shared" si="121"/>
        <v>17.361729116465391</v>
      </c>
      <c r="H403" s="101">
        <f t="shared" si="122"/>
        <v>0.39730184106648964</v>
      </c>
      <c r="I403" s="101">
        <f t="shared" si="123"/>
        <v>0.39730184106648964</v>
      </c>
      <c r="J403" s="101">
        <f t="shared" si="124"/>
        <v>54.541124928038897</v>
      </c>
      <c r="K403" s="101">
        <f t="shared" si="125"/>
        <v>17.050549150955671</v>
      </c>
      <c r="L403" s="101">
        <f t="shared" si="114"/>
        <v>83.087905425347188</v>
      </c>
      <c r="M403" s="101">
        <f t="shared" si="126"/>
        <v>827.16408769705936</v>
      </c>
      <c r="N403" s="101">
        <f t="shared" si="127"/>
        <v>79.657693801676245</v>
      </c>
      <c r="O403" s="101">
        <f t="shared" si="128"/>
        <v>1.9014208941143451</v>
      </c>
      <c r="P403" s="101">
        <f t="shared" si="129"/>
        <v>1.9014208941143451</v>
      </c>
      <c r="Q403" s="101">
        <f t="shared" si="130"/>
        <v>187.22253419710123</v>
      </c>
      <c r="R403" s="101">
        <f t="shared" si="131"/>
        <v>8.0982924373639893</v>
      </c>
      <c r="S403" s="101">
        <f t="shared" si="115"/>
        <v>548.38272547268923</v>
      </c>
      <c r="T403" s="101">
        <f t="shared" si="116"/>
        <v>241.76365912514012</v>
      </c>
      <c r="U403" s="101">
        <f t="shared" si="117"/>
        <v>25.148841588319662</v>
      </c>
      <c r="V403" s="33">
        <f t="shared" si="118"/>
        <v>999.99999999999955</v>
      </c>
      <c r="W403" s="105">
        <f t="shared" si="132"/>
        <v>985497.42658956116</v>
      </c>
      <c r="X403" s="112">
        <f t="shared" si="119"/>
        <v>733.0874992865397</v>
      </c>
      <c r="Y403" s="32">
        <f>(uNES*L403+ uOCEX*G403+uEREX*'UC '!H403+uHOEX*I403+uNES*S403+ uOCEX*N403+uEREX*O403+uHOEX*P403)/(1+oDR)^A$5:A$65536</f>
        <v>427.96245415112924</v>
      </c>
    </row>
    <row r="404" spans="1:25" x14ac:dyDescent="0.25">
      <c r="A404" s="4">
        <v>398</v>
      </c>
      <c r="C404" s="110">
        <f>IF(male=0,VLOOKUP((A402:A1236/'Life tables'!$I$2)+age,lifetable,13,1),IF(male=1,VLOOKUP((A402:A1236/'Life tables'!$I$2)+age,lifetable,10,1),"error"))</f>
        <v>7.1453294378398535E-4</v>
      </c>
      <c r="F404" s="101">
        <f t="shared" si="120"/>
        <v>172.83581034774923</v>
      </c>
      <c r="G404" s="101">
        <f t="shared" si="121"/>
        <v>17.361718874853086</v>
      </c>
      <c r="H404" s="101">
        <f t="shared" si="122"/>
        <v>0.39730160669977432</v>
      </c>
      <c r="I404" s="101">
        <f t="shared" si="123"/>
        <v>0.39730160669977432</v>
      </c>
      <c r="J404" s="101">
        <f t="shared" si="124"/>
        <v>54.677595098667972</v>
      </c>
      <c r="K404" s="101">
        <f t="shared" si="125"/>
        <v>17.081693274411158</v>
      </c>
      <c r="L404" s="101">
        <f t="shared" si="114"/>
        <v>82.920199886417464</v>
      </c>
      <c r="M404" s="101">
        <f t="shared" si="126"/>
        <v>827.16418965225023</v>
      </c>
      <c r="N404" s="101">
        <f t="shared" si="127"/>
        <v>79.657703620182019</v>
      </c>
      <c r="O404" s="101">
        <f t="shared" si="128"/>
        <v>1.9014211284810603</v>
      </c>
      <c r="P404" s="101">
        <f t="shared" si="129"/>
        <v>1.9014211284810603</v>
      </c>
      <c r="Q404" s="101">
        <f t="shared" si="130"/>
        <v>187.87320557006154</v>
      </c>
      <c r="R404" s="101">
        <f t="shared" si="131"/>
        <v>8.1204456236376945</v>
      </c>
      <c r="S404" s="101">
        <f t="shared" si="115"/>
        <v>547.70999258140682</v>
      </c>
      <c r="T404" s="101">
        <f t="shared" si="116"/>
        <v>242.55080066872952</v>
      </c>
      <c r="U404" s="101">
        <f t="shared" si="117"/>
        <v>25.202138898048851</v>
      </c>
      <c r="V404" s="33">
        <f t="shared" si="118"/>
        <v>999.99999999999943</v>
      </c>
      <c r="W404" s="105">
        <f t="shared" si="132"/>
        <v>983083.1633882795</v>
      </c>
      <c r="X404" s="112">
        <f t="shared" si="119"/>
        <v>732.24706043322101</v>
      </c>
      <c r="Y404" s="32">
        <f>(uNES*L404+ uOCEX*G404+uEREX*'UC '!H404+uHOEX*I404+uNES*S404+ uOCEX*N404+uEREX*O404+uHOEX*P404)/(1+oDR)^A$5:A$65536</f>
        <v>427.33794100355084</v>
      </c>
    </row>
    <row r="405" spans="1:25" x14ac:dyDescent="0.25">
      <c r="A405" s="4">
        <v>399</v>
      </c>
      <c r="C405" s="110">
        <f>IF(male=0,VLOOKUP((A403:A1237/'Life tables'!$I$2)+age,lifetable,13,1),IF(male=1,VLOOKUP((A403:A1237/'Life tables'!$I$2)+age,lifetable,10,1),"error"))</f>
        <v>7.1453294378398535E-4</v>
      </c>
      <c r="F405" s="101">
        <f t="shared" si="120"/>
        <v>172.83571153517877</v>
      </c>
      <c r="G405" s="101">
        <f t="shared" si="121"/>
        <v>17.361708948923578</v>
      </c>
      <c r="H405" s="101">
        <f t="shared" si="122"/>
        <v>0.39730137955707212</v>
      </c>
      <c r="I405" s="101">
        <f t="shared" si="123"/>
        <v>0.39730137955707212</v>
      </c>
      <c r="J405" s="101">
        <f t="shared" si="124"/>
        <v>54.814065191275205</v>
      </c>
      <c r="K405" s="101">
        <f t="shared" si="125"/>
        <v>17.11283738006113</v>
      </c>
      <c r="L405" s="101">
        <f t="shared" si="114"/>
        <v>82.752497255804712</v>
      </c>
      <c r="M405" s="101">
        <f t="shared" si="126"/>
        <v>827.16428846482063</v>
      </c>
      <c r="N405" s="101">
        <f t="shared" si="127"/>
        <v>79.657713136046638</v>
      </c>
      <c r="O405" s="101">
        <f t="shared" si="128"/>
        <v>1.9014213556237625</v>
      </c>
      <c r="P405" s="101">
        <f t="shared" si="129"/>
        <v>1.9014213556237625</v>
      </c>
      <c r="Q405" s="101">
        <f t="shared" si="130"/>
        <v>188.52387702075072</v>
      </c>
      <c r="R405" s="101">
        <f t="shared" si="131"/>
        <v>8.1425988125578073</v>
      </c>
      <c r="S405" s="101">
        <f t="shared" si="115"/>
        <v>547.0372567842179</v>
      </c>
      <c r="T405" s="101">
        <f t="shared" si="116"/>
        <v>243.33794221202592</v>
      </c>
      <c r="U405" s="101">
        <f t="shared" si="117"/>
        <v>25.255436192618937</v>
      </c>
      <c r="V405" s="33">
        <f t="shared" si="118"/>
        <v>999.99999999999943</v>
      </c>
      <c r="W405" s="105">
        <f t="shared" si="132"/>
        <v>980673.14804034145</v>
      </c>
      <c r="X405" s="112">
        <f t="shared" si="119"/>
        <v>731.40662159535452</v>
      </c>
      <c r="Y405" s="32">
        <f>(uNES*L405+ uOCEX*G405+uEREX*'UC '!H405+uHOEX*I405+uNES*S405+ uOCEX*N405+uEREX*O405+uHOEX*P405)/(1+oDR)^A$5:A$65536</f>
        <v>426.71375167387197</v>
      </c>
    </row>
    <row r="406" spans="1:25" x14ac:dyDescent="0.25">
      <c r="A406" s="4">
        <v>400</v>
      </c>
      <c r="C406" s="110">
        <f>IF(male=0,VLOOKUP((A404:A1238/'Life tables'!$I$2)+age,lifetable,13,1),IF(male=1,VLOOKUP((A404:A1238/'Life tables'!$I$2)+age,lifetable,10,1),"error"))</f>
        <v>7.1453294378398535E-4</v>
      </c>
      <c r="F406" s="101">
        <f t="shared" si="120"/>
        <v>172.83561576836209</v>
      </c>
      <c r="G406" s="101">
        <f t="shared" si="121"/>
        <v>17.361699328946415</v>
      </c>
      <c r="H406" s="101">
        <f t="shared" si="122"/>
        <v>0.39730115941571331</v>
      </c>
      <c r="I406" s="101">
        <f t="shared" si="123"/>
        <v>0.39730115941571331</v>
      </c>
      <c r="J406" s="101">
        <f t="shared" si="124"/>
        <v>54.950535208265507</v>
      </c>
      <c r="K406" s="101">
        <f t="shared" si="125"/>
        <v>17.143981468454413</v>
      </c>
      <c r="L406" s="101">
        <f t="shared" si="114"/>
        <v>82.584797443864332</v>
      </c>
      <c r="M406" s="101">
        <f t="shared" si="126"/>
        <v>827.16438423163731</v>
      </c>
      <c r="N406" s="101">
        <f t="shared" si="127"/>
        <v>79.657722358598576</v>
      </c>
      <c r="O406" s="101">
        <f t="shared" si="128"/>
        <v>1.9014215757651212</v>
      </c>
      <c r="P406" s="101">
        <f t="shared" si="129"/>
        <v>1.9014215757651212</v>
      </c>
      <c r="Q406" s="101">
        <f t="shared" si="130"/>
        <v>189.17454854677285</v>
      </c>
      <c r="R406" s="101">
        <f t="shared" si="131"/>
        <v>8.1647520040427555</v>
      </c>
      <c r="S406" s="101">
        <f t="shared" si="115"/>
        <v>546.36451817069292</v>
      </c>
      <c r="T406" s="101">
        <f t="shared" si="116"/>
        <v>244.12508375503836</v>
      </c>
      <c r="U406" s="101">
        <f t="shared" si="117"/>
        <v>25.308733472497167</v>
      </c>
      <c r="V406" s="33">
        <f t="shared" si="118"/>
        <v>999.99999999999943</v>
      </c>
      <c r="W406" s="105">
        <f t="shared" si="132"/>
        <v>978267.3739702797</v>
      </c>
      <c r="X406" s="112">
        <f t="shared" si="119"/>
        <v>730.56618277246389</v>
      </c>
      <c r="Y406" s="32">
        <f>(uNES*L406+ uOCEX*G406+uEREX*'UC '!H406+uHOEX*I406+uNES*S406+ uOCEX*N406+uEREX*O406+uHOEX*P406)/(1+oDR)^A$5:A$65536</f>
        <v>426.08988602723997</v>
      </c>
    </row>
    <row r="407" spans="1:25" x14ac:dyDescent="0.25">
      <c r="A407" s="4">
        <v>401</v>
      </c>
      <c r="C407" s="110">
        <f>IF(male=0,VLOOKUP((A405:A1239/'Life tables'!$I$2)+age,lifetable,13,1),IF(male=1,VLOOKUP((A405:A1239/'Life tables'!$I$2)+age,lifetable,10,1),"error"))</f>
        <v>7.1453294378398535E-4</v>
      </c>
      <c r="F407" s="101">
        <f t="shared" si="120"/>
        <v>172.83552295341821</v>
      </c>
      <c r="G407" s="101">
        <f t="shared" si="121"/>
        <v>17.361690005491049</v>
      </c>
      <c r="H407" s="101">
        <f t="shared" si="122"/>
        <v>0.39730094605989164</v>
      </c>
      <c r="I407" s="101">
        <f t="shared" si="123"/>
        <v>0.39730094605989164</v>
      </c>
      <c r="J407" s="101">
        <f t="shared" si="124"/>
        <v>55.087005151969656</v>
      </c>
      <c r="K407" s="101">
        <f t="shared" si="125"/>
        <v>17.17512554012292</v>
      </c>
      <c r="L407" s="101">
        <f t="shared" si="114"/>
        <v>82.417100363714795</v>
      </c>
      <c r="M407" s="101">
        <f t="shared" si="126"/>
        <v>827.16447704658117</v>
      </c>
      <c r="N407" s="101">
        <f t="shared" si="127"/>
        <v>79.657731296878765</v>
      </c>
      <c r="O407" s="101">
        <f t="shared" si="128"/>
        <v>1.9014217891209428</v>
      </c>
      <c r="P407" s="101">
        <f t="shared" si="129"/>
        <v>1.9014217891209428</v>
      </c>
      <c r="Q407" s="101">
        <f t="shared" si="130"/>
        <v>189.8252201458059</v>
      </c>
      <c r="R407" s="101">
        <f t="shared" si="131"/>
        <v>8.1869051980134806</v>
      </c>
      <c r="S407" s="101">
        <f t="shared" si="115"/>
        <v>545.69177682764109</v>
      </c>
      <c r="T407" s="101">
        <f t="shared" si="116"/>
        <v>244.91222529777556</v>
      </c>
      <c r="U407" s="101">
        <f t="shared" si="117"/>
        <v>25.362030738136401</v>
      </c>
      <c r="V407" s="33">
        <f t="shared" si="118"/>
        <v>999.99999999999932</v>
      </c>
      <c r="W407" s="105">
        <f t="shared" si="132"/>
        <v>975865.83461213333</v>
      </c>
      <c r="X407" s="112">
        <f t="shared" si="119"/>
        <v>729.72574396408731</v>
      </c>
      <c r="Y407" s="32">
        <f>(uNES*L407+ uOCEX*G407+uEREX*'UC '!H407+uHOEX*I407+uNES*S407+ uOCEX*N407+uEREX*O407+uHOEX*P407)/(1+oDR)^A$5:A$65536</f>
        <v>425.46634392886136</v>
      </c>
    </row>
    <row r="408" spans="1:25" x14ac:dyDescent="0.25">
      <c r="A408" s="4">
        <v>402</v>
      </c>
      <c r="C408" s="110">
        <f>IF(male=0,VLOOKUP((A406:A1240/'Life tables'!$I$2)+age,lifetable,13,1),IF(male=1,VLOOKUP((A406:A1240/'Life tables'!$I$2)+age,lifetable,10,1),"error"))</f>
        <v>7.1453294378398535E-4</v>
      </c>
      <c r="F408" s="101">
        <f t="shared" si="120"/>
        <v>172.83543299935997</v>
      </c>
      <c r="G408" s="101">
        <f t="shared" si="121"/>
        <v>17.361680969417637</v>
      </c>
      <c r="H408" s="101">
        <f t="shared" si="122"/>
        <v>0.39730073928045284</v>
      </c>
      <c r="I408" s="101">
        <f t="shared" si="123"/>
        <v>0.39730073928045284</v>
      </c>
      <c r="J408" s="101">
        <f t="shared" si="124"/>
        <v>55.223475024646596</v>
      </c>
      <c r="K408" s="101">
        <f t="shared" si="125"/>
        <v>17.206269595582171</v>
      </c>
      <c r="L408" s="101">
        <f t="shared" si="114"/>
        <v>82.249405931152651</v>
      </c>
      <c r="M408" s="101">
        <f t="shared" si="126"/>
        <v>827.16456700063941</v>
      </c>
      <c r="N408" s="101">
        <f t="shared" si="127"/>
        <v>79.657739959649476</v>
      </c>
      <c r="O408" s="101">
        <f t="shared" si="128"/>
        <v>1.9014219959003815</v>
      </c>
      <c r="P408" s="101">
        <f t="shared" si="129"/>
        <v>1.9014219959003815</v>
      </c>
      <c r="Q408" s="101">
        <f t="shared" si="130"/>
        <v>190.47589181559943</v>
      </c>
      <c r="R408" s="101">
        <f t="shared" si="131"/>
        <v>8.2090583943933648</v>
      </c>
      <c r="S408" s="101">
        <f t="shared" si="115"/>
        <v>545.01903283919637</v>
      </c>
      <c r="T408" s="101">
        <f t="shared" si="116"/>
        <v>245.69936684024603</v>
      </c>
      <c r="U408" s="101">
        <f t="shared" si="117"/>
        <v>25.415327989975538</v>
      </c>
      <c r="V408" s="33">
        <f t="shared" si="118"/>
        <v>999.99999999999932</v>
      </c>
      <c r="W408" s="105">
        <f t="shared" si="132"/>
        <v>973468.52340943809</v>
      </c>
      <c r="X408" s="112">
        <f t="shared" si="119"/>
        <v>728.88530516977789</v>
      </c>
      <c r="Y408" s="32">
        <f>(uNES*L408+ uOCEX*G408+uEREX*'UC '!H408+uHOEX*I408+uNES*S408+ uOCEX*N408+uEREX*O408+uHOEX*P408)/(1+oDR)^A$5:A$65536</f>
        <v>424.84312524400053</v>
      </c>
    </row>
    <row r="409" spans="1:25" x14ac:dyDescent="0.25">
      <c r="A409" s="4">
        <v>403</v>
      </c>
      <c r="C409" s="110">
        <f>IF(male=0,VLOOKUP((A407:A1241/'Life tables'!$I$2)+age,lifetable,13,1),IF(male=1,VLOOKUP((A407:A1241/'Life tables'!$I$2)+age,lifetable,10,1),"error"))</f>
        <v>7.1453294378398535E-4</v>
      </c>
      <c r="F409" s="101">
        <f t="shared" si="120"/>
        <v>172.8353458180047</v>
      </c>
      <c r="G409" s="101">
        <f t="shared" si="121"/>
        <v>17.36167221186804</v>
      </c>
      <c r="H409" s="101">
        <f t="shared" si="122"/>
        <v>0.39730053887468941</v>
      </c>
      <c r="I409" s="101">
        <f t="shared" si="123"/>
        <v>0.39730053887468941</v>
      </c>
      <c r="J409" s="101">
        <f t="shared" si="124"/>
        <v>55.359944828485638</v>
      </c>
      <c r="K409" s="101">
        <f t="shared" si="125"/>
        <v>17.237413635331791</v>
      </c>
      <c r="L409" s="101">
        <f t="shared" si="114"/>
        <v>82.081714064569852</v>
      </c>
      <c r="M409" s="101">
        <f t="shared" si="126"/>
        <v>827.16465418199471</v>
      </c>
      <c r="N409" s="101">
        <f t="shared" si="127"/>
        <v>79.657748355402873</v>
      </c>
      <c r="O409" s="101">
        <f t="shared" si="128"/>
        <v>1.9014221963061451</v>
      </c>
      <c r="P409" s="101">
        <f t="shared" si="129"/>
        <v>1.9014221963061451</v>
      </c>
      <c r="Q409" s="101">
        <f t="shared" si="130"/>
        <v>191.12656355397235</v>
      </c>
      <c r="R409" s="101">
        <f t="shared" si="131"/>
        <v>8.2312115931081475</v>
      </c>
      <c r="S409" s="101">
        <f t="shared" si="115"/>
        <v>544.34628628689904</v>
      </c>
      <c r="T409" s="101">
        <f t="shared" si="116"/>
        <v>246.486508382458</v>
      </c>
      <c r="U409" s="101">
        <f t="shared" si="117"/>
        <v>25.46862522843994</v>
      </c>
      <c r="V409" s="33">
        <f t="shared" si="118"/>
        <v>999.99999999999943</v>
      </c>
      <c r="W409" s="105">
        <f t="shared" si="132"/>
        <v>971075.43381521082</v>
      </c>
      <c r="X409" s="112">
        <f t="shared" si="119"/>
        <v>728.04486638910157</v>
      </c>
      <c r="Y409" s="32">
        <f>(uNES*L409+ uOCEX*G409+uEREX*'UC '!H409+uHOEX*I409+uNES*S409+ uOCEX*N409+uEREX*O409+uHOEX*P409)/(1+oDR)^A$5:A$65536</f>
        <v>424.22022983798024</v>
      </c>
    </row>
    <row r="410" spans="1:25" x14ac:dyDescent="0.25">
      <c r="A410" s="4">
        <v>404</v>
      </c>
      <c r="C410" s="110">
        <f>IF(male=0,VLOOKUP((A408:A1242/'Life tables'!$I$2)+age,lifetable,13,1),IF(male=1,VLOOKUP((A408:A1242/'Life tables'!$I$2)+age,lifetable,10,1),"error"))</f>
        <v>7.1453294378398535E-4</v>
      </c>
      <c r="F410" s="101">
        <f t="shared" si="120"/>
        <v>172.83526132388789</v>
      </c>
      <c r="G410" s="101">
        <f t="shared" si="121"/>
        <v>17.36166372425717</v>
      </c>
      <c r="H410" s="101">
        <f t="shared" si="122"/>
        <v>0.39730034464614211</v>
      </c>
      <c r="I410" s="101">
        <f t="shared" si="123"/>
        <v>0.39730034464614211</v>
      </c>
      <c r="J410" s="101">
        <f t="shared" si="124"/>
        <v>55.496414565608603</v>
      </c>
      <c r="K410" s="101">
        <f t="shared" si="125"/>
        <v>17.268557659856004</v>
      </c>
      <c r="L410" s="101">
        <f t="shared" si="114"/>
        <v>81.914024684873837</v>
      </c>
      <c r="M410" s="101">
        <f t="shared" si="126"/>
        <v>827.16473867611148</v>
      </c>
      <c r="N410" s="101">
        <f t="shared" si="127"/>
        <v>79.657756492369387</v>
      </c>
      <c r="O410" s="101">
        <f t="shared" si="128"/>
        <v>1.9014223905346923</v>
      </c>
      <c r="P410" s="101">
        <f t="shared" si="129"/>
        <v>1.9014223905346923</v>
      </c>
      <c r="Q410" s="101">
        <f t="shared" si="130"/>
        <v>191.7772353588108</v>
      </c>
      <c r="R410" s="101">
        <f t="shared" si="131"/>
        <v>8.2533647940858597</v>
      </c>
      <c r="S410" s="101">
        <f t="shared" si="115"/>
        <v>543.67353724977602</v>
      </c>
      <c r="T410" s="101">
        <f t="shared" si="116"/>
        <v>247.2736499244194</v>
      </c>
      <c r="U410" s="101">
        <f t="shared" si="117"/>
        <v>25.521922453941862</v>
      </c>
      <c r="V410" s="33">
        <f t="shared" si="118"/>
        <v>999.99999999999932</v>
      </c>
      <c r="W410" s="105">
        <f t="shared" si="132"/>
        <v>968686.55929193681</v>
      </c>
      <c r="X410" s="112">
        <f t="shared" si="119"/>
        <v>727.20442762163805</v>
      </c>
      <c r="Y410" s="32">
        <f>(uNES*L410+ uOCEX*G410+uEREX*'UC '!H410+uHOEX*I410+uNES*S410+ uOCEX*N410+uEREX*O410+uHOEX*P410)/(1+oDR)^A$5:A$65536</f>
        <v>423.59765757618084</v>
      </c>
    </row>
    <row r="411" spans="1:25" x14ac:dyDescent="0.25">
      <c r="A411" s="4">
        <v>405</v>
      </c>
      <c r="C411" s="110">
        <f>IF(male=0,VLOOKUP((A409:A1243/'Life tables'!$I$2)+age,lifetable,13,1),IF(male=1,VLOOKUP((A409:A1243/'Life tables'!$I$2)+age,lifetable,10,1),"error"))</f>
        <v>7.1453294378398535E-4</v>
      </c>
      <c r="F411" s="101">
        <f t="shared" si="120"/>
        <v>172.83517943417931</v>
      </c>
      <c r="G411" s="101">
        <f t="shared" si="121"/>
        <v>17.361655498264557</v>
      </c>
      <c r="H411" s="101">
        <f t="shared" si="122"/>
        <v>0.39730015640440725</v>
      </c>
      <c r="I411" s="101">
        <f t="shared" si="123"/>
        <v>0.39730015640440725</v>
      </c>
      <c r="J411" s="101">
        <f t="shared" si="124"/>
        <v>55.632884238071924</v>
      </c>
      <c r="K411" s="101">
        <f t="shared" si="125"/>
        <v>17.299701669624113</v>
      </c>
      <c r="L411" s="101">
        <f t="shared" si="114"/>
        <v>81.746337715409894</v>
      </c>
      <c r="M411" s="101">
        <f t="shared" si="126"/>
        <v>827.16482056582004</v>
      </c>
      <c r="N411" s="101">
        <f t="shared" si="127"/>
        <v>79.657764378525741</v>
      </c>
      <c r="O411" s="101">
        <f t="shared" si="128"/>
        <v>1.9014225787764272</v>
      </c>
      <c r="P411" s="101">
        <f t="shared" si="129"/>
        <v>1.9014225787764272</v>
      </c>
      <c r="Q411" s="101">
        <f t="shared" si="130"/>
        <v>192.42790722806606</v>
      </c>
      <c r="R411" s="101">
        <f t="shared" si="131"/>
        <v>8.275517997256749</v>
      </c>
      <c r="S411" s="101">
        <f t="shared" si="115"/>
        <v>543.00078580441857</v>
      </c>
      <c r="T411" s="101">
        <f t="shared" si="116"/>
        <v>248.06079146613797</v>
      </c>
      <c r="U411" s="101">
        <f t="shared" si="117"/>
        <v>25.575219666880862</v>
      </c>
      <c r="V411" s="33">
        <f t="shared" si="118"/>
        <v>999.99999999999932</v>
      </c>
      <c r="W411" s="105">
        <f t="shared" si="132"/>
        <v>966301.89331155736</v>
      </c>
      <c r="X411" s="112">
        <f t="shared" si="119"/>
        <v>726.36398886698043</v>
      </c>
      <c r="Y411" s="32">
        <f>(uNES*L411+ uOCEX*G411+uEREX*'UC '!H411+uHOEX*I411+uNES*S411+ uOCEX*N411+uEREX*O411+uHOEX*P411)/(1+oDR)^A$5:A$65536</f>
        <v>422.97540832404002</v>
      </c>
    </row>
    <row r="412" spans="1:25" x14ac:dyDescent="0.25">
      <c r="A412" s="4">
        <v>406</v>
      </c>
      <c r="C412" s="110">
        <f>IF(male=0,VLOOKUP((A410:A1244/'Life tables'!$I$2)+age,lifetable,13,1),IF(male=1,VLOOKUP((A410:A1244/'Life tables'!$I$2)+age,lifetable,10,1),"error"))</f>
        <v>7.1453294378398535E-4</v>
      </c>
      <c r="F412" s="101">
        <f t="shared" si="120"/>
        <v>172.83510006860189</v>
      </c>
      <c r="G412" s="101">
        <f t="shared" si="121"/>
        <v>17.3616475258262</v>
      </c>
      <c r="H412" s="101">
        <f t="shared" si="122"/>
        <v>0.39729997396495004</v>
      </c>
      <c r="I412" s="101">
        <f t="shared" si="123"/>
        <v>0.39729997396495004</v>
      </c>
      <c r="J412" s="101">
        <f t="shared" si="124"/>
        <v>55.769353847868636</v>
      </c>
      <c r="K412" s="101">
        <f t="shared" si="125"/>
        <v>17.330845665090955</v>
      </c>
      <c r="L412" s="101">
        <f t="shared" si="114"/>
        <v>81.578653081886188</v>
      </c>
      <c r="M412" s="101">
        <f t="shared" si="126"/>
        <v>827.16489993139749</v>
      </c>
      <c r="N412" s="101">
        <f t="shared" si="127"/>
        <v>79.65777202160281</v>
      </c>
      <c r="O412" s="101">
        <f t="shared" si="128"/>
        <v>1.9014227612158845</v>
      </c>
      <c r="P412" s="101">
        <f t="shared" si="129"/>
        <v>1.9014227612158845</v>
      </c>
      <c r="Q412" s="101">
        <f t="shared" si="130"/>
        <v>193.07857915975259</v>
      </c>
      <c r="R412" s="101">
        <f t="shared" si="131"/>
        <v>8.2976712025532144</v>
      </c>
      <c r="S412" s="101">
        <f t="shared" si="115"/>
        <v>542.32803202505715</v>
      </c>
      <c r="T412" s="101">
        <f t="shared" si="116"/>
        <v>248.84793300762124</v>
      </c>
      <c r="U412" s="101">
        <f t="shared" si="117"/>
        <v>25.628516867644169</v>
      </c>
      <c r="V412" s="33">
        <f t="shared" si="118"/>
        <v>999.99999999999932</v>
      </c>
      <c r="W412" s="105">
        <f t="shared" si="132"/>
        <v>963921.42935545463</v>
      </c>
      <c r="X412" s="112">
        <f t="shared" si="119"/>
        <v>725.52355012473402</v>
      </c>
      <c r="Y412" s="32">
        <f>(uNES*L412+ uOCEX*G412+uEREX*'UC '!H412+uHOEX*I412+uNES*S412+ uOCEX*N412+uEREX*O412+uHOEX*P412)/(1+oDR)^A$5:A$65536</f>
        <v>422.35348194705381</v>
      </c>
    </row>
    <row r="413" spans="1:25" x14ac:dyDescent="0.25">
      <c r="A413" s="4">
        <v>407</v>
      </c>
      <c r="C413" s="110">
        <f>IF(male=0,VLOOKUP((A411:A1245/'Life tables'!$I$2)+age,lifetable,13,1),IF(male=1,VLOOKUP((A411:A1245/'Life tables'!$I$2)+age,lifetable,10,1),"error"))</f>
        <v>7.1453294378398535E-4</v>
      </c>
      <c r="F413" s="101">
        <f t="shared" si="120"/>
        <v>172.83502314935293</v>
      </c>
      <c r="G413" s="101">
        <f t="shared" si="121"/>
        <v>17.36163979912666</v>
      </c>
      <c r="H413" s="101">
        <f t="shared" si="122"/>
        <v>0.39729979714892366</v>
      </c>
      <c r="I413" s="101">
        <f t="shared" si="123"/>
        <v>0.39729979714892366</v>
      </c>
      <c r="J413" s="101">
        <f t="shared" si="124"/>
        <v>55.905823396930344</v>
      </c>
      <c r="K413" s="101">
        <f t="shared" si="125"/>
        <v>17.361989646697342</v>
      </c>
      <c r="L413" s="101">
        <f t="shared" si="114"/>
        <v>81.410970712300738</v>
      </c>
      <c r="M413" s="101">
        <f t="shared" si="126"/>
        <v>827.16497685064644</v>
      </c>
      <c r="N413" s="101">
        <f t="shared" si="127"/>
        <v>79.657779429093139</v>
      </c>
      <c r="O413" s="101">
        <f t="shared" si="128"/>
        <v>1.9014229380319108</v>
      </c>
      <c r="P413" s="101">
        <f t="shared" si="129"/>
        <v>1.9014229380319108</v>
      </c>
      <c r="Q413" s="101">
        <f t="shared" si="130"/>
        <v>193.72925115194604</v>
      </c>
      <c r="R413" s="101">
        <f t="shared" si="131"/>
        <v>8.3198244099097387</v>
      </c>
      <c r="S413" s="101">
        <f t="shared" si="115"/>
        <v>541.6552759836336</v>
      </c>
      <c r="T413" s="101">
        <f t="shared" si="116"/>
        <v>249.63507454887639</v>
      </c>
      <c r="U413" s="101">
        <f t="shared" si="117"/>
        <v>25.681814056607081</v>
      </c>
      <c r="V413" s="33">
        <f t="shared" si="118"/>
        <v>999.99999999999932</v>
      </c>
      <c r="W413" s="105">
        <f t="shared" si="132"/>
        <v>961545.16091443971</v>
      </c>
      <c r="X413" s="112">
        <f t="shared" si="119"/>
        <v>724.68311139451578</v>
      </c>
      <c r="Y413" s="32">
        <f>(uNES*L413+ uOCEX*G413+uEREX*'UC '!H413+uHOEX*I413+uNES*S413+ uOCEX*N413+uEREX*O413+uHOEX*P413)/(1+oDR)^A$5:A$65536</f>
        <v>421.73187831077439</v>
      </c>
    </row>
    <row r="414" spans="1:25" x14ac:dyDescent="0.25">
      <c r="A414" s="4">
        <v>408</v>
      </c>
      <c r="C414" s="110">
        <f>IF(male=0,VLOOKUP((A412:A1246/'Life tables'!$I$2)+age,lifetable,13,1),IF(male=1,VLOOKUP((A412:A1246/'Life tables'!$I$2)+age,lifetable,10,1),"error"))</f>
        <v>7.1453294378398535E-4</v>
      </c>
      <c r="F414" s="101">
        <f t="shared" si="120"/>
        <v>172.83494860102792</v>
      </c>
      <c r="G414" s="101">
        <f t="shared" si="121"/>
        <v>17.361632310591393</v>
      </c>
      <c r="H414" s="101">
        <f t="shared" si="122"/>
        <v>0.3972996257829941</v>
      </c>
      <c r="I414" s="101">
        <f t="shared" si="123"/>
        <v>0.3972996257829941</v>
      </c>
      <c r="J414" s="101">
        <f t="shared" si="124"/>
        <v>56.042292887129122</v>
      </c>
      <c r="K414" s="101">
        <f t="shared" si="125"/>
        <v>17.393133614870507</v>
      </c>
      <c r="L414" s="101">
        <f t="shared" si="114"/>
        <v>81.243290536870902</v>
      </c>
      <c r="M414" s="101">
        <f t="shared" si="126"/>
        <v>827.16505139897151</v>
      </c>
      <c r="N414" s="101">
        <f t="shared" si="127"/>
        <v>79.657786608258363</v>
      </c>
      <c r="O414" s="101">
        <f t="shared" si="128"/>
        <v>1.9014231093978404</v>
      </c>
      <c r="P414" s="101">
        <f t="shared" si="129"/>
        <v>1.9014231093978404</v>
      </c>
      <c r="Q414" s="101">
        <f t="shared" si="130"/>
        <v>194.37992320278138</v>
      </c>
      <c r="R414" s="101">
        <f t="shared" si="131"/>
        <v>8.3419776192628223</v>
      </c>
      <c r="S414" s="101">
        <f t="shared" si="115"/>
        <v>540.9825177498733</v>
      </c>
      <c r="T414" s="101">
        <f t="shared" si="116"/>
        <v>250.42221608991051</v>
      </c>
      <c r="U414" s="101">
        <f t="shared" si="117"/>
        <v>25.735111234133328</v>
      </c>
      <c r="V414" s="33">
        <f t="shared" si="118"/>
        <v>999.99999999999943</v>
      </c>
      <c r="W414" s="105">
        <f t="shared" si="132"/>
        <v>959173.0814887411</v>
      </c>
      <c r="X414" s="112">
        <f t="shared" si="119"/>
        <v>723.84267267595567</v>
      </c>
      <c r="Y414" s="32">
        <f>(uNES*L414+ uOCEX*G414+uEREX*'UC '!H414+uHOEX*I414+uNES*S414+ uOCEX*N414+uEREX*O414+uHOEX*P414)/(1+oDR)^A$5:A$65536</f>
        <v>421.11059728081085</v>
      </c>
    </row>
    <row r="415" spans="1:25" x14ac:dyDescent="0.25">
      <c r="A415" s="4">
        <v>409</v>
      </c>
      <c r="C415" s="110">
        <f>IF(male=0,VLOOKUP((A413:A1247/'Life tables'!$I$2)+age,lifetable,13,1),IF(male=1,VLOOKUP((A413:A1247/'Life tables'!$I$2)+age,lifetable,10,1),"error"))</f>
        <v>7.1453294378398535E-4</v>
      </c>
      <c r="F415" s="101">
        <f t="shared" si="120"/>
        <v>172.83487635054658</v>
      </c>
      <c r="G415" s="101">
        <f t="shared" si="121"/>
        <v>17.361625052879329</v>
      </c>
      <c r="H415" s="101">
        <f t="shared" si="122"/>
        <v>0.39729945969917002</v>
      </c>
      <c r="I415" s="101">
        <f t="shared" si="123"/>
        <v>0.39729945969917002</v>
      </c>
      <c r="J415" s="101">
        <f t="shared" si="124"/>
        <v>56.178762320279333</v>
      </c>
      <c r="K415" s="101">
        <f t="shared" si="125"/>
        <v>17.424277570024508</v>
      </c>
      <c r="L415" s="101">
        <f t="shared" si="114"/>
        <v>81.07561248796506</v>
      </c>
      <c r="M415" s="101">
        <f t="shared" si="126"/>
        <v>827.16512364945288</v>
      </c>
      <c r="N415" s="101">
        <f t="shared" si="127"/>
        <v>79.657793566136263</v>
      </c>
      <c r="O415" s="101">
        <f t="shared" si="128"/>
        <v>1.9014232754816647</v>
      </c>
      <c r="P415" s="101">
        <f t="shared" si="129"/>
        <v>1.9014232754816647</v>
      </c>
      <c r="Q415" s="101">
        <f t="shared" si="130"/>
        <v>195.03059531045105</v>
      </c>
      <c r="R415" s="101">
        <f t="shared" si="131"/>
        <v>8.3641308305509252</v>
      </c>
      <c r="S415" s="101">
        <f t="shared" si="115"/>
        <v>540.30975739135124</v>
      </c>
      <c r="T415" s="101">
        <f t="shared" si="116"/>
        <v>251.20935763073038</v>
      </c>
      <c r="U415" s="101">
        <f t="shared" si="117"/>
        <v>25.788408400575435</v>
      </c>
      <c r="V415" s="33">
        <f t="shared" si="118"/>
        <v>999.99999999999943</v>
      </c>
      <c r="W415" s="105">
        <f t="shared" si="132"/>
        <v>956805.18458798691</v>
      </c>
      <c r="X415" s="112">
        <f t="shared" si="119"/>
        <v>723.00223396869364</v>
      </c>
      <c r="Y415" s="32">
        <f>(uNES*L415+ uOCEX*G415+uEREX*'UC '!H415+uHOEX*I415+uNES*S415+ uOCEX*N415+uEREX*O415+uHOEX*P415)/(1+oDR)^A$5:A$65536</f>
        <v>420.4896387228298</v>
      </c>
    </row>
    <row r="416" spans="1:25" x14ac:dyDescent="0.25">
      <c r="A416" s="4">
        <v>410</v>
      </c>
      <c r="C416" s="110">
        <f>IF(male=0,VLOOKUP((A414:A1248/'Life tables'!$I$2)+age,lifetable,13,1),IF(male=1,VLOOKUP((A414:A1248/'Life tables'!$I$2)+age,lifetable,10,1),"error"))</f>
        <v>7.1453294378398535E-4</v>
      </c>
      <c r="F416" s="101">
        <f t="shared" si="120"/>
        <v>172.83480632708125</v>
      </c>
      <c r="G416" s="101">
        <f t="shared" si="121"/>
        <v>17.361618018875685</v>
      </c>
      <c r="H416" s="101">
        <f t="shared" si="122"/>
        <v>0.39729929873463826</v>
      </c>
      <c r="I416" s="101">
        <f t="shared" si="123"/>
        <v>0.39729929873463826</v>
      </c>
      <c r="J416" s="101">
        <f t="shared" si="124"/>
        <v>56.315231698139414</v>
      </c>
      <c r="K416" s="101">
        <f t="shared" si="125"/>
        <v>17.45542151256064</v>
      </c>
      <c r="L416" s="101">
        <f t="shared" si="114"/>
        <v>80.907936500036243</v>
      </c>
      <c r="M416" s="101">
        <f t="shared" si="126"/>
        <v>827.16519367291824</v>
      </c>
      <c r="N416" s="101">
        <f t="shared" si="127"/>
        <v>79.657800309547682</v>
      </c>
      <c r="O416" s="101">
        <f t="shared" si="128"/>
        <v>1.9014234364461964</v>
      </c>
      <c r="P416" s="101">
        <f t="shared" si="129"/>
        <v>1.9014234364461964</v>
      </c>
      <c r="Q416" s="101">
        <f t="shared" si="130"/>
        <v>195.68126747320321</v>
      </c>
      <c r="R416" s="101">
        <f t="shared" si="131"/>
        <v>8.3862840437144026</v>
      </c>
      <c r="S416" s="101">
        <f t="shared" si="115"/>
        <v>539.6369949735606</v>
      </c>
      <c r="T416" s="101">
        <f t="shared" si="116"/>
        <v>251.99649917134263</v>
      </c>
      <c r="U416" s="101">
        <f t="shared" si="117"/>
        <v>25.841705556275045</v>
      </c>
      <c r="V416" s="33">
        <f t="shared" si="118"/>
        <v>999.99999999999955</v>
      </c>
      <c r="W416" s="105">
        <f t="shared" si="132"/>
        <v>954441.46373119648</v>
      </c>
      <c r="X416" s="112">
        <f t="shared" si="119"/>
        <v>722.16179527238194</v>
      </c>
      <c r="Y416" s="32">
        <f>(uNES*L416+ uOCEX*G416+uEREX*'UC '!H416+uHOEX*I416+uNES*S416+ uOCEX*N416+uEREX*O416+uHOEX*P416)/(1+oDR)^A$5:A$65536</f>
        <v>419.86900250255354</v>
      </c>
    </row>
    <row r="417" spans="1:25" x14ac:dyDescent="0.25">
      <c r="A417" s="4">
        <v>411</v>
      </c>
      <c r="C417" s="110">
        <f>IF(male=0,VLOOKUP((A415:A1249/'Life tables'!$I$2)+age,lifetable,13,1),IF(male=1,VLOOKUP((A415:A1249/'Life tables'!$I$2)+age,lifetable,10,1),"error"))</f>
        <v>7.1453294378398535E-4</v>
      </c>
      <c r="F417" s="101">
        <f t="shared" si="120"/>
        <v>172.8347384619874</v>
      </c>
      <c r="G417" s="101">
        <f t="shared" si="121"/>
        <v>17.361611201684976</v>
      </c>
      <c r="H417" s="101">
        <f t="shared" si="122"/>
        <v>0.3972991427316041</v>
      </c>
      <c r="I417" s="101">
        <f t="shared" si="123"/>
        <v>0.3972991427316041</v>
      </c>
      <c r="J417" s="101">
        <f t="shared" si="124"/>
        <v>56.451701022413602</v>
      </c>
      <c r="K417" s="101">
        <f t="shared" si="125"/>
        <v>17.486565442867832</v>
      </c>
      <c r="L417" s="101">
        <f t="shared" si="114"/>
        <v>80.74026250955778</v>
      </c>
      <c r="M417" s="101">
        <f t="shared" si="126"/>
        <v>827.16526153801203</v>
      </c>
      <c r="N417" s="101">
        <f t="shared" si="127"/>
        <v>79.657806845103252</v>
      </c>
      <c r="O417" s="101">
        <f t="shared" si="128"/>
        <v>1.9014235924492304</v>
      </c>
      <c r="P417" s="101">
        <f t="shared" si="129"/>
        <v>1.9014235924492304</v>
      </c>
      <c r="Q417" s="101">
        <f t="shared" si="130"/>
        <v>196.33193968934</v>
      </c>
      <c r="R417" s="101">
        <f t="shared" si="131"/>
        <v>8.4084372586954483</v>
      </c>
      <c r="S417" s="101">
        <f t="shared" si="115"/>
        <v>538.96423055997479</v>
      </c>
      <c r="T417" s="101">
        <f t="shared" si="116"/>
        <v>252.78364071175361</v>
      </c>
      <c r="U417" s="101">
        <f t="shared" si="117"/>
        <v>25.895002701563278</v>
      </c>
      <c r="V417" s="33">
        <f t="shared" si="118"/>
        <v>999.99999999999943</v>
      </c>
      <c r="W417" s="105">
        <f t="shared" si="132"/>
        <v>952081.91244676383</v>
      </c>
      <c r="X417" s="112">
        <f t="shared" si="119"/>
        <v>721.32135658668244</v>
      </c>
      <c r="Y417" s="32">
        <f>(uNES*L417+ uOCEX*G417+uEREX*'UC '!H417+uHOEX*I417+uNES*S417+ uOCEX*N417+uEREX*O417+uHOEX*P417)/(1+oDR)^A$5:A$65536</f>
        <v>419.24868848576074</v>
      </c>
    </row>
    <row r="418" spans="1:25" x14ac:dyDescent="0.25">
      <c r="A418" s="4">
        <v>412</v>
      </c>
      <c r="C418" s="110">
        <f>IF(male=0,VLOOKUP((A416:A1250/'Life tables'!$I$2)+age,lifetable,13,1),IF(male=1,VLOOKUP((A416:A1250/'Life tables'!$I$2)+age,lifetable,10,1),"error"))</f>
        <v>7.1453294378398535E-4</v>
      </c>
      <c r="F418" s="101">
        <f t="shared" si="120"/>
        <v>172.83467268873633</v>
      </c>
      <c r="G418" s="101">
        <f t="shared" si="121"/>
        <v>17.36160459462425</v>
      </c>
      <c r="H418" s="101">
        <f t="shared" si="122"/>
        <v>0.39729899153713649</v>
      </c>
      <c r="I418" s="101">
        <f t="shared" si="123"/>
        <v>0.39729899153713649</v>
      </c>
      <c r="J418" s="101">
        <f t="shared" si="124"/>
        <v>56.58817029475361</v>
      </c>
      <c r="K418" s="101">
        <f t="shared" si="125"/>
        <v>17.517709361323021</v>
      </c>
      <c r="L418" s="101">
        <f t="shared" si="114"/>
        <v>80.572590454961187</v>
      </c>
      <c r="M418" s="101">
        <f t="shared" si="126"/>
        <v>827.16532731126313</v>
      </c>
      <c r="N418" s="101">
        <f t="shared" si="127"/>
        <v>79.657813179209839</v>
      </c>
      <c r="O418" s="101">
        <f t="shared" si="128"/>
        <v>1.9014237436436983</v>
      </c>
      <c r="P418" s="101">
        <f t="shared" si="129"/>
        <v>1.9014237436436983</v>
      </c>
      <c r="Q418" s="101">
        <f t="shared" si="130"/>
        <v>196.98261195721597</v>
      </c>
      <c r="R418" s="101">
        <f t="shared" si="131"/>
        <v>8.4305904754380396</v>
      </c>
      <c r="S418" s="101">
        <f t="shared" si="115"/>
        <v>538.2914642121118</v>
      </c>
      <c r="T418" s="101">
        <f t="shared" si="116"/>
        <v>253.57078225196958</v>
      </c>
      <c r="U418" s="101">
        <f t="shared" si="117"/>
        <v>25.948299836761059</v>
      </c>
      <c r="V418" s="33">
        <f t="shared" si="118"/>
        <v>999.99999999999943</v>
      </c>
      <c r="W418" s="105">
        <f t="shared" si="132"/>
        <v>949726.52427244931</v>
      </c>
      <c r="X418" s="112">
        <f t="shared" si="119"/>
        <v>720.48091791126876</v>
      </c>
      <c r="Y418" s="32">
        <f>(uNES*L418+ uOCEX*G418+uEREX*'UC '!H418+uHOEX*I418+uNES*S418+ uOCEX*N418+uEREX*O418+uHOEX*P418)/(1+oDR)^A$5:A$65536</f>
        <v>418.6286965382867</v>
      </c>
    </row>
    <row r="419" spans="1:25" x14ac:dyDescent="0.25">
      <c r="A419" s="4">
        <v>413</v>
      </c>
      <c r="C419" s="110">
        <f>IF(male=0,VLOOKUP((A417:A1251/'Life tables'!$I$2)+age,lifetable,13,1),IF(male=1,VLOOKUP((A417:A1251/'Life tables'!$I$2)+age,lifetable,10,1),"error"))</f>
        <v>7.1453294378398535E-4</v>
      </c>
      <c r="F419" s="101">
        <f t="shared" si="120"/>
        <v>172.83460894285002</v>
      </c>
      <c r="G419" s="101">
        <f t="shared" si="121"/>
        <v>17.361598191216558</v>
      </c>
      <c r="H419" s="101">
        <f t="shared" si="122"/>
        <v>0.39729884500301837</v>
      </c>
      <c r="I419" s="101">
        <f t="shared" si="123"/>
        <v>0.39729884500301837</v>
      </c>
      <c r="J419" s="101">
        <f t="shared" si="124"/>
        <v>56.724639516760227</v>
      </c>
      <c r="K419" s="101">
        <f t="shared" si="125"/>
        <v>17.548853268291531</v>
      </c>
      <c r="L419" s="101">
        <f t="shared" si="114"/>
        <v>80.404920276575666</v>
      </c>
      <c r="M419" s="101">
        <f t="shared" si="126"/>
        <v>827.16539105714935</v>
      </c>
      <c r="N419" s="101">
        <f t="shared" si="127"/>
        <v>79.657819318076804</v>
      </c>
      <c r="O419" s="101">
        <f t="shared" si="128"/>
        <v>1.9014238901778162</v>
      </c>
      <c r="P419" s="101">
        <f t="shared" si="129"/>
        <v>1.9014238901778162</v>
      </c>
      <c r="Q419" s="101">
        <f t="shared" si="130"/>
        <v>197.63328427523629</v>
      </c>
      <c r="R419" s="101">
        <f t="shared" si="131"/>
        <v>8.4527436938878786</v>
      </c>
      <c r="S419" s="101">
        <f t="shared" si="115"/>
        <v>537.61869598959277</v>
      </c>
      <c r="T419" s="101">
        <f t="shared" si="116"/>
        <v>254.35792379199651</v>
      </c>
      <c r="U419" s="101">
        <f t="shared" si="117"/>
        <v>26.001596962179409</v>
      </c>
      <c r="V419" s="33">
        <f t="shared" si="118"/>
        <v>999.99999999999932</v>
      </c>
      <c r="W419" s="105">
        <f t="shared" si="132"/>
        <v>947375.2927553585</v>
      </c>
      <c r="X419" s="112">
        <f t="shared" si="119"/>
        <v>719.64047924582349</v>
      </c>
      <c r="Y419" s="32">
        <f>(uNES*L419+ uOCEX*G419+uEREX*'UC '!H419+uHOEX*I419+uNES*S419+ uOCEX*N419+uEREX*O419+uHOEX*P419)/(1+oDR)^A$5:A$65536</f>
        <v>418.00902652602178</v>
      </c>
    </row>
    <row r="420" spans="1:25" x14ac:dyDescent="0.25">
      <c r="A420" s="4">
        <v>414</v>
      </c>
      <c r="C420" s="110">
        <f>IF(male=0,VLOOKUP((A418:A1252/'Life tables'!$I$2)+age,lifetable,13,1),IF(male=1,VLOOKUP((A418:A1252/'Life tables'!$I$2)+age,lifetable,10,1),"error"))</f>
        <v>7.1453294378398535E-4</v>
      </c>
      <c r="F420" s="101">
        <f t="shared" si="120"/>
        <v>172.83454716183797</v>
      </c>
      <c r="G420" s="101">
        <f t="shared" si="121"/>
        <v>17.361591985184596</v>
      </c>
      <c r="H420" s="101">
        <f t="shared" si="122"/>
        <v>0.39729870298560138</v>
      </c>
      <c r="I420" s="101">
        <f t="shared" si="123"/>
        <v>0.39729870298560138</v>
      </c>
      <c r="J420" s="101">
        <f t="shared" si="124"/>
        <v>56.86110868998491</v>
      </c>
      <c r="K420" s="101">
        <f t="shared" si="125"/>
        <v>17.57999716412742</v>
      </c>
      <c r="L420" s="101">
        <f t="shared" si="114"/>
        <v>80.237251916569846</v>
      </c>
      <c r="M420" s="101">
        <f t="shared" si="126"/>
        <v>827.1654528381614</v>
      </c>
      <c r="N420" s="101">
        <f t="shared" si="127"/>
        <v>79.657825267722117</v>
      </c>
      <c r="O420" s="101">
        <f t="shared" si="128"/>
        <v>1.9014240321952331</v>
      </c>
      <c r="P420" s="101">
        <f t="shared" si="129"/>
        <v>1.9014240321952331</v>
      </c>
      <c r="Q420" s="101">
        <f t="shared" si="130"/>
        <v>198.28395664185535</v>
      </c>
      <c r="R420" s="101">
        <f t="shared" si="131"/>
        <v>8.4748969139923425</v>
      </c>
      <c r="S420" s="101">
        <f t="shared" si="115"/>
        <v>536.94592595020117</v>
      </c>
      <c r="T420" s="101">
        <f t="shared" si="116"/>
        <v>255.14506533184027</v>
      </c>
      <c r="U420" s="101">
        <f t="shared" si="117"/>
        <v>26.054894078119762</v>
      </c>
      <c r="V420" s="33">
        <f t="shared" si="118"/>
        <v>999.99999999999932</v>
      </c>
      <c r="W420" s="105">
        <f t="shared" si="132"/>
        <v>945028.21145193838</v>
      </c>
      <c r="X420" s="112">
        <f t="shared" si="119"/>
        <v>718.80004059003932</v>
      </c>
      <c r="Y420" s="32">
        <f>(uNES*L420+ uOCEX*G420+uEREX*'UC '!H420+uHOEX*I420+uNES*S420+ uOCEX*N420+uEREX*O420+uHOEX*P420)/(1+oDR)^A$5:A$65536</f>
        <v>417.38967831491289</v>
      </c>
    </row>
    <row r="421" spans="1:25" x14ac:dyDescent="0.25">
      <c r="A421" s="4">
        <v>415</v>
      </c>
      <c r="C421" s="110">
        <f>IF(male=0,VLOOKUP((A419:A1253/'Life tables'!$I$2)+age,lifetable,13,1),IF(male=1,VLOOKUP((A419:A1253/'Life tables'!$I$2)+age,lifetable,10,1),"error"))</f>
        <v>7.1453294378398535E-4</v>
      </c>
      <c r="F421" s="101">
        <f t="shared" si="120"/>
        <v>172.83448728513571</v>
      </c>
      <c r="G421" s="101">
        <f t="shared" si="121"/>
        <v>17.361585970444537</v>
      </c>
      <c r="H421" s="101">
        <f t="shared" si="122"/>
        <v>0.39729856534566454</v>
      </c>
      <c r="I421" s="101">
        <f t="shared" si="123"/>
        <v>0.39729856534566454</v>
      </c>
      <c r="J421" s="101">
        <f t="shared" si="124"/>
        <v>56.997577815931287</v>
      </c>
      <c r="K421" s="101">
        <f t="shared" si="125"/>
        <v>17.611141049173835</v>
      </c>
      <c r="L421" s="101">
        <f t="shared" si="114"/>
        <v>80.06958531889471</v>
      </c>
      <c r="M421" s="101">
        <f t="shared" si="126"/>
        <v>827.16551271486367</v>
      </c>
      <c r="N421" s="101">
        <f t="shared" si="127"/>
        <v>79.657831033978283</v>
      </c>
      <c r="O421" s="101">
        <f t="shared" si="128"/>
        <v>1.9014241698351699</v>
      </c>
      <c r="P421" s="101">
        <f t="shared" si="129"/>
        <v>1.9014241698351699</v>
      </c>
      <c r="Q421" s="101">
        <f t="shared" si="130"/>
        <v>198.93462905557516</v>
      </c>
      <c r="R421" s="101">
        <f t="shared" si="131"/>
        <v>8.4970501357004302</v>
      </c>
      <c r="S421" s="101">
        <f t="shared" si="115"/>
        <v>536.2731541499395</v>
      </c>
      <c r="T421" s="101">
        <f t="shared" si="116"/>
        <v>255.93220687150645</v>
      </c>
      <c r="U421" s="101">
        <f t="shared" si="117"/>
        <v>26.108191184874265</v>
      </c>
      <c r="V421" s="33">
        <f t="shared" si="118"/>
        <v>999.99999999999932</v>
      </c>
      <c r="W421" s="105">
        <f t="shared" si="132"/>
        <v>942685.27392795566</v>
      </c>
      <c r="X421" s="112">
        <f t="shared" si="119"/>
        <v>717.95960194361874</v>
      </c>
      <c r="Y421" s="32">
        <f>(uNES*L421+ uOCEX*G421+uEREX*'UC '!H421+uHOEX*I421+uNES*S421+ uOCEX*N421+uEREX*O421+uHOEX*P421)/(1+oDR)^A$5:A$65536</f>
        <v>416.77065177096159</v>
      </c>
    </row>
    <row r="422" spans="1:25" x14ac:dyDescent="0.25">
      <c r="A422" s="4">
        <v>416</v>
      </c>
      <c r="C422" s="110">
        <f>IF(male=0,VLOOKUP((A420:A1254/'Life tables'!$I$2)+age,lifetable,13,1),IF(male=1,VLOOKUP((A420:A1254/'Life tables'!$I$2)+age,lifetable,10,1),"error"))</f>
        <v>7.1453294378398535E-4</v>
      </c>
      <c r="F422" s="101">
        <f t="shared" si="120"/>
        <v>172.83442925404572</v>
      </c>
      <c r="G422" s="101">
        <f t="shared" si="121"/>
        <v>17.361580141100095</v>
      </c>
      <c r="H422" s="101">
        <f t="shared" si="122"/>
        <v>0.39729843194827863</v>
      </c>
      <c r="I422" s="101">
        <f t="shared" si="123"/>
        <v>0.39729843194827863</v>
      </c>
      <c r="J422" s="101">
        <f t="shared" si="124"/>
        <v>57.134046896056645</v>
      </c>
      <c r="K422" s="101">
        <f t="shared" si="125"/>
        <v>17.642284923763345</v>
      </c>
      <c r="L422" s="101">
        <f t="shared" si="114"/>
        <v>79.901920429229079</v>
      </c>
      <c r="M422" s="101">
        <f t="shared" si="126"/>
        <v>827.16557074595369</v>
      </c>
      <c r="N422" s="101">
        <f t="shared" si="127"/>
        <v>79.657836622497982</v>
      </c>
      <c r="O422" s="101">
        <f t="shared" si="128"/>
        <v>1.901424303232556</v>
      </c>
      <c r="P422" s="101">
        <f t="shared" si="129"/>
        <v>1.901424303232556</v>
      </c>
      <c r="Q422" s="101">
        <f t="shared" si="130"/>
        <v>199.58530151494389</v>
      </c>
      <c r="R422" s="101">
        <f t="shared" si="131"/>
        <v>8.5192033589627112</v>
      </c>
      <c r="S422" s="101">
        <f t="shared" si="115"/>
        <v>535.60038064308401</v>
      </c>
      <c r="T422" s="101">
        <f t="shared" si="116"/>
        <v>256.71934841100051</v>
      </c>
      <c r="U422" s="101">
        <f t="shared" si="117"/>
        <v>26.161488282726054</v>
      </c>
      <c r="V422" s="33">
        <f t="shared" si="118"/>
        <v>999.99999999999943</v>
      </c>
      <c r="W422" s="105">
        <f t="shared" si="132"/>
        <v>940346.47375849204</v>
      </c>
      <c r="X422" s="112">
        <f t="shared" si="119"/>
        <v>717.11916330627287</v>
      </c>
      <c r="Y422" s="32">
        <f>(uNES*L422+ uOCEX*G422+uEREX*'UC '!H422+uHOEX*I422+uNES*S422+ uOCEX*N422+uEREX*O422+uHOEX*P422)/(1+oDR)^A$5:A$65536</f>
        <v>416.15194676022526</v>
      </c>
    </row>
    <row r="423" spans="1:25" x14ac:dyDescent="0.25">
      <c r="A423" s="4">
        <v>417</v>
      </c>
      <c r="C423" s="110">
        <f>IF(male=0,VLOOKUP((A421:A1255/'Life tables'!$I$2)+age,lifetable,13,1),IF(male=1,VLOOKUP((A421:A1255/'Life tables'!$I$2)+age,lifetable,10,1),"error"))</f>
        <v>7.1453294378398535E-4</v>
      </c>
      <c r="F423" s="101">
        <f t="shared" si="120"/>
        <v>172.83437301167965</v>
      </c>
      <c r="G423" s="101">
        <f t="shared" si="121"/>
        <v>17.361574491436716</v>
      </c>
      <c r="H423" s="101">
        <f t="shared" si="122"/>
        <v>0.39729830266267308</v>
      </c>
      <c r="I423" s="101">
        <f t="shared" si="123"/>
        <v>0.39729830266267308</v>
      </c>
      <c r="J423" s="101">
        <f t="shared" si="124"/>
        <v>57.270515931773353</v>
      </c>
      <c r="K423" s="101">
        <f t="shared" si="125"/>
        <v>17.673428788218271</v>
      </c>
      <c r="L423" s="101">
        <f t="shared" si="114"/>
        <v>79.734257194925959</v>
      </c>
      <c r="M423" s="101">
        <f t="shared" si="126"/>
        <v>827.16562698831979</v>
      </c>
      <c r="N423" s="101">
        <f t="shared" si="127"/>
        <v>79.657842038759682</v>
      </c>
      <c r="O423" s="101">
        <f t="shared" si="128"/>
        <v>1.9014244325181615</v>
      </c>
      <c r="P423" s="101">
        <f t="shared" si="129"/>
        <v>1.9014244325181615</v>
      </c>
      <c r="Q423" s="101">
        <f t="shared" si="130"/>
        <v>200.23597401855451</v>
      </c>
      <c r="R423" s="101">
        <f t="shared" si="131"/>
        <v>8.5413565837312806</v>
      </c>
      <c r="S423" s="101">
        <f t="shared" si="115"/>
        <v>534.92760548223805</v>
      </c>
      <c r="T423" s="101">
        <f t="shared" si="116"/>
        <v>257.50648995032788</v>
      </c>
      <c r="U423" s="101">
        <f t="shared" si="117"/>
        <v>26.214785371949553</v>
      </c>
      <c r="V423" s="33">
        <f t="shared" si="118"/>
        <v>999.99999999999943</v>
      </c>
      <c r="W423" s="105">
        <f t="shared" si="132"/>
        <v>938011.80452792428</v>
      </c>
      <c r="X423" s="112">
        <f t="shared" si="119"/>
        <v>716.27872467772204</v>
      </c>
      <c r="Y423" s="32">
        <f>(uNES*L423+ uOCEX*G423+uEREX*'UC '!H423+uHOEX*I423+uNES*S423+ uOCEX*N423+uEREX*O423+uHOEX*P423)/(1+oDR)^A$5:A$65536</f>
        <v>415.53356314881654</v>
      </c>
    </row>
    <row r="424" spans="1:25" x14ac:dyDescent="0.25">
      <c r="A424" s="4">
        <v>418</v>
      </c>
      <c r="C424" s="110">
        <f>IF(male=0,VLOOKUP((A422:A1256/'Life tables'!$I$2)+age,lifetable,13,1),IF(male=1,VLOOKUP((A422:A1256/'Life tables'!$I$2)+age,lifetable,10,1),"error"))</f>
        <v>7.7299415014675521E-4</v>
      </c>
      <c r="F424" s="101">
        <f t="shared" si="120"/>
        <v>172.8343185029027</v>
      </c>
      <c r="G424" s="101">
        <f t="shared" si="121"/>
        <v>17.36156901591599</v>
      </c>
      <c r="H424" s="101">
        <f t="shared" si="122"/>
        <v>0.39729817736210826</v>
      </c>
      <c r="I424" s="101">
        <f t="shared" si="123"/>
        <v>0.39729817736210826</v>
      </c>
      <c r="J424" s="101">
        <f t="shared" si="124"/>
        <v>57.418150458541298</v>
      </c>
      <c r="K424" s="101">
        <f t="shared" si="125"/>
        <v>17.704572642850994</v>
      </c>
      <c r="L424" s="101">
        <f t="shared" si="114"/>
        <v>79.555430030870212</v>
      </c>
      <c r="M424" s="101">
        <f t="shared" si="126"/>
        <v>827.16568149709667</v>
      </c>
      <c r="N424" s="101">
        <f t="shared" si="127"/>
        <v>79.657847288073</v>
      </c>
      <c r="O424" s="101">
        <f t="shared" si="128"/>
        <v>1.9014245578187263</v>
      </c>
      <c r="P424" s="101">
        <f t="shared" si="129"/>
        <v>1.9014245578187263</v>
      </c>
      <c r="Q424" s="101">
        <f t="shared" si="130"/>
        <v>200.93988288164115</v>
      </c>
      <c r="R424" s="101">
        <f t="shared" si="131"/>
        <v>8.5635098099597098</v>
      </c>
      <c r="S424" s="101">
        <f t="shared" si="115"/>
        <v>534.20159240178532</v>
      </c>
      <c r="T424" s="101">
        <f t="shared" si="116"/>
        <v>258.35803334018243</v>
      </c>
      <c r="U424" s="101">
        <f t="shared" si="117"/>
        <v>26.268082452810702</v>
      </c>
      <c r="V424" s="33">
        <f t="shared" si="118"/>
        <v>999.99999999999932</v>
      </c>
      <c r="W424" s="105">
        <f t="shared" si="132"/>
        <v>935585.2875181397</v>
      </c>
      <c r="X424" s="112">
        <f t="shared" si="119"/>
        <v>715.3738842070062</v>
      </c>
      <c r="Y424" s="32">
        <f>(uNES*L424+ uOCEX*G424+uEREX*'UC '!H424+uHOEX*I424+uNES*S424+ uOCEX*N424+uEREX*O424+uHOEX*P424)/(1+oDR)^A$5:A$65536</f>
        <v>414.87729673623795</v>
      </c>
    </row>
    <row r="425" spans="1:25" x14ac:dyDescent="0.25">
      <c r="A425" s="4">
        <v>419</v>
      </c>
      <c r="C425" s="110">
        <f>IF(male=0,VLOOKUP((A423:A1257/'Life tables'!$I$2)+age,lifetable,13,1),IF(male=1,VLOOKUP((A423:A1257/'Life tables'!$I$2)+age,lifetable,10,1),"error"))</f>
        <v>7.7299415014675521E-4</v>
      </c>
      <c r="F425" s="101">
        <f t="shared" si="120"/>
        <v>172.83426567427952</v>
      </c>
      <c r="G425" s="101">
        <f t="shared" si="121"/>
        <v>17.361563709170227</v>
      </c>
      <c r="H425" s="101">
        <f t="shared" si="122"/>
        <v>0.39729805592375106</v>
      </c>
      <c r="I425" s="101">
        <f t="shared" si="123"/>
        <v>0.39729805592375106</v>
      </c>
      <c r="J425" s="101">
        <f t="shared" si="124"/>
        <v>57.5657849401832</v>
      </c>
      <c r="K425" s="101">
        <f t="shared" si="125"/>
        <v>17.735716487964272</v>
      </c>
      <c r="L425" s="101">
        <f t="shared" si="114"/>
        <v>79.376604425114323</v>
      </c>
      <c r="M425" s="101">
        <f t="shared" si="126"/>
        <v>827.16573432571988</v>
      </c>
      <c r="N425" s="101">
        <f t="shared" si="127"/>
        <v>79.657852375583872</v>
      </c>
      <c r="O425" s="101">
        <f t="shared" si="128"/>
        <v>1.9014246792570835</v>
      </c>
      <c r="P425" s="101">
        <f t="shared" si="129"/>
        <v>1.9014246792570835</v>
      </c>
      <c r="Q425" s="101">
        <f t="shared" si="130"/>
        <v>201.64379178968437</v>
      </c>
      <c r="R425" s="101">
        <f t="shared" si="131"/>
        <v>8.5856630376030001</v>
      </c>
      <c r="S425" s="101">
        <f t="shared" si="115"/>
        <v>533.4755777643345</v>
      </c>
      <c r="T425" s="101">
        <f t="shared" si="116"/>
        <v>259.20957672986759</v>
      </c>
      <c r="U425" s="101">
        <f t="shared" si="117"/>
        <v>26.321379525567274</v>
      </c>
      <c r="V425" s="33">
        <f t="shared" si="118"/>
        <v>999.99999999999943</v>
      </c>
      <c r="W425" s="105">
        <f t="shared" si="132"/>
        <v>933163.10925761471</v>
      </c>
      <c r="X425" s="112">
        <f t="shared" si="119"/>
        <v>714.4690437445646</v>
      </c>
      <c r="Y425" s="32">
        <f>(uNES*L425+ uOCEX*G425+uEREX*'UC '!H425+uHOEX*I425+uNES*S425+ uOCEX*N425+uEREX*O425+uHOEX*P425)/(1+oDR)^A$5:A$65536</f>
        <v>414.22137342946695</v>
      </c>
    </row>
    <row r="426" spans="1:25" x14ac:dyDescent="0.25">
      <c r="A426" s="4">
        <v>420</v>
      </c>
      <c r="C426" s="110">
        <f>IF(male=0,VLOOKUP((A424:A1258/'Life tables'!$I$2)+age,lifetable,13,1),IF(male=1,VLOOKUP((A424:A1258/'Life tables'!$I$2)+age,lifetable,10,1),"error"))</f>
        <v>7.7299415014675521E-4</v>
      </c>
      <c r="F426" s="101">
        <f t="shared" si="120"/>
        <v>172.83421447402179</v>
      </c>
      <c r="G426" s="101">
        <f t="shared" si="121"/>
        <v>17.361558565997182</v>
      </c>
      <c r="H426" s="101">
        <f t="shared" si="122"/>
        <v>0.39729793822855458</v>
      </c>
      <c r="I426" s="101">
        <f t="shared" si="123"/>
        <v>0.39729793822855458</v>
      </c>
      <c r="J426" s="101">
        <f t="shared" si="124"/>
        <v>57.713419378090009</v>
      </c>
      <c r="K426" s="101">
        <f t="shared" si="125"/>
        <v>17.766860323851528</v>
      </c>
      <c r="L426" s="101">
        <f t="shared" si="114"/>
        <v>79.197780329625957</v>
      </c>
      <c r="M426" s="101">
        <f t="shared" si="126"/>
        <v>827.16578552597753</v>
      </c>
      <c r="N426" s="101">
        <f t="shared" si="127"/>
        <v>79.657857306279624</v>
      </c>
      <c r="O426" s="101">
        <f t="shared" si="128"/>
        <v>1.9014247969522797</v>
      </c>
      <c r="P426" s="101">
        <f t="shared" si="129"/>
        <v>1.9014247969522797</v>
      </c>
      <c r="Q426" s="101">
        <f t="shared" si="130"/>
        <v>202.34770074129844</v>
      </c>
      <c r="R426" s="101">
        <f t="shared" si="131"/>
        <v>8.6078162666175402</v>
      </c>
      <c r="S426" s="101">
        <f t="shared" si="115"/>
        <v>532.74956161787736</v>
      </c>
      <c r="T426" s="101">
        <f t="shared" si="116"/>
        <v>260.06112011938842</v>
      </c>
      <c r="U426" s="101">
        <f t="shared" si="117"/>
        <v>26.374676590469068</v>
      </c>
      <c r="V426" s="33">
        <f t="shared" si="118"/>
        <v>999.99999999999932</v>
      </c>
      <c r="W426" s="105">
        <f t="shared" si="132"/>
        <v>930745.26297819521</v>
      </c>
      <c r="X426" s="112">
        <f t="shared" si="119"/>
        <v>713.56420329014179</v>
      </c>
      <c r="Y426" s="32">
        <f>(uNES*L426+ uOCEX*G426+uEREX*'UC '!H426+uHOEX*I426+uNES*S426+ uOCEX*N426+uEREX*O426+uHOEX*P426)/(1+oDR)^A$5:A$65536</f>
        <v>413.5657930853003</v>
      </c>
    </row>
    <row r="427" spans="1:25" x14ac:dyDescent="0.25">
      <c r="A427" s="4">
        <v>421</v>
      </c>
      <c r="C427" s="110">
        <f>IF(male=0,VLOOKUP((A425:A1259/'Life tables'!$I$2)+age,lifetable,13,1),IF(male=1,VLOOKUP((A425:A1259/'Life tables'!$I$2)+age,lifetable,10,1),"error"))</f>
        <v>7.7299415014675521E-4</v>
      </c>
      <c r="F427" s="101">
        <f t="shared" si="120"/>
        <v>172.83416485193754</v>
      </c>
      <c r="G427" s="101">
        <f t="shared" si="121"/>
        <v>17.361553581354968</v>
      </c>
      <c r="H427" s="101">
        <f t="shared" si="122"/>
        <v>0.39729782416114134</v>
      </c>
      <c r="I427" s="101">
        <f t="shared" si="123"/>
        <v>0.39729782416114134</v>
      </c>
      <c r="J427" s="101">
        <f t="shared" si="124"/>
        <v>57.86105377360979</v>
      </c>
      <c r="K427" s="101">
        <f t="shared" si="125"/>
        <v>17.798004150797141</v>
      </c>
      <c r="L427" s="101">
        <f t="shared" si="114"/>
        <v>79.018957697853352</v>
      </c>
      <c r="M427" s="101">
        <f t="shared" si="126"/>
        <v>827.16583514806189</v>
      </c>
      <c r="N427" s="101">
        <f t="shared" si="127"/>
        <v>79.657862084993852</v>
      </c>
      <c r="O427" s="101">
        <f t="shared" si="128"/>
        <v>1.9014249110196932</v>
      </c>
      <c r="P427" s="101">
        <f t="shared" si="129"/>
        <v>1.9014249110196932</v>
      </c>
      <c r="Q427" s="101">
        <f t="shared" si="130"/>
        <v>203.05160973514037</v>
      </c>
      <c r="R427" s="101">
        <f t="shared" si="131"/>
        <v>8.6299694969610634</v>
      </c>
      <c r="S427" s="101">
        <f t="shared" si="115"/>
        <v>532.02354400892727</v>
      </c>
      <c r="T427" s="101">
        <f t="shared" si="116"/>
        <v>260.91266350875014</v>
      </c>
      <c r="U427" s="101">
        <f t="shared" si="117"/>
        <v>26.427973647758204</v>
      </c>
      <c r="V427" s="33">
        <f t="shared" si="118"/>
        <v>999.99999999999943</v>
      </c>
      <c r="W427" s="105">
        <f t="shared" si="132"/>
        <v>928331.74192155479</v>
      </c>
      <c r="X427" s="112">
        <f t="shared" si="119"/>
        <v>712.65936284349118</v>
      </c>
      <c r="Y427" s="32">
        <f>(uNES*L427+ uOCEX*G427+uEREX*'UC '!H427+uHOEX*I427+uNES*S427+ uOCEX*N427+uEREX*O427+uHOEX*P427)/(1+oDR)^A$5:A$65536</f>
        <v>412.91055556059439</v>
      </c>
    </row>
    <row r="428" spans="1:25" x14ac:dyDescent="0.25">
      <c r="A428" s="4">
        <v>422</v>
      </c>
      <c r="C428" s="110">
        <f>IF(male=0,VLOOKUP((A426:A1260/'Life tables'!$I$2)+age,lifetable,13,1),IF(male=1,VLOOKUP((A426:A1260/'Life tables'!$I$2)+age,lifetable,10,1),"error"))</f>
        <v>7.7299415014675521E-4</v>
      </c>
      <c r="F428" s="101">
        <f t="shared" si="120"/>
        <v>172.83411675938183</v>
      </c>
      <c r="G428" s="101">
        <f t="shared" si="121"/>
        <v>17.361548750357095</v>
      </c>
      <c r="H428" s="101">
        <f t="shared" si="122"/>
        <v>0.39729771360969013</v>
      </c>
      <c r="I428" s="101">
        <f t="shared" si="123"/>
        <v>0.39729771360969013</v>
      </c>
      <c r="J428" s="101">
        <f t="shared" si="124"/>
        <v>58.008688128049059</v>
      </c>
      <c r="K428" s="101">
        <f t="shared" si="125"/>
        <v>17.829147969076722</v>
      </c>
      <c r="L428" s="101">
        <f t="shared" si="114"/>
        <v>78.840136484679562</v>
      </c>
      <c r="M428" s="101">
        <f t="shared" si="126"/>
        <v>827.16588324061752</v>
      </c>
      <c r="N428" s="101">
        <f t="shared" si="127"/>
        <v>79.657866716411164</v>
      </c>
      <c r="O428" s="101">
        <f t="shared" si="128"/>
        <v>1.9014250215711443</v>
      </c>
      <c r="P428" s="101">
        <f t="shared" si="129"/>
        <v>1.9014250215711443</v>
      </c>
      <c r="Q428" s="101">
        <f t="shared" si="130"/>
        <v>203.75551876990855</v>
      </c>
      <c r="R428" s="101">
        <f t="shared" si="131"/>
        <v>8.6521227285926052</v>
      </c>
      <c r="S428" s="101">
        <f t="shared" si="115"/>
        <v>531.29752498256289</v>
      </c>
      <c r="T428" s="101">
        <f t="shared" si="116"/>
        <v>261.76420689795759</v>
      </c>
      <c r="U428" s="101">
        <f t="shared" si="117"/>
        <v>26.481270697669327</v>
      </c>
      <c r="V428" s="33">
        <f t="shared" si="118"/>
        <v>999.99999999999932</v>
      </c>
      <c r="W428" s="105">
        <f t="shared" si="132"/>
        <v>925922.53933918336</v>
      </c>
      <c r="X428" s="112">
        <f t="shared" si="119"/>
        <v>711.75452240437244</v>
      </c>
      <c r="Y428" s="32">
        <f>(uNES*L428+ uOCEX*G428+uEREX*'UC '!H428+uHOEX*I428+uNES*S428+ uOCEX*N428+uEREX*O428+uHOEX*P428)/(1+oDR)^A$5:A$65536</f>
        <v>412.25566071226228</v>
      </c>
    </row>
    <row r="429" spans="1:25" x14ac:dyDescent="0.25">
      <c r="A429" s="4">
        <v>423</v>
      </c>
      <c r="C429" s="110">
        <f>IF(male=0,VLOOKUP((A427:A1261/'Life tables'!$I$2)+age,lifetable,13,1),IF(male=1,VLOOKUP((A427:A1261/'Life tables'!$I$2)+age,lifetable,10,1),"error"))</f>
        <v>7.7299415014675521E-4</v>
      </c>
      <c r="F429" s="101">
        <f t="shared" si="120"/>
        <v>172.8340701492092</v>
      </c>
      <c r="G429" s="101">
        <f t="shared" si="121"/>
        <v>17.361544068267701</v>
      </c>
      <c r="H429" s="101">
        <f t="shared" si="122"/>
        <v>0.39729760646582662</v>
      </c>
      <c r="I429" s="101">
        <f t="shared" si="123"/>
        <v>0.39729760646582662</v>
      </c>
      <c r="J429" s="101">
        <f t="shared" si="124"/>
        <v>58.156322442674067</v>
      </c>
      <c r="K429" s="101">
        <f t="shared" si="125"/>
        <v>17.860291778957389</v>
      </c>
      <c r="L429" s="101">
        <f t="shared" si="114"/>
        <v>78.661316646378381</v>
      </c>
      <c r="M429" s="101">
        <f t="shared" si="126"/>
        <v>827.16592985079012</v>
      </c>
      <c r="N429" s="101">
        <f t="shared" si="127"/>
        <v>79.657871205071771</v>
      </c>
      <c r="O429" s="101">
        <f t="shared" si="128"/>
        <v>1.9014251287150077</v>
      </c>
      <c r="P429" s="101">
        <f t="shared" si="129"/>
        <v>1.9014251287150077</v>
      </c>
      <c r="Q429" s="101">
        <f t="shared" si="130"/>
        <v>204.45942784434146</v>
      </c>
      <c r="R429" s="101">
        <f t="shared" si="131"/>
        <v>8.6742759614724658</v>
      </c>
      <c r="S429" s="101">
        <f t="shared" si="115"/>
        <v>530.5715045824744</v>
      </c>
      <c r="T429" s="101">
        <f t="shared" si="116"/>
        <v>262.61575028701554</v>
      </c>
      <c r="U429" s="101">
        <f t="shared" si="117"/>
        <v>26.534567740429857</v>
      </c>
      <c r="V429" s="33">
        <f t="shared" si="118"/>
        <v>999.99999999999932</v>
      </c>
      <c r="W429" s="105">
        <f t="shared" si="132"/>
        <v>923517.64849237166</v>
      </c>
      <c r="X429" s="112">
        <f t="shared" si="119"/>
        <v>710.84968197255398</v>
      </c>
      <c r="Y429" s="32">
        <f>(uNES*L429+ uOCEX*G429+uEREX*'UC '!H429+uHOEX*I429+uNES*S429+ uOCEX*N429+uEREX*O429+uHOEX*P429)/(1+oDR)^A$5:A$65536</f>
        <v>411.60110839727588</v>
      </c>
    </row>
    <row r="430" spans="1:25" x14ac:dyDescent="0.25">
      <c r="A430" s="4">
        <v>424</v>
      </c>
      <c r="C430" s="110">
        <f>IF(male=0,VLOOKUP((A428:A1262/'Life tables'!$I$2)+age,lifetable,13,1),IF(male=1,VLOOKUP((A428:A1262/'Life tables'!$I$2)+age,lifetable,10,1),"error"))</f>
        <v>7.7299415014675521E-4</v>
      </c>
      <c r="F430" s="101">
        <f t="shared" si="120"/>
        <v>172.83402497572732</v>
      </c>
      <c r="G430" s="101">
        <f t="shared" si="121"/>
        <v>17.361539530496906</v>
      </c>
      <c r="H430" s="101">
        <f t="shared" si="122"/>
        <v>0.3972975026245168</v>
      </c>
      <c r="I430" s="101">
        <f t="shared" si="123"/>
        <v>0.3972975026245168</v>
      </c>
      <c r="J430" s="101">
        <f t="shared" si="124"/>
        <v>58.30395671871203</v>
      </c>
      <c r="K430" s="101">
        <f t="shared" si="125"/>
        <v>17.89143558069803</v>
      </c>
      <c r="L430" s="101">
        <f t="shared" si="114"/>
        <v>78.482498140571309</v>
      </c>
      <c r="M430" s="101">
        <f t="shared" si="126"/>
        <v>827.16597502427192</v>
      </c>
      <c r="N430" s="101">
        <f t="shared" si="127"/>
        <v>79.657875555375938</v>
      </c>
      <c r="O430" s="101">
        <f t="shared" si="128"/>
        <v>1.9014252325563175</v>
      </c>
      <c r="P430" s="101">
        <f t="shared" si="129"/>
        <v>1.9014252325563175</v>
      </c>
      <c r="Q430" s="101">
        <f t="shared" si="130"/>
        <v>205.1633369572165</v>
      </c>
      <c r="R430" s="101">
        <f t="shared" si="131"/>
        <v>8.6964291955621658</v>
      </c>
      <c r="S430" s="101">
        <f t="shared" si="115"/>
        <v>529.84548285100459</v>
      </c>
      <c r="T430" s="101">
        <f t="shared" si="116"/>
        <v>263.46729367592854</v>
      </c>
      <c r="U430" s="101">
        <f t="shared" si="117"/>
        <v>26.587864776260197</v>
      </c>
      <c r="V430" s="33">
        <f t="shared" si="118"/>
        <v>999.9999999999992</v>
      </c>
      <c r="W430" s="105">
        <f t="shared" si="132"/>
        <v>921117.06265219965</v>
      </c>
      <c r="X430" s="112">
        <f t="shared" si="119"/>
        <v>709.94484154781037</v>
      </c>
      <c r="Y430" s="32">
        <f>(uNES*L430+ uOCEX*G430+uEREX*'UC '!H430+uHOEX*I430+uNES*S430+ uOCEX*N430+uEREX*O430+uHOEX*P430)/(1+oDR)^A$5:A$65536</f>
        <v>410.94689847266375</v>
      </c>
    </row>
    <row r="431" spans="1:25" x14ac:dyDescent="0.25">
      <c r="A431" s="4">
        <v>425</v>
      </c>
      <c r="C431" s="110">
        <f>IF(male=0,VLOOKUP((A429:A1263/'Life tables'!$I$2)+age,lifetable,13,1),IF(male=1,VLOOKUP((A429:A1263/'Life tables'!$I$2)+age,lifetable,10,1),"error"))</f>
        <v>7.7299415014675521E-4</v>
      </c>
      <c r="F431" s="101">
        <f t="shared" si="120"/>
        <v>172.83398119465232</v>
      </c>
      <c r="G431" s="101">
        <f t="shared" si="121"/>
        <v>17.361535132596295</v>
      </c>
      <c r="H431" s="101">
        <f t="shared" si="122"/>
        <v>0.39729740198396435</v>
      </c>
      <c r="I431" s="101">
        <f t="shared" si="123"/>
        <v>0.39729740198396435</v>
      </c>
      <c r="J431" s="101">
        <f t="shared" si="124"/>
        <v>58.451590957352337</v>
      </c>
      <c r="K431" s="101">
        <f t="shared" si="125"/>
        <v>17.922579374549542</v>
      </c>
      <c r="L431" s="101">
        <f t="shared" si="114"/>
        <v>78.303680926186217</v>
      </c>
      <c r="M431" s="101">
        <f t="shared" si="126"/>
        <v>827.16601880534699</v>
      </c>
      <c r="N431" s="101">
        <f t="shared" si="127"/>
        <v>79.657879771588327</v>
      </c>
      <c r="O431" s="101">
        <f t="shared" si="128"/>
        <v>1.90142533319687</v>
      </c>
      <c r="P431" s="101">
        <f t="shared" si="129"/>
        <v>1.90142533319687</v>
      </c>
      <c r="Q431" s="101">
        <f t="shared" si="130"/>
        <v>205.86724610734876</v>
      </c>
      <c r="R431" s="101">
        <f t="shared" si="131"/>
        <v>8.718582430824414</v>
      </c>
      <c r="S431" s="101">
        <f t="shared" si="115"/>
        <v>529.11945982919178</v>
      </c>
      <c r="T431" s="101">
        <f t="shared" si="116"/>
        <v>264.31883706470109</v>
      </c>
      <c r="U431" s="101">
        <f t="shared" si="117"/>
        <v>26.641161805373955</v>
      </c>
      <c r="V431" s="33">
        <f t="shared" si="118"/>
        <v>999.99999999999932</v>
      </c>
      <c r="W431" s="105">
        <f t="shared" si="132"/>
        <v>918720.77509952011</v>
      </c>
      <c r="X431" s="112">
        <f t="shared" si="119"/>
        <v>709.04000112992435</v>
      </c>
      <c r="Y431" s="32">
        <f>(uNES*L431+ uOCEX*G431+uEREX*'UC '!H431+uHOEX*I431+uNES*S431+ uOCEX*N431+uEREX*O431+uHOEX*P431)/(1+oDR)^A$5:A$65536</f>
        <v>410.29303079551357</v>
      </c>
    </row>
    <row r="432" spans="1:25" x14ac:dyDescent="0.25">
      <c r="A432" s="4">
        <v>426</v>
      </c>
      <c r="C432" s="110">
        <f>IF(male=0,VLOOKUP((A430:A1264/'Life tables'!$I$2)+age,lifetable,13,1),IF(male=1,VLOOKUP((A430:A1264/'Life tables'!$I$2)+age,lifetable,10,1),"error"))</f>
        <v>7.7299415014675521E-4</v>
      </c>
      <c r="F432" s="101">
        <f t="shared" si="120"/>
        <v>172.83393876306528</v>
      </c>
      <c r="G432" s="101">
        <f t="shared" si="121"/>
        <v>17.361530870254569</v>
      </c>
      <c r="H432" s="101">
        <f t="shared" si="122"/>
        <v>0.39729730444551054</v>
      </c>
      <c r="I432" s="101">
        <f t="shared" si="123"/>
        <v>0.39729730444551054</v>
      </c>
      <c r="J432" s="101">
        <f t="shared" si="124"/>
        <v>58.599225159747718</v>
      </c>
      <c r="K432" s="101">
        <f t="shared" si="125"/>
        <v>17.953723160755104</v>
      </c>
      <c r="L432" s="101">
        <f t="shared" si="114"/>
        <v>78.124864963416869</v>
      </c>
      <c r="M432" s="101">
        <f t="shared" si="126"/>
        <v>827.16606123693407</v>
      </c>
      <c r="N432" s="101">
        <f t="shared" si="127"/>
        <v>79.657883857842094</v>
      </c>
      <c r="O432" s="101">
        <f t="shared" si="128"/>
        <v>1.901425430735324</v>
      </c>
      <c r="P432" s="101">
        <f t="shared" si="129"/>
        <v>1.901425430735324</v>
      </c>
      <c r="Q432" s="101">
        <f t="shared" si="130"/>
        <v>206.57115529358981</v>
      </c>
      <c r="R432" s="101">
        <f t="shared" si="131"/>
        <v>8.7407356672230687</v>
      </c>
      <c r="S432" s="101">
        <f t="shared" si="115"/>
        <v>528.39343555680841</v>
      </c>
      <c r="T432" s="101">
        <f t="shared" si="116"/>
        <v>265.17038045333754</v>
      </c>
      <c r="U432" s="101">
        <f t="shared" si="117"/>
        <v>26.694458827978174</v>
      </c>
      <c r="V432" s="33">
        <f t="shared" si="118"/>
        <v>999.99999999999932</v>
      </c>
      <c r="W432" s="105">
        <f t="shared" si="132"/>
        <v>916328.77912494657</v>
      </c>
      <c r="X432" s="112">
        <f t="shared" si="119"/>
        <v>708.13516071868366</v>
      </c>
      <c r="Y432" s="32">
        <f>(uNES*L432+ uOCEX*G432+uEREX*'UC '!H432+uHOEX*I432+uNES*S432+ uOCEX*N432+uEREX*O432+uHOEX*P432)/(1+oDR)^A$5:A$65536</f>
        <v>409.63950522296881</v>
      </c>
    </row>
    <row r="433" spans="1:25" x14ac:dyDescent="0.25">
      <c r="A433" s="4">
        <v>427</v>
      </c>
      <c r="C433" s="110">
        <f>IF(male=0,VLOOKUP((A431:A1265/'Life tables'!$I$2)+age,lifetable,13,1),IF(male=1,VLOOKUP((A431:A1265/'Life tables'!$I$2)+age,lifetable,10,1),"error"))</f>
        <v>7.7299415014675521E-4</v>
      </c>
      <c r="F433" s="101">
        <f t="shared" si="120"/>
        <v>172.83389763937018</v>
      </c>
      <c r="G433" s="101">
        <f t="shared" si="121"/>
        <v>17.361526739293332</v>
      </c>
      <c r="H433" s="101">
        <f t="shared" si="122"/>
        <v>0.39729720991353762</v>
      </c>
      <c r="I433" s="101">
        <f t="shared" si="123"/>
        <v>0.39729720991353762</v>
      </c>
      <c r="J433" s="101">
        <f t="shared" si="124"/>
        <v>58.746859327015372</v>
      </c>
      <c r="K433" s="101">
        <f t="shared" si="125"/>
        <v>17.984866939550386</v>
      </c>
      <c r="L433" s="101">
        <f t="shared" si="114"/>
        <v>77.946050213684003</v>
      </c>
      <c r="M433" s="101">
        <f t="shared" si="126"/>
        <v>827.16610236062911</v>
      </c>
      <c r="N433" s="101">
        <f t="shared" si="127"/>
        <v>79.657887818143038</v>
      </c>
      <c r="O433" s="101">
        <f t="shared" si="128"/>
        <v>1.9014255252672967</v>
      </c>
      <c r="P433" s="101">
        <f t="shared" si="129"/>
        <v>1.9014255252672967</v>
      </c>
      <c r="Q433" s="101">
        <f t="shared" si="130"/>
        <v>207.27506451482668</v>
      </c>
      <c r="R433" s="101">
        <f t="shared" si="131"/>
        <v>8.762888904723102</v>
      </c>
      <c r="S433" s="101">
        <f t="shared" si="115"/>
        <v>527.66741007240171</v>
      </c>
      <c r="T433" s="101">
        <f t="shared" si="116"/>
        <v>266.02192384184207</v>
      </c>
      <c r="U433" s="101">
        <f t="shared" si="117"/>
        <v>26.747755844273488</v>
      </c>
      <c r="V433" s="33">
        <f t="shared" si="118"/>
        <v>999.99999999999932</v>
      </c>
      <c r="W433" s="105">
        <f t="shared" si="132"/>
        <v>913941.06802883965</v>
      </c>
      <c r="X433" s="112">
        <f t="shared" si="119"/>
        <v>707.23032031388379</v>
      </c>
      <c r="Y433" s="32">
        <f>(uNES*L433+ uOCEX*G433+uEREX*'UC '!H433+uHOEX*I433+uNES*S433+ uOCEX*N433+uEREX*O433+uHOEX*P433)/(1+oDR)^A$5:A$65536</f>
        <v>408.98632161223105</v>
      </c>
    </row>
    <row r="434" spans="1:25" x14ac:dyDescent="0.25">
      <c r="A434" s="4">
        <v>428</v>
      </c>
      <c r="C434" s="110">
        <f>IF(male=0,VLOOKUP((A432:A1266/'Life tables'!$I$2)+age,lifetable,13,1),IF(male=1,VLOOKUP((A432:A1266/'Life tables'!$I$2)+age,lifetable,10,1),"error"))</f>
        <v>7.7299415014675521E-4</v>
      </c>
      <c r="F434" s="101">
        <f t="shared" si="120"/>
        <v>172.83385778325317</v>
      </c>
      <c r="G434" s="101">
        <f t="shared" si="121"/>
        <v>17.361522735662962</v>
      </c>
      <c r="H434" s="101">
        <f t="shared" si="122"/>
        <v>0.39729711829537534</v>
      </c>
      <c r="I434" s="101">
        <f t="shared" si="123"/>
        <v>0.39729711829537534</v>
      </c>
      <c r="J434" s="101">
        <f t="shared" si="124"/>
        <v>58.894493460238053</v>
      </c>
      <c r="K434" s="101">
        <f t="shared" si="125"/>
        <v>18.016010711163801</v>
      </c>
      <c r="L434" s="101">
        <f t="shared" si="114"/>
        <v>77.767236639597598</v>
      </c>
      <c r="M434" s="101">
        <f t="shared" si="126"/>
        <v>827.16614221674615</v>
      </c>
      <c r="N434" s="101">
        <f t="shared" si="127"/>
        <v>79.657891656373451</v>
      </c>
      <c r="O434" s="101">
        <f t="shared" si="128"/>
        <v>1.9014256168854591</v>
      </c>
      <c r="P434" s="101">
        <f t="shared" si="129"/>
        <v>1.9014256168854591</v>
      </c>
      <c r="Q434" s="101">
        <f t="shared" si="130"/>
        <v>207.97897376998066</v>
      </c>
      <c r="R434" s="101">
        <f t="shared" si="131"/>
        <v>8.7850421432905659</v>
      </c>
      <c r="S434" s="101">
        <f t="shared" si="115"/>
        <v>526.94138341333053</v>
      </c>
      <c r="T434" s="101">
        <f t="shared" si="116"/>
        <v>266.87346723021869</v>
      </c>
      <c r="U434" s="101">
        <f t="shared" si="117"/>
        <v>26.801052854454369</v>
      </c>
      <c r="V434" s="33">
        <f t="shared" si="118"/>
        <v>999.99999999999932</v>
      </c>
      <c r="W434" s="105">
        <f t="shared" si="132"/>
        <v>911557.63512129406</v>
      </c>
      <c r="X434" s="112">
        <f t="shared" si="119"/>
        <v>706.32547991532624</v>
      </c>
      <c r="Y434" s="32">
        <f>(uNES*L434+ uOCEX*G434+uEREX*'UC '!H434+uHOEX*I434+uNES*S434+ uOCEX*N434+uEREX*O434+uHOEX*P434)/(1+oDR)^A$5:A$65536</f>
        <v>408.33347982055943</v>
      </c>
    </row>
    <row r="435" spans="1:25" x14ac:dyDescent="0.25">
      <c r="A435" s="4">
        <v>429</v>
      </c>
      <c r="C435" s="110">
        <f>IF(male=0,VLOOKUP((A433:A1267/'Life tables'!$I$2)+age,lifetable,13,1),IF(male=1,VLOOKUP((A433:A1267/'Life tables'!$I$2)+age,lifetable,10,1),"error"))</f>
        <v>7.7299415014675521E-4</v>
      </c>
      <c r="F435" s="101">
        <f t="shared" si="120"/>
        <v>172.83381915564297</v>
      </c>
      <c r="G435" s="101">
        <f t="shared" si="121"/>
        <v>17.361518855438675</v>
      </c>
      <c r="H435" s="101">
        <f t="shared" si="122"/>
        <v>0.39729702950120954</v>
      </c>
      <c r="I435" s="101">
        <f t="shared" si="123"/>
        <v>0.39729702950120954</v>
      </c>
      <c r="J435" s="101">
        <f t="shared" si="124"/>
        <v>59.042127560465154</v>
      </c>
      <c r="K435" s="101">
        <f t="shared" si="125"/>
        <v>18.047154475816718</v>
      </c>
      <c r="L435" s="101">
        <f t="shared" si="114"/>
        <v>77.588424204920017</v>
      </c>
      <c r="M435" s="101">
        <f t="shared" si="126"/>
        <v>827.16618084435629</v>
      </c>
      <c r="N435" s="101">
        <f t="shared" si="127"/>
        <v>79.657895376295997</v>
      </c>
      <c r="O435" s="101">
        <f t="shared" si="128"/>
        <v>1.9014257056796247</v>
      </c>
      <c r="P435" s="101">
        <f t="shared" si="129"/>
        <v>1.9014257056796247</v>
      </c>
      <c r="Q435" s="101">
        <f t="shared" si="130"/>
        <v>208.68288305800633</v>
      </c>
      <c r="R435" s="101">
        <f t="shared" si="131"/>
        <v>8.8071953828925587</v>
      </c>
      <c r="S435" s="101">
        <f t="shared" si="115"/>
        <v>526.2153556158022</v>
      </c>
      <c r="T435" s="101">
        <f t="shared" si="116"/>
        <v>267.72501061847146</v>
      </c>
      <c r="U435" s="101">
        <f t="shared" si="117"/>
        <v>26.854349858709277</v>
      </c>
      <c r="V435" s="33">
        <f t="shared" si="118"/>
        <v>999.99999999999932</v>
      </c>
      <c r="W435" s="105">
        <f t="shared" si="132"/>
        <v>909178.47372212226</v>
      </c>
      <c r="X435" s="112">
        <f t="shared" si="119"/>
        <v>705.42063952281853</v>
      </c>
      <c r="Y435" s="32">
        <f>(uNES*L435+ uOCEX*G435+uEREX*'UC '!H435+uHOEX*I435+uNES*S435+ uOCEX*N435+uEREX*O435+uHOEX*P435)/(1+oDR)^A$5:A$65536</f>
        <v>407.68097970526918</v>
      </c>
    </row>
    <row r="436" spans="1:25" x14ac:dyDescent="0.25">
      <c r="A436" s="4">
        <v>430</v>
      </c>
      <c r="C436" s="110">
        <f>IF(male=0,VLOOKUP((A434:A1268/'Life tables'!$I$2)+age,lifetable,13,1),IF(male=1,VLOOKUP((A434:A1268/'Life tables'!$I$2)+age,lifetable,10,1),"error"))</f>
        <v>7.7299415014675521E-4</v>
      </c>
      <c r="F436" s="101">
        <f t="shared" si="120"/>
        <v>172.83378171867267</v>
      </c>
      <c r="G436" s="101">
        <f t="shared" si="121"/>
        <v>17.361515094816657</v>
      </c>
      <c r="H436" s="101">
        <f t="shared" si="122"/>
        <v>0.3972969434439948</v>
      </c>
      <c r="I436" s="101">
        <f t="shared" si="123"/>
        <v>0.3972969434439948</v>
      </c>
      <c r="J436" s="101">
        <f t="shared" si="124"/>
        <v>59.189761628713711</v>
      </c>
      <c r="K436" s="101">
        <f t="shared" si="125"/>
        <v>18.078298233723689</v>
      </c>
      <c r="L436" s="101">
        <f t="shared" si="114"/>
        <v>77.409612874530623</v>
      </c>
      <c r="M436" s="101">
        <f t="shared" si="126"/>
        <v>827.16621828132656</v>
      </c>
      <c r="N436" s="101">
        <f t="shared" si="127"/>
        <v>79.657898981557352</v>
      </c>
      <c r="O436" s="101">
        <f t="shared" si="128"/>
        <v>1.9014257917368393</v>
      </c>
      <c r="P436" s="101">
        <f t="shared" si="129"/>
        <v>1.9014257917368393</v>
      </c>
      <c r="Q436" s="101">
        <f t="shared" si="130"/>
        <v>209.38679237789043</v>
      </c>
      <c r="R436" s="101">
        <f t="shared" si="131"/>
        <v>8.8293486234971912</v>
      </c>
      <c r="S436" s="101">
        <f t="shared" si="115"/>
        <v>525.48932671490797</v>
      </c>
      <c r="T436" s="101">
        <f t="shared" si="116"/>
        <v>268.57655400660417</v>
      </c>
      <c r="U436" s="101">
        <f t="shared" si="117"/>
        <v>26.907646857220882</v>
      </c>
      <c r="V436" s="33">
        <f t="shared" si="118"/>
        <v>999.9999999999992</v>
      </c>
      <c r="W436" s="105">
        <f t="shared" si="132"/>
        <v>906803.57716084481</v>
      </c>
      <c r="X436" s="112">
        <f t="shared" si="119"/>
        <v>704.51579913617434</v>
      </c>
      <c r="Y436" s="32">
        <f>(uNES*L436+ uOCEX*G436+uEREX*'UC '!H436+uHOEX*I436+uNES*S436+ uOCEX*N436+uEREX*O436+uHOEX*P436)/(1+oDR)^A$5:A$65536</f>
        <v>407.02882112373351</v>
      </c>
    </row>
    <row r="437" spans="1:25" x14ac:dyDescent="0.25">
      <c r="A437" s="4">
        <v>431</v>
      </c>
      <c r="C437" s="110">
        <f>IF(male=0,VLOOKUP((A435:A1269/'Life tables'!$I$2)+age,lifetable,13,1),IF(male=1,VLOOKUP((A435:A1269/'Life tables'!$I$2)+age,lifetable,10,1),"error"))</f>
        <v>7.7299415014675521E-4</v>
      </c>
      <c r="F437" s="101">
        <f t="shared" si="120"/>
        <v>172.83374543564253</v>
      </c>
      <c r="G437" s="101">
        <f t="shared" si="121"/>
        <v>17.361511450110342</v>
      </c>
      <c r="H437" s="101">
        <f t="shared" si="122"/>
        <v>0.39729686003936848</v>
      </c>
      <c r="I437" s="101">
        <f t="shared" si="123"/>
        <v>0.39729686003936848</v>
      </c>
      <c r="J437" s="101">
        <f t="shared" si="124"/>
        <v>59.337395665969424</v>
      </c>
      <c r="K437" s="101">
        <f t="shared" si="125"/>
        <v>18.109441985092644</v>
      </c>
      <c r="L437" s="101">
        <f t="shared" si="114"/>
        <v>77.230802614391379</v>
      </c>
      <c r="M437" s="101">
        <f t="shared" si="126"/>
        <v>827.16625456435668</v>
      </c>
      <c r="N437" s="101">
        <f t="shared" si="127"/>
        <v>79.65790247569177</v>
      </c>
      <c r="O437" s="101">
        <f t="shared" si="128"/>
        <v>1.9014258751414657</v>
      </c>
      <c r="P437" s="101">
        <f t="shared" si="129"/>
        <v>1.9014258751414657</v>
      </c>
      <c r="Q437" s="101">
        <f t="shared" si="130"/>
        <v>210.090701728651</v>
      </c>
      <c r="R437" s="101">
        <f t="shared" si="131"/>
        <v>8.8515018650735584</v>
      </c>
      <c r="S437" s="101">
        <f t="shared" si="115"/>
        <v>524.76329674465751</v>
      </c>
      <c r="T437" s="101">
        <f t="shared" si="116"/>
        <v>269.42809739462041</v>
      </c>
      <c r="U437" s="101">
        <f t="shared" si="117"/>
        <v>26.960943850166203</v>
      </c>
      <c r="V437" s="33">
        <f t="shared" si="118"/>
        <v>999.9999999999992</v>
      </c>
      <c r="W437" s="105">
        <f t="shared" si="132"/>
        <v>904432.93877667421</v>
      </c>
      <c r="X437" s="112">
        <f t="shared" si="119"/>
        <v>703.61095875521266</v>
      </c>
      <c r="Y437" s="32">
        <f>(uNES*L437+ uOCEX*G437+uEREX*'UC '!H437+uHOEX*I437+uNES*S437+ uOCEX*N437+uEREX*O437+uHOEX*P437)/(1+oDR)^A$5:A$65536</f>
        <v>406.37700393338145</v>
      </c>
    </row>
    <row r="438" spans="1:25" x14ac:dyDescent="0.25">
      <c r="A438" s="4">
        <v>432</v>
      </c>
      <c r="C438" s="110">
        <f>IF(male=0,VLOOKUP((A436:A1270/'Life tables'!$I$2)+age,lifetable,13,1),IF(male=1,VLOOKUP((A436:A1270/'Life tables'!$I$2)+age,lifetable,10,1),"error"))</f>
        <v>7.7299415014675521E-4</v>
      </c>
      <c r="F438" s="101">
        <f t="shared" si="120"/>
        <v>172.833710270984</v>
      </c>
      <c r="G438" s="101">
        <f t="shared" si="121"/>
        <v>17.361507917746799</v>
      </c>
      <c r="H438" s="101">
        <f t="shared" si="122"/>
        <v>0.3972967792055685</v>
      </c>
      <c r="I438" s="101">
        <f t="shared" si="123"/>
        <v>0.3972967792055685</v>
      </c>
      <c r="J438" s="101">
        <f t="shared" si="124"/>
        <v>59.485029673187597</v>
      </c>
      <c r="K438" s="101">
        <f t="shared" si="125"/>
        <v>18.140585730125107</v>
      </c>
      <c r="L438" s="101">
        <f t="shared" si="114"/>
        <v>77.051993391513349</v>
      </c>
      <c r="M438" s="101">
        <f t="shared" si="126"/>
        <v>827.16628972901515</v>
      </c>
      <c r="N438" s="101">
        <f t="shared" si="127"/>
        <v>79.657905862124565</v>
      </c>
      <c r="O438" s="101">
        <f t="shared" si="128"/>
        <v>1.9014259559752655</v>
      </c>
      <c r="P438" s="101">
        <f t="shared" si="129"/>
        <v>1.9014259559752655</v>
      </c>
      <c r="Q438" s="101">
        <f t="shared" si="130"/>
        <v>210.7946111093363</v>
      </c>
      <c r="R438" s="101">
        <f t="shared" si="131"/>
        <v>8.8736551075917092</v>
      </c>
      <c r="S438" s="101">
        <f t="shared" si="115"/>
        <v>524.03726573801202</v>
      </c>
      <c r="T438" s="101">
        <f t="shared" si="116"/>
        <v>270.27964078252387</v>
      </c>
      <c r="U438" s="101">
        <f t="shared" si="117"/>
        <v>27.014240837716816</v>
      </c>
      <c r="V438" s="33">
        <f t="shared" si="118"/>
        <v>999.99999999999909</v>
      </c>
      <c r="W438" s="105">
        <f t="shared" si="132"/>
        <v>902066.55191850138</v>
      </c>
      <c r="X438" s="112">
        <f t="shared" si="119"/>
        <v>702.70611837975844</v>
      </c>
      <c r="Y438" s="32">
        <f>(uNES*L438+ uOCEX*G438+uEREX*'UC '!H438+uHOEX*I438+uNES*S438+ uOCEX*N438+uEREX*O438+uHOEX*P438)/(1+oDR)^A$5:A$65536</f>
        <v>405.7255279916991</v>
      </c>
    </row>
    <row r="439" spans="1:25" x14ac:dyDescent="0.25">
      <c r="A439" s="4">
        <v>433</v>
      </c>
      <c r="C439" s="110">
        <f>IF(male=0,VLOOKUP((A437:A1271/'Life tables'!$I$2)+age,lifetable,13,1),IF(male=1,VLOOKUP((A437:A1271/'Life tables'!$I$2)+age,lifetable,10,1),"error"))</f>
        <v>7.7299415014675521E-4</v>
      </c>
      <c r="F439" s="101">
        <f t="shared" si="120"/>
        <v>172.83367619022493</v>
      </c>
      <c r="G439" s="101">
        <f t="shared" si="121"/>
        <v>17.361504494263222</v>
      </c>
      <c r="H439" s="101">
        <f t="shared" si="122"/>
        <v>0.39729670086335278</v>
      </c>
      <c r="I439" s="101">
        <f t="shared" si="123"/>
        <v>0.39729670086335278</v>
      </c>
      <c r="J439" s="101">
        <f t="shared" si="124"/>
        <v>59.632663651294095</v>
      </c>
      <c r="K439" s="101">
        <f t="shared" si="125"/>
        <v>18.171729469016395</v>
      </c>
      <c r="L439" s="101">
        <f t="shared" si="114"/>
        <v>76.873185173924512</v>
      </c>
      <c r="M439" s="101">
        <f t="shared" si="126"/>
        <v>827.16632380977421</v>
      </c>
      <c r="N439" s="101">
        <f t="shared" si="127"/>
        <v>79.657909144175505</v>
      </c>
      <c r="O439" s="101">
        <f t="shared" si="128"/>
        <v>1.9014260343174811</v>
      </c>
      <c r="P439" s="101">
        <f t="shared" si="129"/>
        <v>1.9014260343174811</v>
      </c>
      <c r="Q439" s="101">
        <f t="shared" si="130"/>
        <v>211.49852051902394</v>
      </c>
      <c r="R439" s="101">
        <f t="shared" si="131"/>
        <v>8.8958083510226142</v>
      </c>
      <c r="S439" s="101">
        <f t="shared" si="115"/>
        <v>523.31123372691718</v>
      </c>
      <c r="T439" s="101">
        <f t="shared" si="116"/>
        <v>271.13118417031802</v>
      </c>
      <c r="U439" s="101">
        <f t="shared" si="117"/>
        <v>27.067537820039007</v>
      </c>
      <c r="V439" s="33">
        <f t="shared" si="118"/>
        <v>999.99999999999909</v>
      </c>
      <c r="W439" s="105">
        <f t="shared" si="132"/>
        <v>899704.4099448839</v>
      </c>
      <c r="X439" s="112">
        <f t="shared" si="119"/>
        <v>701.80127800964215</v>
      </c>
      <c r="Y439" s="32">
        <f>(uNES*L439+ uOCEX*G439+uEREX*'UC '!H439+uHOEX*I439+uNES*S439+ uOCEX*N439+uEREX*O439+uHOEX*P439)/(1+oDR)^A$5:A$65536</f>
        <v>405.07439315622969</v>
      </c>
    </row>
    <row r="440" spans="1:25" x14ac:dyDescent="0.25">
      <c r="A440" s="4">
        <v>434</v>
      </c>
      <c r="C440" s="110">
        <f>IF(male=0,VLOOKUP((A438:A1272/'Life tables'!$I$2)+age,lifetable,13,1),IF(male=1,VLOOKUP((A438:A1272/'Life tables'!$I$2)+age,lifetable,10,1),"error"))</f>
        <v>7.7299415014675521E-4</v>
      </c>
      <c r="F440" s="101">
        <f t="shared" si="120"/>
        <v>172.83364315995567</v>
      </c>
      <c r="G440" s="101">
        <f t="shared" si="121"/>
        <v>17.361501176303548</v>
      </c>
      <c r="H440" s="101">
        <f t="shared" si="122"/>
        <v>0.39729662493592188</v>
      </c>
      <c r="I440" s="101">
        <f t="shared" si="123"/>
        <v>0.39729662493592188</v>
      </c>
      <c r="J440" s="101">
        <f t="shared" si="124"/>
        <v>59.780297601186241</v>
      </c>
      <c r="K440" s="101">
        <f t="shared" si="125"/>
        <v>18.202873201955796</v>
      </c>
      <c r="L440" s="101">
        <f t="shared" si="114"/>
        <v>76.69437793063824</v>
      </c>
      <c r="M440" s="101">
        <f t="shared" si="126"/>
        <v>827.16635684004348</v>
      </c>
      <c r="N440" s="101">
        <f t="shared" si="127"/>
        <v>79.657912325062</v>
      </c>
      <c r="O440" s="101">
        <f t="shared" si="128"/>
        <v>1.9014261102449121</v>
      </c>
      <c r="P440" s="101">
        <f t="shared" si="129"/>
        <v>1.9014261102449121</v>
      </c>
      <c r="Q440" s="101">
        <f t="shared" si="130"/>
        <v>212.20242995682</v>
      </c>
      <c r="R440" s="101">
        <f t="shared" si="131"/>
        <v>8.9179615953381397</v>
      </c>
      <c r="S440" s="101">
        <f t="shared" si="115"/>
        <v>522.58520074233354</v>
      </c>
      <c r="T440" s="101">
        <f t="shared" si="116"/>
        <v>271.98272755800622</v>
      </c>
      <c r="U440" s="101">
        <f t="shared" si="117"/>
        <v>27.120834797293938</v>
      </c>
      <c r="V440" s="33">
        <f t="shared" si="118"/>
        <v>999.99999999999909</v>
      </c>
      <c r="W440" s="105">
        <f t="shared" si="132"/>
        <v>897346.50622403063</v>
      </c>
      <c r="X440" s="112">
        <f t="shared" si="119"/>
        <v>700.89643764469895</v>
      </c>
      <c r="Y440" s="32">
        <f>(uNES*L440+ uOCEX*G440+uEREX*'UC '!H440+uHOEX*I440+uNES*S440+ uOCEX*N440+uEREX*O440+uHOEX*P440)/(1+oDR)^A$5:A$65536</f>
        <v>404.42359928457245</v>
      </c>
    </row>
    <row r="441" spans="1:25" x14ac:dyDescent="0.25">
      <c r="A441" s="4">
        <v>435</v>
      </c>
      <c r="C441" s="110">
        <f>IF(male=0,VLOOKUP((A439:A1273/'Life tables'!$I$2)+age,lifetable,13,1),IF(male=1,VLOOKUP((A439:A1273/'Life tables'!$I$2)+age,lifetable,10,1),"error"))</f>
        <v>7.7299415014675521E-4</v>
      </c>
      <c r="F441" s="101">
        <f t="shared" si="120"/>
        <v>172.8336111477964</v>
      </c>
      <c r="G441" s="101">
        <f t="shared" si="121"/>
        <v>17.36149796061515</v>
      </c>
      <c r="H441" s="101">
        <f t="shared" si="122"/>
        <v>0.39729655134884356</v>
      </c>
      <c r="I441" s="101">
        <f t="shared" si="123"/>
        <v>0.39729655134884356</v>
      </c>
      <c r="J441" s="101">
        <f t="shared" si="124"/>
        <v>59.927931523733697</v>
      </c>
      <c r="K441" s="101">
        <f t="shared" si="125"/>
        <v>18.234016929126771</v>
      </c>
      <c r="L441" s="101">
        <f t="shared" si="114"/>
        <v>76.515571631623104</v>
      </c>
      <c r="M441" s="101">
        <f t="shared" si="126"/>
        <v>827.16638885220277</v>
      </c>
      <c r="N441" s="101">
        <f t="shared" si="127"/>
        <v>79.657915407902294</v>
      </c>
      <c r="O441" s="101">
        <f t="shared" si="128"/>
        <v>1.9014261838319904</v>
      </c>
      <c r="P441" s="101">
        <f t="shared" si="129"/>
        <v>1.9014261838319904</v>
      </c>
      <c r="Q441" s="101">
        <f t="shared" si="130"/>
        <v>212.90633942185804</v>
      </c>
      <c r="R441" s="101">
        <f t="shared" si="131"/>
        <v>8.9401148405110167</v>
      </c>
      <c r="S441" s="101">
        <f t="shared" si="115"/>
        <v>521.8591668142675</v>
      </c>
      <c r="T441" s="101">
        <f t="shared" si="116"/>
        <v>272.83427094559175</v>
      </c>
      <c r="U441" s="101">
        <f t="shared" si="117"/>
        <v>27.174131769637789</v>
      </c>
      <c r="V441" s="33">
        <f t="shared" si="118"/>
        <v>999.9999999999992</v>
      </c>
      <c r="W441" s="105">
        <f t="shared" si="132"/>
        <v>894992.83413378941</v>
      </c>
      <c r="X441" s="112">
        <f t="shared" si="119"/>
        <v>699.9915972847698</v>
      </c>
      <c r="Y441" s="32">
        <f>(uNES*L441+ uOCEX*G441+uEREX*'UC '!H441+uHOEX*I441+uNES*S441+ uOCEX*N441+uEREX*O441+uHOEX*P441)/(1+oDR)^A$5:A$65536</f>
        <v>403.77314623438303</v>
      </c>
    </row>
    <row r="442" spans="1:25" x14ac:dyDescent="0.25">
      <c r="A442" s="4">
        <v>436</v>
      </c>
      <c r="C442" s="110">
        <f>IF(male=0,VLOOKUP((A440:A1274/'Life tables'!$I$2)+age,lifetable,13,1),IF(male=1,VLOOKUP((A440:A1274/'Life tables'!$I$2)+age,lifetable,10,1),"error"))</f>
        <v>7.7299415014675521E-4</v>
      </c>
      <c r="F442" s="101">
        <f t="shared" si="120"/>
        <v>172.83358012236539</v>
      </c>
      <c r="G442" s="101">
        <f t="shared" si="121"/>
        <v>17.361494844045673</v>
      </c>
      <c r="H442" s="101">
        <f t="shared" si="122"/>
        <v>0.39729648002997991</v>
      </c>
      <c r="I442" s="101">
        <f t="shared" si="123"/>
        <v>0.39729648002997991</v>
      </c>
      <c r="J442" s="101">
        <f t="shared" si="124"/>
        <v>60.075565419779331</v>
      </c>
      <c r="K442" s="101">
        <f t="shared" si="125"/>
        <v>18.265160650707124</v>
      </c>
      <c r="L442" s="101">
        <f t="shared" si="114"/>
        <v>76.336766247773312</v>
      </c>
      <c r="M442" s="101">
        <f t="shared" si="126"/>
        <v>827.16641987763376</v>
      </c>
      <c r="N442" s="101">
        <f t="shared" si="127"/>
        <v>79.657918395718525</v>
      </c>
      <c r="O442" s="101">
        <f t="shared" si="128"/>
        <v>1.9014262551508541</v>
      </c>
      <c r="P442" s="101">
        <f t="shared" si="129"/>
        <v>1.9014262551508541</v>
      </c>
      <c r="Q442" s="101">
        <f t="shared" si="130"/>
        <v>213.61024891329836</v>
      </c>
      <c r="R442" s="101">
        <f t="shared" si="131"/>
        <v>8.9622680865148201</v>
      </c>
      <c r="S442" s="101">
        <f t="shared" si="115"/>
        <v>521.13313197180037</v>
      </c>
      <c r="T442" s="101">
        <f t="shared" si="116"/>
        <v>273.6858143330777</v>
      </c>
      <c r="U442" s="101">
        <f t="shared" si="117"/>
        <v>27.227428737221942</v>
      </c>
      <c r="V442" s="33">
        <f t="shared" si="118"/>
        <v>999.99999999999909</v>
      </c>
      <c r="W442" s="105">
        <f t="shared" si="132"/>
        <v>892643.38706163305</v>
      </c>
      <c r="X442" s="112">
        <f t="shared" si="119"/>
        <v>699.0867569296995</v>
      </c>
      <c r="Y442" s="32">
        <f>(uNES*L442+ uOCEX*G442+uEREX*'UC '!H442+uHOEX*I442+uNES*S442+ uOCEX*N442+uEREX*O442+uHOEX*P442)/(1+oDR)^A$5:A$65536</f>
        <v>403.12303386337288</v>
      </c>
    </row>
    <row r="443" spans="1:25" x14ac:dyDescent="0.25">
      <c r="A443" s="4">
        <v>437</v>
      </c>
      <c r="C443" s="110">
        <f>IF(male=0,VLOOKUP((A441:A1275/'Life tables'!$I$2)+age,lifetable,13,1),IF(male=1,VLOOKUP((A441:A1275/'Life tables'!$I$2)+age,lifetable,10,1),"error"))</f>
        <v>7.7299415014675521E-4</v>
      </c>
      <c r="F443" s="101">
        <f t="shared" si="120"/>
        <v>172.83355005324816</v>
      </c>
      <c r="G443" s="101">
        <f t="shared" si="121"/>
        <v>17.361491823539914</v>
      </c>
      <c r="H443" s="101">
        <f t="shared" si="122"/>
        <v>0.39729641090941653</v>
      </c>
      <c r="I443" s="101">
        <f t="shared" si="123"/>
        <v>0.39729641090941653</v>
      </c>
      <c r="J443" s="101">
        <f t="shared" si="124"/>
        <v>60.223199290140016</v>
      </c>
      <c r="K443" s="101">
        <f t="shared" si="125"/>
        <v>18.296304366869176</v>
      </c>
      <c r="L443" s="101">
        <f t="shared" si="114"/>
        <v>76.157961750880219</v>
      </c>
      <c r="M443" s="101">
        <f t="shared" si="126"/>
        <v>827.16644994675096</v>
      </c>
      <c r="N443" s="101">
        <f t="shared" si="127"/>
        <v>79.657921291439649</v>
      </c>
      <c r="O443" s="101">
        <f t="shared" si="128"/>
        <v>1.9014263242714173</v>
      </c>
      <c r="P443" s="101">
        <f t="shared" si="129"/>
        <v>1.9014263242714173</v>
      </c>
      <c r="Q443" s="101">
        <f t="shared" si="130"/>
        <v>214.31415843032718</v>
      </c>
      <c r="R443" s="101">
        <f t="shared" si="131"/>
        <v>8.9844213333239367</v>
      </c>
      <c r="S443" s="101">
        <f t="shared" si="115"/>
        <v>520.40709624311739</v>
      </c>
      <c r="T443" s="101">
        <f t="shared" si="116"/>
        <v>274.53735772046718</v>
      </c>
      <c r="U443" s="101">
        <f t="shared" si="117"/>
        <v>27.280725700193113</v>
      </c>
      <c r="V443" s="33">
        <f t="shared" si="118"/>
        <v>999.99999999999909</v>
      </c>
      <c r="W443" s="105">
        <f t="shared" si="132"/>
        <v>890298.15840464621</v>
      </c>
      <c r="X443" s="112">
        <f t="shared" si="119"/>
        <v>698.1819165793388</v>
      </c>
      <c r="Y443" s="32">
        <f>(uNES*L443+ uOCEX*G443+uEREX*'UC '!H443+uHOEX*I443+uNES*S443+ uOCEX*N443+uEREX*O443+uHOEX*P443)/(1+oDR)^A$5:A$65536</f>
        <v>402.47326202931026</v>
      </c>
    </row>
    <row r="444" spans="1:25" x14ac:dyDescent="0.25">
      <c r="A444" s="4">
        <v>438</v>
      </c>
      <c r="C444" s="110">
        <f>IF(male=0,VLOOKUP((A442:A1276/'Life tables'!$I$2)+age,lifetable,13,1),IF(male=1,VLOOKUP((A442:A1276/'Life tables'!$I$2)+age,lifetable,10,1),"error"))</f>
        <v>7.7299415014675521E-4</v>
      </c>
      <c r="F444" s="101">
        <f t="shared" si="120"/>
        <v>172.83352091096771</v>
      </c>
      <c r="G444" s="101">
        <f t="shared" si="121"/>
        <v>17.361488896136851</v>
      </c>
      <c r="H444" s="101">
        <f t="shared" si="122"/>
        <v>0.39729634391939389</v>
      </c>
      <c r="I444" s="101">
        <f t="shared" si="123"/>
        <v>0.39729634391939389</v>
      </c>
      <c r="J444" s="101">
        <f t="shared" si="124"/>
        <v>60.370833135607462</v>
      </c>
      <c r="K444" s="101">
        <f t="shared" si="125"/>
        <v>18.327448077779941</v>
      </c>
      <c r="L444" s="101">
        <f t="shared" si="114"/>
        <v>75.979158113604655</v>
      </c>
      <c r="M444" s="101">
        <f t="shared" si="126"/>
        <v>827.16647908903144</v>
      </c>
      <c r="N444" s="101">
        <f t="shared" si="127"/>
        <v>79.657924097904399</v>
      </c>
      <c r="O444" s="101">
        <f t="shared" si="128"/>
        <v>1.90142639126144</v>
      </c>
      <c r="P444" s="101">
        <f t="shared" si="129"/>
        <v>1.90142639126144</v>
      </c>
      <c r="Q444" s="101">
        <f t="shared" si="130"/>
        <v>215.01806797215576</v>
      </c>
      <c r="R444" s="101">
        <f t="shared" si="131"/>
        <v>9.0065745809135453</v>
      </c>
      <c r="S444" s="101">
        <f t="shared" si="115"/>
        <v>519.68105965553491</v>
      </c>
      <c r="T444" s="101">
        <f t="shared" si="116"/>
        <v>275.38890110776322</v>
      </c>
      <c r="U444" s="101">
        <f t="shared" si="117"/>
        <v>27.334022658693485</v>
      </c>
      <c r="V444" s="33">
        <f t="shared" si="118"/>
        <v>999.99999999999909</v>
      </c>
      <c r="W444" s="105">
        <f t="shared" si="132"/>
        <v>887957.14156951173</v>
      </c>
      <c r="X444" s="112">
        <f t="shared" si="119"/>
        <v>697.27707623354252</v>
      </c>
      <c r="Y444" s="32">
        <f>(uNES*L444+ uOCEX*G444+uEREX*'UC '!H444+uHOEX*I444+uNES*S444+ uOCEX*N444+uEREX*O444+uHOEX*P444)/(1+oDR)^A$5:A$65536</f>
        <v>401.82383059001961</v>
      </c>
    </row>
    <row r="445" spans="1:25" x14ac:dyDescent="0.25">
      <c r="A445" s="4">
        <v>439</v>
      </c>
      <c r="C445" s="110">
        <f>IF(male=0,VLOOKUP((A443:A1277/'Life tables'!$I$2)+age,lifetable,13,1),IF(male=1,VLOOKUP((A443:A1277/'Life tables'!$I$2)+age,lifetable,10,1),"error"))</f>
        <v>7.7299415014675521E-4</v>
      </c>
      <c r="F445" s="101">
        <f t="shared" si="120"/>
        <v>172.83349266695566</v>
      </c>
      <c r="G445" s="101">
        <f t="shared" si="121"/>
        <v>17.361486058966733</v>
      </c>
      <c r="H445" s="101">
        <f t="shared" si="122"/>
        <v>0.39729627899424125</v>
      </c>
      <c r="I445" s="101">
        <f t="shared" si="123"/>
        <v>0.39729627899424125</v>
      </c>
      <c r="J445" s="101">
        <f t="shared" si="124"/>
        <v>60.518466956948963</v>
      </c>
      <c r="K445" s="101">
        <f t="shared" si="125"/>
        <v>18.35859178360128</v>
      </c>
      <c r="L445" s="101">
        <f t="shared" si="114"/>
        <v>75.800355309450211</v>
      </c>
      <c r="M445" s="101">
        <f t="shared" si="126"/>
        <v>827.16650733304346</v>
      </c>
      <c r="N445" s="101">
        <f t="shared" si="127"/>
        <v>79.657926817863952</v>
      </c>
      <c r="O445" s="101">
        <f t="shared" si="128"/>
        <v>1.9014264561865926</v>
      </c>
      <c r="P445" s="101">
        <f t="shared" si="129"/>
        <v>1.9014264561865926</v>
      </c>
      <c r="Q445" s="101">
        <f t="shared" si="130"/>
        <v>215.7219775380197</v>
      </c>
      <c r="R445" s="101">
        <f t="shared" si="131"/>
        <v>9.0287278292595872</v>
      </c>
      <c r="S445" s="101">
        <f t="shared" si="115"/>
        <v>518.95502223552694</v>
      </c>
      <c r="T445" s="101">
        <f t="shared" si="116"/>
        <v>276.24044449496864</v>
      </c>
      <c r="U445" s="101">
        <f t="shared" si="117"/>
        <v>27.387319612860868</v>
      </c>
      <c r="V445" s="33">
        <f t="shared" si="118"/>
        <v>999.99999999999909</v>
      </c>
      <c r="W445" s="105">
        <f t="shared" si="132"/>
        <v>885620.32997249707</v>
      </c>
      <c r="X445" s="112">
        <f t="shared" si="119"/>
        <v>696.37223589216956</v>
      </c>
      <c r="Y445" s="32">
        <f>(uNES*L445+ uOCEX*G445+uEREX*'UC '!H445+uHOEX*I445+uNES*S445+ uOCEX*N445+uEREX*O445+uHOEX*P445)/(1+oDR)^A$5:A$65536</f>
        <v>401.1747394033809</v>
      </c>
    </row>
    <row r="446" spans="1:25" x14ac:dyDescent="0.25">
      <c r="A446" s="4">
        <v>440</v>
      </c>
      <c r="C446" s="110">
        <f>IF(male=0,VLOOKUP((A444:A1278/'Life tables'!$I$2)+age,lifetable,13,1),IF(male=1,VLOOKUP((A444:A1278/'Life tables'!$I$2)+age,lifetable,10,1),"error"))</f>
        <v>7.7299415014675521E-4</v>
      </c>
      <c r="F446" s="101">
        <f t="shared" si="120"/>
        <v>172.83346529352423</v>
      </c>
      <c r="G446" s="101">
        <f t="shared" si="121"/>
        <v>17.361483309248253</v>
      </c>
      <c r="H446" s="101">
        <f t="shared" si="122"/>
        <v>0.39729621607031207</v>
      </c>
      <c r="I446" s="101">
        <f t="shared" si="123"/>
        <v>0.39729621607031207</v>
      </c>
      <c r="J446" s="101">
        <f t="shared" si="124"/>
        <v>60.666100754908165</v>
      </c>
      <c r="K446" s="101">
        <f t="shared" si="125"/>
        <v>18.389735484490068</v>
      </c>
      <c r="L446" s="101">
        <f t="shared" si="114"/>
        <v>75.62155331273712</v>
      </c>
      <c r="M446" s="101">
        <f t="shared" si="126"/>
        <v>827.16653470647486</v>
      </c>
      <c r="N446" s="101">
        <f t="shared" si="127"/>
        <v>79.657929453984707</v>
      </c>
      <c r="O446" s="101">
        <f t="shared" si="128"/>
        <v>1.9014265191105217</v>
      </c>
      <c r="P446" s="101">
        <f t="shared" si="129"/>
        <v>1.9014265191105217</v>
      </c>
      <c r="Q446" s="101">
        <f t="shared" si="130"/>
        <v>216.4258871271781</v>
      </c>
      <c r="R446" s="101">
        <f t="shared" si="131"/>
        <v>9.0508810783387474</v>
      </c>
      <c r="S446" s="101">
        <f t="shared" si="115"/>
        <v>518.22898400875226</v>
      </c>
      <c r="T446" s="101">
        <f t="shared" si="116"/>
        <v>277.09198788208624</v>
      </c>
      <c r="U446" s="101">
        <f t="shared" si="117"/>
        <v>27.440616562828815</v>
      </c>
      <c r="V446" s="33">
        <f t="shared" si="118"/>
        <v>999.99999999999909</v>
      </c>
      <c r="W446" s="105">
        <f t="shared" si="132"/>
        <v>883287.71703944309</v>
      </c>
      <c r="X446" s="112">
        <f t="shared" si="119"/>
        <v>695.46739555508407</v>
      </c>
      <c r="Y446" s="32">
        <f>(uNES*L446+ uOCEX*G446+uEREX*'UC '!H446+uHOEX*I446+uNES*S446+ uOCEX*N446+uEREX*O446+uHOEX*P446)/(1+oDR)^A$5:A$65536</f>
        <v>400.52598832732974</v>
      </c>
    </row>
    <row r="447" spans="1:25" x14ac:dyDescent="0.25">
      <c r="A447" s="4">
        <v>441</v>
      </c>
      <c r="C447" s="110">
        <f>IF(male=0,VLOOKUP((A445:A1279/'Life tables'!$I$2)+age,lifetable,13,1),IF(male=1,VLOOKUP((A445:A1279/'Life tables'!$I$2)+age,lifetable,10,1),"error"))</f>
        <v>7.7299415014675521E-4</v>
      </c>
      <c r="F447" s="101">
        <f t="shared" si="120"/>
        <v>172.83343876383898</v>
      </c>
      <c r="G447" s="101">
        <f t="shared" si="121"/>
        <v>17.361480644285848</v>
      </c>
      <c r="H447" s="101">
        <f t="shared" si="122"/>
        <v>0.39729615508592148</v>
      </c>
      <c r="I447" s="101">
        <f t="shared" si="123"/>
        <v>0.39729615508592148</v>
      </c>
      <c r="J447" s="101">
        <f t="shared" si="124"/>
        <v>60.813734530205792</v>
      </c>
      <c r="K447" s="101">
        <f t="shared" si="125"/>
        <v>18.420879180598341</v>
      </c>
      <c r="L447" s="101">
        <f t="shared" si="114"/>
        <v>75.442752098577159</v>
      </c>
      <c r="M447" s="101">
        <f t="shared" si="126"/>
        <v>827.16656123616008</v>
      </c>
      <c r="N447" s="101">
        <f t="shared" si="127"/>
        <v>79.657932008850878</v>
      </c>
      <c r="O447" s="101">
        <f t="shared" si="128"/>
        <v>1.9014265800949124</v>
      </c>
      <c r="P447" s="101">
        <f t="shared" si="129"/>
        <v>1.9014265800949124</v>
      </c>
      <c r="Q447" s="101">
        <f t="shared" si="130"/>
        <v>217.12979673891297</v>
      </c>
      <c r="R447" s="101">
        <f t="shared" si="131"/>
        <v>9.0730343281284274</v>
      </c>
      <c r="S447" s="101">
        <f t="shared" si="115"/>
        <v>517.50294500007794</v>
      </c>
      <c r="T447" s="101">
        <f t="shared" si="116"/>
        <v>277.94353126911875</v>
      </c>
      <c r="U447" s="101">
        <f t="shared" si="117"/>
        <v>27.49391350872677</v>
      </c>
      <c r="V447" s="33">
        <f t="shared" si="118"/>
        <v>999.99999999999909</v>
      </c>
      <c r="W447" s="105">
        <f t="shared" si="132"/>
        <v>880959.29620574636</v>
      </c>
      <c r="X447" s="112">
        <f t="shared" si="119"/>
        <v>694.56255522215349</v>
      </c>
      <c r="Y447" s="32">
        <f>(uNES*L447+ uOCEX*G447+uEREX*'UC '!H447+uHOEX*I447+uNES*S447+ uOCEX*N447+uEREX*O447+uHOEX*P447)/(1+oDR)^A$5:A$65536</f>
        <v>399.87757721985844</v>
      </c>
    </row>
    <row r="448" spans="1:25" x14ac:dyDescent="0.25">
      <c r="A448" s="4">
        <v>442</v>
      </c>
      <c r="C448" s="110">
        <f>IF(male=0,VLOOKUP((A446:A1280/'Life tables'!$I$2)+age,lifetable,13,1),IF(male=1,VLOOKUP((A446:A1280/'Life tables'!$I$2)+age,lifetable,10,1),"error"))</f>
        <v>7.7299415014675521E-4</v>
      </c>
      <c r="F448" s="101">
        <f t="shared" si="120"/>
        <v>172.83341305189271</v>
      </c>
      <c r="G448" s="101">
        <f t="shared" si="121"/>
        <v>17.361478061467032</v>
      </c>
      <c r="H448" s="101">
        <f t="shared" si="122"/>
        <v>0.39729609598128601</v>
      </c>
      <c r="I448" s="101">
        <f t="shared" si="123"/>
        <v>0.39729609598128601</v>
      </c>
      <c r="J448" s="101">
        <f t="shared" si="124"/>
        <v>60.961368283540359</v>
      </c>
      <c r="K448" s="101">
        <f t="shared" si="125"/>
        <v>18.452022872073453</v>
      </c>
      <c r="L448" s="101">
        <f t="shared" si="114"/>
        <v>75.263951642849293</v>
      </c>
      <c r="M448" s="101">
        <f t="shared" si="126"/>
        <v>827.16658694810633</v>
      </c>
      <c r="N448" s="101">
        <f t="shared" si="127"/>
        <v>79.657934484967015</v>
      </c>
      <c r="O448" s="101">
        <f t="shared" si="128"/>
        <v>1.9014266391995478</v>
      </c>
      <c r="P448" s="101">
        <f t="shared" si="129"/>
        <v>1.9014266391995478</v>
      </c>
      <c r="Q448" s="101">
        <f t="shared" si="130"/>
        <v>217.83370637252844</v>
      </c>
      <c r="R448" s="101">
        <f t="shared" si="131"/>
        <v>9.0951875786067262</v>
      </c>
      <c r="S448" s="101">
        <f t="shared" si="115"/>
        <v>516.77690523360502</v>
      </c>
      <c r="T448" s="101">
        <f t="shared" si="116"/>
        <v>278.79507465606878</v>
      </c>
      <c r="U448" s="101">
        <f t="shared" si="117"/>
        <v>27.547210450680179</v>
      </c>
      <c r="V448" s="33">
        <f t="shared" si="118"/>
        <v>999.99999999999909</v>
      </c>
      <c r="W448" s="105">
        <f t="shared" si="132"/>
        <v>878635.06091634964</v>
      </c>
      <c r="X448" s="112">
        <f t="shared" si="119"/>
        <v>693.65771489325004</v>
      </c>
      <c r="Y448" s="32">
        <f>(uNES*L448+ uOCEX*G448+uEREX*'UC '!H448+uHOEX*I448+uNES*S448+ uOCEX*N448+uEREX*O448+uHOEX*P448)/(1+oDR)^A$5:A$65536</f>
        <v>399.22950593901408</v>
      </c>
    </row>
    <row r="449" spans="1:25" x14ac:dyDescent="0.25">
      <c r="A449" s="4">
        <v>443</v>
      </c>
      <c r="C449" s="110">
        <f>IF(male=0,VLOOKUP((A447:A1281/'Life tables'!$I$2)+age,lifetable,13,1),IF(male=1,VLOOKUP((A447:A1281/'Life tables'!$I$2)+age,lifetable,10,1),"error"))</f>
        <v>7.7299415014675521E-4</v>
      </c>
      <c r="F449" s="101">
        <f t="shared" si="120"/>
        <v>172.83338813247977</v>
      </c>
      <c r="G449" s="101">
        <f t="shared" si="121"/>
        <v>17.361475558259848</v>
      </c>
      <c r="H449" s="101">
        <f t="shared" si="122"/>
        <v>0.39729603869846492</v>
      </c>
      <c r="I449" s="101">
        <f t="shared" si="123"/>
        <v>0.39729603869846492</v>
      </c>
      <c r="J449" s="101">
        <f t="shared" si="124"/>
        <v>61.109002015588842</v>
      </c>
      <c r="K449" s="101">
        <f t="shared" si="125"/>
        <v>18.483166559058215</v>
      </c>
      <c r="L449" s="101">
        <f t="shared" si="114"/>
        <v>75.085151922175925</v>
      </c>
      <c r="M449" s="101">
        <f t="shared" si="126"/>
        <v>827.16661186751924</v>
      </c>
      <c r="N449" s="101">
        <f t="shared" si="127"/>
        <v>79.65793688476046</v>
      </c>
      <c r="O449" s="101">
        <f t="shared" si="128"/>
        <v>1.9014266964823687</v>
      </c>
      <c r="P449" s="101">
        <f t="shared" si="129"/>
        <v>1.9014266964823687</v>
      </c>
      <c r="Q449" s="101">
        <f t="shared" si="130"/>
        <v>218.53761602735005</v>
      </c>
      <c r="R449" s="101">
        <f t="shared" si="131"/>
        <v>9.1173408297524201</v>
      </c>
      <c r="S449" s="101">
        <f t="shared" si="115"/>
        <v>516.05086473269148</v>
      </c>
      <c r="T449" s="101">
        <f t="shared" si="116"/>
        <v>279.64661804293888</v>
      </c>
      <c r="U449" s="101">
        <f t="shared" si="117"/>
        <v>27.600507388810634</v>
      </c>
      <c r="V449" s="33">
        <f t="shared" si="118"/>
        <v>999.99999999999898</v>
      </c>
      <c r="W449" s="105">
        <f t="shared" si="132"/>
        <v>876315.00462572672</v>
      </c>
      <c r="X449" s="112">
        <f t="shared" si="119"/>
        <v>692.75287456824935</v>
      </c>
      <c r="Y449" s="32">
        <f>(uNES*L449+ uOCEX*G449+uEREX*'UC '!H449+uHOEX*I449+uNES*S449+ uOCEX*N449+uEREX*O449+uHOEX*P449)/(1+oDR)^A$5:A$65536</f>
        <v>398.58177434289973</v>
      </c>
    </row>
    <row r="450" spans="1:25" x14ac:dyDescent="0.25">
      <c r="A450" s="4">
        <v>444</v>
      </c>
      <c r="C450" s="110">
        <f>IF(male=0,VLOOKUP((A448:A1282/'Life tables'!$I$2)+age,lifetable,13,1),IF(male=1,VLOOKUP((A448:A1282/'Life tables'!$I$2)+age,lifetable,10,1),"error"))</f>
        <v>7.7299415014675521E-4</v>
      </c>
      <c r="F450" s="101">
        <f t="shared" si="120"/>
        <v>172.83336398117149</v>
      </c>
      <c r="G450" s="101">
        <f t="shared" si="121"/>
        <v>17.361473132210385</v>
      </c>
      <c r="H450" s="101">
        <f t="shared" si="122"/>
        <v>0.39729598318130349</v>
      </c>
      <c r="I450" s="101">
        <f t="shared" si="123"/>
        <v>0.39729598318130349</v>
      </c>
      <c r="J450" s="101">
        <f t="shared" si="124"/>
        <v>61.256635727007357</v>
      </c>
      <c r="K450" s="101">
        <f t="shared" si="125"/>
        <v>18.514310241691039</v>
      </c>
      <c r="L450" s="101">
        <f t="shared" si="114"/>
        <v>74.906352913900108</v>
      </c>
      <c r="M450" s="101">
        <f t="shared" si="126"/>
        <v>827.16663601882749</v>
      </c>
      <c r="N450" s="101">
        <f t="shared" si="127"/>
        <v>79.657939210583777</v>
      </c>
      <c r="O450" s="101">
        <f t="shared" si="128"/>
        <v>1.90142675199953</v>
      </c>
      <c r="P450" s="101">
        <f t="shared" si="129"/>
        <v>1.90142675199953</v>
      </c>
      <c r="Q450" s="101">
        <f t="shared" si="130"/>
        <v>219.24152570272418</v>
      </c>
      <c r="R450" s="101">
        <f t="shared" si="131"/>
        <v>9.139494081544937</v>
      </c>
      <c r="S450" s="101">
        <f t="shared" si="115"/>
        <v>515.32482351997555</v>
      </c>
      <c r="T450" s="101">
        <f t="shared" si="116"/>
        <v>280.49816142973151</v>
      </c>
      <c r="U450" s="101">
        <f t="shared" si="117"/>
        <v>27.653804323235974</v>
      </c>
      <c r="V450" s="33">
        <f t="shared" si="118"/>
        <v>999.99999999999898</v>
      </c>
      <c r="W450" s="105">
        <f t="shared" si="132"/>
        <v>873999.12079787196</v>
      </c>
      <c r="X450" s="112">
        <f t="shared" si="119"/>
        <v>691.84803424703148</v>
      </c>
      <c r="Y450" s="32">
        <f>(uNES*L450+ uOCEX*G450+uEREX*'UC '!H450+uHOEX*I450+uNES*S450+ uOCEX*N450+uEREX*O450+uHOEX*P450)/(1+oDR)^A$5:A$65536</f>
        <v>397.93438228967443</v>
      </c>
    </row>
    <row r="451" spans="1:25" x14ac:dyDescent="0.25">
      <c r="A451" s="4">
        <v>445</v>
      </c>
      <c r="C451" s="110">
        <f>IF(male=0,VLOOKUP((A449:A1283/'Life tables'!$I$2)+age,lifetable,13,1),IF(male=1,VLOOKUP((A449:A1283/'Life tables'!$I$2)+age,lifetable,10,1),"error"))</f>
        <v>7.7299415014675521E-4</v>
      </c>
      <c r="F451" s="101">
        <f t="shared" si="120"/>
        <v>172.83334057429215</v>
      </c>
      <c r="G451" s="101">
        <f t="shared" si="121"/>
        <v>17.361470780940369</v>
      </c>
      <c r="H451" s="101">
        <f t="shared" si="122"/>
        <v>0.39729592937537778</v>
      </c>
      <c r="I451" s="101">
        <f t="shared" si="123"/>
        <v>0.39729592937537778</v>
      </c>
      <c r="J451" s="101">
        <f t="shared" si="124"/>
        <v>61.404269418431788</v>
      </c>
      <c r="K451" s="101">
        <f t="shared" si="125"/>
        <v>18.545453920106063</v>
      </c>
      <c r="L451" s="101">
        <f t="shared" ref="L451:L514" si="133">F451-SUM(G451:K451)</f>
        <v>74.727554596063186</v>
      </c>
      <c r="M451" s="101">
        <f t="shared" si="126"/>
        <v>827.16665942570683</v>
      </c>
      <c r="N451" s="101">
        <f t="shared" si="127"/>
        <v>79.65794146471697</v>
      </c>
      <c r="O451" s="101">
        <f t="shared" si="128"/>
        <v>1.9014268058054558</v>
      </c>
      <c r="P451" s="101">
        <f t="shared" si="129"/>
        <v>1.9014268058054558</v>
      </c>
      <c r="Q451" s="101">
        <f t="shared" si="130"/>
        <v>219.94543539801728</v>
      </c>
      <c r="R451" s="101">
        <f t="shared" si="131"/>
        <v>9.1616473339643392</v>
      </c>
      <c r="S451" s="101">
        <f t="shared" ref="S451:S514" si="134">M451-SUM(N451:R451)</f>
        <v>514.59878161739732</v>
      </c>
      <c r="T451" s="101">
        <f t="shared" ref="T451:T514" si="135">J451+Q451</f>
        <v>281.34970481644905</v>
      </c>
      <c r="U451" s="101">
        <f t="shared" ref="U451:U514" si="136">K451+R451</f>
        <v>27.707101254070402</v>
      </c>
      <c r="V451" s="33">
        <f t="shared" ref="V451:V514" si="137">SUM(F451,M451)</f>
        <v>999.99999999999898</v>
      </c>
      <c r="W451" s="105">
        <f t="shared" si="132"/>
        <v>871687.40290628059</v>
      </c>
      <c r="X451" s="112">
        <f t="shared" ref="X451:X514" si="138">(L451+G451+H451+I451+N451+O451+P451+S451)</f>
        <v>690.94319392947955</v>
      </c>
      <c r="Y451" s="32">
        <f>(uNES*L451+ uOCEX*G451+uEREX*'UC '!H451+uHOEX*I451+uNES*S451+ uOCEX*N451+uEREX*O451+uHOEX*P451)/(1+oDR)^A$5:A$65536</f>
        <v>397.28732963755169</v>
      </c>
    </row>
    <row r="452" spans="1:25" x14ac:dyDescent="0.25">
      <c r="A452" s="4">
        <v>446</v>
      </c>
      <c r="C452" s="110">
        <f>IF(male=0,VLOOKUP((A450:A1284/'Life tables'!$I$2)+age,lifetable,13,1),IF(male=1,VLOOKUP((A450:A1284/'Life tables'!$I$2)+age,lifetable,10,1),"error"))</f>
        <v>7.7299415014675521E-4</v>
      </c>
      <c r="F452" s="101">
        <f t="shared" si="120"/>
        <v>172.83331788889581</v>
      </c>
      <c r="G452" s="101">
        <f t="shared" si="121"/>
        <v>17.361468502144827</v>
      </c>
      <c r="H452" s="101">
        <f t="shared" si="122"/>
        <v>0.39729587722794146</v>
      </c>
      <c r="I452" s="101">
        <f t="shared" si="123"/>
        <v>0.39729587722794146</v>
      </c>
      <c r="J452" s="101">
        <f t="shared" si="124"/>
        <v>61.551903090478426</v>
      </c>
      <c r="K452" s="101">
        <f t="shared" si="125"/>
        <v>18.576597594433295</v>
      </c>
      <c r="L452" s="101">
        <f t="shared" si="133"/>
        <v>74.548756947383382</v>
      </c>
      <c r="M452" s="101">
        <f t="shared" si="126"/>
        <v>827.16668211110323</v>
      </c>
      <c r="N452" s="101">
        <f t="shared" si="127"/>
        <v>79.657943649369798</v>
      </c>
      <c r="O452" s="101">
        <f t="shared" si="128"/>
        <v>1.9014268579528921</v>
      </c>
      <c r="P452" s="101">
        <f t="shared" si="129"/>
        <v>1.9014268579528921</v>
      </c>
      <c r="Q452" s="101">
        <f t="shared" si="130"/>
        <v>220.64934511261541</v>
      </c>
      <c r="R452" s="101">
        <f t="shared" si="131"/>
        <v>9.1838005869913033</v>
      </c>
      <c r="S452" s="101">
        <f t="shared" si="134"/>
        <v>513.87273904622089</v>
      </c>
      <c r="T452" s="101">
        <f t="shared" si="135"/>
        <v>282.20124820309383</v>
      </c>
      <c r="U452" s="101">
        <f t="shared" si="136"/>
        <v>27.760398181424598</v>
      </c>
      <c r="V452" s="33">
        <f t="shared" si="137"/>
        <v>999.99999999999909</v>
      </c>
      <c r="W452" s="105">
        <f t="shared" si="132"/>
        <v>869379.84443394339</v>
      </c>
      <c r="X452" s="112">
        <f t="shared" si="138"/>
        <v>690.03835361548056</v>
      </c>
      <c r="Y452" s="32">
        <f>(uNES*L452+ uOCEX*G452+uEREX*'UC '!H452+uHOEX*I452+uNES*S452+ uOCEX*N452+uEREX*O452+uHOEX*P452)/(1+oDR)^A$5:A$65536</f>
        <v>396.64061624480121</v>
      </c>
    </row>
    <row r="453" spans="1:25" x14ac:dyDescent="0.25">
      <c r="A453" s="4">
        <v>447</v>
      </c>
      <c r="C453" s="110">
        <f>IF(male=0,VLOOKUP((A451:A1285/'Life tables'!$I$2)+age,lifetable,13,1),IF(male=1,VLOOKUP((A451:A1285/'Life tables'!$I$2)+age,lifetable,10,1),"error"))</f>
        <v>7.7299415014675521E-4</v>
      </c>
      <c r="F453" s="101">
        <f t="shared" si="120"/>
        <v>172.8332959027438</v>
      </c>
      <c r="G453" s="101">
        <f t="shared" si="121"/>
        <v>17.361466293589846</v>
      </c>
      <c r="H453" s="101">
        <f t="shared" si="122"/>
        <v>0.397295826687874</v>
      </c>
      <c r="I453" s="101">
        <f t="shared" si="123"/>
        <v>0.397295826687874</v>
      </c>
      <c r="J453" s="101">
        <f t="shared" si="124"/>
        <v>61.699536743744559</v>
      </c>
      <c r="K453" s="101">
        <f t="shared" si="125"/>
        <v>18.607741264798733</v>
      </c>
      <c r="L453" s="101">
        <f t="shared" si="133"/>
        <v>74.369959947234918</v>
      </c>
      <c r="M453" s="101">
        <f t="shared" si="126"/>
        <v>827.16670409725521</v>
      </c>
      <c r="N453" s="101">
        <f t="shared" si="127"/>
        <v>79.657945766683866</v>
      </c>
      <c r="O453" s="101">
        <f t="shared" si="128"/>
        <v>1.9014269084929596</v>
      </c>
      <c r="P453" s="101">
        <f t="shared" si="129"/>
        <v>1.9014269084929596</v>
      </c>
      <c r="Q453" s="101">
        <f t="shared" si="130"/>
        <v>221.35325484592352</v>
      </c>
      <c r="R453" s="101">
        <f t="shared" si="131"/>
        <v>9.2059538406071013</v>
      </c>
      <c r="S453" s="101">
        <f t="shared" si="134"/>
        <v>513.14669582705483</v>
      </c>
      <c r="T453" s="101">
        <f t="shared" si="135"/>
        <v>283.05279158966806</v>
      </c>
      <c r="U453" s="101">
        <f t="shared" si="136"/>
        <v>27.813695105405834</v>
      </c>
      <c r="V453" s="33">
        <f t="shared" si="137"/>
        <v>999.99999999999898</v>
      </c>
      <c r="W453" s="105">
        <f t="shared" si="132"/>
        <v>867076.4388733271</v>
      </c>
      <c r="X453" s="112">
        <f t="shared" si="138"/>
        <v>689.13351330492515</v>
      </c>
      <c r="Y453" s="32">
        <f>(uNES*L453+ uOCEX*G453+uEREX*'UC '!H453+uHOEX*I453+uNES*S453+ uOCEX*N453+uEREX*O453+uHOEX*P453)/(1+oDR)^A$5:A$65536</f>
        <v>395.99424196974769</v>
      </c>
    </row>
    <row r="454" spans="1:25" x14ac:dyDescent="0.25">
      <c r="A454" s="4">
        <v>448</v>
      </c>
      <c r="C454" s="110">
        <f>IF(male=0,VLOOKUP((A452:A1286/'Life tables'!$I$2)+age,lifetable,13,1),IF(male=1,VLOOKUP((A452:A1286/'Life tables'!$I$2)+age,lifetable,10,1),"error"))</f>
        <v>7.7299415014675521E-4</v>
      </c>
      <c r="F454" s="101">
        <f t="shared" si="120"/>
        <v>172.83327459428295</v>
      </c>
      <c r="G454" s="101">
        <f t="shared" si="121"/>
        <v>17.361464153110358</v>
      </c>
      <c r="H454" s="101">
        <f t="shared" si="122"/>
        <v>0.39729577770563057</v>
      </c>
      <c r="I454" s="101">
        <f t="shared" si="123"/>
        <v>0.39729577770563057</v>
      </c>
      <c r="J454" s="101">
        <f t="shared" si="124"/>
        <v>61.847170378809075</v>
      </c>
      <c r="K454" s="101">
        <f t="shared" si="125"/>
        <v>18.638884931324498</v>
      </c>
      <c r="L454" s="101">
        <f t="shared" si="133"/>
        <v>74.191163575627769</v>
      </c>
      <c r="M454" s="101">
        <f t="shared" si="126"/>
        <v>827.16672540571597</v>
      </c>
      <c r="N454" s="101">
        <f t="shared" si="127"/>
        <v>79.657947818734797</v>
      </c>
      <c r="O454" s="101">
        <f t="shared" si="128"/>
        <v>1.9014269574752027</v>
      </c>
      <c r="P454" s="101">
        <f t="shared" si="129"/>
        <v>1.9014269574752027</v>
      </c>
      <c r="Q454" s="101">
        <f t="shared" si="130"/>
        <v>222.05716459736487</v>
      </c>
      <c r="R454" s="101">
        <f t="shared" si="131"/>
        <v>9.2281070947935859</v>
      </c>
      <c r="S454" s="101">
        <f t="shared" si="134"/>
        <v>512.42065197987222</v>
      </c>
      <c r="T454" s="101">
        <f t="shared" si="135"/>
        <v>283.90433497617397</v>
      </c>
      <c r="U454" s="101">
        <f t="shared" si="136"/>
        <v>27.866992026118083</v>
      </c>
      <c r="V454" s="33">
        <f t="shared" si="137"/>
        <v>999.99999999999886</v>
      </c>
      <c r="W454" s="105">
        <f t="shared" si="132"/>
        <v>864777.17972636595</v>
      </c>
      <c r="X454" s="112">
        <f t="shared" si="138"/>
        <v>688.22867299770678</v>
      </c>
      <c r="Y454" s="32">
        <f>(uNES*L454+ uOCEX*G454+uEREX*'UC '!H454+uHOEX*I454+uNES*S454+ uOCEX*N454+uEREX*O454+uHOEX*P454)/(1+oDR)^A$5:A$65536</f>
        <v>395.34820667077054</v>
      </c>
    </row>
    <row r="455" spans="1:25" x14ac:dyDescent="0.25">
      <c r="A455" s="4">
        <v>449</v>
      </c>
      <c r="C455" s="110">
        <f>IF(male=0,VLOOKUP((A453:A1287/'Life tables'!$I$2)+age,lifetable,13,1),IF(male=1,VLOOKUP((A453:A1287/'Life tables'!$I$2)+age,lifetable,10,1),"error"))</f>
        <v>7.7299415014675521E-4</v>
      </c>
      <c r="F455" s="101">
        <f t="shared" ref="F455:F518" si="139">E454*(1-pCAUC)+F454*(1-pCAUC)+M454*(pUAUC)</f>
        <v>172.83325394262442</v>
      </c>
      <c r="G455" s="101">
        <f t="shared" ref="G455:G518" si="140">F455*(rrOSEX)</f>
        <v>17.361462078608035</v>
      </c>
      <c r="H455" s="101">
        <f t="shared" ref="H455:H518" si="141">F455*rrEREX</f>
        <v>0.39729573023319359</v>
      </c>
      <c r="I455" s="101">
        <f t="shared" ref="I455:I518" si="142">F455*rrHOEX</f>
        <v>0.39729573023319359</v>
      </c>
      <c r="J455" s="101">
        <f t="shared" ref="J455:J518" si="143">F455*mr + G455*mr + H455*mr+I455*mr +J454</f>
        <v>61.99480399623301</v>
      </c>
      <c r="K455" s="101">
        <f t="shared" ref="K455:K518" si="144">F455*amr + I455*amrHOEX +K454</f>
        <v>18.67002859412894</v>
      </c>
      <c r="L455" s="101">
        <f t="shared" si="133"/>
        <v>74.01236781318805</v>
      </c>
      <c r="M455" s="101">
        <f t="shared" ref="M455:M518" si="145">E454*pCAUC+F454*pCAUC+M454*(1-pUAUC)</f>
        <v>827.16674605737455</v>
      </c>
      <c r="N455" s="101">
        <f t="shared" ref="N455:N518" si="146">M455*rrOSEXc</f>
        <v>79.657949807534266</v>
      </c>
      <c r="O455" s="101">
        <f t="shared" ref="O455:O518" si="147">M455*rrEREXc</f>
        <v>1.9014270049476401</v>
      </c>
      <c r="P455" s="101">
        <f t="shared" ref="P455:P518" si="148">M455*rrHOEXc</f>
        <v>1.9014270049476401</v>
      </c>
      <c r="Q455" s="101">
        <f t="shared" ref="Q455:Q518" si="149">M455*mr + N455*mr + O455*mr+P455*mr+Q454</f>
        <v>222.76107436638057</v>
      </c>
      <c r="R455" s="101">
        <f t="shared" ref="R455:R518" si="150">M455*amrc + P455*amrHOEX+R454</f>
        <v>9.2502603495331641</v>
      </c>
      <c r="S455" s="101">
        <f t="shared" si="134"/>
        <v>511.69460752403131</v>
      </c>
      <c r="T455" s="101">
        <f t="shared" si="135"/>
        <v>284.7558783626136</v>
      </c>
      <c r="U455" s="101">
        <f t="shared" si="136"/>
        <v>27.920288943662104</v>
      </c>
      <c r="V455" s="33">
        <f t="shared" si="137"/>
        <v>999.99999999999898</v>
      </c>
      <c r="W455" s="105">
        <f t="shared" ref="W455:W518" si="151">(cNES*L455+cOSEX*G455+cEREX*H455+cHOEX*I455 + cNES*S455 + cOSEX*N455 + cEREX*O455 + cHOEX*P455)/(1+cDR)^A$5:A$65536</f>
        <v>862482.06050444511</v>
      </c>
      <c r="X455" s="112">
        <f t="shared" si="138"/>
        <v>687.32383269372326</v>
      </c>
      <c r="Y455" s="32">
        <f>(uNES*L455+ uOCEX*G455+uEREX*'UC '!H455+uHOEX*I455+uNES*S455+ uOCEX*N455+uEREX*O455+uHOEX*P455)/(1+oDR)^A$5:A$65536</f>
        <v>394.70251020630553</v>
      </c>
    </row>
    <row r="456" spans="1:25" x14ac:dyDescent="0.25">
      <c r="A456" s="4">
        <v>450</v>
      </c>
      <c r="C456" s="110">
        <f>IF(male=0,VLOOKUP((A454:A1288/'Life tables'!$I$2)+age,lifetable,13,1),IF(male=1,VLOOKUP((A454:A1288/'Life tables'!$I$2)+age,lifetable,10,1),"error"))</f>
        <v>7.7299415014675521E-4</v>
      </c>
      <c r="F456" s="101">
        <f t="shared" si="139"/>
        <v>172.83323392752322</v>
      </c>
      <c r="G456" s="101">
        <f t="shared" si="140"/>
        <v>17.361460068049233</v>
      </c>
      <c r="H456" s="101">
        <f t="shared" si="141"/>
        <v>0.39729568422402545</v>
      </c>
      <c r="I456" s="101">
        <f t="shared" si="142"/>
        <v>0.39729568422402545</v>
      </c>
      <c r="J456" s="101">
        <f t="shared" si="143"/>
        <v>62.142437596560107</v>
      </c>
      <c r="K456" s="101">
        <f t="shared" si="144"/>
        <v>18.701172253326764</v>
      </c>
      <c r="L456" s="101">
        <f t="shared" si="133"/>
        <v>73.833572641139071</v>
      </c>
      <c r="M456" s="101">
        <f t="shared" si="145"/>
        <v>827.16676607247575</v>
      </c>
      <c r="N456" s="101">
        <f t="shared" si="146"/>
        <v>79.657951735031872</v>
      </c>
      <c r="O456" s="101">
        <f t="shared" si="147"/>
        <v>1.9014270509568081</v>
      </c>
      <c r="P456" s="101">
        <f t="shared" si="148"/>
        <v>1.9014270509568081</v>
      </c>
      <c r="Q456" s="101">
        <f t="shared" si="149"/>
        <v>223.46498415242888</v>
      </c>
      <c r="R456" s="101">
        <f t="shared" si="150"/>
        <v>9.2724136048087882</v>
      </c>
      <c r="S456" s="101">
        <f t="shared" si="134"/>
        <v>510.9685624782926</v>
      </c>
      <c r="T456" s="101">
        <f t="shared" si="135"/>
        <v>285.607421748989</v>
      </c>
      <c r="U456" s="101">
        <f t="shared" si="136"/>
        <v>27.97358585813555</v>
      </c>
      <c r="V456" s="33">
        <f t="shared" si="137"/>
        <v>999.99999999999898</v>
      </c>
      <c r="W456" s="105">
        <f t="shared" si="151"/>
        <v>860191.07472838822</v>
      </c>
      <c r="X456" s="112">
        <f t="shared" si="138"/>
        <v>686.41899239287443</v>
      </c>
      <c r="Y456" s="32">
        <f>(uNES*L456+ uOCEX*G456+uEREX*'UC '!H456+uHOEX*I456+uNES*S456+ uOCEX*N456+uEREX*O456+uHOEX*P456)/(1+oDR)^A$5:A$65536</f>
        <v>394.05715243484218</v>
      </c>
    </row>
    <row r="457" spans="1:25" x14ac:dyDescent="0.25">
      <c r="A457" s="4">
        <v>451</v>
      </c>
      <c r="C457" s="110">
        <f>IF(male=0,VLOOKUP((A455:A1289/'Life tables'!$I$2)+age,lifetable,13,1),IF(male=1,VLOOKUP((A455:A1289/'Life tables'!$I$2)+age,lifetable,10,1),"error"))</f>
        <v>7.7299415014675521E-4</v>
      </c>
      <c r="F457" s="101">
        <f t="shared" si="139"/>
        <v>172.8332145293584</v>
      </c>
      <c r="G457" s="101">
        <f t="shared" si="140"/>
        <v>17.361458119462977</v>
      </c>
      <c r="H457" s="101">
        <f t="shared" si="141"/>
        <v>0.39729563963302295</v>
      </c>
      <c r="I457" s="101">
        <f t="shared" si="142"/>
        <v>0.39729563963302295</v>
      </c>
      <c r="J457" s="101">
        <f t="shared" si="143"/>
        <v>62.290071180317355</v>
      </c>
      <c r="K457" s="101">
        <f t="shared" si="144"/>
        <v>18.732315909029136</v>
      </c>
      <c r="L457" s="101">
        <f t="shared" si="133"/>
        <v>73.654778041282881</v>
      </c>
      <c r="M457" s="101">
        <f t="shared" si="145"/>
        <v>827.16678547064066</v>
      </c>
      <c r="N457" s="101">
        <f t="shared" si="146"/>
        <v>79.657953603117193</v>
      </c>
      <c r="O457" s="101">
        <f t="shared" si="147"/>
        <v>1.9014270955478108</v>
      </c>
      <c r="P457" s="101">
        <f t="shared" si="148"/>
        <v>1.9014270955478108</v>
      </c>
      <c r="Q457" s="101">
        <f t="shared" si="149"/>
        <v>224.16889395498484</v>
      </c>
      <c r="R457" s="101">
        <f t="shared" si="150"/>
        <v>9.2945668606039362</v>
      </c>
      <c r="S457" s="101">
        <f t="shared" si="134"/>
        <v>510.24251686083903</v>
      </c>
      <c r="T457" s="101">
        <f t="shared" si="135"/>
        <v>286.45896513530221</v>
      </c>
      <c r="U457" s="101">
        <f t="shared" si="136"/>
        <v>28.026882769633072</v>
      </c>
      <c r="V457" s="33">
        <f t="shared" si="137"/>
        <v>999.99999999999909</v>
      </c>
      <c r="W457" s="105">
        <f t="shared" si="151"/>
        <v>857904.21592844534</v>
      </c>
      <c r="X457" s="112">
        <f t="shared" si="138"/>
        <v>685.51415209506376</v>
      </c>
      <c r="Y457" s="32">
        <f>(uNES*L457+ uOCEX*G457+uEREX*'UC '!H457+uHOEX*I457+uNES*S457+ uOCEX*N457+uEREX*O457+uHOEX*P457)/(1+oDR)^A$5:A$65536</f>
        <v>393.41213321492569</v>
      </c>
    </row>
    <row r="458" spans="1:25" x14ac:dyDescent="0.25">
      <c r="A458" s="4">
        <v>452</v>
      </c>
      <c r="C458" s="110">
        <f>IF(male=0,VLOOKUP((A456:A1290/'Life tables'!$I$2)+age,lifetable,13,1),IF(male=1,VLOOKUP((A456:A1290/'Life tables'!$I$2)+age,lifetable,10,1),"error"))</f>
        <v>7.7299415014675521E-4</v>
      </c>
      <c r="F458" s="101">
        <f t="shared" si="139"/>
        <v>172.83319572911378</v>
      </c>
      <c r="G458" s="101">
        <f t="shared" si="140"/>
        <v>17.361456230939059</v>
      </c>
      <c r="H458" s="101">
        <f t="shared" si="141"/>
        <v>0.39729559641647322</v>
      </c>
      <c r="I458" s="101">
        <f t="shared" si="142"/>
        <v>0.39729559641647322</v>
      </c>
      <c r="J458" s="101">
        <f t="shared" si="143"/>
        <v>62.437704748015491</v>
      </c>
      <c r="K458" s="101">
        <f t="shared" si="144"/>
        <v>18.763459561343804</v>
      </c>
      <c r="L458" s="101">
        <f t="shared" si="133"/>
        <v>73.475983995982475</v>
      </c>
      <c r="M458" s="101">
        <f t="shared" si="145"/>
        <v>827.16680427088522</v>
      </c>
      <c r="N458" s="101">
        <f t="shared" si="146"/>
        <v>79.65795541362148</v>
      </c>
      <c r="O458" s="101">
        <f t="shared" si="147"/>
        <v>1.9014271387643604</v>
      </c>
      <c r="P458" s="101">
        <f t="shared" si="148"/>
        <v>1.9014271387643604</v>
      </c>
      <c r="Q458" s="101">
        <f t="shared" si="149"/>
        <v>224.8728037735396</v>
      </c>
      <c r="R458" s="101">
        <f t="shared" si="150"/>
        <v>9.3167201169025944</v>
      </c>
      <c r="S458" s="101">
        <f t="shared" si="134"/>
        <v>509.51647068929282</v>
      </c>
      <c r="T458" s="101">
        <f t="shared" si="135"/>
        <v>287.31050852155511</v>
      </c>
      <c r="U458" s="101">
        <f t="shared" si="136"/>
        <v>28.080179678246399</v>
      </c>
      <c r="V458" s="33">
        <f t="shared" si="137"/>
        <v>999.99999999999898</v>
      </c>
      <c r="W458" s="105">
        <f t="shared" si="151"/>
        <v>855621.47764427983</v>
      </c>
      <c r="X458" s="112">
        <f t="shared" si="138"/>
        <v>684.60931180019747</v>
      </c>
      <c r="Y458" s="32">
        <f>(uNES*L458+ uOCEX*G458+uEREX*'UC '!H458+uHOEX*I458+uNES*S458+ uOCEX*N458+uEREX*O458+uHOEX*P458)/(1+oDR)^A$5:A$65536</f>
        <v>392.76745240515589</v>
      </c>
    </row>
    <row r="459" spans="1:25" x14ac:dyDescent="0.25">
      <c r="A459" s="4">
        <v>453</v>
      </c>
      <c r="C459" s="110">
        <f>IF(male=0,VLOOKUP((A457:A1291/'Life tables'!$I$2)+age,lifetable,13,1),IF(male=1,VLOOKUP((A457:A1291/'Life tables'!$I$2)+age,lifetable,10,1),"error"))</f>
        <v>7.7299415014675521E-4</v>
      </c>
      <c r="F459" s="101">
        <f t="shared" si="139"/>
        <v>172.83317750835937</v>
      </c>
      <c r="G459" s="101">
        <f t="shared" si="140"/>
        <v>17.361454400626144</v>
      </c>
      <c r="H459" s="101">
        <f t="shared" si="141"/>
        <v>0.39729555453201076</v>
      </c>
      <c r="I459" s="101">
        <f t="shared" si="142"/>
        <v>0.39729555453201076</v>
      </c>
      <c r="J459" s="101">
        <f t="shared" si="143"/>
        <v>62.585338300149516</v>
      </c>
      <c r="K459" s="101">
        <f t="shared" si="144"/>
        <v>18.794603210375186</v>
      </c>
      <c r="L459" s="101">
        <f t="shared" si="133"/>
        <v>73.297190488144508</v>
      </c>
      <c r="M459" s="101">
        <f t="shared" si="145"/>
        <v>827.16682249163966</v>
      </c>
      <c r="N459" s="101">
        <f t="shared" si="146"/>
        <v>79.657957168319598</v>
      </c>
      <c r="O459" s="101">
        <f t="shared" si="147"/>
        <v>1.901427180648823</v>
      </c>
      <c r="P459" s="101">
        <f t="shared" si="148"/>
        <v>1.901427180648823</v>
      </c>
      <c r="Q459" s="101">
        <f t="shared" si="149"/>
        <v>225.57671360760003</v>
      </c>
      <c r="R459" s="101">
        <f t="shared" si="150"/>
        <v>9.3388733736892426</v>
      </c>
      <c r="S459" s="101">
        <f t="shared" si="134"/>
        <v>508.79042398073318</v>
      </c>
      <c r="T459" s="101">
        <f t="shared" si="135"/>
        <v>288.16205190774951</v>
      </c>
      <c r="U459" s="101">
        <f t="shared" si="136"/>
        <v>28.133476584064429</v>
      </c>
      <c r="V459" s="33">
        <f t="shared" si="137"/>
        <v>999.99999999999909</v>
      </c>
      <c r="W459" s="105">
        <f t="shared" si="151"/>
        <v>853342.85342495388</v>
      </c>
      <c r="X459" s="112">
        <f t="shared" si="138"/>
        <v>683.70447150818507</v>
      </c>
      <c r="Y459" s="32">
        <f>(uNES*L459+ uOCEX*G459+uEREX*'UC '!H459+uHOEX*I459+uNES*S459+ uOCEX*N459+uEREX*O459+uHOEX*P459)/(1+oDR)^A$5:A$65536</f>
        <v>392.12310986418788</v>
      </c>
    </row>
    <row r="460" spans="1:25" x14ac:dyDescent="0.25">
      <c r="A460" s="4">
        <v>454</v>
      </c>
      <c r="C460" s="110">
        <f>IF(male=0,VLOOKUP((A458:A1292/'Life tables'!$I$2)+age,lifetable,13,1),IF(male=1,VLOOKUP((A458:A1292/'Life tables'!$I$2)+age,lifetable,10,1),"error"))</f>
        <v>7.7299415014675521E-4</v>
      </c>
      <c r="F460" s="101">
        <f t="shared" si="139"/>
        <v>172.8331598492332</v>
      </c>
      <c r="G460" s="101">
        <f t="shared" si="140"/>
        <v>17.36145262672996</v>
      </c>
      <c r="H460" s="101">
        <f t="shared" si="141"/>
        <v>0.39729551393857598</v>
      </c>
      <c r="I460" s="101">
        <f t="shared" si="142"/>
        <v>0.39729551393857598</v>
      </c>
      <c r="J460" s="101">
        <f t="shared" si="143"/>
        <v>62.732971837199173</v>
      </c>
      <c r="K460" s="101">
        <f t="shared" si="144"/>
        <v>18.825746856224484</v>
      </c>
      <c r="L460" s="101">
        <f t="shared" si="133"/>
        <v>73.118397501202423</v>
      </c>
      <c r="M460" s="101">
        <f t="shared" si="145"/>
        <v>827.16684015076578</v>
      </c>
      <c r="N460" s="101">
        <f t="shared" si="146"/>
        <v>79.657958868931715</v>
      </c>
      <c r="O460" s="101">
        <f t="shared" si="147"/>
        <v>1.9014272212422576</v>
      </c>
      <c r="P460" s="101">
        <f t="shared" si="148"/>
        <v>1.9014272212422576</v>
      </c>
      <c r="Q460" s="101">
        <f t="shared" si="149"/>
        <v>226.28062345668815</v>
      </c>
      <c r="R460" s="101">
        <f t="shared" si="150"/>
        <v>9.3610266309488388</v>
      </c>
      <c r="S460" s="101">
        <f t="shared" si="134"/>
        <v>508.06437675171253</v>
      </c>
      <c r="T460" s="101">
        <f t="shared" si="135"/>
        <v>289.01359529388731</v>
      </c>
      <c r="U460" s="101">
        <f t="shared" si="136"/>
        <v>28.186773487173323</v>
      </c>
      <c r="V460" s="33">
        <f t="shared" si="137"/>
        <v>999.99999999999898</v>
      </c>
      <c r="W460" s="105">
        <f t="shared" si="151"/>
        <v>851068.33682891587</v>
      </c>
      <c r="X460" s="112">
        <f t="shared" si="138"/>
        <v>682.7996312189382</v>
      </c>
      <c r="Y460" s="32">
        <f>(uNES*L460+ uOCEX*G460+uEREX*'UC '!H460+uHOEX*I460+uNES*S460+ uOCEX*N460+uEREX*O460+uHOEX*P460)/(1+oDR)^A$5:A$65536</f>
        <v>391.47910545073108</v>
      </c>
    </row>
    <row r="461" spans="1:25" x14ac:dyDescent="0.25">
      <c r="A461" s="4">
        <v>455</v>
      </c>
      <c r="C461" s="110">
        <f>IF(male=0,VLOOKUP((A459:A1293/'Life tables'!$I$2)+age,lifetable,13,1),IF(male=1,VLOOKUP((A459:A1293/'Life tables'!$I$2)+age,lifetable,10,1),"error"))</f>
        <v>7.7299415014675521E-4</v>
      </c>
      <c r="F461" s="101">
        <f t="shared" si="139"/>
        <v>172.83314273442389</v>
      </c>
      <c r="G461" s="101">
        <f t="shared" si="140"/>
        <v>17.361450907511546</v>
      </c>
      <c r="H461" s="101">
        <f t="shared" si="141"/>
        <v>0.39729547459637471</v>
      </c>
      <c r="I461" s="101">
        <f t="shared" si="142"/>
        <v>0.39729547459637471</v>
      </c>
      <c r="J461" s="101">
        <f t="shared" si="143"/>
        <v>62.880605359629413</v>
      </c>
      <c r="K461" s="101">
        <f t="shared" si="144"/>
        <v>18.856890498989781</v>
      </c>
      <c r="L461" s="101">
        <f t="shared" si="133"/>
        <v>72.939605019100398</v>
      </c>
      <c r="M461" s="101">
        <f t="shared" si="145"/>
        <v>827.16685726557512</v>
      </c>
      <c r="N461" s="101">
        <f t="shared" si="146"/>
        <v>79.657960517124934</v>
      </c>
      <c r="O461" s="101">
        <f t="shared" si="147"/>
        <v>1.9014272605844589</v>
      </c>
      <c r="P461" s="101">
        <f t="shared" si="148"/>
        <v>1.9014272605844589</v>
      </c>
      <c r="Q461" s="101">
        <f t="shared" si="149"/>
        <v>226.9845333203408</v>
      </c>
      <c r="R461" s="101">
        <f t="shared" si="150"/>
        <v>9.3831798886668061</v>
      </c>
      <c r="S461" s="101">
        <f t="shared" si="134"/>
        <v>507.33832901827367</v>
      </c>
      <c r="T461" s="101">
        <f t="shared" si="135"/>
        <v>289.86513867997019</v>
      </c>
      <c r="U461" s="101">
        <f t="shared" si="136"/>
        <v>28.240070387656587</v>
      </c>
      <c r="V461" s="33">
        <f t="shared" si="137"/>
        <v>999.99999999999898</v>
      </c>
      <c r="W461" s="105">
        <f t="shared" si="151"/>
        <v>848797.92142398772</v>
      </c>
      <c r="X461" s="112">
        <f t="shared" si="138"/>
        <v>681.89479093237219</v>
      </c>
      <c r="Y461" s="32">
        <f>(uNES*L461+ uOCEX*G461+uEREX*'UC '!H461+uHOEX*I461+uNES*S461+ uOCEX*N461+uEREX*O461+uHOEX*P461)/(1+oDR)^A$5:A$65536</f>
        <v>390.83543902354995</v>
      </c>
    </row>
    <row r="462" spans="1:25" x14ac:dyDescent="0.25">
      <c r="A462" s="4">
        <v>456</v>
      </c>
      <c r="C462" s="110">
        <f>IF(male=0,VLOOKUP((A460:A1294/'Life tables'!$I$2)+age,lifetable,13,1),IF(male=1,VLOOKUP((A460:A1294/'Life tables'!$I$2)+age,lifetable,10,1),"error"))</f>
        <v>7.7299415014675521E-4</v>
      </c>
      <c r="F462" s="101">
        <f t="shared" si="139"/>
        <v>172.83312614715368</v>
      </c>
      <c r="G462" s="101">
        <f t="shared" si="140"/>
        <v>17.361449241285538</v>
      </c>
      <c r="H462" s="101">
        <f t="shared" si="141"/>
        <v>0.39729543646683957</v>
      </c>
      <c r="I462" s="101">
        <f t="shared" si="142"/>
        <v>0.39729543646683957</v>
      </c>
      <c r="J462" s="101">
        <f t="shared" si="143"/>
        <v>63.028238867890863</v>
      </c>
      <c r="K462" s="101">
        <f t="shared" si="144"/>
        <v>18.888034138766137</v>
      </c>
      <c r="L462" s="101">
        <f t="shared" si="133"/>
        <v>72.760813026277447</v>
      </c>
      <c r="M462" s="101">
        <f t="shared" si="145"/>
        <v>827.16687385284524</v>
      </c>
      <c r="N462" s="101">
        <f t="shared" si="146"/>
        <v>79.657962114514987</v>
      </c>
      <c r="O462" s="101">
        <f t="shared" si="147"/>
        <v>1.901427298713994</v>
      </c>
      <c r="P462" s="101">
        <f t="shared" si="148"/>
        <v>1.901427298713994</v>
      </c>
      <c r="Q462" s="101">
        <f t="shared" si="149"/>
        <v>227.68844319810904</v>
      </c>
      <c r="R462" s="101">
        <f t="shared" si="150"/>
        <v>9.4053331468290136</v>
      </c>
      <c r="S462" s="101">
        <f t="shared" si="134"/>
        <v>506.61228079596418</v>
      </c>
      <c r="T462" s="101">
        <f t="shared" si="135"/>
        <v>290.71668206599992</v>
      </c>
      <c r="U462" s="101">
        <f t="shared" si="136"/>
        <v>28.293367285595153</v>
      </c>
      <c r="V462" s="33">
        <f t="shared" si="137"/>
        <v>999.99999999999886</v>
      </c>
      <c r="W462" s="105">
        <f t="shared" si="151"/>
        <v>846531.60078735265</v>
      </c>
      <c r="X462" s="112">
        <f t="shared" si="138"/>
        <v>680.98995064840381</v>
      </c>
      <c r="Y462" s="32">
        <f>(uNES*L462+ uOCEX*G462+uEREX*'UC '!H462+uHOEX*I462+uNES*S462+ uOCEX*N462+uEREX*O462+uHOEX*P462)/(1+oDR)^A$5:A$65536</f>
        <v>390.19211044146311</v>
      </c>
    </row>
    <row r="463" spans="1:25" x14ac:dyDescent="0.25">
      <c r="A463" s="4">
        <v>457</v>
      </c>
      <c r="C463" s="110">
        <f>IF(male=0,VLOOKUP((A461:A1295/'Life tables'!$I$2)+age,lifetable,13,1),IF(male=1,VLOOKUP((A461:A1295/'Life tables'!$I$2)+age,lifetable,10,1),"error"))</f>
        <v>7.7299415014675521E-4</v>
      </c>
      <c r="F463" s="101">
        <f t="shared" si="139"/>
        <v>172.83311007116197</v>
      </c>
      <c r="G463" s="101">
        <f t="shared" si="140"/>
        <v>17.361447626418528</v>
      </c>
      <c r="H463" s="101">
        <f t="shared" si="141"/>
        <v>0.39729539951259191</v>
      </c>
      <c r="I463" s="101">
        <f t="shared" si="142"/>
        <v>0.39729539951259191</v>
      </c>
      <c r="J463" s="101">
        <f t="shared" si="143"/>
        <v>63.17587236242025</v>
      </c>
      <c r="K463" s="101">
        <f t="shared" si="144"/>
        <v>18.919177775645682</v>
      </c>
      <c r="L463" s="101">
        <f t="shared" si="133"/>
        <v>72.582021507652328</v>
      </c>
      <c r="M463" s="101">
        <f t="shared" si="145"/>
        <v>827.16688992883689</v>
      </c>
      <c r="N463" s="101">
        <f t="shared" si="146"/>
        <v>79.657963662667811</v>
      </c>
      <c r="O463" s="101">
        <f t="shared" si="147"/>
        <v>1.9014273356682414</v>
      </c>
      <c r="P463" s="101">
        <f t="shared" si="148"/>
        <v>1.9014273356682414</v>
      </c>
      <c r="Q463" s="101">
        <f t="shared" si="149"/>
        <v>228.39235308955776</v>
      </c>
      <c r="R463" s="101">
        <f t="shared" si="150"/>
        <v>9.4274864054217709</v>
      </c>
      <c r="S463" s="101">
        <f t="shared" si="134"/>
        <v>505.88623209985309</v>
      </c>
      <c r="T463" s="101">
        <f t="shared" si="135"/>
        <v>291.56822545197804</v>
      </c>
      <c r="U463" s="101">
        <f t="shared" si="136"/>
        <v>28.346664181067453</v>
      </c>
      <c r="V463" s="33">
        <f t="shared" si="137"/>
        <v>999.99999999999886</v>
      </c>
      <c r="W463" s="105">
        <f t="shared" si="151"/>
        <v>844269.36850553949</v>
      </c>
      <c r="X463" s="112">
        <f t="shared" si="138"/>
        <v>680.08511036695336</v>
      </c>
      <c r="Y463" s="32">
        <f>(uNES*L463+ uOCEX*G463+uEREX*'UC '!H463+uHOEX*I463+uNES*S463+ uOCEX*N463+uEREX*O463+uHOEX*P463)/(1+oDR)^A$5:A$65536</f>
        <v>389.54911956334433</v>
      </c>
    </row>
    <row r="464" spans="1:25" x14ac:dyDescent="0.25">
      <c r="A464" s="4">
        <v>458</v>
      </c>
      <c r="C464" s="110">
        <f>IF(male=0,VLOOKUP((A462:A1296/'Life tables'!$I$2)+age,lifetable,13,1),IF(male=1,VLOOKUP((A462:A1296/'Life tables'!$I$2)+age,lifetable,10,1),"error"))</f>
        <v>7.7299415014675521E-4</v>
      </c>
      <c r="F464" s="101">
        <f t="shared" si="139"/>
        <v>172.83309449068932</v>
      </c>
      <c r="G464" s="101">
        <f t="shared" si="140"/>
        <v>17.361446061327442</v>
      </c>
      <c r="H464" s="101">
        <f t="shared" si="141"/>
        <v>0.3972953636974052</v>
      </c>
      <c r="I464" s="101">
        <f t="shared" si="142"/>
        <v>0.3972953636974052</v>
      </c>
      <c r="J464" s="101">
        <f t="shared" si="143"/>
        <v>63.323505843640845</v>
      </c>
      <c r="K464" s="101">
        <f t="shared" si="144"/>
        <v>18.950321409717706</v>
      </c>
      <c r="L464" s="101">
        <f t="shared" si="133"/>
        <v>72.403230448608525</v>
      </c>
      <c r="M464" s="101">
        <f t="shared" si="145"/>
        <v>827.16690550930957</v>
      </c>
      <c r="N464" s="101">
        <f t="shared" si="146"/>
        <v>79.657965163101082</v>
      </c>
      <c r="O464" s="101">
        <f t="shared" si="147"/>
        <v>1.9014273714834282</v>
      </c>
      <c r="P464" s="101">
        <f t="shared" si="148"/>
        <v>1.9014273714834282</v>
      </c>
      <c r="Q464" s="101">
        <f t="shared" si="149"/>
        <v>229.09626299426529</v>
      </c>
      <c r="R464" s="101">
        <f t="shared" si="150"/>
        <v>9.449639664431805</v>
      </c>
      <c r="S464" s="101">
        <f t="shared" si="134"/>
        <v>505.16018294454454</v>
      </c>
      <c r="T464" s="101">
        <f t="shared" si="135"/>
        <v>292.41976883790613</v>
      </c>
      <c r="U464" s="101">
        <f t="shared" si="136"/>
        <v>28.399961074149509</v>
      </c>
      <c r="V464" s="33">
        <f t="shared" si="137"/>
        <v>999.99999999999886</v>
      </c>
      <c r="W464" s="105">
        <f t="shared" si="151"/>
        <v>842011.21817441261</v>
      </c>
      <c r="X464" s="112">
        <f t="shared" si="138"/>
        <v>679.18027008794331</v>
      </c>
      <c r="Y464" s="32">
        <f>(uNES*L464+ uOCEX*G464+uEREX*'UC '!H464+uHOEX*I464+uNES*S464+ uOCEX*N464+uEREX*O464+uHOEX*P464)/(1+oDR)^A$5:A$65536</f>
        <v>388.90646624812177</v>
      </c>
    </row>
    <row r="465" spans="1:25" x14ac:dyDescent="0.25">
      <c r="A465" s="4">
        <v>459</v>
      </c>
      <c r="C465" s="110">
        <f>IF(male=0,VLOOKUP((A463:A1297/'Life tables'!$I$2)+age,lifetable,13,1),IF(male=1,VLOOKUP((A463:A1297/'Life tables'!$I$2)+age,lifetable,10,1),"error"))</f>
        <v>7.7299415014675521E-4</v>
      </c>
      <c r="F465" s="101">
        <f t="shared" si="139"/>
        <v>172.83307939046205</v>
      </c>
      <c r="G465" s="101">
        <f t="shared" si="140"/>
        <v>17.361444544478008</v>
      </c>
      <c r="H465" s="101">
        <f t="shared" si="141"/>
        <v>0.39729532898616948</v>
      </c>
      <c r="I465" s="101">
        <f t="shared" si="142"/>
        <v>0.39729532898616948</v>
      </c>
      <c r="J465" s="101">
        <f t="shared" si="143"/>
        <v>63.471139311962872</v>
      </c>
      <c r="K465" s="101">
        <f t="shared" si="144"/>
        <v>18.981465041068745</v>
      </c>
      <c r="L465" s="101">
        <f t="shared" si="133"/>
        <v>72.224439834980089</v>
      </c>
      <c r="M465" s="101">
        <f t="shared" si="145"/>
        <v>827.16692060953687</v>
      </c>
      <c r="N465" s="101">
        <f t="shared" si="146"/>
        <v>79.657966617285695</v>
      </c>
      <c r="O465" s="101">
        <f t="shared" si="147"/>
        <v>1.9014274061946639</v>
      </c>
      <c r="P465" s="101">
        <f t="shared" si="148"/>
        <v>1.9014274061946639</v>
      </c>
      <c r="Q465" s="101">
        <f t="shared" si="149"/>
        <v>229.80017291182295</v>
      </c>
      <c r="R465" s="101">
        <f t="shared" si="150"/>
        <v>9.4717929238462553</v>
      </c>
      <c r="S465" s="101">
        <f t="shared" si="134"/>
        <v>504.43413334419267</v>
      </c>
      <c r="T465" s="101">
        <f t="shared" si="135"/>
        <v>293.2713122237858</v>
      </c>
      <c r="U465" s="101">
        <f t="shared" si="136"/>
        <v>28.453257964915</v>
      </c>
      <c r="V465" s="33">
        <f t="shared" si="137"/>
        <v>999.99999999999886</v>
      </c>
      <c r="W465" s="105">
        <f t="shared" si="151"/>
        <v>839757.14339915675</v>
      </c>
      <c r="X465" s="112">
        <f t="shared" si="138"/>
        <v>678.27542981129818</v>
      </c>
      <c r="Y465" s="32">
        <f>(uNES*L465+ uOCEX*G465+uEREX*'UC '!H465+uHOEX*I465+uNES*S465+ uOCEX*N465+uEREX*O465+uHOEX*P465)/(1+oDR)^A$5:A$65536</f>
        <v>388.26415035477783</v>
      </c>
    </row>
    <row r="466" spans="1:25" x14ac:dyDescent="0.25">
      <c r="A466" s="4">
        <v>460</v>
      </c>
      <c r="C466" s="110">
        <f>IF(male=0,VLOOKUP((A464:A1298/'Life tables'!$I$2)+age,lifetable,13,1),IF(male=1,VLOOKUP((A464:A1298/'Life tables'!$I$2)+age,lifetable,10,1),"error"))</f>
        <v>7.7299415014675521E-4</v>
      </c>
      <c r="F466" s="101">
        <f t="shared" si="139"/>
        <v>172.83306475567733</v>
      </c>
      <c r="G466" s="101">
        <f t="shared" si="140"/>
        <v>17.361443074383253</v>
      </c>
      <c r="H466" s="101">
        <f t="shared" si="141"/>
        <v>0.39729529534485714</v>
      </c>
      <c r="I466" s="101">
        <f t="shared" si="142"/>
        <v>0.39729529534485714</v>
      </c>
      <c r="J466" s="101">
        <f t="shared" si="143"/>
        <v>63.618772767783916</v>
      </c>
      <c r="K466" s="101">
        <f t="shared" si="144"/>
        <v>19.012608669782672</v>
      </c>
      <c r="L466" s="101">
        <f t="shared" si="133"/>
        <v>72.045649653037771</v>
      </c>
      <c r="M466" s="101">
        <f t="shared" si="145"/>
        <v>827.16693524432162</v>
      </c>
      <c r="N466" s="101">
        <f t="shared" si="146"/>
        <v>79.657968026647168</v>
      </c>
      <c r="O466" s="101">
        <f t="shared" si="147"/>
        <v>1.9014274398359763</v>
      </c>
      <c r="P466" s="101">
        <f t="shared" si="148"/>
        <v>1.9014274398359763</v>
      </c>
      <c r="Q466" s="101">
        <f t="shared" si="149"/>
        <v>230.50408284183465</v>
      </c>
      <c r="R466" s="101">
        <f t="shared" si="150"/>
        <v>9.4939461836526551</v>
      </c>
      <c r="S466" s="101">
        <f t="shared" si="134"/>
        <v>503.70808331251521</v>
      </c>
      <c r="T466" s="101">
        <f t="shared" si="135"/>
        <v>294.12285560961857</v>
      </c>
      <c r="U466" s="101">
        <f t="shared" si="136"/>
        <v>28.506554853435325</v>
      </c>
      <c r="V466" s="33">
        <f t="shared" si="137"/>
        <v>999.99999999999898</v>
      </c>
      <c r="W466" s="105">
        <f t="shared" si="151"/>
        <v>837507.13779426552</v>
      </c>
      <c r="X466" s="112">
        <f t="shared" si="138"/>
        <v>677.37058953694509</v>
      </c>
      <c r="Y466" s="32">
        <f>(uNES*L466+ uOCEX*G466+uEREX*'UC '!H466+uHOEX*I466+uNES*S466+ uOCEX*N466+uEREX*O466+uHOEX*P466)/(1+oDR)^A$5:A$65536</f>
        <v>387.62217174234922</v>
      </c>
    </row>
    <row r="467" spans="1:25" x14ac:dyDescent="0.25">
      <c r="A467" s="4">
        <v>461</v>
      </c>
      <c r="C467" s="110">
        <f>IF(male=0,VLOOKUP((A465:A1299/'Life tables'!$I$2)+age,lifetable,13,1),IF(male=1,VLOOKUP((A465:A1299/'Life tables'!$I$2)+age,lifetable,10,1),"error"))</f>
        <v>7.7299415014675521E-4</v>
      </c>
      <c r="F467" s="101">
        <f t="shared" si="139"/>
        <v>172.83305057198857</v>
      </c>
      <c r="G467" s="101">
        <f t="shared" si="140"/>
        <v>17.361441649602032</v>
      </c>
      <c r="H467" s="101">
        <f t="shared" si="141"/>
        <v>0.39729526274048932</v>
      </c>
      <c r="I467" s="101">
        <f t="shared" si="142"/>
        <v>0.39729526274048932</v>
      </c>
      <c r="J467" s="101">
        <f t="shared" si="143"/>
        <v>63.766406211489297</v>
      </c>
      <c r="K467" s="101">
        <f t="shared" si="144"/>
        <v>19.043752295940774</v>
      </c>
      <c r="L467" s="101">
        <f t="shared" si="133"/>
        <v>71.866859889475478</v>
      </c>
      <c r="M467" s="101">
        <f t="shared" si="145"/>
        <v>827.16694942801041</v>
      </c>
      <c r="N467" s="101">
        <f t="shared" si="146"/>
        <v>79.657969392567125</v>
      </c>
      <c r="O467" s="101">
        <f t="shared" si="147"/>
        <v>1.9014274724403444</v>
      </c>
      <c r="P467" s="101">
        <f t="shared" si="148"/>
        <v>1.9014274724403444</v>
      </c>
      <c r="Q467" s="101">
        <f t="shared" si="149"/>
        <v>231.2079927839165</v>
      </c>
      <c r="R467" s="101">
        <f t="shared" si="150"/>
        <v>9.5160994438389235</v>
      </c>
      <c r="S467" s="101">
        <f t="shared" si="134"/>
        <v>502.98203286280716</v>
      </c>
      <c r="T467" s="101">
        <f t="shared" si="135"/>
        <v>294.97439899540581</v>
      </c>
      <c r="U467" s="101">
        <f t="shared" si="136"/>
        <v>28.559851739779695</v>
      </c>
      <c r="V467" s="33">
        <f t="shared" si="137"/>
        <v>999.99999999999898</v>
      </c>
      <c r="W467" s="105">
        <f t="shared" si="151"/>
        <v>835261.19498352706</v>
      </c>
      <c r="X467" s="112">
        <f t="shared" si="138"/>
        <v>676.46574926481344</v>
      </c>
      <c r="Y467" s="32">
        <f>(uNES*L467+ uOCEX*G467+uEREX*'UC '!H467+uHOEX*I467+uNES*S467+ uOCEX*N467+uEREX*O467+uHOEX*P467)/(1+oDR)^A$5:A$65536</f>
        <v>386.98053026992756</v>
      </c>
    </row>
    <row r="468" spans="1:25" x14ac:dyDescent="0.25">
      <c r="A468" s="4">
        <v>462</v>
      </c>
      <c r="C468" s="110">
        <f>IF(male=0,VLOOKUP((A466:A1300/'Life tables'!$I$2)+age,lifetable,13,1),IF(male=1,VLOOKUP((A466:A1300/'Life tables'!$I$2)+age,lifetable,10,1),"error"))</f>
        <v>7.7299415014675521E-4</v>
      </c>
      <c r="F468" s="101">
        <f t="shared" si="139"/>
        <v>172.83303682549138</v>
      </c>
      <c r="G468" s="101">
        <f t="shared" si="140"/>
        <v>17.361440268737621</v>
      </c>
      <c r="H468" s="101">
        <f t="shared" si="141"/>
        <v>0.39729523114110366</v>
      </c>
      <c r="I468" s="101">
        <f t="shared" si="142"/>
        <v>0.39729523114110366</v>
      </c>
      <c r="J468" s="101">
        <f t="shared" si="143"/>
        <v>63.914039643452462</v>
      </c>
      <c r="K468" s="101">
        <f t="shared" si="144"/>
        <v>19.074895919621827</v>
      </c>
      <c r="L468" s="101">
        <f t="shared" si="133"/>
        <v>71.688070531397258</v>
      </c>
      <c r="M468" s="101">
        <f t="shared" si="145"/>
        <v>827.1669631745076</v>
      </c>
      <c r="N468" s="101">
        <f t="shared" si="146"/>
        <v>79.657970716384597</v>
      </c>
      <c r="O468" s="101">
        <f t="shared" si="147"/>
        <v>1.9014275040397299</v>
      </c>
      <c r="P468" s="101">
        <f t="shared" si="148"/>
        <v>1.9014275040397299</v>
      </c>
      <c r="Q468" s="101">
        <f t="shared" si="149"/>
        <v>231.91190273769647</v>
      </c>
      <c r="R468" s="101">
        <f t="shared" si="150"/>
        <v>9.5382527043933525</v>
      </c>
      <c r="S468" s="101">
        <f t="shared" si="134"/>
        <v>502.25598200795372</v>
      </c>
      <c r="T468" s="101">
        <f t="shared" si="135"/>
        <v>295.82594238114893</v>
      </c>
      <c r="U468" s="101">
        <f t="shared" si="136"/>
        <v>28.613148624015182</v>
      </c>
      <c r="V468" s="33">
        <f t="shared" si="137"/>
        <v>999.99999999999898</v>
      </c>
      <c r="W468" s="105">
        <f t="shared" si="151"/>
        <v>833019.30860001303</v>
      </c>
      <c r="X468" s="112">
        <f t="shared" si="138"/>
        <v>675.56090899483479</v>
      </c>
      <c r="Y468" s="32">
        <f>(uNES*L468+ uOCEX*G468+uEREX*'UC '!H468+uHOEX*I468+uNES*S468+ uOCEX*N468+uEREX*O468+uHOEX*P468)/(1+oDR)^A$5:A$65536</f>
        <v>386.33922579665841</v>
      </c>
    </row>
    <row r="469" spans="1:25" x14ac:dyDescent="0.25">
      <c r="A469" s="4">
        <v>463</v>
      </c>
      <c r="C469" s="110">
        <f>IF(male=0,VLOOKUP((A467:A1301/'Life tables'!$I$2)+age,lifetable,13,1),IF(male=1,VLOOKUP((A467:A1301/'Life tables'!$I$2)+age,lifetable,10,1),"error"))</f>
        <v>7.7299415014675521E-4</v>
      </c>
      <c r="F469" s="101">
        <f t="shared" si="139"/>
        <v>172.83302350270995</v>
      </c>
      <c r="G469" s="101">
        <f t="shared" si="140"/>
        <v>17.361438930436343</v>
      </c>
      <c r="H469" s="101">
        <f t="shared" si="141"/>
        <v>0.39729520051572309</v>
      </c>
      <c r="I469" s="101">
        <f t="shared" si="142"/>
        <v>0.39729520051572309</v>
      </c>
      <c r="J469" s="101">
        <f t="shared" si="143"/>
        <v>64.061673064035347</v>
      </c>
      <c r="K469" s="101">
        <f t="shared" si="144"/>
        <v>19.106039540902184</v>
      </c>
      <c r="L469" s="101">
        <f t="shared" si="133"/>
        <v>71.509281566304622</v>
      </c>
      <c r="M469" s="101">
        <f t="shared" si="145"/>
        <v>827.16697649728906</v>
      </c>
      <c r="N469" s="101">
        <f t="shared" si="146"/>
        <v>79.657971999397319</v>
      </c>
      <c r="O469" s="101">
        <f t="shared" si="147"/>
        <v>1.9014275346651106</v>
      </c>
      <c r="P469" s="101">
        <f t="shared" si="148"/>
        <v>1.9014275346651106</v>
      </c>
      <c r="Q469" s="101">
        <f t="shared" si="149"/>
        <v>232.615812702814</v>
      </c>
      <c r="R469" s="101">
        <f t="shared" si="150"/>
        <v>9.560405965304593</v>
      </c>
      <c r="S469" s="101">
        <f t="shared" si="134"/>
        <v>501.52993076044294</v>
      </c>
      <c r="T469" s="101">
        <f t="shared" si="135"/>
        <v>296.67748576684937</v>
      </c>
      <c r="U469" s="101">
        <f t="shared" si="136"/>
        <v>28.666445506206777</v>
      </c>
      <c r="V469" s="33">
        <f t="shared" si="137"/>
        <v>999.99999999999898</v>
      </c>
      <c r="W469" s="105">
        <f t="shared" si="151"/>
        <v>830781.47228606255</v>
      </c>
      <c r="X469" s="112">
        <f t="shared" si="138"/>
        <v>674.65606872694298</v>
      </c>
      <c r="Y469" s="32">
        <f>(uNES*L469+ uOCEX*G469+uEREX*'UC '!H469+uHOEX*I469+uNES*S469+ uOCEX*N469+uEREX*O469+uHOEX*P469)/(1+oDR)^A$5:A$65536</f>
        <v>385.69825818174144</v>
      </c>
    </row>
    <row r="470" spans="1:25" x14ac:dyDescent="0.25">
      <c r="A470" s="4">
        <v>464</v>
      </c>
      <c r="C470" s="110">
        <f>IF(male=0,VLOOKUP((A468:A1302/'Life tables'!$I$2)+age,lifetable,13,1),IF(male=1,VLOOKUP((A468:A1302/'Life tables'!$I$2)+age,lifetable,10,1),"error"))</f>
        <v>7.7299415014675521E-4</v>
      </c>
      <c r="F470" s="101">
        <f t="shared" si="139"/>
        <v>172.83301059058388</v>
      </c>
      <c r="G470" s="101">
        <f t="shared" si="140"/>
        <v>17.361437633386256</v>
      </c>
      <c r="H470" s="101">
        <f t="shared" si="141"/>
        <v>0.39729517083432536</v>
      </c>
      <c r="I470" s="101">
        <f t="shared" si="142"/>
        <v>0.39729517083432536</v>
      </c>
      <c r="J470" s="101">
        <f t="shared" si="143"/>
        <v>64.20930647358874</v>
      </c>
      <c r="K470" s="101">
        <f t="shared" si="144"/>
        <v>19.137183159855841</v>
      </c>
      <c r="L470" s="101">
        <f t="shared" si="133"/>
        <v>71.330492982084394</v>
      </c>
      <c r="M470" s="101">
        <f t="shared" si="145"/>
        <v>827.16698940941501</v>
      </c>
      <c r="N470" s="101">
        <f t="shared" si="146"/>
        <v>79.657973242863022</v>
      </c>
      <c r="O470" s="101">
        <f t="shared" si="147"/>
        <v>1.9014275643465079</v>
      </c>
      <c r="P470" s="101">
        <f t="shared" si="148"/>
        <v>1.9014275643465079</v>
      </c>
      <c r="Q470" s="101">
        <f t="shared" si="149"/>
        <v>233.31972267891959</v>
      </c>
      <c r="R470" s="101">
        <f t="shared" si="150"/>
        <v>9.5825592265616475</v>
      </c>
      <c r="S470" s="101">
        <f t="shared" si="134"/>
        <v>500.80387913237769</v>
      </c>
      <c r="T470" s="101">
        <f t="shared" si="135"/>
        <v>297.52902915250831</v>
      </c>
      <c r="U470" s="101">
        <f t="shared" si="136"/>
        <v>28.719742386417487</v>
      </c>
      <c r="V470" s="33">
        <f t="shared" si="137"/>
        <v>999.99999999999886</v>
      </c>
      <c r="W470" s="105">
        <f t="shared" si="151"/>
        <v>828547.67969327292</v>
      </c>
      <c r="X470" s="112">
        <f t="shared" si="138"/>
        <v>673.75122846107297</v>
      </c>
      <c r="Y470" s="32">
        <f>(uNES*L470+ uOCEX*G470+uEREX*'UC '!H470+uHOEX*I470+uNES*S470+ uOCEX*N470+uEREX*O470+uHOEX*P470)/(1+oDR)^A$5:A$65536</f>
        <v>385.05762728443045</v>
      </c>
    </row>
    <row r="471" spans="1:25" x14ac:dyDescent="0.25">
      <c r="A471" s="4">
        <v>465</v>
      </c>
      <c r="C471" s="110">
        <f>IF(male=0,VLOOKUP((A469:A1303/'Life tables'!$I$2)+age,lifetable,13,1),IF(male=1,VLOOKUP((A469:A1303/'Life tables'!$I$2)+age,lifetable,10,1),"error"))</f>
        <v>7.7299415014675521E-4</v>
      </c>
      <c r="F471" s="101">
        <f t="shared" si="139"/>
        <v>172.83299807645534</v>
      </c>
      <c r="G471" s="101">
        <f t="shared" si="140"/>
        <v>17.361436376315854</v>
      </c>
      <c r="H471" s="101">
        <f t="shared" si="141"/>
        <v>0.39729514206781358</v>
      </c>
      <c r="I471" s="101">
        <f t="shared" si="142"/>
        <v>0.39729514206781358</v>
      </c>
      <c r="J471" s="101">
        <f t="shared" si="143"/>
        <v>64.3569398724526</v>
      </c>
      <c r="K471" s="101">
        <f t="shared" si="144"/>
        <v>19.168326776554515</v>
      </c>
      <c r="L471" s="101">
        <f t="shared" si="133"/>
        <v>71.151704766996744</v>
      </c>
      <c r="M471" s="101">
        <f t="shared" si="145"/>
        <v>827.16700192354358</v>
      </c>
      <c r="N471" s="101">
        <f t="shared" si="146"/>
        <v>79.657974448000715</v>
      </c>
      <c r="O471" s="101">
        <f t="shared" si="147"/>
        <v>1.9014275931130198</v>
      </c>
      <c r="P471" s="101">
        <f t="shared" si="148"/>
        <v>1.9014275931130198</v>
      </c>
      <c r="Q471" s="101">
        <f t="shared" si="149"/>
        <v>234.02363266567457</v>
      </c>
      <c r="R471" s="101">
        <f t="shared" si="150"/>
        <v>9.6047124881538561</v>
      </c>
      <c r="S471" s="101">
        <f t="shared" si="134"/>
        <v>500.07782713548841</v>
      </c>
      <c r="T471" s="101">
        <f t="shared" si="135"/>
        <v>298.38057253812718</v>
      </c>
      <c r="U471" s="101">
        <f t="shared" si="136"/>
        <v>28.773039264708373</v>
      </c>
      <c r="V471" s="33">
        <f t="shared" si="137"/>
        <v>999.99999999999886</v>
      </c>
      <c r="W471" s="105">
        <f t="shared" si="151"/>
        <v>826317.92448248446</v>
      </c>
      <c r="X471" s="112">
        <f t="shared" si="138"/>
        <v>672.84638819716338</v>
      </c>
      <c r="Y471" s="32">
        <f>(uNES*L471+ uOCEX*G471+uEREX*'UC '!H471+uHOEX*I471+uNES*S471+ uOCEX*N471+uEREX*O471+uHOEX*P471)/(1+oDR)^A$5:A$65536</f>
        <v>384.41733296403407</v>
      </c>
    </row>
    <row r="472" spans="1:25" x14ac:dyDescent="0.25">
      <c r="A472" s="4">
        <v>466</v>
      </c>
      <c r="C472" s="110">
        <f>IF(male=0,VLOOKUP((A470:A1304/'Life tables'!$I$2)+age,lifetable,13,1),IF(male=1,VLOOKUP((A470:A1304/'Life tables'!$I$2)+age,lifetable,10,1),"error"))</f>
        <v>7.7299415014675521E-4</v>
      </c>
      <c r="F472" s="101">
        <f t="shared" si="139"/>
        <v>172.8329859480566</v>
      </c>
      <c r="G472" s="101">
        <f t="shared" si="140"/>
        <v>17.361435157992815</v>
      </c>
      <c r="H472" s="101">
        <f t="shared" si="141"/>
        <v>0.39729511418798763</v>
      </c>
      <c r="I472" s="101">
        <f t="shared" si="142"/>
        <v>0.39729511418798763</v>
      </c>
      <c r="J472" s="101">
        <f t="shared" si="143"/>
        <v>64.50457326095642</v>
      </c>
      <c r="K472" s="101">
        <f t="shared" si="144"/>
        <v>19.199470391067717</v>
      </c>
      <c r="L472" s="101">
        <f t="shared" si="133"/>
        <v>70.972916909663681</v>
      </c>
      <c r="M472" s="101">
        <f t="shared" si="145"/>
        <v>827.16701405194237</v>
      </c>
      <c r="N472" s="101">
        <f t="shared" si="146"/>
        <v>79.657975615991788</v>
      </c>
      <c r="O472" s="101">
        <f t="shared" si="147"/>
        <v>1.901427620992846</v>
      </c>
      <c r="P472" s="101">
        <f t="shared" si="148"/>
        <v>1.901427620992846</v>
      </c>
      <c r="Q472" s="101">
        <f t="shared" si="149"/>
        <v>234.72754266275069</v>
      </c>
      <c r="R472" s="101">
        <f t="shared" si="150"/>
        <v>9.6268657500708894</v>
      </c>
      <c r="S472" s="101">
        <f t="shared" si="134"/>
        <v>499.35177478114332</v>
      </c>
      <c r="T472" s="101">
        <f t="shared" si="135"/>
        <v>299.23211592370711</v>
      </c>
      <c r="U472" s="101">
        <f t="shared" si="136"/>
        <v>28.826336141138604</v>
      </c>
      <c r="V472" s="33">
        <f t="shared" si="137"/>
        <v>999.99999999999898</v>
      </c>
      <c r="W472" s="105">
        <f t="shared" si="151"/>
        <v>824092.20032376831</v>
      </c>
      <c r="X472" s="112">
        <f t="shared" si="138"/>
        <v>671.94154793515327</v>
      </c>
      <c r="Y472" s="32">
        <f>(uNES*L472+ uOCEX*G472+uEREX*'UC '!H472+uHOEX*I472+uNES*S472+ uOCEX*N472+uEREX*O472+uHOEX*P472)/(1+oDR)^A$5:A$65536</f>
        <v>383.77737507991429</v>
      </c>
    </row>
    <row r="473" spans="1:25" x14ac:dyDescent="0.25">
      <c r="A473" s="4">
        <v>467</v>
      </c>
      <c r="C473" s="110">
        <f>IF(male=0,VLOOKUP((A471:A1305/'Life tables'!$I$2)+age,lifetable,13,1),IF(male=1,VLOOKUP((A471:A1305/'Life tables'!$I$2)+age,lifetable,10,1),"error"))</f>
        <v>7.7299415014675521E-4</v>
      </c>
      <c r="F473" s="101">
        <f t="shared" si="139"/>
        <v>172.8329741934981</v>
      </c>
      <c r="G473" s="101">
        <f t="shared" si="140"/>
        <v>17.361433977222813</v>
      </c>
      <c r="H473" s="101">
        <f t="shared" si="141"/>
        <v>0.39729508716751677</v>
      </c>
      <c r="I473" s="101">
        <f t="shared" si="142"/>
        <v>0.39729508716751677</v>
      </c>
      <c r="J473" s="101">
        <f t="shared" si="143"/>
        <v>64.652206639419532</v>
      </c>
      <c r="K473" s="101">
        <f t="shared" si="144"/>
        <v>19.230614003462804</v>
      </c>
      <c r="L473" s="101">
        <f t="shared" si="133"/>
        <v>70.794129399057923</v>
      </c>
      <c r="M473" s="101">
        <f t="shared" si="145"/>
        <v>827.16702580650076</v>
      </c>
      <c r="N473" s="101">
        <f t="shared" si="146"/>
        <v>79.657976747981238</v>
      </c>
      <c r="O473" s="101">
        <f t="shared" si="147"/>
        <v>1.9014276480133165</v>
      </c>
      <c r="P473" s="101">
        <f t="shared" si="148"/>
        <v>1.9014276480133165</v>
      </c>
      <c r="Q473" s="101">
        <f t="shared" si="149"/>
        <v>235.43145266982981</v>
      </c>
      <c r="R473" s="101">
        <f t="shared" si="150"/>
        <v>9.649019012302734</v>
      </c>
      <c r="S473" s="101">
        <f t="shared" si="134"/>
        <v>498.62572208036033</v>
      </c>
      <c r="T473" s="101">
        <f t="shared" si="135"/>
        <v>300.08365930924936</v>
      </c>
      <c r="U473" s="101">
        <f t="shared" si="136"/>
        <v>28.879633015765538</v>
      </c>
      <c r="V473" s="33">
        <f t="shared" si="137"/>
        <v>999.99999999999886</v>
      </c>
      <c r="W473" s="105">
        <f t="shared" si="151"/>
        <v>821870.50089641183</v>
      </c>
      <c r="X473" s="112">
        <f t="shared" si="138"/>
        <v>671.03670767498397</v>
      </c>
      <c r="Y473" s="32">
        <f>(uNES*L473+ uOCEX*G473+uEREX*'UC '!H473+uHOEX*I473+uNES*S473+ uOCEX*N473+uEREX*O473+uHOEX*P473)/(1+oDR)^A$5:A$65536</f>
        <v>383.13775349148727</v>
      </c>
    </row>
    <row r="474" spans="1:25" x14ac:dyDescent="0.25">
      <c r="A474" s="4">
        <v>468</v>
      </c>
      <c r="C474" s="110">
        <f>IF(male=0,VLOOKUP((A472:A1306/'Life tables'!$I$2)+age,lifetable,13,1),IF(male=1,VLOOKUP((A472:A1306/'Life tables'!$I$2)+age,lifetable,10,1),"error"))</f>
        <v>7.7299415014675521E-4</v>
      </c>
      <c r="F474" s="101">
        <f t="shared" si="139"/>
        <v>172.83296280125677</v>
      </c>
      <c r="G474" s="101">
        <f t="shared" si="140"/>
        <v>17.36143283284833</v>
      </c>
      <c r="H474" s="101">
        <f t="shared" si="141"/>
        <v>0.39729506097991263</v>
      </c>
      <c r="I474" s="101">
        <f t="shared" si="142"/>
        <v>0.39729506097991263</v>
      </c>
      <c r="J474" s="101">
        <f t="shared" si="143"/>
        <v>64.799840008151435</v>
      </c>
      <c r="K474" s="101">
        <f t="shared" si="144"/>
        <v>19.26175761380507</v>
      </c>
      <c r="L474" s="101">
        <f t="shared" si="133"/>
        <v>70.615342224492096</v>
      </c>
      <c r="M474" s="101">
        <f t="shared" si="145"/>
        <v>827.16703719874204</v>
      </c>
      <c r="N474" s="101">
        <f t="shared" si="146"/>
        <v>79.657977845078747</v>
      </c>
      <c r="O474" s="101">
        <f t="shared" si="147"/>
        <v>1.9014276742009206</v>
      </c>
      <c r="P474" s="101">
        <f t="shared" si="148"/>
        <v>1.9014276742009206</v>
      </c>
      <c r="Q474" s="101">
        <f t="shared" si="149"/>
        <v>236.1353626866036</v>
      </c>
      <c r="R474" s="101">
        <f t="shared" si="150"/>
        <v>9.6711722748396873</v>
      </c>
      <c r="S474" s="101">
        <f t="shared" si="134"/>
        <v>497.89966904381816</v>
      </c>
      <c r="T474" s="101">
        <f t="shared" si="135"/>
        <v>300.93520269475505</v>
      </c>
      <c r="U474" s="101">
        <f t="shared" si="136"/>
        <v>28.932929888644757</v>
      </c>
      <c r="V474" s="33">
        <f t="shared" si="137"/>
        <v>999.99999999999886</v>
      </c>
      <c r="W474" s="105">
        <f t="shared" si="151"/>
        <v>819652.81988891028</v>
      </c>
      <c r="X474" s="112">
        <f t="shared" si="138"/>
        <v>670.13186741659911</v>
      </c>
      <c r="Y474" s="32">
        <f>(uNES*L474+ uOCEX*G474+uEREX*'UC '!H474+uHOEX*I474+uNES*S474+ uOCEX*N474+uEREX*O474+uHOEX*P474)/(1+oDR)^A$5:A$65536</f>
        <v>382.49846805822295</v>
      </c>
    </row>
    <row r="475" spans="1:25" x14ac:dyDescent="0.25">
      <c r="A475" s="4">
        <v>469</v>
      </c>
      <c r="C475" s="110">
        <f>IF(male=0,VLOOKUP((A473:A1307/'Life tables'!$I$2)+age,lifetable,13,1),IF(male=1,VLOOKUP((A473:A1307/'Life tables'!$I$2)+age,lifetable,10,1),"error"))</f>
        <v>7.7299415014675521E-4</v>
      </c>
      <c r="F475" s="101">
        <f t="shared" si="139"/>
        <v>172.83295176016469</v>
      </c>
      <c r="G475" s="101">
        <f t="shared" si="140"/>
        <v>17.361431723747522</v>
      </c>
      <c r="H475" s="101">
        <f t="shared" si="141"/>
        <v>0.39729503559950324</v>
      </c>
      <c r="I475" s="101">
        <f t="shared" si="142"/>
        <v>0.39729503559950324</v>
      </c>
      <c r="J475" s="101">
        <f t="shared" si="143"/>
        <v>64.947473367452062</v>
      </c>
      <c r="K475" s="101">
        <f t="shared" si="144"/>
        <v>19.292901222157788</v>
      </c>
      <c r="L475" s="101">
        <f t="shared" si="133"/>
        <v>70.436555375608322</v>
      </c>
      <c r="M475" s="101">
        <f t="shared" si="145"/>
        <v>827.16704823983412</v>
      </c>
      <c r="N475" s="101">
        <f t="shared" si="146"/>
        <v>79.657978908359837</v>
      </c>
      <c r="O475" s="101">
        <f t="shared" si="147"/>
        <v>1.90142769958133</v>
      </c>
      <c r="P475" s="101">
        <f t="shared" si="148"/>
        <v>1.90142769958133</v>
      </c>
      <c r="Q475" s="101">
        <f t="shared" si="149"/>
        <v>236.83927271277324</v>
      </c>
      <c r="R475" s="101">
        <f t="shared" si="150"/>
        <v>9.6933255376723437</v>
      </c>
      <c r="S475" s="101">
        <f t="shared" si="134"/>
        <v>497.17361568186601</v>
      </c>
      <c r="T475" s="101">
        <f t="shared" si="135"/>
        <v>301.78674608022527</v>
      </c>
      <c r="U475" s="101">
        <f t="shared" si="136"/>
        <v>28.986226759830132</v>
      </c>
      <c r="V475" s="33">
        <f t="shared" si="137"/>
        <v>999.99999999999886</v>
      </c>
      <c r="W475" s="105">
        <f t="shared" si="151"/>
        <v>817439.15099894884</v>
      </c>
      <c r="X475" s="112">
        <f t="shared" si="138"/>
        <v>669.2270271599433</v>
      </c>
      <c r="Y475" s="32">
        <f>(uNES*L475+ uOCEX*G475+uEREX*'UC '!H475+uHOEX*I475+uNES*S475+ uOCEX*N475+uEREX*O475+uHOEX*P475)/(1+oDR)^A$5:A$65536</f>
        <v>381.85951863964607</v>
      </c>
    </row>
    <row r="476" spans="1:25" x14ac:dyDescent="0.25">
      <c r="A476" s="4">
        <v>470</v>
      </c>
      <c r="C476" s="110">
        <f>IF(male=0,VLOOKUP((A474:A1308/'Life tables'!$I$2)+age,lifetable,13,1),IF(male=1,VLOOKUP((A474:A1308/'Life tables'!$I$2)+age,lifetable,10,1),"error"))</f>
        <v>8.3784722123148025E-4</v>
      </c>
      <c r="F476" s="101">
        <f t="shared" si="139"/>
        <v>172.83294105939825</v>
      </c>
      <c r="G476" s="101">
        <f t="shared" si="140"/>
        <v>17.361430648833139</v>
      </c>
      <c r="H476" s="101">
        <f t="shared" si="141"/>
        <v>0.39729501100140813</v>
      </c>
      <c r="I476" s="101">
        <f t="shared" si="142"/>
        <v>0.39729501100140813</v>
      </c>
      <c r="J476" s="101">
        <f t="shared" si="143"/>
        <v>65.107492938323631</v>
      </c>
      <c r="K476" s="101">
        <f t="shared" si="144"/>
        <v>19.324044828582284</v>
      </c>
      <c r="L476" s="101">
        <f t="shared" si="133"/>
        <v>70.245382621656375</v>
      </c>
      <c r="M476" s="101">
        <f t="shared" si="145"/>
        <v>827.16705894060055</v>
      </c>
      <c r="N476" s="101">
        <f t="shared" si="146"/>
        <v>79.657979938866831</v>
      </c>
      <c r="O476" s="101">
        <f t="shared" si="147"/>
        <v>1.9014277241794251</v>
      </c>
      <c r="P476" s="101">
        <f t="shared" si="148"/>
        <v>1.9014277241794251</v>
      </c>
      <c r="Q476" s="101">
        <f t="shared" si="149"/>
        <v>237.60223976361169</v>
      </c>
      <c r="R476" s="101">
        <f t="shared" si="150"/>
        <v>9.7154788007915887</v>
      </c>
      <c r="S476" s="101">
        <f t="shared" si="134"/>
        <v>496.38850498897159</v>
      </c>
      <c r="T476" s="101">
        <f t="shared" si="135"/>
        <v>302.70973270193531</v>
      </c>
      <c r="U476" s="101">
        <f t="shared" si="136"/>
        <v>29.039523629373875</v>
      </c>
      <c r="V476" s="33">
        <f t="shared" si="137"/>
        <v>999.99999999999886</v>
      </c>
      <c r="W476" s="105">
        <f t="shared" si="151"/>
        <v>815129.20260278112</v>
      </c>
      <c r="X476" s="112">
        <f t="shared" si="138"/>
        <v>668.25074366868967</v>
      </c>
      <c r="Y476" s="32">
        <f>(uNES*L476+ uOCEX*G476+uEREX*'UC '!H476+uHOEX*I476+uNES*S476+ uOCEX*N476+uEREX*O476+uHOEX*P476)/(1+oDR)^A$5:A$65536</f>
        <v>381.17915314801644</v>
      </c>
    </row>
    <row r="477" spans="1:25" x14ac:dyDescent="0.25">
      <c r="A477" s="4">
        <v>471</v>
      </c>
      <c r="C477" s="110">
        <f>IF(male=0,VLOOKUP((A475:A1309/'Life tables'!$I$2)+age,lifetable,13,1),IF(male=1,VLOOKUP((A475:A1309/'Life tables'!$I$2)+age,lifetable,10,1),"error"))</f>
        <v>8.3784722123148025E-4</v>
      </c>
      <c r="F477" s="101">
        <f t="shared" si="139"/>
        <v>172.83293068846737</v>
      </c>
      <c r="G477" s="101">
        <f t="shared" si="140"/>
        <v>17.361429607051427</v>
      </c>
      <c r="H477" s="101">
        <f t="shared" si="141"/>
        <v>0.39729498716151357</v>
      </c>
      <c r="I477" s="101">
        <f t="shared" si="142"/>
        <v>0.39729498716151357</v>
      </c>
      <c r="J477" s="101">
        <f t="shared" si="143"/>
        <v>65.267512499593138</v>
      </c>
      <c r="K477" s="101">
        <f t="shared" si="144"/>
        <v>19.35518843313799</v>
      </c>
      <c r="L477" s="101">
        <f t="shared" si="133"/>
        <v>70.054210174361799</v>
      </c>
      <c r="M477" s="101">
        <f t="shared" si="145"/>
        <v>827.16706931153146</v>
      </c>
      <c r="N477" s="101">
        <f t="shared" si="146"/>
        <v>79.657980937609949</v>
      </c>
      <c r="O477" s="101">
        <f t="shared" si="147"/>
        <v>1.9014277480193198</v>
      </c>
      <c r="P477" s="101">
        <f t="shared" si="148"/>
        <v>1.9014277480193198</v>
      </c>
      <c r="Q477" s="101">
        <f t="shared" si="149"/>
        <v>238.36520682401613</v>
      </c>
      <c r="R477" s="101">
        <f t="shared" si="150"/>
        <v>9.7376320641885901</v>
      </c>
      <c r="S477" s="101">
        <f t="shared" si="134"/>
        <v>495.60339398967818</v>
      </c>
      <c r="T477" s="101">
        <f t="shared" si="135"/>
        <v>303.63271932360925</v>
      </c>
      <c r="U477" s="101">
        <f t="shared" si="136"/>
        <v>29.092820497326578</v>
      </c>
      <c r="V477" s="33">
        <f t="shared" si="137"/>
        <v>999.99999999999886</v>
      </c>
      <c r="W477" s="105">
        <f t="shared" si="151"/>
        <v>812823.48427523708</v>
      </c>
      <c r="X477" s="112">
        <f t="shared" si="138"/>
        <v>667.274460179063</v>
      </c>
      <c r="Y477" s="32">
        <f>(uNES*L477+ uOCEX*G477+uEREX*'UC '!H477+uHOEX*I477+uNES*S477+ uOCEX*N477+uEREX*O477+uHOEX*P477)/(1+oDR)^A$5:A$65536</f>
        <v>380.49914740502578</v>
      </c>
    </row>
    <row r="478" spans="1:25" x14ac:dyDescent="0.25">
      <c r="A478" s="4">
        <v>472</v>
      </c>
      <c r="C478" s="110">
        <f>IF(male=0,VLOOKUP((A476:A1310/'Life tables'!$I$2)+age,lifetable,13,1),IF(male=1,VLOOKUP((A476:A1310/'Life tables'!$I$2)+age,lifetable,10,1),"error"))</f>
        <v>8.3784722123148025E-4</v>
      </c>
      <c r="F478" s="101">
        <f t="shared" si="139"/>
        <v>172.83292063720532</v>
      </c>
      <c r="G478" s="101">
        <f t="shared" si="140"/>
        <v>17.361428597381117</v>
      </c>
      <c r="H478" s="101">
        <f t="shared" si="141"/>
        <v>0.39729496405644893</v>
      </c>
      <c r="I478" s="101">
        <f t="shared" si="142"/>
        <v>0.39729496405644893</v>
      </c>
      <c r="J478" s="101">
        <f t="shared" si="143"/>
        <v>65.427532051556554</v>
      </c>
      <c r="K478" s="101">
        <f t="shared" si="144"/>
        <v>19.386332035882511</v>
      </c>
      <c r="L478" s="101">
        <f t="shared" si="133"/>
        <v>69.863038024272242</v>
      </c>
      <c r="M478" s="101">
        <f t="shared" si="145"/>
        <v>827.16707936279352</v>
      </c>
      <c r="N478" s="101">
        <f t="shared" si="146"/>
        <v>79.657981905568263</v>
      </c>
      <c r="O478" s="101">
        <f t="shared" si="147"/>
        <v>1.9014277711243843</v>
      </c>
      <c r="P478" s="101">
        <f t="shared" si="148"/>
        <v>1.9014277711243843</v>
      </c>
      <c r="Q478" s="101">
        <f t="shared" si="149"/>
        <v>239.1281738936917</v>
      </c>
      <c r="R478" s="101">
        <f t="shared" si="150"/>
        <v>9.7597853278547841</v>
      </c>
      <c r="S478" s="101">
        <f t="shared" si="134"/>
        <v>494.81828269342998</v>
      </c>
      <c r="T478" s="101">
        <f t="shared" si="135"/>
        <v>304.55570594524823</v>
      </c>
      <c r="U478" s="101">
        <f t="shared" si="136"/>
        <v>29.146117363737297</v>
      </c>
      <c r="V478" s="33">
        <f t="shared" si="137"/>
        <v>999.99999999999886</v>
      </c>
      <c r="W478" s="105">
        <f t="shared" si="151"/>
        <v>810521.98934406159</v>
      </c>
      <c r="X478" s="112">
        <f t="shared" si="138"/>
        <v>666.29817669101328</v>
      </c>
      <c r="Y478" s="32">
        <f>(uNES*L478+ uOCEX*G478+uEREX*'UC '!H478+uHOEX*I478+uNES*S478+ uOCEX*N478+uEREX*O478+uHOEX*P478)/(1+oDR)^A$5:A$65536</f>
        <v>379.81950125999987</v>
      </c>
    </row>
    <row r="479" spans="1:25" x14ac:dyDescent="0.25">
      <c r="A479" s="4">
        <v>473</v>
      </c>
      <c r="C479" s="110">
        <f>IF(male=0,VLOOKUP((A477:A1311/'Life tables'!$I$2)+age,lifetable,13,1),IF(male=1,VLOOKUP((A477:A1311/'Life tables'!$I$2)+age,lifetable,10,1),"error"))</f>
        <v>8.3784722123148025E-4</v>
      </c>
      <c r="F479" s="101">
        <f t="shared" si="139"/>
        <v>172.83291089575883</v>
      </c>
      <c r="G479" s="101">
        <f t="shared" si="140"/>
        <v>17.36142761883243</v>
      </c>
      <c r="H479" s="101">
        <f t="shared" si="141"/>
        <v>0.39729494166356444</v>
      </c>
      <c r="I479" s="101">
        <f t="shared" si="142"/>
        <v>0.39729494166356444</v>
      </c>
      <c r="J479" s="101">
        <f t="shared" si="143"/>
        <v>65.587551594500724</v>
      </c>
      <c r="K479" s="101">
        <f t="shared" si="144"/>
        <v>19.417475636871671</v>
      </c>
      <c r="L479" s="101">
        <f t="shared" si="133"/>
        <v>69.671866162226877</v>
      </c>
      <c r="M479" s="101">
        <f t="shared" si="145"/>
        <v>827.16708910424006</v>
      </c>
      <c r="N479" s="101">
        <f t="shared" si="146"/>
        <v>79.657982843690675</v>
      </c>
      <c r="O479" s="101">
        <f t="shared" si="147"/>
        <v>1.901427793517269</v>
      </c>
      <c r="P479" s="101">
        <f t="shared" si="148"/>
        <v>1.901427793517269</v>
      </c>
      <c r="Q479" s="101">
        <f t="shared" si="149"/>
        <v>239.89114097235264</v>
      </c>
      <c r="R479" s="101">
        <f t="shared" si="150"/>
        <v>9.7819385917818753</v>
      </c>
      <c r="S479" s="101">
        <f t="shared" si="134"/>
        <v>494.03317110938036</v>
      </c>
      <c r="T479" s="101">
        <f t="shared" si="135"/>
        <v>305.4786925668534</v>
      </c>
      <c r="U479" s="101">
        <f t="shared" si="136"/>
        <v>29.199414228653545</v>
      </c>
      <c r="V479" s="33">
        <f t="shared" si="137"/>
        <v>999.99999999999886</v>
      </c>
      <c r="W479" s="105">
        <f t="shared" si="151"/>
        <v>808224.71114674956</v>
      </c>
      <c r="X479" s="112">
        <f t="shared" si="138"/>
        <v>665.32189320449197</v>
      </c>
      <c r="Y479" s="32">
        <f>(uNES*L479+ uOCEX*G479+uEREX*'UC '!H479+uHOEX*I479+uNES*S479+ uOCEX*N479+uEREX*O479+uHOEX*P479)/(1+oDR)^A$5:A$65536</f>
        <v>379.14021456232285</v>
      </c>
    </row>
    <row r="480" spans="1:25" x14ac:dyDescent="0.25">
      <c r="A480" s="4">
        <v>474</v>
      </c>
      <c r="C480" s="110">
        <f>IF(male=0,VLOOKUP((A478:A1312/'Life tables'!$I$2)+age,lifetable,13,1),IF(male=1,VLOOKUP((A478:A1312/'Life tables'!$I$2)+age,lifetable,10,1),"error"))</f>
        <v>8.3784722123148025E-4</v>
      </c>
      <c r="F480" s="101">
        <f t="shared" si="139"/>
        <v>172.83290145457823</v>
      </c>
      <c r="G480" s="101">
        <f t="shared" si="140"/>
        <v>17.361426670446079</v>
      </c>
      <c r="H480" s="101">
        <f t="shared" si="141"/>
        <v>0.39729491996090793</v>
      </c>
      <c r="I480" s="101">
        <f t="shared" si="142"/>
        <v>0.39729491996090793</v>
      </c>
      <c r="J480" s="101">
        <f t="shared" si="143"/>
        <v>65.747571128703655</v>
      </c>
      <c r="K480" s="101">
        <f t="shared" si="144"/>
        <v>19.448619236159583</v>
      </c>
      <c r="L480" s="101">
        <f t="shared" si="133"/>
        <v>69.480694579347102</v>
      </c>
      <c r="M480" s="101">
        <f t="shared" si="145"/>
        <v>827.16709854542069</v>
      </c>
      <c r="N480" s="101">
        <f t="shared" si="146"/>
        <v>79.657983752896826</v>
      </c>
      <c r="O480" s="101">
        <f t="shared" si="147"/>
        <v>1.9014278152199255</v>
      </c>
      <c r="P480" s="101">
        <f t="shared" si="148"/>
        <v>1.9014278152199255</v>
      </c>
      <c r="Q480" s="101">
        <f t="shared" si="149"/>
        <v>240.65410805972201</v>
      </c>
      <c r="R480" s="101">
        <f t="shared" si="150"/>
        <v>9.8040918559618202</v>
      </c>
      <c r="S480" s="101">
        <f t="shared" si="134"/>
        <v>493.2480592464002</v>
      </c>
      <c r="T480" s="101">
        <f t="shared" si="135"/>
        <v>306.40167918842565</v>
      </c>
      <c r="U480" s="101">
        <f t="shared" si="136"/>
        <v>29.252711092121402</v>
      </c>
      <c r="V480" s="33">
        <f t="shared" si="137"/>
        <v>999.99999999999886</v>
      </c>
      <c r="W480" s="105">
        <f t="shared" si="151"/>
        <v>805931.64303053298</v>
      </c>
      <c r="X480" s="112">
        <f t="shared" si="138"/>
        <v>664.34560971945189</v>
      </c>
      <c r="Y480" s="32">
        <f>(uNES*L480+ uOCEX*G480+uEREX*'UC '!H480+uHOEX*I480+uNES*S480+ uOCEX*N480+uEREX*O480+uHOEX*P480)/(1+oDR)^A$5:A$65536</f>
        <v>378.46128716143591</v>
      </c>
    </row>
    <row r="481" spans="1:25" x14ac:dyDescent="0.25">
      <c r="A481" s="4">
        <v>475</v>
      </c>
      <c r="C481" s="110">
        <f>IF(male=0,VLOOKUP((A479:A1313/'Life tables'!$I$2)+age,lifetable,13,1),IF(male=1,VLOOKUP((A479:A1313/'Life tables'!$I$2)+age,lifetable,10,1),"error"))</f>
        <v>8.3784722123148025E-4</v>
      </c>
      <c r="F481" s="101">
        <f t="shared" si="139"/>
        <v>172.83289230440832</v>
      </c>
      <c r="G481" s="101">
        <f t="shared" si="140"/>
        <v>17.361425751292362</v>
      </c>
      <c r="H481" s="101">
        <f t="shared" si="141"/>
        <v>0.39729489892720432</v>
      </c>
      <c r="I481" s="101">
        <f t="shared" si="142"/>
        <v>0.39729489892720432</v>
      </c>
      <c r="J481" s="101">
        <f t="shared" si="143"/>
        <v>65.907590654434784</v>
      </c>
      <c r="K481" s="101">
        <f t="shared" si="144"/>
        <v>19.479762833798681</v>
      </c>
      <c r="L481" s="101">
        <f t="shared" si="133"/>
        <v>69.289523267028073</v>
      </c>
      <c r="M481" s="101">
        <f t="shared" si="145"/>
        <v>827.16710769559063</v>
      </c>
      <c r="N481" s="101">
        <f t="shared" si="146"/>
        <v>79.657984634078005</v>
      </c>
      <c r="O481" s="101">
        <f t="shared" si="147"/>
        <v>1.9014278362536292</v>
      </c>
      <c r="P481" s="101">
        <f t="shared" si="148"/>
        <v>1.9014278362536292</v>
      </c>
      <c r="Q481" s="101">
        <f t="shared" si="149"/>
        <v>241.41707515553136</v>
      </c>
      <c r="R481" s="101">
        <f t="shared" si="150"/>
        <v>9.826245120386826</v>
      </c>
      <c r="S481" s="101">
        <f t="shared" si="134"/>
        <v>492.46294711308718</v>
      </c>
      <c r="T481" s="101">
        <f t="shared" si="135"/>
        <v>307.32466580996618</v>
      </c>
      <c r="U481" s="101">
        <f t="shared" si="136"/>
        <v>29.306007954185507</v>
      </c>
      <c r="V481" s="33">
        <f t="shared" si="137"/>
        <v>999.99999999999898</v>
      </c>
      <c r="W481" s="105">
        <f t="shared" si="151"/>
        <v>803642.77835236536</v>
      </c>
      <c r="X481" s="112">
        <f t="shared" si="138"/>
        <v>663.36932623584721</v>
      </c>
      <c r="Y481" s="32">
        <f>(uNES*L481+ uOCEX*G481+uEREX*'UC '!H481+uHOEX*I481+uNES*S481+ uOCEX*N481+uEREX*O481+uHOEX*P481)/(1+oDR)^A$5:A$65536</f>
        <v>377.78271890683823</v>
      </c>
    </row>
    <row r="482" spans="1:25" x14ac:dyDescent="0.25">
      <c r="A482" s="4">
        <v>476</v>
      </c>
      <c r="C482" s="110">
        <f>IF(male=0,VLOOKUP((A480:A1314/'Life tables'!$I$2)+age,lifetable,13,1),IF(male=1,VLOOKUP((A480:A1314/'Life tables'!$I$2)+age,lifetable,10,1),"error"))</f>
        <v>8.3784722123148025E-4</v>
      </c>
      <c r="F482" s="101">
        <f t="shared" si="139"/>
        <v>172.83288343627908</v>
      </c>
      <c r="G482" s="101">
        <f t="shared" si="140"/>
        <v>17.361424860470219</v>
      </c>
      <c r="H482" s="101">
        <f t="shared" si="141"/>
        <v>0.39729487854183404</v>
      </c>
      <c r="I482" s="101">
        <f t="shared" si="142"/>
        <v>0.39729487854183404</v>
      </c>
      <c r="J482" s="101">
        <f t="shared" si="143"/>
        <v>66.067610171955252</v>
      </c>
      <c r="K482" s="101">
        <f t="shared" si="144"/>
        <v>19.510906429839785</v>
      </c>
      <c r="L482" s="101">
        <f t="shared" si="133"/>
        <v>69.098352216930152</v>
      </c>
      <c r="M482" s="101">
        <f t="shared" si="145"/>
        <v>827.1671165637199</v>
      </c>
      <c r="N482" s="101">
        <f t="shared" si="146"/>
        <v>79.657985488098078</v>
      </c>
      <c r="O482" s="101">
        <f t="shared" si="147"/>
        <v>1.9014278566389995</v>
      </c>
      <c r="P482" s="101">
        <f t="shared" si="148"/>
        <v>1.9014278566389995</v>
      </c>
      <c r="Q482" s="101">
        <f t="shared" si="149"/>
        <v>242.18004225952055</v>
      </c>
      <c r="R482" s="101">
        <f t="shared" si="150"/>
        <v>9.8483983850493395</v>
      </c>
      <c r="S482" s="101">
        <f t="shared" si="134"/>
        <v>491.67783471777392</v>
      </c>
      <c r="T482" s="101">
        <f t="shared" si="135"/>
        <v>308.24765243147579</v>
      </c>
      <c r="U482" s="101">
        <f t="shared" si="136"/>
        <v>29.359304814889125</v>
      </c>
      <c r="V482" s="33">
        <f t="shared" si="137"/>
        <v>999.99999999999898</v>
      </c>
      <c r="W482" s="105">
        <f t="shared" si="151"/>
        <v>801358.11047891143</v>
      </c>
      <c r="X482" s="112">
        <f t="shared" si="138"/>
        <v>662.39304275363406</v>
      </c>
      <c r="Y482" s="32">
        <f>(uNES*L482+ uOCEX*G482+uEREX*'UC '!H482+uHOEX*I482+uNES*S482+ uOCEX*N482+uEREX*O482+uHOEX*P482)/(1+oDR)^A$5:A$65536</f>
        <v>377.10450964808649</v>
      </c>
    </row>
    <row r="483" spans="1:25" x14ac:dyDescent="0.25">
      <c r="A483" s="4">
        <v>477</v>
      </c>
      <c r="C483" s="110">
        <f>IF(male=0,VLOOKUP((A481:A1315/'Life tables'!$I$2)+age,lifetable,13,1),IF(male=1,VLOOKUP((A481:A1315/'Life tables'!$I$2)+age,lifetable,10,1),"error"))</f>
        <v>8.3784722123148025E-4</v>
      </c>
      <c r="F483" s="101">
        <f t="shared" si="139"/>
        <v>172.83287484149702</v>
      </c>
      <c r="G483" s="101">
        <f t="shared" si="140"/>
        <v>17.361423997106375</v>
      </c>
      <c r="H483" s="101">
        <f t="shared" si="141"/>
        <v>0.39729485878481313</v>
      </c>
      <c r="I483" s="101">
        <f t="shared" si="142"/>
        <v>0.39729485878481313</v>
      </c>
      <c r="J483" s="101">
        <f t="shared" si="143"/>
        <v>66.227629681518124</v>
      </c>
      <c r="K483" s="101">
        <f t="shared" si="144"/>
        <v>19.542050024332156</v>
      </c>
      <c r="L483" s="101">
        <f t="shared" si="133"/>
        <v>68.90718142097073</v>
      </c>
      <c r="M483" s="101">
        <f t="shared" si="145"/>
        <v>827.16712515850202</v>
      </c>
      <c r="N483" s="101">
        <f t="shared" si="146"/>
        <v>79.657986315794219</v>
      </c>
      <c r="O483" s="101">
        <f t="shared" si="147"/>
        <v>1.9014278763960206</v>
      </c>
      <c r="P483" s="101">
        <f t="shared" si="148"/>
        <v>1.9014278763960206</v>
      </c>
      <c r="Q483" s="101">
        <f t="shared" si="149"/>
        <v>242.94300937143743</v>
      </c>
      <c r="R483" s="101">
        <f t="shared" si="150"/>
        <v>9.8705516499420387</v>
      </c>
      <c r="S483" s="101">
        <f t="shared" si="134"/>
        <v>490.89272206853627</v>
      </c>
      <c r="T483" s="101">
        <f t="shared" si="135"/>
        <v>309.17063905295555</v>
      </c>
      <c r="U483" s="101">
        <f t="shared" si="136"/>
        <v>29.412601674274192</v>
      </c>
      <c r="V483" s="33">
        <f t="shared" si="137"/>
        <v>999.99999999999909</v>
      </c>
      <c r="W483" s="105">
        <f t="shared" si="151"/>
        <v>799077.6327865296</v>
      </c>
      <c r="X483" s="112">
        <f t="shared" si="138"/>
        <v>661.41675927276924</v>
      </c>
      <c r="Y483" s="32">
        <f>(uNES*L483+ uOCEX*G483+uEREX*'UC '!H483+uHOEX*I483+uNES*S483+ uOCEX*N483+uEREX*O483+uHOEX*P483)/(1+oDR)^A$5:A$65536</f>
        <v>376.42665923479495</v>
      </c>
    </row>
    <row r="484" spans="1:25" x14ac:dyDescent="0.25">
      <c r="A484" s="4">
        <v>478</v>
      </c>
      <c r="C484" s="110">
        <f>IF(male=0,VLOOKUP((A482:A1316/'Life tables'!$I$2)+age,lifetable,13,1),IF(male=1,VLOOKUP((A482:A1316/'Life tables'!$I$2)+age,lifetable,10,1),"error"))</f>
        <v>8.3784722123148025E-4</v>
      </c>
      <c r="F484" s="101">
        <f t="shared" si="139"/>
        <v>172.83286651163661</v>
      </c>
      <c r="G484" s="101">
        <f t="shared" si="140"/>
        <v>17.361423160354462</v>
      </c>
      <c r="H484" s="101">
        <f t="shared" si="141"/>
        <v>0.39729483963677359</v>
      </c>
      <c r="I484" s="101">
        <f t="shared" si="142"/>
        <v>0.39729483963677359</v>
      </c>
      <c r="J484" s="101">
        <f t="shared" si="143"/>
        <v>66.387649183368694</v>
      </c>
      <c r="K484" s="101">
        <f t="shared" si="144"/>
        <v>19.573193617323529</v>
      </c>
      <c r="L484" s="101">
        <f t="shared" si="133"/>
        <v>68.716010871316385</v>
      </c>
      <c r="M484" s="101">
        <f t="shared" si="145"/>
        <v>827.16713348836242</v>
      </c>
      <c r="N484" s="101">
        <f t="shared" si="146"/>
        <v>79.657987117977825</v>
      </c>
      <c r="O484" s="101">
        <f t="shared" si="147"/>
        <v>1.90142789554406</v>
      </c>
      <c r="P484" s="101">
        <f t="shared" si="148"/>
        <v>1.90142789554406</v>
      </c>
      <c r="Q484" s="101">
        <f t="shared" si="149"/>
        <v>243.70597649103766</v>
      </c>
      <c r="R484" s="101">
        <f t="shared" si="150"/>
        <v>9.8927049150578288</v>
      </c>
      <c r="S484" s="101">
        <f t="shared" si="134"/>
        <v>490.10760917320101</v>
      </c>
      <c r="T484" s="101">
        <f t="shared" si="135"/>
        <v>310.09362567440633</v>
      </c>
      <c r="U484" s="101">
        <f t="shared" si="136"/>
        <v>29.46589853238136</v>
      </c>
      <c r="V484" s="33">
        <f t="shared" si="137"/>
        <v>999.99999999999909</v>
      </c>
      <c r="W484" s="105">
        <f t="shared" si="151"/>
        <v>796801.33866126253</v>
      </c>
      <c r="X484" s="112">
        <f t="shared" si="138"/>
        <v>660.44047579321136</v>
      </c>
      <c r="Y484" s="32">
        <f>(uNES*L484+ uOCEX*G484+uEREX*'UC '!H484+uHOEX*I484+uNES*S484+ uOCEX*N484+uEREX*O484+uHOEX*P484)/(1+oDR)^A$5:A$65536</f>
        <v>375.7491675166354</v>
      </c>
    </row>
    <row r="485" spans="1:25" x14ac:dyDescent="0.25">
      <c r="A485" s="4">
        <v>479</v>
      </c>
      <c r="C485" s="110">
        <f>IF(male=0,VLOOKUP((A483:A1317/'Life tables'!$I$2)+age,lifetable,13,1),IF(male=1,VLOOKUP((A483:A1317/'Life tables'!$I$2)+age,lifetable,10,1),"error"))</f>
        <v>8.3784722123148025E-4</v>
      </c>
      <c r="F485" s="101">
        <f t="shared" si="139"/>
        <v>172.83285843853201</v>
      </c>
      <c r="G485" s="101">
        <f t="shared" si="140"/>
        <v>17.361422349394211</v>
      </c>
      <c r="H485" s="101">
        <f t="shared" si="141"/>
        <v>0.39729482107894454</v>
      </c>
      <c r="I485" s="101">
        <f t="shared" si="142"/>
        <v>0.39729482107894454</v>
      </c>
      <c r="J485" s="101">
        <f t="shared" si="143"/>
        <v>66.547668677744682</v>
      </c>
      <c r="K485" s="101">
        <f t="shared" si="144"/>
        <v>19.604337208860169</v>
      </c>
      <c r="L485" s="101">
        <f t="shared" si="133"/>
        <v>68.524840560375068</v>
      </c>
      <c r="M485" s="101">
        <f t="shared" si="145"/>
        <v>827.16714156146702</v>
      </c>
      <c r="N485" s="101">
        <f t="shared" si="146"/>
        <v>79.657987895435284</v>
      </c>
      <c r="O485" s="101">
        <f t="shared" si="147"/>
        <v>1.9014279141018893</v>
      </c>
      <c r="P485" s="101">
        <f t="shared" si="148"/>
        <v>1.9014279141018893</v>
      </c>
      <c r="Q485" s="101">
        <f t="shared" si="149"/>
        <v>244.46894361808441</v>
      </c>
      <c r="R485" s="101">
        <f t="shared" si="150"/>
        <v>9.9148581803898335</v>
      </c>
      <c r="S485" s="101">
        <f t="shared" si="134"/>
        <v>489.32249603935372</v>
      </c>
      <c r="T485" s="101">
        <f t="shared" si="135"/>
        <v>311.01661229582908</v>
      </c>
      <c r="U485" s="101">
        <f t="shared" si="136"/>
        <v>29.519195389250001</v>
      </c>
      <c r="V485" s="33">
        <f t="shared" si="137"/>
        <v>999.99999999999909</v>
      </c>
      <c r="W485" s="105">
        <f t="shared" si="151"/>
        <v>794529.22149881918</v>
      </c>
      <c r="X485" s="112">
        <f t="shared" si="138"/>
        <v>659.46419231491996</v>
      </c>
      <c r="Y485" s="32">
        <f>(uNES*L485+ uOCEX*G485+uEREX*'UC '!H485+uHOEX*I485+uNES*S485+ uOCEX*N485+uEREX*O485+uHOEX*P485)/(1+oDR)^A$5:A$65536</f>
        <v>375.07203434333655</v>
      </c>
    </row>
    <row r="486" spans="1:25" x14ac:dyDescent="0.25">
      <c r="A486" s="4">
        <v>480</v>
      </c>
      <c r="C486" s="110">
        <f>IF(male=0,VLOOKUP((A484:A1318/'Life tables'!$I$2)+age,lifetable,13,1),IF(male=1,VLOOKUP((A484:A1318/'Life tables'!$I$2)+age,lifetable,10,1),"error"))</f>
        <v>8.3784722123148025E-4</v>
      </c>
      <c r="F486" s="101">
        <f t="shared" si="139"/>
        <v>172.83285061426912</v>
      </c>
      <c r="G486" s="101">
        <f t="shared" si="140"/>
        <v>17.361421563430625</v>
      </c>
      <c r="H486" s="101">
        <f t="shared" si="141"/>
        <v>0.39729480309313353</v>
      </c>
      <c r="I486" s="101">
        <f t="shared" si="142"/>
        <v>0.39729480309313353</v>
      </c>
      <c r="J486" s="101">
        <f t="shared" si="143"/>
        <v>66.707688164876473</v>
      </c>
      <c r="K486" s="101">
        <f t="shared" si="144"/>
        <v>19.635480798986919</v>
      </c>
      <c r="L486" s="101">
        <f t="shared" si="133"/>
        <v>68.33367048078884</v>
      </c>
      <c r="M486" s="101">
        <f t="shared" si="145"/>
        <v>827.16714938572989</v>
      </c>
      <c r="N486" s="101">
        <f t="shared" si="146"/>
        <v>79.65798864892875</v>
      </c>
      <c r="O486" s="101">
        <f t="shared" si="147"/>
        <v>1.9014279320877001</v>
      </c>
      <c r="P486" s="101">
        <f t="shared" si="148"/>
        <v>1.9014279320877001</v>
      </c>
      <c r="Q486" s="101">
        <f t="shared" si="149"/>
        <v>245.23191075234814</v>
      </c>
      <c r="R486" s="101">
        <f t="shared" si="150"/>
        <v>9.9370114459313879</v>
      </c>
      <c r="S486" s="101">
        <f t="shared" si="134"/>
        <v>488.53738267434619</v>
      </c>
      <c r="T486" s="101">
        <f t="shared" si="135"/>
        <v>311.9395989172246</v>
      </c>
      <c r="U486" s="101">
        <f t="shared" si="136"/>
        <v>29.572492244918308</v>
      </c>
      <c r="V486" s="33">
        <f t="shared" si="137"/>
        <v>999.99999999999898</v>
      </c>
      <c r="W486" s="105">
        <f t="shared" si="151"/>
        <v>792261.27470456681</v>
      </c>
      <c r="X486" s="112">
        <f t="shared" si="138"/>
        <v>658.48790883785614</v>
      </c>
      <c r="Y486" s="32">
        <f>(uNES*L486+ uOCEX*G486+uEREX*'UC '!H486+uHOEX*I486+uNES*S486+ uOCEX*N486+uEREX*O486+uHOEX*P486)/(1+oDR)^A$5:A$65536</f>
        <v>374.3952595646852</v>
      </c>
    </row>
    <row r="487" spans="1:25" x14ac:dyDescent="0.25">
      <c r="A487" s="4">
        <v>481</v>
      </c>
      <c r="C487" s="110">
        <f>IF(male=0,VLOOKUP((A485:A1319/'Life tables'!$I$2)+age,lifetable,13,1),IF(male=1,VLOOKUP((A485:A1319/'Life tables'!$I$2)+age,lifetable,10,1),"error"))</f>
        <v>8.3784722123148025E-4</v>
      </c>
      <c r="F487" s="101">
        <f t="shared" si="139"/>
        <v>172.83284303117776</v>
      </c>
      <c r="G487" s="101">
        <f t="shared" si="140"/>
        <v>17.361420801693228</v>
      </c>
      <c r="H487" s="101">
        <f t="shared" si="141"/>
        <v>0.397294785661709</v>
      </c>
      <c r="I487" s="101">
        <f t="shared" si="142"/>
        <v>0.397294785661709</v>
      </c>
      <c r="J487" s="101">
        <f t="shared" si="143"/>
        <v>66.867707644987362</v>
      </c>
      <c r="K487" s="101">
        <f t="shared" si="144"/>
        <v>19.666624387747234</v>
      </c>
      <c r="L487" s="101">
        <f t="shared" si="133"/>
        <v>68.142500625426507</v>
      </c>
      <c r="M487" s="101">
        <f t="shared" si="145"/>
        <v>827.16715696882125</v>
      </c>
      <c r="N487" s="101">
        <f t="shared" si="146"/>
        <v>79.657989379196877</v>
      </c>
      <c r="O487" s="101">
        <f t="shared" si="147"/>
        <v>1.9014279495191246</v>
      </c>
      <c r="P487" s="101">
        <f t="shared" si="148"/>
        <v>1.9014279495191246</v>
      </c>
      <c r="Q487" s="101">
        <f t="shared" si="149"/>
        <v>245.9948778936064</v>
      </c>
      <c r="R487" s="101">
        <f t="shared" si="150"/>
        <v>9.9591647116760331</v>
      </c>
      <c r="S487" s="101">
        <f t="shared" si="134"/>
        <v>487.75226908530368</v>
      </c>
      <c r="T487" s="101">
        <f t="shared" si="135"/>
        <v>312.86258553859375</v>
      </c>
      <c r="U487" s="101">
        <f t="shared" si="136"/>
        <v>29.625789099423265</v>
      </c>
      <c r="V487" s="33">
        <f t="shared" si="137"/>
        <v>999.99999999999898</v>
      </c>
      <c r="W487" s="105">
        <f t="shared" si="151"/>
        <v>789997.49169351056</v>
      </c>
      <c r="X487" s="112">
        <f t="shared" si="138"/>
        <v>657.51162536198194</v>
      </c>
      <c r="Y487" s="32">
        <f>(uNES*L487+ uOCEX*G487+uEREX*'UC '!H487+uHOEX*I487+uNES*S487+ uOCEX*N487+uEREX*O487+uHOEX*P487)/(1+oDR)^A$5:A$65536</f>
        <v>373.71884303052553</v>
      </c>
    </row>
    <row r="488" spans="1:25" x14ac:dyDescent="0.25">
      <c r="A488" s="4">
        <v>482</v>
      </c>
      <c r="C488" s="110">
        <f>IF(male=0,VLOOKUP((A486:A1320/'Life tables'!$I$2)+age,lifetable,13,1),IF(male=1,VLOOKUP((A486:A1320/'Life tables'!$I$2)+age,lifetable,10,1),"error"))</f>
        <v>8.3784722123148025E-4</v>
      </c>
      <c r="F488" s="101">
        <f t="shared" si="139"/>
        <v>172.83283568182418</v>
      </c>
      <c r="G488" s="101">
        <f t="shared" si="140"/>
        <v>17.361420063435279</v>
      </c>
      <c r="H488" s="101">
        <f t="shared" si="141"/>
        <v>0.39729476876758285</v>
      </c>
      <c r="I488" s="101">
        <f t="shared" si="142"/>
        <v>0.39729476876758285</v>
      </c>
      <c r="J488" s="101">
        <f t="shared" si="143"/>
        <v>67.027727118293754</v>
      </c>
      <c r="K488" s="101">
        <f t="shared" si="144"/>
        <v>19.697767975183233</v>
      </c>
      <c r="L488" s="101">
        <f t="shared" si="133"/>
        <v>67.951330987376735</v>
      </c>
      <c r="M488" s="101">
        <f t="shared" si="145"/>
        <v>827.16716431817485</v>
      </c>
      <c r="N488" s="101">
        <f t="shared" si="146"/>
        <v>79.65799008695555</v>
      </c>
      <c r="O488" s="101">
        <f t="shared" si="147"/>
        <v>1.9014279664132507</v>
      </c>
      <c r="P488" s="101">
        <f t="shared" si="148"/>
        <v>1.9014279664132507</v>
      </c>
      <c r="Q488" s="101">
        <f t="shared" si="149"/>
        <v>246.75784504164361</v>
      </c>
      <c r="R488" s="101">
        <f t="shared" si="150"/>
        <v>9.9813179776175094</v>
      </c>
      <c r="S488" s="101">
        <f t="shared" si="134"/>
        <v>486.9671552791317</v>
      </c>
      <c r="T488" s="101">
        <f t="shared" si="135"/>
        <v>313.78557215993737</v>
      </c>
      <c r="U488" s="101">
        <f t="shared" si="136"/>
        <v>29.67908595280074</v>
      </c>
      <c r="V488" s="33">
        <f t="shared" si="137"/>
        <v>999.99999999999909</v>
      </c>
      <c r="W488" s="105">
        <f t="shared" si="151"/>
        <v>787737.86589028756</v>
      </c>
      <c r="X488" s="112">
        <f t="shared" si="138"/>
        <v>656.53534188726098</v>
      </c>
      <c r="Y488" s="32">
        <f>(uNES*L488+ uOCEX*G488+uEREX*'UC '!H488+uHOEX*I488+uNES*S488+ uOCEX*N488+uEREX*O488+uHOEX*P488)/(1+oDR)^A$5:A$65536</f>
        <v>373.04278459075852</v>
      </c>
    </row>
    <row r="489" spans="1:25" x14ac:dyDescent="0.25">
      <c r="A489" s="4">
        <v>483</v>
      </c>
      <c r="C489" s="110">
        <f>IF(male=0,VLOOKUP((A487:A1321/'Life tables'!$I$2)+age,lifetable,13,1),IF(male=1,VLOOKUP((A487:A1321/'Life tables'!$I$2)+age,lifetable,10,1),"error"))</f>
        <v>8.3784722123148025E-4</v>
      </c>
      <c r="F489" s="101">
        <f t="shared" si="139"/>
        <v>172.8328285590037</v>
      </c>
      <c r="G489" s="101">
        <f t="shared" si="140"/>
        <v>17.361419347933055</v>
      </c>
      <c r="H489" s="101">
        <f t="shared" si="141"/>
        <v>0.39729475239419348</v>
      </c>
      <c r="I489" s="101">
        <f t="shared" si="142"/>
        <v>0.39729475239419348</v>
      </c>
      <c r="J489" s="101">
        <f t="shared" si="143"/>
        <v>67.187746585005399</v>
      </c>
      <c r="K489" s="101">
        <f t="shared" si="144"/>
        <v>19.728911561335735</v>
      </c>
      <c r="L489" s="101">
        <f t="shared" si="133"/>
        <v>67.760161559941125</v>
      </c>
      <c r="M489" s="101">
        <f t="shared" si="145"/>
        <v>827.16717144099528</v>
      </c>
      <c r="N489" s="101">
        <f t="shared" si="146"/>
        <v>79.657990772898586</v>
      </c>
      <c r="O489" s="101">
        <f t="shared" si="147"/>
        <v>1.90142798278664</v>
      </c>
      <c r="P489" s="101">
        <f t="shared" si="148"/>
        <v>1.90142798278664</v>
      </c>
      <c r="Q489" s="101">
        <f t="shared" si="149"/>
        <v>247.5208121962508</v>
      </c>
      <c r="R489" s="101">
        <f t="shared" si="150"/>
        <v>10.00347124374975</v>
      </c>
      <c r="S489" s="101">
        <f t="shared" si="134"/>
        <v>486.18204126252289</v>
      </c>
      <c r="T489" s="101">
        <f t="shared" si="135"/>
        <v>314.70855878125622</v>
      </c>
      <c r="U489" s="101">
        <f t="shared" si="136"/>
        <v>29.732382805085486</v>
      </c>
      <c r="V489" s="33">
        <f t="shared" si="137"/>
        <v>999.99999999999898</v>
      </c>
      <c r="W489" s="105">
        <f t="shared" si="151"/>
        <v>785482.39072914666</v>
      </c>
      <c r="X489" s="112">
        <f t="shared" si="138"/>
        <v>655.55905841365734</v>
      </c>
      <c r="Y489" s="32">
        <f>(uNES*L489+ uOCEX*G489+uEREX*'UC '!H489+uHOEX*I489+uNES*S489+ uOCEX*N489+uEREX*O489+uHOEX*P489)/(1+oDR)^A$5:A$65536</f>
        <v>372.36708409534282</v>
      </c>
    </row>
    <row r="490" spans="1:25" x14ac:dyDescent="0.25">
      <c r="A490" s="4">
        <v>484</v>
      </c>
      <c r="C490" s="110">
        <f>IF(male=0,VLOOKUP((A488:A1322/'Life tables'!$I$2)+age,lifetable,13,1),IF(male=1,VLOOKUP((A488:A1322/'Life tables'!$I$2)+age,lifetable,10,1),"error"))</f>
        <v>8.3784722123148025E-4</v>
      </c>
      <c r="F490" s="101">
        <f t="shared" si="139"/>
        <v>172.83282165573382</v>
      </c>
      <c r="G490" s="101">
        <f t="shared" si="140"/>
        <v>17.361418654485149</v>
      </c>
      <c r="H490" s="101">
        <f t="shared" si="141"/>
        <v>0.39729473652549008</v>
      </c>
      <c r="I490" s="101">
        <f t="shared" si="142"/>
        <v>0.39729473652549008</v>
      </c>
      <c r="J490" s="101">
        <f t="shared" si="143"/>
        <v>67.347766045325571</v>
      </c>
      <c r="K490" s="101">
        <f t="shared" si="144"/>
        <v>19.760055146244305</v>
      </c>
      <c r="L490" s="101">
        <f t="shared" si="133"/>
        <v>67.568992336627815</v>
      </c>
      <c r="M490" s="101">
        <f t="shared" si="145"/>
        <v>827.16717834426515</v>
      </c>
      <c r="N490" s="101">
        <f t="shared" si="146"/>
        <v>79.657991437698442</v>
      </c>
      <c r="O490" s="101">
        <f t="shared" si="147"/>
        <v>1.9014279986553435</v>
      </c>
      <c r="P490" s="101">
        <f t="shared" si="148"/>
        <v>1.9014279986553435</v>
      </c>
      <c r="Q490" s="101">
        <f t="shared" si="149"/>
        <v>248.28377935722548</v>
      </c>
      <c r="R490" s="101">
        <f t="shared" si="150"/>
        <v>10.025624510066876</v>
      </c>
      <c r="S490" s="101">
        <f t="shared" si="134"/>
        <v>485.39692704196364</v>
      </c>
      <c r="T490" s="101">
        <f t="shared" si="135"/>
        <v>315.63154540255107</v>
      </c>
      <c r="U490" s="101">
        <f t="shared" si="136"/>
        <v>29.785679656311181</v>
      </c>
      <c r="V490" s="33">
        <f t="shared" si="137"/>
        <v>999.99999999999898</v>
      </c>
      <c r="W490" s="105">
        <f t="shared" si="151"/>
        <v>783231.05965394073</v>
      </c>
      <c r="X490" s="112">
        <f t="shared" si="138"/>
        <v>654.58277494113668</v>
      </c>
      <c r="Y490" s="32">
        <f>(uNES*L490+ uOCEX*G490+uEREX*'UC '!H490+uHOEX*I490+uNES*S490+ uOCEX*N490+uEREX*O490+uHOEX*P490)/(1+oDR)^A$5:A$65536</f>
        <v>371.69174139429418</v>
      </c>
    </row>
    <row r="491" spans="1:25" x14ac:dyDescent="0.25">
      <c r="A491" s="4">
        <v>485</v>
      </c>
      <c r="C491" s="110">
        <f>IF(male=0,VLOOKUP((A489:A1323/'Life tables'!$I$2)+age,lifetable,13,1),IF(male=1,VLOOKUP((A489:A1323/'Life tables'!$I$2)+age,lifetable,10,1),"error"))</f>
        <v>8.3784722123148025E-4</v>
      </c>
      <c r="F491" s="101">
        <f t="shared" si="139"/>
        <v>172.8328149652472</v>
      </c>
      <c r="G491" s="101">
        <f t="shared" si="140"/>
        <v>17.361417982411766</v>
      </c>
      <c r="H491" s="101">
        <f t="shared" si="141"/>
        <v>0.39729472114591635</v>
      </c>
      <c r="I491" s="101">
        <f t="shared" si="142"/>
        <v>0.39729472114591635</v>
      </c>
      <c r="J491" s="101">
        <f t="shared" si="143"/>
        <v>67.507785499451259</v>
      </c>
      <c r="K491" s="101">
        <f t="shared" si="144"/>
        <v>19.791198729947283</v>
      </c>
      <c r="L491" s="101">
        <f t="shared" si="133"/>
        <v>67.377823311145065</v>
      </c>
      <c r="M491" s="101">
        <f t="shared" si="145"/>
        <v>827.16718503475181</v>
      </c>
      <c r="N491" s="101">
        <f t="shared" si="146"/>
        <v>79.6579920820068</v>
      </c>
      <c r="O491" s="101">
        <f t="shared" si="147"/>
        <v>1.9014280140349173</v>
      </c>
      <c r="P491" s="101">
        <f t="shared" si="148"/>
        <v>1.9014280140349173</v>
      </c>
      <c r="Q491" s="101">
        <f t="shared" si="149"/>
        <v>249.04674652437137</v>
      </c>
      <c r="R491" s="101">
        <f t="shared" si="150"/>
        <v>10.047777776563187</v>
      </c>
      <c r="S491" s="101">
        <f t="shared" si="134"/>
        <v>484.6118126237406</v>
      </c>
      <c r="T491" s="101">
        <f t="shared" si="135"/>
        <v>316.55453202382262</v>
      </c>
      <c r="U491" s="101">
        <f t="shared" si="136"/>
        <v>29.83897650651047</v>
      </c>
      <c r="V491" s="33">
        <f t="shared" si="137"/>
        <v>999.99999999999898</v>
      </c>
      <c r="W491" s="105">
        <f t="shared" si="151"/>
        <v>780983.86611810816</v>
      </c>
      <c r="X491" s="112">
        <f t="shared" si="138"/>
        <v>653.6064914696658</v>
      </c>
      <c r="Y491" s="32">
        <f>(uNES*L491+ uOCEX*G491+uEREX*'UC '!H491+uHOEX*I491+uNES*S491+ uOCEX*N491+uEREX*O491+uHOEX*P491)/(1+oDR)^A$5:A$65536</f>
        <v>371.01675633768582</v>
      </c>
    </row>
    <row r="492" spans="1:25" x14ac:dyDescent="0.25">
      <c r="A492" s="4">
        <v>486</v>
      </c>
      <c r="C492" s="110">
        <f>IF(male=0,VLOOKUP((A490:A1324/'Life tables'!$I$2)+age,lifetable,13,1),IF(male=1,VLOOKUP((A490:A1324/'Life tables'!$I$2)+age,lifetable,10,1),"error"))</f>
        <v>8.3784722123148025E-4</v>
      </c>
      <c r="F492" s="101">
        <f t="shared" si="139"/>
        <v>172.83280848098508</v>
      </c>
      <c r="G492" s="101">
        <f t="shared" si="140"/>
        <v>17.361417331054064</v>
      </c>
      <c r="H492" s="101">
        <f t="shared" si="141"/>
        <v>0.39729470624039559</v>
      </c>
      <c r="I492" s="101">
        <f t="shared" si="142"/>
        <v>0.39729470624039559</v>
      </c>
      <c r="J492" s="101">
        <f t="shared" si="143"/>
        <v>67.667804947573416</v>
      </c>
      <c r="K492" s="101">
        <f t="shared" si="144"/>
        <v>19.82234231248183</v>
      </c>
      <c r="L492" s="101">
        <f t="shared" si="133"/>
        <v>67.186654477394995</v>
      </c>
      <c r="M492" s="101">
        <f t="shared" si="145"/>
        <v>827.16719151901395</v>
      </c>
      <c r="N492" s="101">
        <f t="shared" si="146"/>
        <v>79.657992706455289</v>
      </c>
      <c r="O492" s="101">
        <f t="shared" si="147"/>
        <v>1.9014280289404382</v>
      </c>
      <c r="P492" s="101">
        <f t="shared" si="148"/>
        <v>1.9014280289404382</v>
      </c>
      <c r="Q492" s="101">
        <f t="shared" si="149"/>
        <v>249.80971369749824</v>
      </c>
      <c r="R492" s="101">
        <f t="shared" si="150"/>
        <v>10.06993104323316</v>
      </c>
      <c r="S492" s="101">
        <f t="shared" si="134"/>
        <v>483.82669801394638</v>
      </c>
      <c r="T492" s="101">
        <f t="shared" si="135"/>
        <v>317.47751864507165</v>
      </c>
      <c r="U492" s="101">
        <f t="shared" si="136"/>
        <v>29.892273355714991</v>
      </c>
      <c r="V492" s="33">
        <f t="shared" si="137"/>
        <v>999.99999999999909</v>
      </c>
      <c r="W492" s="105">
        <f t="shared" si="151"/>
        <v>778740.80358466378</v>
      </c>
      <c r="X492" s="112">
        <f t="shared" si="138"/>
        <v>652.63020799921242</v>
      </c>
      <c r="Y492" s="32">
        <f>(uNES*L492+ uOCEX*G492+uEREX*'UC '!H492+uHOEX*I492+uNES*S492+ uOCEX*N492+uEREX*O492+uHOEX*P492)/(1+oDR)^A$5:A$65536</f>
        <v>370.34212877564767</v>
      </c>
    </row>
    <row r="493" spans="1:25" x14ac:dyDescent="0.25">
      <c r="A493" s="4">
        <v>487</v>
      </c>
      <c r="C493" s="110">
        <f>IF(male=0,VLOOKUP((A491:A1325/'Life tables'!$I$2)+age,lifetable,13,1),IF(male=1,VLOOKUP((A491:A1325/'Life tables'!$I$2)+age,lifetable,10,1),"error"))</f>
        <v>8.3784722123148025E-4</v>
      </c>
      <c r="F493" s="101">
        <f t="shared" si="139"/>
        <v>172.8328021965909</v>
      </c>
      <c r="G493" s="101">
        <f t="shared" si="140"/>
        <v>17.361416699773518</v>
      </c>
      <c r="H493" s="101">
        <f t="shared" si="141"/>
        <v>0.39729469179431581</v>
      </c>
      <c r="I493" s="101">
        <f t="shared" si="142"/>
        <v>0.39729469179431581</v>
      </c>
      <c r="J493" s="101">
        <f t="shared" si="143"/>
        <v>67.82782438987708</v>
      </c>
      <c r="K493" s="101">
        <f t="shared" si="144"/>
        <v>19.85348589388396</v>
      </c>
      <c r="L493" s="101">
        <f t="shared" si="133"/>
        <v>66.995485829467725</v>
      </c>
      <c r="M493" s="101">
        <f t="shared" si="145"/>
        <v>827.16719780340816</v>
      </c>
      <c r="N493" s="101">
        <f t="shared" si="146"/>
        <v>79.657993311656071</v>
      </c>
      <c r="O493" s="101">
        <f t="shared" si="147"/>
        <v>1.9014280433865178</v>
      </c>
      <c r="P493" s="101">
        <f t="shared" si="148"/>
        <v>1.9014280433865178</v>
      </c>
      <c r="Q493" s="101">
        <f t="shared" si="149"/>
        <v>250.57268087642174</v>
      </c>
      <c r="R493" s="101">
        <f t="shared" si="150"/>
        <v>10.092084310071442</v>
      </c>
      <c r="S493" s="101">
        <f t="shared" si="134"/>
        <v>483.04158321848593</v>
      </c>
      <c r="T493" s="101">
        <f t="shared" si="135"/>
        <v>318.40050526629881</v>
      </c>
      <c r="U493" s="101">
        <f t="shared" si="136"/>
        <v>29.945570203955402</v>
      </c>
      <c r="V493" s="33">
        <f t="shared" si="137"/>
        <v>999.99999999999909</v>
      </c>
      <c r="W493" s="105">
        <f t="shared" si="151"/>
        <v>776501.86552618211</v>
      </c>
      <c r="X493" s="112">
        <f t="shared" si="138"/>
        <v>651.65392452974493</v>
      </c>
      <c r="Y493" s="32">
        <f>(uNES*L493+ uOCEX*G493+uEREX*'UC '!H493+uHOEX*I493+uNES*S493+ uOCEX*N493+uEREX*O493+uHOEX*P493)/(1+oDR)^A$5:A$65536</f>
        <v>369.66785855836753</v>
      </c>
    </row>
    <row r="494" spans="1:25" x14ac:dyDescent="0.25">
      <c r="A494" s="4">
        <v>488</v>
      </c>
      <c r="C494" s="110">
        <f>IF(male=0,VLOOKUP((A492:A1326/'Life tables'!$I$2)+age,lifetable,13,1),IF(male=1,VLOOKUP((A492:A1326/'Life tables'!$I$2)+age,lifetable,10,1),"error"))</f>
        <v>8.3784722123148025E-4</v>
      </c>
      <c r="F494" s="101">
        <f t="shared" si="139"/>
        <v>172.83279610590407</v>
      </c>
      <c r="G494" s="101">
        <f t="shared" si="140"/>
        <v>17.361416087951277</v>
      </c>
      <c r="H494" s="101">
        <f t="shared" si="141"/>
        <v>0.39729467779351552</v>
      </c>
      <c r="I494" s="101">
        <f t="shared" si="142"/>
        <v>0.39729467779351552</v>
      </c>
      <c r="J494" s="101">
        <f t="shared" si="143"/>
        <v>67.987843826541607</v>
      </c>
      <c r="K494" s="101">
        <f t="shared" si="144"/>
        <v>19.884629474188582</v>
      </c>
      <c r="L494" s="101">
        <f t="shared" si="133"/>
        <v>66.804317361635569</v>
      </c>
      <c r="M494" s="101">
        <f t="shared" si="145"/>
        <v>827.167203894095</v>
      </c>
      <c r="N494" s="101">
        <f t="shared" si="146"/>
        <v>79.657993898202406</v>
      </c>
      <c r="O494" s="101">
        <f t="shared" si="147"/>
        <v>1.9014280573873183</v>
      </c>
      <c r="P494" s="101">
        <f t="shared" si="148"/>
        <v>1.9014280573873183</v>
      </c>
      <c r="Q494" s="101">
        <f t="shared" si="149"/>
        <v>251.33564806096322</v>
      </c>
      <c r="R494" s="101">
        <f t="shared" si="150"/>
        <v>10.114237577072846</v>
      </c>
      <c r="S494" s="101">
        <f t="shared" si="134"/>
        <v>482.25646824308188</v>
      </c>
      <c r="T494" s="101">
        <f t="shared" si="135"/>
        <v>319.32349188750482</v>
      </c>
      <c r="U494" s="101">
        <f t="shared" si="136"/>
        <v>29.998867051261428</v>
      </c>
      <c r="V494" s="33">
        <f t="shared" si="137"/>
        <v>999.99999999999909</v>
      </c>
      <c r="W494" s="105">
        <f t="shared" si="151"/>
        <v>774267.04542478709</v>
      </c>
      <c r="X494" s="112">
        <f t="shared" si="138"/>
        <v>650.67764106123275</v>
      </c>
      <c r="Y494" s="32">
        <f>(uNES*L494+ uOCEX*G494+uEREX*'UC '!H494+uHOEX*I494+uNES*S494+ uOCEX*N494+uEREX*O494+uHOEX*P494)/(1+oDR)^A$5:A$65536</f>
        <v>368.9939455360892</v>
      </c>
    </row>
    <row r="495" spans="1:25" x14ac:dyDescent="0.25">
      <c r="A495" s="4">
        <v>489</v>
      </c>
      <c r="C495" s="110">
        <f>IF(male=0,VLOOKUP((A493:A1327/'Life tables'!$I$2)+age,lifetable,13,1),IF(male=1,VLOOKUP((A493:A1327/'Life tables'!$I$2)+age,lifetable,10,1),"error"))</f>
        <v>8.3784722123148025E-4</v>
      </c>
      <c r="F495" s="101">
        <f t="shared" si="139"/>
        <v>172.83279020295379</v>
      </c>
      <c r="G495" s="101">
        <f t="shared" si="140"/>
        <v>17.361415494987568</v>
      </c>
      <c r="H495" s="101">
        <f t="shared" si="141"/>
        <v>0.39729466422426951</v>
      </c>
      <c r="I495" s="101">
        <f t="shared" si="142"/>
        <v>0.39729466422426951</v>
      </c>
      <c r="J495" s="101">
        <f t="shared" si="143"/>
        <v>68.147863257740809</v>
      </c>
      <c r="K495" s="101">
        <f t="shared" si="144"/>
        <v>19.915773053429522</v>
      </c>
      <c r="L495" s="101">
        <f t="shared" si="133"/>
        <v>66.613149068347354</v>
      </c>
      <c r="M495" s="101">
        <f t="shared" si="145"/>
        <v>827.1672097970453</v>
      </c>
      <c r="N495" s="101">
        <f t="shared" si="146"/>
        <v>79.657994466669308</v>
      </c>
      <c r="O495" s="101">
        <f t="shared" si="147"/>
        <v>1.9014280709565643</v>
      </c>
      <c r="P495" s="101">
        <f t="shared" si="148"/>
        <v>1.9014280709565643</v>
      </c>
      <c r="Q495" s="101">
        <f t="shared" si="149"/>
        <v>252.09861525094948</v>
      </c>
      <c r="R495" s="101">
        <f t="shared" si="150"/>
        <v>10.136390844232341</v>
      </c>
      <c r="S495" s="101">
        <f t="shared" si="134"/>
        <v>481.47135309328104</v>
      </c>
      <c r="T495" s="101">
        <f t="shared" si="135"/>
        <v>320.2464785086903</v>
      </c>
      <c r="U495" s="101">
        <f t="shared" si="136"/>
        <v>30.052163897661863</v>
      </c>
      <c r="V495" s="33">
        <f t="shared" si="137"/>
        <v>999.99999999999909</v>
      </c>
      <c r="W495" s="105">
        <f t="shared" si="151"/>
        <v>772036.33677213592</v>
      </c>
      <c r="X495" s="112">
        <f t="shared" si="138"/>
        <v>649.70135759364689</v>
      </c>
      <c r="Y495" s="32">
        <f>(uNES*L495+ uOCEX*G495+uEREX*'UC '!H495+uHOEX*I495+uNES*S495+ uOCEX*N495+uEREX*O495+uHOEX*P495)/(1+oDR)^A$5:A$65536</f>
        <v>368.3203895591148</v>
      </c>
    </row>
    <row r="496" spans="1:25" x14ac:dyDescent="0.25">
      <c r="A496" s="4">
        <v>490</v>
      </c>
      <c r="C496" s="110">
        <f>IF(male=0,VLOOKUP((A494:A1328/'Life tables'!$I$2)+age,lifetable,13,1),IF(male=1,VLOOKUP((A494:A1328/'Life tables'!$I$2)+age,lifetable,10,1),"error"))</f>
        <v>8.3784722123148025E-4</v>
      </c>
      <c r="F496" s="101">
        <f t="shared" si="139"/>
        <v>172.83278448195335</v>
      </c>
      <c r="G496" s="101">
        <f t="shared" si="140"/>
        <v>17.361414920301101</v>
      </c>
      <c r="H496" s="101">
        <f t="shared" si="141"/>
        <v>0.39729465107327577</v>
      </c>
      <c r="I496" s="101">
        <f t="shared" si="142"/>
        <v>0.39729465107327577</v>
      </c>
      <c r="J496" s="101">
        <f t="shared" si="143"/>
        <v>68.307882683643157</v>
      </c>
      <c r="K496" s="101">
        <f t="shared" si="144"/>
        <v>19.946916631639567</v>
      </c>
      <c r="L496" s="101">
        <f t="shared" si="133"/>
        <v>66.42198094422298</v>
      </c>
      <c r="M496" s="101">
        <f t="shared" si="145"/>
        <v>827.16721551804574</v>
      </c>
      <c r="N496" s="101">
        <f t="shared" si="146"/>
        <v>79.657995017614056</v>
      </c>
      <c r="O496" s="101">
        <f t="shared" si="147"/>
        <v>1.9014280841075581</v>
      </c>
      <c r="P496" s="101">
        <f t="shared" si="148"/>
        <v>1.9014280841075581</v>
      </c>
      <c r="Q496" s="101">
        <f t="shared" si="149"/>
        <v>252.86158244621271</v>
      </c>
      <c r="R496" s="101">
        <f t="shared" si="150"/>
        <v>10.158544111545059</v>
      </c>
      <c r="S496" s="101">
        <f t="shared" si="134"/>
        <v>480.68623777445879</v>
      </c>
      <c r="T496" s="101">
        <f t="shared" si="135"/>
        <v>321.16946512985589</v>
      </c>
      <c r="U496" s="101">
        <f t="shared" si="136"/>
        <v>30.105460743184626</v>
      </c>
      <c r="V496" s="33">
        <f t="shared" si="137"/>
        <v>999.99999999999909</v>
      </c>
      <c r="W496" s="105">
        <f t="shared" si="151"/>
        <v>769809.7330694074</v>
      </c>
      <c r="X496" s="112">
        <f t="shared" si="138"/>
        <v>648.72507412695859</v>
      </c>
      <c r="Y496" s="32">
        <f>(uNES*L496+ uOCEX*G496+uEREX*'UC '!H496+uHOEX*I496+uNES*S496+ uOCEX*N496+uEREX*O496+uHOEX*P496)/(1+oDR)^A$5:A$65536</f>
        <v>367.64719047780244</v>
      </c>
    </row>
    <row r="497" spans="1:25" x14ac:dyDescent="0.25">
      <c r="A497" s="4">
        <v>491</v>
      </c>
      <c r="C497" s="110">
        <f>IF(male=0,VLOOKUP((A495:A1329/'Life tables'!$I$2)+age,lifetable,13,1),IF(male=1,VLOOKUP((A495:A1329/'Life tables'!$I$2)+age,lifetable,10,1),"error"))</f>
        <v>8.3784722123148025E-4</v>
      </c>
      <c r="F497" s="101">
        <f t="shared" si="139"/>
        <v>172.83277893729442</v>
      </c>
      <c r="G497" s="101">
        <f t="shared" si="140"/>
        <v>17.361414363328507</v>
      </c>
      <c r="H497" s="101">
        <f t="shared" si="141"/>
        <v>0.39729463832764222</v>
      </c>
      <c r="I497" s="101">
        <f t="shared" si="142"/>
        <v>0.39729463832764222</v>
      </c>
      <c r="J497" s="101">
        <f t="shared" si="143"/>
        <v>68.46790210441192</v>
      </c>
      <c r="K497" s="101">
        <f t="shared" si="144"/>
        <v>19.978060208850493</v>
      </c>
      <c r="L497" s="101">
        <f t="shared" si="133"/>
        <v>66.230812984048214</v>
      </c>
      <c r="M497" s="101">
        <f t="shared" si="145"/>
        <v>827.16722106270458</v>
      </c>
      <c r="N497" s="101">
        <f t="shared" si="146"/>
        <v>79.657995551576704</v>
      </c>
      <c r="O497" s="101">
        <f t="shared" si="147"/>
        <v>1.9014280968531914</v>
      </c>
      <c r="P497" s="101">
        <f t="shared" si="148"/>
        <v>1.9014280968531914</v>
      </c>
      <c r="Q497" s="101">
        <f t="shared" si="149"/>
        <v>253.62454964659025</v>
      </c>
      <c r="R497" s="101">
        <f t="shared" si="150"/>
        <v>10.180697379006272</v>
      </c>
      <c r="S497" s="101">
        <f t="shared" si="134"/>
        <v>479.90112229182495</v>
      </c>
      <c r="T497" s="101">
        <f t="shared" si="135"/>
        <v>322.09245175100216</v>
      </c>
      <c r="U497" s="101">
        <f t="shared" si="136"/>
        <v>30.158757587856766</v>
      </c>
      <c r="V497" s="33">
        <f t="shared" si="137"/>
        <v>999.99999999999898</v>
      </c>
      <c r="W497" s="105">
        <f t="shared" si="151"/>
        <v>767587.22782728798</v>
      </c>
      <c r="X497" s="112">
        <f t="shared" si="138"/>
        <v>647.74879066113999</v>
      </c>
      <c r="Y497" s="32">
        <f>(uNES*L497+ uOCEX*G497+uEREX*'UC '!H497+uHOEX*I497+uNES*S497+ uOCEX*N497+uEREX*O497+uHOEX*P497)/(1+oDR)^A$5:A$65536</f>
        <v>366.97434814256786</v>
      </c>
    </row>
    <row r="498" spans="1:25" x14ac:dyDescent="0.25">
      <c r="A498" s="4">
        <v>492</v>
      </c>
      <c r="C498" s="110">
        <f>IF(male=0,VLOOKUP((A496:A1330/'Life tables'!$I$2)+age,lifetable,13,1),IF(male=1,VLOOKUP((A496:A1330/'Life tables'!$I$2)+age,lifetable,10,1),"error"))</f>
        <v>8.3784722123148025E-4</v>
      </c>
      <c r="F498" s="101">
        <f t="shared" si="139"/>
        <v>172.83277356354154</v>
      </c>
      <c r="G498" s="101">
        <f t="shared" si="140"/>
        <v>17.361413823523783</v>
      </c>
      <c r="H498" s="101">
        <f t="shared" si="141"/>
        <v>0.39729462597487425</v>
      </c>
      <c r="I498" s="101">
        <f t="shared" si="142"/>
        <v>0.39729462597487425</v>
      </c>
      <c r="J498" s="101">
        <f t="shared" si="143"/>
        <v>68.627921520205319</v>
      </c>
      <c r="K498" s="101">
        <f t="shared" si="144"/>
        <v>20.009203785093096</v>
      </c>
      <c r="L498" s="101">
        <f t="shared" si="133"/>
        <v>66.03964518276959</v>
      </c>
      <c r="M498" s="101">
        <f t="shared" si="145"/>
        <v>827.16722643645744</v>
      </c>
      <c r="N498" s="101">
        <f t="shared" si="146"/>
        <v>79.657996069080752</v>
      </c>
      <c r="O498" s="101">
        <f t="shared" si="147"/>
        <v>1.9014281092059593</v>
      </c>
      <c r="P498" s="101">
        <f t="shared" si="148"/>
        <v>1.9014281092059593</v>
      </c>
      <c r="Q498" s="101">
        <f t="shared" si="149"/>
        <v>254.38751685192449</v>
      </c>
      <c r="R498" s="101">
        <f t="shared" si="150"/>
        <v>10.202850646611406</v>
      </c>
      <c r="S498" s="101">
        <f t="shared" si="134"/>
        <v>479.11600665042886</v>
      </c>
      <c r="T498" s="101">
        <f t="shared" si="135"/>
        <v>323.01543837212978</v>
      </c>
      <c r="U498" s="101">
        <f t="shared" si="136"/>
        <v>30.212054431704502</v>
      </c>
      <c r="V498" s="33">
        <f t="shared" si="137"/>
        <v>999.99999999999898</v>
      </c>
      <c r="W498" s="105">
        <f t="shared" si="151"/>
        <v>765368.81456595962</v>
      </c>
      <c r="X498" s="112">
        <f t="shared" si="138"/>
        <v>646.77250719616472</v>
      </c>
      <c r="Y498" s="32">
        <f>(uNES*L498+ uOCEX*G498+uEREX*'UC '!H498+uHOEX*I498+uNES*S498+ uOCEX*N498+uEREX*O498+uHOEX*P498)/(1+oDR)^A$5:A$65536</f>
        <v>366.30186240388366</v>
      </c>
    </row>
    <row r="499" spans="1:25" x14ac:dyDescent="0.25">
      <c r="A499" s="4">
        <v>493</v>
      </c>
      <c r="C499" s="110">
        <f>IF(male=0,VLOOKUP((A497:A1331/'Life tables'!$I$2)+age,lifetable,13,1),IF(male=1,VLOOKUP((A497:A1331/'Life tables'!$I$2)+age,lifetable,10,1),"error"))</f>
        <v>8.3784722123148025E-4</v>
      </c>
      <c r="F499" s="101">
        <f t="shared" si="139"/>
        <v>172.83276835542677</v>
      </c>
      <c r="G499" s="101">
        <f t="shared" si="140"/>
        <v>17.361413300357754</v>
      </c>
      <c r="H499" s="101">
        <f t="shared" si="141"/>
        <v>0.39729461400286242</v>
      </c>
      <c r="I499" s="101">
        <f t="shared" si="142"/>
        <v>0.39729461400286242</v>
      </c>
      <c r="J499" s="101">
        <f t="shared" si="143"/>
        <v>68.78794093117672</v>
      </c>
      <c r="K499" s="101">
        <f t="shared" si="144"/>
        <v>20.040347360397224</v>
      </c>
      <c r="L499" s="101">
        <f t="shared" si="133"/>
        <v>65.848477535489337</v>
      </c>
      <c r="M499" s="101">
        <f t="shared" si="145"/>
        <v>827.16723164457221</v>
      </c>
      <c r="N499" s="101">
        <f t="shared" si="146"/>
        <v>79.657996570633486</v>
      </c>
      <c r="O499" s="101">
        <f t="shared" si="147"/>
        <v>1.9014281211779711</v>
      </c>
      <c r="P499" s="101">
        <f t="shared" si="148"/>
        <v>1.9014281211779711</v>
      </c>
      <c r="Q499" s="101">
        <f t="shared" si="149"/>
        <v>255.15048406206259</v>
      </c>
      <c r="R499" s="101">
        <f t="shared" si="150"/>
        <v>10.225003914356025</v>
      </c>
      <c r="S499" s="101">
        <f t="shared" si="134"/>
        <v>478.33089085516417</v>
      </c>
      <c r="T499" s="101">
        <f t="shared" si="135"/>
        <v>323.93842499323932</v>
      </c>
      <c r="U499" s="101">
        <f t="shared" si="136"/>
        <v>30.26535127475325</v>
      </c>
      <c r="V499" s="33">
        <f t="shared" si="137"/>
        <v>999.99999999999898</v>
      </c>
      <c r="W499" s="105">
        <f t="shared" si="151"/>
        <v>763154.48681508412</v>
      </c>
      <c r="X499" s="112">
        <f t="shared" si="138"/>
        <v>645.79622373200641</v>
      </c>
      <c r="Y499" s="32">
        <f>(uNES*L499+ uOCEX*G499+uEREX*'UC '!H499+uHOEX*I499+uNES*S499+ uOCEX*N499+uEREX*O499+uHOEX*P499)/(1+oDR)^A$5:A$65536</f>
        <v>365.62973311227904</v>
      </c>
    </row>
    <row r="500" spans="1:25" x14ac:dyDescent="0.25">
      <c r="A500" s="4">
        <v>494</v>
      </c>
      <c r="C500" s="110">
        <f>IF(male=0,VLOOKUP((A498:A1332/'Life tables'!$I$2)+age,lifetable,13,1),IF(male=1,VLOOKUP((A498:A1332/'Life tables'!$I$2)+age,lifetable,10,1),"error"))</f>
        <v>8.3784722123148025E-4</v>
      </c>
      <c r="F500" s="101">
        <f t="shared" si="139"/>
        <v>172.83276330784457</v>
      </c>
      <c r="G500" s="101">
        <f t="shared" si="140"/>
        <v>17.361412793317559</v>
      </c>
      <c r="H500" s="101">
        <f t="shared" si="141"/>
        <v>0.39729460239987052</v>
      </c>
      <c r="I500" s="101">
        <f t="shared" si="142"/>
        <v>0.39729460239987052</v>
      </c>
      <c r="J500" s="101">
        <f t="shared" si="143"/>
        <v>68.947960337474754</v>
      </c>
      <c r="K500" s="101">
        <f t="shared" si="144"/>
        <v>20.071490934791804</v>
      </c>
      <c r="L500" s="101">
        <f t="shared" si="133"/>
        <v>65.657310037460718</v>
      </c>
      <c r="M500" s="101">
        <f t="shared" si="145"/>
        <v>827.16723669215446</v>
      </c>
      <c r="N500" s="101">
        <f t="shared" si="146"/>
        <v>79.6579970567266</v>
      </c>
      <c r="O500" s="101">
        <f t="shared" si="147"/>
        <v>1.9014281327809632</v>
      </c>
      <c r="P500" s="101">
        <f t="shared" si="148"/>
        <v>1.9014281327809632</v>
      </c>
      <c r="Q500" s="101">
        <f t="shared" si="149"/>
        <v>255.91345127685651</v>
      </c>
      <c r="R500" s="101">
        <f t="shared" si="150"/>
        <v>10.247157182235828</v>
      </c>
      <c r="S500" s="101">
        <f t="shared" si="134"/>
        <v>477.54577491077362</v>
      </c>
      <c r="T500" s="101">
        <f t="shared" si="135"/>
        <v>324.86141161433125</v>
      </c>
      <c r="U500" s="101">
        <f t="shared" si="136"/>
        <v>30.318648117027632</v>
      </c>
      <c r="V500" s="33">
        <f t="shared" si="137"/>
        <v>999.99999999999909</v>
      </c>
      <c r="W500" s="105">
        <f t="shared" si="151"/>
        <v>760944.23811379366</v>
      </c>
      <c r="X500" s="112">
        <f t="shared" si="138"/>
        <v>644.81994026864015</v>
      </c>
      <c r="Y500" s="32">
        <f>(uNES*L500+ uOCEX*G500+uEREX*'UC '!H500+uHOEX*I500+uNES*S500+ uOCEX*N500+uEREX*O500+uHOEX*P500)/(1+oDR)^A$5:A$65536</f>
        <v>364.95796011834074</v>
      </c>
    </row>
    <row r="501" spans="1:25" x14ac:dyDescent="0.25">
      <c r="A501" s="4">
        <v>495</v>
      </c>
      <c r="C501" s="110">
        <f>IF(male=0,VLOOKUP((A499:A1333/'Life tables'!$I$2)+age,lifetable,13,1),IF(male=1,VLOOKUP((A499:A1333/'Life tables'!$I$2)+age,lifetable,10,1),"error"))</f>
        <v>8.3784722123148025E-4</v>
      </c>
      <c r="F501" s="101">
        <f t="shared" si="139"/>
        <v>172.83275841584677</v>
      </c>
      <c r="G501" s="101">
        <f t="shared" si="140"/>
        <v>17.361412301906139</v>
      </c>
      <c r="H501" s="101">
        <f t="shared" si="141"/>
        <v>0.39729459115452392</v>
      </c>
      <c r="I501" s="101">
        <f t="shared" si="142"/>
        <v>0.39729459115452392</v>
      </c>
      <c r="J501" s="101">
        <f t="shared" si="143"/>
        <v>69.107979739243461</v>
      </c>
      <c r="K501" s="101">
        <f t="shared" si="144"/>
        <v>20.10263450830487</v>
      </c>
      <c r="L501" s="101">
        <f t="shared" si="133"/>
        <v>65.466142684083252</v>
      </c>
      <c r="M501" s="101">
        <f t="shared" si="145"/>
        <v>827.16724158415229</v>
      </c>
      <c r="N501" s="101">
        <f t="shared" si="146"/>
        <v>79.657997527836585</v>
      </c>
      <c r="O501" s="101">
        <f t="shared" si="147"/>
        <v>1.9014281440263099</v>
      </c>
      <c r="P501" s="101">
        <f t="shared" si="148"/>
        <v>1.9014281440263099</v>
      </c>
      <c r="Q501" s="101">
        <f t="shared" si="149"/>
        <v>256.67641849616274</v>
      </c>
      <c r="R501" s="101">
        <f t="shared" si="150"/>
        <v>10.26931045024665</v>
      </c>
      <c r="S501" s="101">
        <f t="shared" si="134"/>
        <v>476.76065882185367</v>
      </c>
      <c r="T501" s="101">
        <f t="shared" si="135"/>
        <v>325.78439823540623</v>
      </c>
      <c r="U501" s="101">
        <f t="shared" si="136"/>
        <v>30.37194495855152</v>
      </c>
      <c r="V501" s="33">
        <f t="shared" si="137"/>
        <v>999.99999999999909</v>
      </c>
      <c r="W501" s="105">
        <f t="shared" si="151"/>
        <v>758738.06201067276</v>
      </c>
      <c r="X501" s="112">
        <f t="shared" si="138"/>
        <v>643.84365680604128</v>
      </c>
      <c r="Y501" s="32">
        <f>(uNES*L501+ uOCEX*G501+uEREX*'UC '!H501+uHOEX*I501+uNES*S501+ uOCEX*N501+uEREX*O501+uHOEX*P501)/(1+oDR)^A$5:A$65536</f>
        <v>364.28654327271175</v>
      </c>
    </row>
    <row r="502" spans="1:25" x14ac:dyDescent="0.25">
      <c r="A502" s="4">
        <v>496</v>
      </c>
      <c r="C502" s="110">
        <f>IF(male=0,VLOOKUP((A500:A1334/'Life tables'!$I$2)+age,lifetable,13,1),IF(male=1,VLOOKUP((A500:A1334/'Life tables'!$I$2)+age,lifetable,10,1),"error"))</f>
        <v>8.3784722123148025E-4</v>
      </c>
      <c r="F502" s="101">
        <f t="shared" si="139"/>
        <v>172.83275367463767</v>
      </c>
      <c r="G502" s="101">
        <f t="shared" si="140"/>
        <v>17.361411825641763</v>
      </c>
      <c r="H502" s="101">
        <f t="shared" si="141"/>
        <v>0.39729458025579878</v>
      </c>
      <c r="I502" s="101">
        <f t="shared" si="142"/>
        <v>0.39729458025579878</v>
      </c>
      <c r="J502" s="101">
        <f t="shared" si="143"/>
        <v>69.267999136622464</v>
      </c>
      <c r="K502" s="101">
        <f t="shared" si="144"/>
        <v>20.133778080963594</v>
      </c>
      <c r="L502" s="101">
        <f t="shared" si="133"/>
        <v>65.274975470898255</v>
      </c>
      <c r="M502" s="101">
        <f t="shared" si="145"/>
        <v>827.16724632536136</v>
      </c>
      <c r="N502" s="101">
        <f t="shared" si="146"/>
        <v>79.657997984425293</v>
      </c>
      <c r="O502" s="101">
        <f t="shared" si="147"/>
        <v>1.9014281549250349</v>
      </c>
      <c r="P502" s="101">
        <f t="shared" si="148"/>
        <v>1.9014281549250349</v>
      </c>
      <c r="Q502" s="101">
        <f t="shared" si="149"/>
        <v>257.43938571984222</v>
      </c>
      <c r="R502" s="101">
        <f t="shared" si="150"/>
        <v>10.291463718384451</v>
      </c>
      <c r="S502" s="101">
        <f t="shared" si="134"/>
        <v>475.97554259285931</v>
      </c>
      <c r="T502" s="101">
        <f t="shared" si="135"/>
        <v>326.70738485646467</v>
      </c>
      <c r="U502" s="101">
        <f t="shared" si="136"/>
        <v>30.425241799348044</v>
      </c>
      <c r="V502" s="33">
        <f t="shared" si="137"/>
        <v>999.99999999999909</v>
      </c>
      <c r="W502" s="105">
        <f t="shared" si="151"/>
        <v>756535.95206374908</v>
      </c>
      <c r="X502" s="112">
        <f t="shared" si="138"/>
        <v>642.86737334418626</v>
      </c>
      <c r="Y502" s="32">
        <f>(uNES*L502+ uOCEX*G502+uEREX*'UC '!H502+uHOEX*I502+uNES*S502+ uOCEX*N502+uEREX*O502+uHOEX*P502)/(1+oDR)^A$5:A$65536</f>
        <v>363.6154824260916</v>
      </c>
    </row>
    <row r="503" spans="1:25" x14ac:dyDescent="0.25">
      <c r="A503" s="4">
        <v>497</v>
      </c>
      <c r="C503" s="110">
        <f>IF(male=0,VLOOKUP((A501:A1335/'Life tables'!$I$2)+age,lifetable,13,1),IF(male=1,VLOOKUP((A501:A1335/'Life tables'!$I$2)+age,lifetable,10,1),"error"))</f>
        <v>8.3784722123148025E-4</v>
      </c>
      <c r="F503" s="101">
        <f t="shared" si="139"/>
        <v>172.83274907956942</v>
      </c>
      <c r="G503" s="101">
        <f t="shared" si="140"/>
        <v>17.361411364057542</v>
      </c>
      <c r="H503" s="101">
        <f t="shared" si="141"/>
        <v>0.39729456969301091</v>
      </c>
      <c r="I503" s="101">
        <f t="shared" si="142"/>
        <v>0.39729456969301091</v>
      </c>
      <c r="J503" s="101">
        <f t="shared" si="143"/>
        <v>69.428018529747064</v>
      </c>
      <c r="K503" s="101">
        <f t="shared" si="144"/>
        <v>20.164921652794312</v>
      </c>
      <c r="L503" s="101">
        <f t="shared" si="133"/>
        <v>65.083808393584491</v>
      </c>
      <c r="M503" s="101">
        <f t="shared" si="145"/>
        <v>827.16725092042952</v>
      </c>
      <c r="N503" s="101">
        <f t="shared" si="146"/>
        <v>79.65799842694031</v>
      </c>
      <c r="O503" s="101">
        <f t="shared" si="147"/>
        <v>1.9014281654878227</v>
      </c>
      <c r="P503" s="101">
        <f t="shared" si="148"/>
        <v>1.9014281654878227</v>
      </c>
      <c r="Q503" s="101">
        <f t="shared" si="149"/>
        <v>258.20235294776012</v>
      </c>
      <c r="R503" s="101">
        <f t="shared" si="150"/>
        <v>10.313616986645318</v>
      </c>
      <c r="S503" s="101">
        <f t="shared" si="134"/>
        <v>475.19042622810809</v>
      </c>
      <c r="T503" s="101">
        <f t="shared" si="135"/>
        <v>327.6303714775072</v>
      </c>
      <c r="U503" s="101">
        <f t="shared" si="136"/>
        <v>30.47853863943963</v>
      </c>
      <c r="V503" s="33">
        <f t="shared" si="137"/>
        <v>999.99999999999898</v>
      </c>
      <c r="W503" s="105">
        <f t="shared" si="151"/>
        <v>754337.90184047795</v>
      </c>
      <c r="X503" s="112">
        <f t="shared" si="138"/>
        <v>641.89108988305213</v>
      </c>
      <c r="Y503" s="32">
        <f>(uNES*L503+ uOCEX*G503+uEREX*'UC '!H503+uHOEX*I503+uNES*S503+ uOCEX*N503+uEREX*O503+uHOEX*P503)/(1+oDR)^A$5:A$65536</f>
        <v>362.94477742923789</v>
      </c>
    </row>
    <row r="504" spans="1:25" x14ac:dyDescent="0.25">
      <c r="A504" s="4">
        <v>498</v>
      </c>
      <c r="C504" s="110">
        <f>IF(male=0,VLOOKUP((A502:A1336/'Life tables'!$I$2)+age,lifetable,13,1),IF(male=1,VLOOKUP((A502:A1336/'Life tables'!$I$2)+age,lifetable,10,1),"error"))</f>
        <v>8.3784722123148025E-4</v>
      </c>
      <c r="F504" s="101">
        <f t="shared" si="139"/>
        <v>172.8327446261375</v>
      </c>
      <c r="G504" s="101">
        <f t="shared" si="140"/>
        <v>17.361410916700983</v>
      </c>
      <c r="H504" s="101">
        <f t="shared" si="141"/>
        <v>0.39729455945580572</v>
      </c>
      <c r="I504" s="101">
        <f t="shared" si="142"/>
        <v>0.39729455945580572</v>
      </c>
      <c r="J504" s="101">
        <f t="shared" si="143"/>
        <v>69.588037918748398</v>
      </c>
      <c r="K504" s="101">
        <f t="shared" si="144"/>
        <v>20.196065223822544</v>
      </c>
      <c r="L504" s="101">
        <f t="shared" si="133"/>
        <v>64.892641447953963</v>
      </c>
      <c r="M504" s="101">
        <f t="shared" si="145"/>
        <v>827.16725537386151</v>
      </c>
      <c r="N504" s="101">
        <f t="shared" si="146"/>
        <v>79.657998855815464</v>
      </c>
      <c r="O504" s="101">
        <f t="shared" si="147"/>
        <v>1.901428175725028</v>
      </c>
      <c r="P504" s="101">
        <f t="shared" si="148"/>
        <v>1.901428175725028</v>
      </c>
      <c r="Q504" s="101">
        <f t="shared" si="149"/>
        <v>258.96532017978581</v>
      </c>
      <c r="R504" s="101">
        <f t="shared" si="150"/>
        <v>10.335770255025457</v>
      </c>
      <c r="S504" s="101">
        <f t="shared" si="134"/>
        <v>474.40530973178471</v>
      </c>
      <c r="T504" s="101">
        <f t="shared" si="135"/>
        <v>328.5533580985342</v>
      </c>
      <c r="U504" s="101">
        <f t="shared" si="136"/>
        <v>30.531835478848002</v>
      </c>
      <c r="V504" s="33">
        <f t="shared" si="137"/>
        <v>999.99999999999898</v>
      </c>
      <c r="W504" s="105">
        <f t="shared" si="151"/>
        <v>752143.90491773176</v>
      </c>
      <c r="X504" s="112">
        <f t="shared" si="138"/>
        <v>640.91480642261672</v>
      </c>
      <c r="Y504" s="32">
        <f>(uNES*L504+ uOCEX*G504+uEREX*'UC '!H504+uHOEX*I504+uNES*S504+ uOCEX*N504+uEREX*O504+uHOEX*P504)/(1+oDR)^A$5:A$65536</f>
        <v>362.27442813296386</v>
      </c>
    </row>
    <row r="505" spans="1:25" x14ac:dyDescent="0.25">
      <c r="A505" s="4">
        <v>499</v>
      </c>
      <c r="C505" s="110">
        <f>IF(male=0,VLOOKUP((A503:A1337/'Life tables'!$I$2)+age,lifetable,13,1),IF(male=1,VLOOKUP((A503:A1337/'Life tables'!$I$2)+age,lifetable,10,1),"error"))</f>
        <v>8.3784722123148025E-4</v>
      </c>
      <c r="F505" s="101">
        <f t="shared" si="139"/>
        <v>172.83274030997612</v>
      </c>
      <c r="G505" s="101">
        <f t="shared" si="140"/>
        <v>17.36141048313354</v>
      </c>
      <c r="H505" s="101">
        <f t="shared" si="141"/>
        <v>0.39729454953414739</v>
      </c>
      <c r="I505" s="101">
        <f t="shared" si="142"/>
        <v>0.39729454953414739</v>
      </c>
      <c r="J505" s="101">
        <f t="shared" si="143"/>
        <v>69.748057303753555</v>
      </c>
      <c r="K505" s="101">
        <f t="shared" si="144"/>
        <v>20.227208794073025</v>
      </c>
      <c r="L505" s="101">
        <f t="shared" si="133"/>
        <v>64.701474629947711</v>
      </c>
      <c r="M505" s="101">
        <f t="shared" si="145"/>
        <v>827.16725969002289</v>
      </c>
      <c r="N505" s="101">
        <f t="shared" si="146"/>
        <v>79.657999271471155</v>
      </c>
      <c r="O505" s="101">
        <f t="shared" si="147"/>
        <v>1.9014281856466861</v>
      </c>
      <c r="P505" s="101">
        <f t="shared" si="148"/>
        <v>1.9014281856466861</v>
      </c>
      <c r="Q505" s="101">
        <f t="shared" si="149"/>
        <v>259.72828741579264</v>
      </c>
      <c r="R505" s="101">
        <f t="shared" si="150"/>
        <v>10.357923523521192</v>
      </c>
      <c r="S505" s="101">
        <f t="shared" si="134"/>
        <v>473.62019310794454</v>
      </c>
      <c r="T505" s="101">
        <f t="shared" si="135"/>
        <v>329.4763447195462</v>
      </c>
      <c r="U505" s="101">
        <f t="shared" si="136"/>
        <v>30.585132317594216</v>
      </c>
      <c r="V505" s="33">
        <f t="shared" si="137"/>
        <v>999.99999999999898</v>
      </c>
      <c r="W505" s="105">
        <f t="shared" si="151"/>
        <v>749953.95488178276</v>
      </c>
      <c r="X505" s="112">
        <f t="shared" si="138"/>
        <v>639.93852296285866</v>
      </c>
      <c r="Y505" s="32">
        <f>(uNES*L505+ uOCEX*G505+uEREX*'UC '!H505+uHOEX*I505+uNES*S505+ uOCEX*N505+uEREX*O505+uHOEX*P505)/(1+oDR)^A$5:A$65536</f>
        <v>361.60443438813996</v>
      </c>
    </row>
    <row r="506" spans="1:25" x14ac:dyDescent="0.25">
      <c r="A506" s="4">
        <v>500</v>
      </c>
      <c r="C506" s="110">
        <f>IF(male=0,VLOOKUP((A504:A1338/'Life tables'!$I$2)+age,lifetable,13,1),IF(male=1,VLOOKUP((A504:A1338/'Life tables'!$I$2)+age,lifetable,10,1),"error"))</f>
        <v>8.3784722123148025E-4</v>
      </c>
      <c r="F506" s="101">
        <f t="shared" si="139"/>
        <v>172.83273612685412</v>
      </c>
      <c r="G506" s="101">
        <f t="shared" si="140"/>
        <v>17.36141006293018</v>
      </c>
      <c r="H506" s="101">
        <f t="shared" si="141"/>
        <v>0.39729453991830976</v>
      </c>
      <c r="I506" s="101">
        <f t="shared" si="142"/>
        <v>0.39729453991830976</v>
      </c>
      <c r="J506" s="101">
        <f t="shared" si="143"/>
        <v>69.908076684885728</v>
      </c>
      <c r="K506" s="101">
        <f t="shared" si="144"/>
        <v>20.258352363569731</v>
      </c>
      <c r="L506" s="101">
        <f t="shared" si="133"/>
        <v>64.510307935631857</v>
      </c>
      <c r="M506" s="101">
        <f t="shared" si="145"/>
        <v>827.16726387314486</v>
      </c>
      <c r="N506" s="101">
        <f t="shared" si="146"/>
        <v>79.657999674314866</v>
      </c>
      <c r="O506" s="101">
        <f t="shared" si="147"/>
        <v>1.9014281952625238</v>
      </c>
      <c r="P506" s="101">
        <f t="shared" si="148"/>
        <v>1.9014281952625238</v>
      </c>
      <c r="Q506" s="101">
        <f t="shared" si="149"/>
        <v>260.49125465565794</v>
      </c>
      <c r="R506" s="101">
        <f t="shared" si="150"/>
        <v>10.380076792128959</v>
      </c>
      <c r="S506" s="101">
        <f t="shared" si="134"/>
        <v>472.83507636051809</v>
      </c>
      <c r="T506" s="101">
        <f t="shared" si="135"/>
        <v>330.39933134054365</v>
      </c>
      <c r="U506" s="101">
        <f t="shared" si="136"/>
        <v>30.638429155698688</v>
      </c>
      <c r="V506" s="33">
        <f t="shared" si="137"/>
        <v>999.99999999999898</v>
      </c>
      <c r="W506" s="105">
        <f t="shared" si="151"/>
        <v>747768.04532829393</v>
      </c>
      <c r="X506" s="112">
        <f t="shared" si="138"/>
        <v>638.96223950375668</v>
      </c>
      <c r="Y506" s="32">
        <f>(uNES*L506+ uOCEX*G506+uEREX*'UC '!H506+uHOEX*I506+uNES*S506+ uOCEX*N506+uEREX*O506+uHOEX*P506)/(1+oDR)^A$5:A$65536</f>
        <v>360.93479604569296</v>
      </c>
    </row>
    <row r="507" spans="1:25" x14ac:dyDescent="0.25">
      <c r="A507" s="4">
        <v>501</v>
      </c>
      <c r="C507" s="110">
        <f>IF(male=0,VLOOKUP((A505:A1339/'Life tables'!$I$2)+age,lifetable,13,1),IF(male=1,VLOOKUP((A505:A1339/'Life tables'!$I$2)+age,lifetable,10,1),"error"))</f>
        <v>8.3784722123148025E-4</v>
      </c>
      <c r="F507" s="101">
        <f t="shared" si="139"/>
        <v>172.83273207267078</v>
      </c>
      <c r="G507" s="101">
        <f t="shared" si="140"/>
        <v>17.36140965567898</v>
      </c>
      <c r="H507" s="101">
        <f t="shared" si="141"/>
        <v>0.39729453059886638</v>
      </c>
      <c r="I507" s="101">
        <f t="shared" si="142"/>
        <v>0.39729453059886638</v>
      </c>
      <c r="J507" s="101">
        <f t="shared" si="143"/>
        <v>70.068096062264274</v>
      </c>
      <c r="K507" s="101">
        <f t="shared" si="144"/>
        <v>20.289495932335893</v>
      </c>
      <c r="L507" s="101">
        <f t="shared" si="133"/>
        <v>64.3191413611939</v>
      </c>
      <c r="M507" s="101">
        <f t="shared" si="145"/>
        <v>827.16726792732811</v>
      </c>
      <c r="N507" s="101">
        <f t="shared" si="146"/>
        <v>79.658000064741501</v>
      </c>
      <c r="O507" s="101">
        <f t="shared" si="147"/>
        <v>1.901428204581967</v>
      </c>
      <c r="P507" s="101">
        <f t="shared" si="148"/>
        <v>1.901428204581967</v>
      </c>
      <c r="Q507" s="101">
        <f t="shared" si="149"/>
        <v>261.25422189926275</v>
      </c>
      <c r="R507" s="101">
        <f t="shared" si="150"/>
        <v>10.402230060845305</v>
      </c>
      <c r="S507" s="101">
        <f t="shared" si="134"/>
        <v>472.04995949331465</v>
      </c>
      <c r="T507" s="101">
        <f t="shared" si="135"/>
        <v>331.32231796152701</v>
      </c>
      <c r="U507" s="101">
        <f t="shared" si="136"/>
        <v>30.691725993181198</v>
      </c>
      <c r="V507" s="33">
        <f t="shared" si="137"/>
        <v>999.99999999999886</v>
      </c>
      <c r="W507" s="105">
        <f t="shared" si="151"/>
        <v>745586.16986230342</v>
      </c>
      <c r="X507" s="112">
        <f t="shared" si="138"/>
        <v>637.98595604529078</v>
      </c>
      <c r="Y507" s="32">
        <f>(uNES*L507+ uOCEX*G507+uEREX*'UC '!H507+uHOEX*I507+uNES*S507+ uOCEX*N507+uEREX*O507+uHOEX*P507)/(1+oDR)^A$5:A$65536</f>
        <v>360.26551295660659</v>
      </c>
    </row>
    <row r="508" spans="1:25" x14ac:dyDescent="0.25">
      <c r="A508" s="4">
        <v>502</v>
      </c>
      <c r="C508" s="110">
        <f>IF(male=0,VLOOKUP((A506:A1340/'Life tables'!$I$2)+age,lifetable,13,1),IF(male=1,VLOOKUP((A506:A1340/'Life tables'!$I$2)+age,lifetable,10,1),"error"))</f>
        <v>8.3784722123148025E-4</v>
      </c>
      <c r="F508" s="101">
        <f t="shared" si="139"/>
        <v>172.83272814345176</v>
      </c>
      <c r="G508" s="101">
        <f t="shared" si="140"/>
        <v>17.361409260980704</v>
      </c>
      <c r="H508" s="101">
        <f t="shared" si="141"/>
        <v>0.39729452156668127</v>
      </c>
      <c r="I508" s="101">
        <f t="shared" si="142"/>
        <v>0.39729452156668127</v>
      </c>
      <c r="J508" s="101">
        <f t="shared" si="143"/>
        <v>70.228115436004913</v>
      </c>
      <c r="K508" s="101">
        <f t="shared" si="144"/>
        <v>20.32063950039403</v>
      </c>
      <c r="L508" s="101">
        <f t="shared" si="133"/>
        <v>64.127974902938746</v>
      </c>
      <c r="M508" s="101">
        <f t="shared" si="145"/>
        <v>827.16727185654713</v>
      </c>
      <c r="N508" s="101">
        <f t="shared" si="146"/>
        <v>79.658000443133801</v>
      </c>
      <c r="O508" s="101">
        <f t="shared" si="147"/>
        <v>1.901428213614152</v>
      </c>
      <c r="P508" s="101">
        <f t="shared" si="148"/>
        <v>1.901428213614152</v>
      </c>
      <c r="Q508" s="101">
        <f t="shared" si="149"/>
        <v>262.01718914649183</v>
      </c>
      <c r="R508" s="101">
        <f t="shared" si="150"/>
        <v>10.424383329666885</v>
      </c>
      <c r="S508" s="101">
        <f t="shared" si="134"/>
        <v>471.26484251002631</v>
      </c>
      <c r="T508" s="101">
        <f t="shared" si="135"/>
        <v>332.24530458249671</v>
      </c>
      <c r="U508" s="101">
        <f t="shared" si="136"/>
        <v>30.745022830060915</v>
      </c>
      <c r="V508" s="33">
        <f t="shared" si="137"/>
        <v>999.99999999999886</v>
      </c>
      <c r="W508" s="105">
        <f t="shared" si="151"/>
        <v>743408.3220982122</v>
      </c>
      <c r="X508" s="112">
        <f t="shared" si="138"/>
        <v>637.00967258744117</v>
      </c>
      <c r="Y508" s="32">
        <f>(uNES*L508+ uOCEX*G508+uEREX*'UC '!H508+uHOEX*I508+uNES*S508+ uOCEX*N508+uEREX*O508+uHOEX*P508)/(1+oDR)^A$5:A$65536</f>
        <v>359.59658497192146</v>
      </c>
    </row>
    <row r="509" spans="1:25" x14ac:dyDescent="0.25">
      <c r="A509" s="4">
        <v>503</v>
      </c>
      <c r="C509" s="110">
        <f>IF(male=0,VLOOKUP((A507:A1341/'Life tables'!$I$2)+age,lifetable,13,1),IF(male=1,VLOOKUP((A507:A1341/'Life tables'!$I$2)+age,lifetable,10,1),"error"))</f>
        <v>8.3784722123148025E-4</v>
      </c>
      <c r="F509" s="101">
        <f t="shared" si="139"/>
        <v>172.83272433534518</v>
      </c>
      <c r="G509" s="101">
        <f t="shared" si="140"/>
        <v>17.36140887844843</v>
      </c>
      <c r="H509" s="101">
        <f t="shared" si="141"/>
        <v>0.39729451281290007</v>
      </c>
      <c r="I509" s="101">
        <f t="shared" si="142"/>
        <v>0.39729451281290007</v>
      </c>
      <c r="J509" s="101">
        <f t="shared" si="143"/>
        <v>70.388134806219767</v>
      </c>
      <c r="K509" s="101">
        <f t="shared" si="144"/>
        <v>20.351783067765965</v>
      </c>
      <c r="L509" s="101">
        <f t="shared" si="133"/>
        <v>63.936808557285218</v>
      </c>
      <c r="M509" s="101">
        <f t="shared" si="145"/>
        <v>827.16727566465374</v>
      </c>
      <c r="N509" s="101">
        <f t="shared" si="146"/>
        <v>79.658000809862713</v>
      </c>
      <c r="O509" s="101">
        <f t="shared" si="147"/>
        <v>1.9014282223679333</v>
      </c>
      <c r="P509" s="101">
        <f t="shared" si="148"/>
        <v>1.9014282223679333</v>
      </c>
      <c r="Q509" s="101">
        <f t="shared" si="149"/>
        <v>262.78015639723344</v>
      </c>
      <c r="R509" s="101">
        <f t="shared" si="150"/>
        <v>10.446536598590454</v>
      </c>
      <c r="S509" s="101">
        <f t="shared" si="134"/>
        <v>470.47972541423127</v>
      </c>
      <c r="T509" s="101">
        <f t="shared" si="135"/>
        <v>333.16829120345324</v>
      </c>
      <c r="U509" s="101">
        <f t="shared" si="136"/>
        <v>30.79831966635642</v>
      </c>
      <c r="V509" s="33">
        <f t="shared" si="137"/>
        <v>999.99999999999886</v>
      </c>
      <c r="W509" s="105">
        <f t="shared" si="151"/>
        <v>741234.49565977091</v>
      </c>
      <c r="X509" s="112">
        <f t="shared" si="138"/>
        <v>636.03338913018933</v>
      </c>
      <c r="Y509" s="32">
        <f>(uNES*L509+ uOCEX*G509+uEREX*'UC '!H509+uHOEX*I509+uNES*S509+ uOCEX*N509+uEREX*O509+uHOEX*P509)/(1+oDR)^A$5:A$65536</f>
        <v>358.92801194273432</v>
      </c>
    </row>
    <row r="510" spans="1:25" x14ac:dyDescent="0.25">
      <c r="A510" s="4">
        <v>504</v>
      </c>
      <c r="C510" s="110">
        <f>IF(male=0,VLOOKUP((A508:A1342/'Life tables'!$I$2)+age,lifetable,13,1),IF(male=1,VLOOKUP((A508:A1342/'Life tables'!$I$2)+age,lifetable,10,1),"error"))</f>
        <v>8.3784722123148025E-4</v>
      </c>
      <c r="F510" s="101">
        <f t="shared" si="139"/>
        <v>172.83272064461795</v>
      </c>
      <c r="G510" s="101">
        <f t="shared" si="140"/>
        <v>17.361408507707154</v>
      </c>
      <c r="H510" s="101">
        <f t="shared" si="141"/>
        <v>0.39729450432894148</v>
      </c>
      <c r="I510" s="101">
        <f t="shared" si="142"/>
        <v>0.39729450432894148</v>
      </c>
      <c r="J510" s="101">
        <f t="shared" si="143"/>
        <v>70.548154173017508</v>
      </c>
      <c r="K510" s="101">
        <f t="shared" si="144"/>
        <v>20.382926634472852</v>
      </c>
      <c r="L510" s="101">
        <f t="shared" si="133"/>
        <v>63.745642320762556</v>
      </c>
      <c r="M510" s="101">
        <f t="shared" si="145"/>
        <v>827.16727935538086</v>
      </c>
      <c r="N510" s="101">
        <f t="shared" si="146"/>
        <v>79.658001165287729</v>
      </c>
      <c r="O510" s="101">
        <f t="shared" si="147"/>
        <v>1.9014282308518917</v>
      </c>
      <c r="P510" s="101">
        <f t="shared" si="148"/>
        <v>1.9014282308518917</v>
      </c>
      <c r="Q510" s="101">
        <f t="shared" si="149"/>
        <v>263.54312365137935</v>
      </c>
      <c r="R510" s="101">
        <f t="shared" si="150"/>
        <v>10.468689867612868</v>
      </c>
      <c r="S510" s="101">
        <f t="shared" si="134"/>
        <v>469.69460820939713</v>
      </c>
      <c r="T510" s="101">
        <f t="shared" si="135"/>
        <v>334.09127782439685</v>
      </c>
      <c r="U510" s="101">
        <f t="shared" si="136"/>
        <v>30.851616502085719</v>
      </c>
      <c r="V510" s="33">
        <f t="shared" si="137"/>
        <v>999.99999999999886</v>
      </c>
      <c r="W510" s="105">
        <f t="shared" si="151"/>
        <v>739064.68418006808</v>
      </c>
      <c r="X510" s="112">
        <f t="shared" si="138"/>
        <v>635.05710567351628</v>
      </c>
      <c r="Y510" s="32">
        <f>(uNES*L510+ uOCEX*G510+uEREX*'UC '!H510+uHOEX*I510+uNES*S510+ uOCEX*N510+uEREX*O510+uHOEX*P510)/(1+oDR)^A$5:A$65536</f>
        <v>358.25979372019839</v>
      </c>
    </row>
    <row r="511" spans="1:25" x14ac:dyDescent="0.25">
      <c r="A511" s="4">
        <v>505</v>
      </c>
      <c r="C511" s="110">
        <f>IF(male=0,VLOOKUP((A509:A1343/'Life tables'!$I$2)+age,lifetable,13,1),IF(male=1,VLOOKUP((A509:A1343/'Life tables'!$I$2)+age,lifetable,10,1),"error"))</f>
        <v>8.3784722123148025E-4</v>
      </c>
      <c r="F511" s="101">
        <f t="shared" si="139"/>
        <v>172.83271706765203</v>
      </c>
      <c r="G511" s="101">
        <f t="shared" si="140"/>
        <v>17.361408148393441</v>
      </c>
      <c r="H511" s="101">
        <f t="shared" si="141"/>
        <v>0.39729449610648859</v>
      </c>
      <c r="I511" s="101">
        <f t="shared" si="142"/>
        <v>0.39729449610648859</v>
      </c>
      <c r="J511" s="101">
        <f t="shared" si="143"/>
        <v>70.708173536503466</v>
      </c>
      <c r="K511" s="101">
        <f t="shared" si="144"/>
        <v>20.414070200535189</v>
      </c>
      <c r="L511" s="101">
        <f t="shared" si="133"/>
        <v>63.554476190006952</v>
      </c>
      <c r="M511" s="101">
        <f t="shared" si="145"/>
        <v>827.16728293234678</v>
      </c>
      <c r="N511" s="101">
        <f t="shared" si="146"/>
        <v>79.658001509757298</v>
      </c>
      <c r="O511" s="101">
        <f t="shared" si="147"/>
        <v>1.9014282390743447</v>
      </c>
      <c r="P511" s="101">
        <f t="shared" si="148"/>
        <v>1.9014282390743447</v>
      </c>
      <c r="Q511" s="101">
        <f t="shared" si="149"/>
        <v>264.30609090882456</v>
      </c>
      <c r="R511" s="101">
        <f t="shared" si="150"/>
        <v>10.490843136731081</v>
      </c>
      <c r="S511" s="101">
        <f t="shared" si="134"/>
        <v>468.90949089888511</v>
      </c>
      <c r="T511" s="101">
        <f t="shared" si="135"/>
        <v>335.01426444532802</v>
      </c>
      <c r="U511" s="101">
        <f t="shared" si="136"/>
        <v>30.904913337266272</v>
      </c>
      <c r="V511" s="33">
        <f t="shared" si="137"/>
        <v>999.99999999999886</v>
      </c>
      <c r="W511" s="105">
        <f t="shared" si="151"/>
        <v>736898.88130151387</v>
      </c>
      <c r="X511" s="112">
        <f t="shared" si="138"/>
        <v>634.08082221740437</v>
      </c>
      <c r="Y511" s="32">
        <f>(uNES*L511+ uOCEX*G511+uEREX*'UC '!H511+uHOEX*I511+uNES*S511+ uOCEX*N511+uEREX*O511+uHOEX*P511)/(1+oDR)^A$5:A$65536</f>
        <v>357.59193015552438</v>
      </c>
    </row>
    <row r="512" spans="1:25" x14ac:dyDescent="0.25">
      <c r="A512" s="4">
        <v>506</v>
      </c>
      <c r="C512" s="110">
        <f>IF(male=0,VLOOKUP((A510:A1344/'Life tables'!$I$2)+age,lifetable,13,1),IF(male=1,VLOOKUP((A510:A1344/'Life tables'!$I$2)+age,lifetable,10,1),"error"))</f>
        <v>8.3784722123148025E-4</v>
      </c>
      <c r="F512" s="101">
        <f t="shared" si="139"/>
        <v>172.83271360094088</v>
      </c>
      <c r="G512" s="101">
        <f t="shared" si="140"/>
        <v>17.36140780015505</v>
      </c>
      <c r="H512" s="101">
        <f t="shared" si="141"/>
        <v>0.39729448813748086</v>
      </c>
      <c r="I512" s="101">
        <f t="shared" si="142"/>
        <v>0.39729448813748086</v>
      </c>
      <c r="J512" s="101">
        <f t="shared" si="143"/>
        <v>70.868192896779732</v>
      </c>
      <c r="K512" s="101">
        <f t="shared" si="144"/>
        <v>20.445213765972841</v>
      </c>
      <c r="L512" s="101">
        <f t="shared" si="133"/>
        <v>63.363310161758292</v>
      </c>
      <c r="M512" s="101">
        <f t="shared" si="145"/>
        <v>827.16728639905796</v>
      </c>
      <c r="N512" s="101">
        <f t="shared" si="146"/>
        <v>79.6580018436091</v>
      </c>
      <c r="O512" s="101">
        <f t="shared" si="147"/>
        <v>1.9014282470433523</v>
      </c>
      <c r="P512" s="101">
        <f t="shared" si="148"/>
        <v>1.9014282470433523</v>
      </c>
      <c r="Q512" s="101">
        <f t="shared" si="149"/>
        <v>265.06905816946744</v>
      </c>
      <c r="R512" s="101">
        <f t="shared" si="150"/>
        <v>10.51299640594214</v>
      </c>
      <c r="S512" s="101">
        <f t="shared" si="134"/>
        <v>468.12437348595256</v>
      </c>
      <c r="T512" s="101">
        <f t="shared" si="135"/>
        <v>335.9372510662472</v>
      </c>
      <c r="U512" s="101">
        <f t="shared" si="136"/>
        <v>30.958210171914981</v>
      </c>
      <c r="V512" s="33">
        <f t="shared" si="137"/>
        <v>999.99999999999886</v>
      </c>
      <c r="W512" s="105">
        <f t="shared" si="151"/>
        <v>734737.0806758306</v>
      </c>
      <c r="X512" s="112">
        <f t="shared" si="138"/>
        <v>633.10453876183669</v>
      </c>
      <c r="Y512" s="32">
        <f>(uNES*L512+ uOCEX*G512+uEREX*'UC '!H512+uHOEX*I512+uNES*S512+ uOCEX*N512+uEREX*O512+uHOEX*P512)/(1+oDR)^A$5:A$65536</f>
        <v>356.92442109997842</v>
      </c>
    </row>
    <row r="513" spans="1:25" x14ac:dyDescent="0.25">
      <c r="A513" s="4">
        <v>507</v>
      </c>
      <c r="C513" s="110">
        <f>IF(male=0,VLOOKUP((A511:A1345/'Life tables'!$I$2)+age,lifetable,13,1),IF(male=1,VLOOKUP((A511:A1345/'Life tables'!$I$2)+age,lifetable,10,1),"error"))</f>
        <v>8.3784722123148025E-4</v>
      </c>
      <c r="F513" s="101">
        <f t="shared" si="139"/>
        <v>172.83271024108603</v>
      </c>
      <c r="G513" s="101">
        <f t="shared" si="140"/>
        <v>17.3614074626506</v>
      </c>
      <c r="H513" s="101">
        <f t="shared" si="141"/>
        <v>0.39729448041410614</v>
      </c>
      <c r="I513" s="101">
        <f t="shared" si="142"/>
        <v>0.39729448041410614</v>
      </c>
      <c r="J513" s="101">
        <f t="shared" si="143"/>
        <v>71.028212253945227</v>
      </c>
      <c r="K513" s="101">
        <f t="shared" si="144"/>
        <v>20.476357330805065</v>
      </c>
      <c r="L513" s="101">
        <f t="shared" si="133"/>
        <v>63.172144232856937</v>
      </c>
      <c r="M513" s="101">
        <f t="shared" si="145"/>
        <v>827.16728975891272</v>
      </c>
      <c r="N513" s="101">
        <f t="shared" si="146"/>
        <v>79.658002167170395</v>
      </c>
      <c r="O513" s="101">
        <f t="shared" si="147"/>
        <v>1.9014282547667269</v>
      </c>
      <c r="P513" s="101">
        <f t="shared" si="148"/>
        <v>1.9014282547667269</v>
      </c>
      <c r="Q513" s="101">
        <f t="shared" si="149"/>
        <v>265.83202543320937</v>
      </c>
      <c r="R513" s="101">
        <f t="shared" si="150"/>
        <v>10.535149675243183</v>
      </c>
      <c r="S513" s="101">
        <f t="shared" si="134"/>
        <v>467.33925597375634</v>
      </c>
      <c r="T513" s="101">
        <f t="shared" si="135"/>
        <v>336.86023768715461</v>
      </c>
      <c r="U513" s="101">
        <f t="shared" si="136"/>
        <v>31.011507006048248</v>
      </c>
      <c r="V513" s="33">
        <f t="shared" si="137"/>
        <v>999.99999999999875</v>
      </c>
      <c r="W513" s="105">
        <f t="shared" si="151"/>
        <v>732579.27596403705</v>
      </c>
      <c r="X513" s="112">
        <f t="shared" si="138"/>
        <v>632.12825530679595</v>
      </c>
      <c r="Y513" s="32">
        <f>(uNES*L513+ uOCEX*G513+uEREX*'UC '!H513+uHOEX*I513+uNES*S513+ uOCEX*N513+uEREX*O513+uHOEX*P513)/(1+oDR)^A$5:A$65536</f>
        <v>356.25726640488375</v>
      </c>
    </row>
    <row r="514" spans="1:25" x14ac:dyDescent="0.25">
      <c r="A514" s="4">
        <v>508</v>
      </c>
      <c r="C514" s="110">
        <f>IF(male=0,VLOOKUP((A512:A1346/'Life tables'!$I$2)+age,lifetable,13,1),IF(male=1,VLOOKUP((A512:A1346/'Life tables'!$I$2)+age,lifetable,10,1),"error"))</f>
        <v>8.3784722123148025E-4</v>
      </c>
      <c r="F514" s="101">
        <f t="shared" si="139"/>
        <v>172.83270698479384</v>
      </c>
      <c r="G514" s="101">
        <f t="shared" si="140"/>
        <v>17.361407135549236</v>
      </c>
      <c r="H514" s="101">
        <f t="shared" si="141"/>
        <v>0.39729447292879327</v>
      </c>
      <c r="I514" s="101">
        <f t="shared" si="142"/>
        <v>0.39729447292879327</v>
      </c>
      <c r="J514" s="101">
        <f t="shared" si="143"/>
        <v>71.188231608095847</v>
      </c>
      <c r="K514" s="101">
        <f t="shared" si="144"/>
        <v>20.507500895050523</v>
      </c>
      <c r="L514" s="101">
        <f t="shared" si="133"/>
        <v>62.980978400240645</v>
      </c>
      <c r="M514" s="101">
        <f t="shared" si="145"/>
        <v>827.1672930152049</v>
      </c>
      <c r="N514" s="101">
        <f t="shared" si="146"/>
        <v>79.658002480758384</v>
      </c>
      <c r="O514" s="101">
        <f t="shared" si="147"/>
        <v>1.9014282622520398</v>
      </c>
      <c r="P514" s="101">
        <f t="shared" si="148"/>
        <v>1.9014282622520398</v>
      </c>
      <c r="Q514" s="101">
        <f t="shared" si="149"/>
        <v>266.5949926999549</v>
      </c>
      <c r="R514" s="101">
        <f t="shared" si="150"/>
        <v>10.557302944631436</v>
      </c>
      <c r="S514" s="101">
        <f t="shared" si="134"/>
        <v>466.5541383653561</v>
      </c>
      <c r="T514" s="101">
        <f t="shared" si="135"/>
        <v>337.78322430805076</v>
      </c>
      <c r="U514" s="101">
        <f t="shared" si="136"/>
        <v>31.064803839681957</v>
      </c>
      <c r="V514" s="33">
        <f t="shared" si="137"/>
        <v>999.99999999999875</v>
      </c>
      <c r="W514" s="105">
        <f t="shared" si="151"/>
        <v>730425.46083643823</v>
      </c>
      <c r="X514" s="112">
        <f t="shared" si="138"/>
        <v>631.151971852266</v>
      </c>
      <c r="Y514" s="32">
        <f>(uNES*L514+ uOCEX*G514+uEREX*'UC '!H514+uHOEX*I514+uNES*S514+ uOCEX*N514+uEREX*O514+uHOEX*P514)/(1+oDR)^A$5:A$65536</f>
        <v>355.59046592161968</v>
      </c>
    </row>
    <row r="515" spans="1:25" x14ac:dyDescent="0.25">
      <c r="A515" s="4">
        <v>509</v>
      </c>
      <c r="C515" s="110">
        <f>IF(male=0,VLOOKUP((A513:A1347/'Life tables'!$I$2)+age,lifetable,13,1),IF(male=1,VLOOKUP((A513:A1347/'Life tables'!$I$2)+age,lifetable,10,1),"error"))</f>
        <v>8.3784722123148025E-4</v>
      </c>
      <c r="F515" s="101">
        <f t="shared" si="139"/>
        <v>172.83270382887213</v>
      </c>
      <c r="G515" s="101">
        <f t="shared" si="140"/>
        <v>17.361406818530295</v>
      </c>
      <c r="H515" s="101">
        <f t="shared" si="141"/>
        <v>0.39729446567420429</v>
      </c>
      <c r="I515" s="101">
        <f t="shared" si="142"/>
        <v>0.39729446567420429</v>
      </c>
      <c r="J515" s="101">
        <f t="shared" si="143"/>
        <v>71.348250959324517</v>
      </c>
      <c r="K515" s="101">
        <f t="shared" si="144"/>
        <v>20.538644458727298</v>
      </c>
      <c r="L515" s="101">
        <f t="shared" ref="L515:L578" si="152">F515-SUM(G515:K515)</f>
        <v>62.789812660941607</v>
      </c>
      <c r="M515" s="101">
        <f t="shared" si="145"/>
        <v>827.16729617112662</v>
      </c>
      <c r="N515" s="101">
        <f t="shared" si="146"/>
        <v>79.658002784680491</v>
      </c>
      <c r="O515" s="101">
        <f t="shared" si="147"/>
        <v>1.9014282695066287</v>
      </c>
      <c r="P515" s="101">
        <f t="shared" si="148"/>
        <v>1.9014282695066287</v>
      </c>
      <c r="Q515" s="101">
        <f t="shared" si="149"/>
        <v>267.35795996961139</v>
      </c>
      <c r="R515" s="101">
        <f t="shared" si="150"/>
        <v>10.57945621410421</v>
      </c>
      <c r="S515" s="101">
        <f t="shared" ref="S515:S578" si="153">M515-SUM(N515:R515)</f>
        <v>465.7690206637173</v>
      </c>
      <c r="T515" s="101">
        <f t="shared" ref="T515:T578" si="154">J515+Q515</f>
        <v>338.70621092893589</v>
      </c>
      <c r="U515" s="101">
        <f t="shared" ref="U515:U578" si="155">K515+R515</f>
        <v>31.11810067283151</v>
      </c>
      <c r="V515" s="33">
        <f t="shared" ref="V515:V578" si="156">SUM(F515,M515)</f>
        <v>999.99999999999875</v>
      </c>
      <c r="W515" s="105">
        <f t="shared" si="151"/>
        <v>728275.62897260906</v>
      </c>
      <c r="X515" s="112">
        <f t="shared" ref="X515:X578" si="157">(L515+G515+H515+I515+N515+O515+P515+S515)</f>
        <v>630.17568839823139</v>
      </c>
      <c r="Y515" s="32">
        <f>(uNES*L515+ uOCEX*G515+uEREX*'UC '!H515+uHOEX*I515+uNES*S515+ uOCEX*N515+uEREX*O515+uHOEX*P515)/(1+oDR)^A$5:A$65536</f>
        <v>354.92401950162247</v>
      </c>
    </row>
    <row r="516" spans="1:25" x14ac:dyDescent="0.25">
      <c r="A516" s="4">
        <v>510</v>
      </c>
      <c r="C516" s="110">
        <f>IF(male=0,VLOOKUP((A514:A1348/'Life tables'!$I$2)+age,lifetable,13,1),IF(male=1,VLOOKUP((A514:A1348/'Life tables'!$I$2)+age,lifetable,10,1),"error"))</f>
        <v>8.3784722123148025E-4</v>
      </c>
      <c r="F516" s="101">
        <f t="shared" si="139"/>
        <v>172.83270077022709</v>
      </c>
      <c r="G516" s="101">
        <f t="shared" si="140"/>
        <v>17.361406511282997</v>
      </c>
      <c r="H516" s="101">
        <f t="shared" si="141"/>
        <v>0.39729445864322738</v>
      </c>
      <c r="I516" s="101">
        <f t="shared" si="142"/>
        <v>0.39729445864322738</v>
      </c>
      <c r="J516" s="101">
        <f t="shared" si="143"/>
        <v>71.508270307721304</v>
      </c>
      <c r="K516" s="101">
        <f t="shared" si="144"/>
        <v>20.569788021852922</v>
      </c>
      <c r="L516" s="101">
        <f t="shared" si="152"/>
        <v>62.598647012083404</v>
      </c>
      <c r="M516" s="101">
        <f t="shared" si="145"/>
        <v>827.16729922977163</v>
      </c>
      <c r="N516" s="101">
        <f t="shared" si="146"/>
        <v>79.658003079234632</v>
      </c>
      <c r="O516" s="101">
        <f t="shared" si="147"/>
        <v>1.9014282765376056</v>
      </c>
      <c r="P516" s="101">
        <f t="shared" si="148"/>
        <v>1.9014282765376056</v>
      </c>
      <c r="Q516" s="101">
        <f t="shared" si="149"/>
        <v>268.12092724208912</v>
      </c>
      <c r="R516" s="101">
        <f t="shared" si="150"/>
        <v>10.601609483658901</v>
      </c>
      <c r="S516" s="101">
        <f t="shared" si="153"/>
        <v>464.98390287171378</v>
      </c>
      <c r="T516" s="101">
        <f t="shared" si="154"/>
        <v>339.62919754981044</v>
      </c>
      <c r="U516" s="101">
        <f t="shared" si="155"/>
        <v>31.171397505511823</v>
      </c>
      <c r="V516" s="33">
        <f t="shared" si="156"/>
        <v>999.99999999999875</v>
      </c>
      <c r="W516" s="105">
        <f t="shared" si="151"/>
        <v>726129.7740613838</v>
      </c>
      <c r="X516" s="112">
        <f t="shared" si="157"/>
        <v>629.19940494467653</v>
      </c>
      <c r="Y516" s="32">
        <f>(uNES*L516+ uOCEX*G516+uEREX*'UC '!H516+uHOEX*I516+uNES*S516+ uOCEX*N516+uEREX*O516+uHOEX*P516)/(1+oDR)^A$5:A$65536</f>
        <v>354.25792699638447</v>
      </c>
    </row>
    <row r="517" spans="1:25" x14ac:dyDescent="0.25">
      <c r="A517" s="4">
        <v>511</v>
      </c>
      <c r="C517" s="110">
        <f>IF(male=0,VLOOKUP((A515:A1349/'Life tables'!$I$2)+age,lifetable,13,1),IF(male=1,VLOOKUP((A515:A1349/'Life tables'!$I$2)+age,lifetable,10,1),"error"))</f>
        <v>8.3784722123148025E-4</v>
      </c>
      <c r="F517" s="101">
        <f t="shared" si="139"/>
        <v>172.83269780586036</v>
      </c>
      <c r="G517" s="101">
        <f t="shared" si="140"/>
        <v>17.361406213506157</v>
      </c>
      <c r="H517" s="101">
        <f t="shared" si="141"/>
        <v>0.39729445182897022</v>
      </c>
      <c r="I517" s="101">
        <f t="shared" si="142"/>
        <v>0.39729445182897022</v>
      </c>
      <c r="J517" s="101">
        <f t="shared" si="143"/>
        <v>71.668289653373492</v>
      </c>
      <c r="K517" s="101">
        <f t="shared" si="144"/>
        <v>20.600931584444382</v>
      </c>
      <c r="L517" s="101">
        <f t="shared" si="152"/>
        <v>62.407481450878393</v>
      </c>
      <c r="M517" s="101">
        <f t="shared" si="145"/>
        <v>827.16730219413841</v>
      </c>
      <c r="N517" s="101">
        <f t="shared" si="146"/>
        <v>79.658003364709572</v>
      </c>
      <c r="O517" s="101">
        <f t="shared" si="147"/>
        <v>1.901428283351863</v>
      </c>
      <c r="P517" s="101">
        <f t="shared" si="148"/>
        <v>1.901428283351863</v>
      </c>
      <c r="Q517" s="101">
        <f t="shared" si="149"/>
        <v>268.88389451730114</v>
      </c>
      <c r="R517" s="101">
        <f t="shared" si="150"/>
        <v>10.623762753292985</v>
      </c>
      <c r="S517" s="101">
        <f t="shared" si="153"/>
        <v>464.19878499213104</v>
      </c>
      <c r="T517" s="101">
        <f t="shared" si="154"/>
        <v>340.55218417067465</v>
      </c>
      <c r="U517" s="101">
        <f t="shared" si="155"/>
        <v>31.224694337737368</v>
      </c>
      <c r="V517" s="33">
        <f t="shared" si="156"/>
        <v>999.99999999999875</v>
      </c>
      <c r="W517" s="105">
        <f t="shared" si="151"/>
        <v>723987.88980084239</v>
      </c>
      <c r="X517" s="112">
        <f t="shared" si="157"/>
        <v>628.22312149158688</v>
      </c>
      <c r="Y517" s="32">
        <f>(uNES*L517+ uOCEX*G517+uEREX*'UC '!H517+uHOEX*I517+uNES*S517+ uOCEX*N517+uEREX*O517+uHOEX*P517)/(1+oDR)^A$5:A$65536</f>
        <v>353.5921882574545</v>
      </c>
    </row>
    <row r="518" spans="1:25" x14ac:dyDescent="0.25">
      <c r="A518" s="4">
        <v>512</v>
      </c>
      <c r="C518" s="110">
        <f>IF(male=0,VLOOKUP((A516:A1350/'Life tables'!$I$2)+age,lifetable,13,1),IF(male=1,VLOOKUP((A516:A1350/'Life tables'!$I$2)+age,lifetable,10,1),"error"))</f>
        <v>8.3784722123148025E-4</v>
      </c>
      <c r="F518" s="101">
        <f t="shared" si="139"/>
        <v>172.83269493286593</v>
      </c>
      <c r="G518" s="101">
        <f t="shared" si="140"/>
        <v>17.361405924907853</v>
      </c>
      <c r="H518" s="101">
        <f t="shared" si="141"/>
        <v>0.3972944452247526</v>
      </c>
      <c r="I518" s="101">
        <f t="shared" si="142"/>
        <v>0.3972944452247526</v>
      </c>
      <c r="J518" s="101">
        <f t="shared" si="143"/>
        <v>71.828308996365678</v>
      </c>
      <c r="K518" s="101">
        <f t="shared" si="144"/>
        <v>20.632075146518144</v>
      </c>
      <c r="L518" s="101">
        <f t="shared" si="152"/>
        <v>62.216315974624749</v>
      </c>
      <c r="M518" s="101">
        <f t="shared" si="145"/>
        <v>827.16730506713293</v>
      </c>
      <c r="N518" s="101">
        <f t="shared" si="146"/>
        <v>79.658003641385164</v>
      </c>
      <c r="O518" s="101">
        <f t="shared" si="147"/>
        <v>1.9014282899560808</v>
      </c>
      <c r="P518" s="101">
        <f t="shared" si="148"/>
        <v>1.9014282899560808</v>
      </c>
      <c r="Q518" s="101">
        <f t="shared" si="149"/>
        <v>269.6468617951632</v>
      </c>
      <c r="R518" s="101">
        <f t="shared" si="150"/>
        <v>10.645916023004013</v>
      </c>
      <c r="S518" s="101">
        <f t="shared" si="153"/>
        <v>463.41366702766834</v>
      </c>
      <c r="T518" s="101">
        <f t="shared" si="154"/>
        <v>341.47517079152885</v>
      </c>
      <c r="U518" s="101">
        <f t="shared" si="155"/>
        <v>31.277991169522156</v>
      </c>
      <c r="V518" s="33">
        <f t="shared" si="156"/>
        <v>999.99999999999886</v>
      </c>
      <c r="W518" s="105">
        <f t="shared" si="151"/>
        <v>721849.9698982985</v>
      </c>
      <c r="X518" s="112">
        <f t="shared" si="157"/>
        <v>627.24683803894777</v>
      </c>
      <c r="Y518" s="32">
        <f>(uNES*L518+ uOCEX*G518+uEREX*'UC '!H518+uHOEX*I518+uNES*S518+ uOCEX*N518+uEREX*O518+uHOEX*P518)/(1+oDR)^A$5:A$65536</f>
        <v>352.92680313643723</v>
      </c>
    </row>
    <row r="519" spans="1:25" x14ac:dyDescent="0.25">
      <c r="A519" s="4">
        <v>513</v>
      </c>
      <c r="C519" s="110">
        <f>IF(male=0,VLOOKUP((A517:A1351/'Life tables'!$I$2)+age,lifetable,13,1),IF(male=1,VLOOKUP((A517:A1351/'Life tables'!$I$2)+age,lifetable,10,1),"error"))</f>
        <v>8.3784722123148025E-4</v>
      </c>
      <c r="F519" s="101">
        <f t="shared" ref="F519:F582" si="158">E518*(1-pCAUC)+F518*(1-pCAUC)+M518*(pUAUC)</f>
        <v>172.83269214842736</v>
      </c>
      <c r="G519" s="101">
        <f t="shared" ref="G519:G582" si="159">F519*(rrOSEX)</f>
        <v>17.361405645205171</v>
      </c>
      <c r="H519" s="101">
        <f t="shared" ref="H519:H582" si="160">F519*rrEREX</f>
        <v>0.39729443882410032</v>
      </c>
      <c r="I519" s="101">
        <f t="shared" ref="I519:I582" si="161">F519*rrHOEX</f>
        <v>0.39729443882410032</v>
      </c>
      <c r="J519" s="101">
        <f t="shared" ref="J519:J582" si="162">F519*mr + G519*mr + H519*mr+I519*mr +J518</f>
        <v>71.988328336779858</v>
      </c>
      <c r="K519" s="101">
        <f t="shared" ref="K519:K582" si="163">F519*amr + I519*amrHOEX +K518</f>
        <v>20.663218708090163</v>
      </c>
      <c r="L519" s="101">
        <f t="shared" si="152"/>
        <v>62.025150580703951</v>
      </c>
      <c r="M519" s="101">
        <f t="shared" ref="M519:M582" si="164">E518*pCAUC+F518*pCAUC+M518*(1-pUAUC)</f>
        <v>827.16730785157154</v>
      </c>
      <c r="N519" s="101">
        <f t="shared" ref="N519:N582" si="165">M519*rrOSEXc</f>
        <v>79.658003909532638</v>
      </c>
      <c r="O519" s="101">
        <f t="shared" ref="O519:O582" si="166">M519*rrEREXc</f>
        <v>1.901428296356733</v>
      </c>
      <c r="P519" s="101">
        <f t="shared" ref="P519:P582" si="167">M519*rrHOEXc</f>
        <v>1.901428296356733</v>
      </c>
      <c r="Q519" s="101">
        <f t="shared" ref="Q519:Q582" si="168">M519*mr + N519*mr + O519*mr+P519*mr+Q518</f>
        <v>270.40982907559356</v>
      </c>
      <c r="R519" s="101">
        <f t="shared" ref="R519:R582" si="169">M519*amrc + P519*amrHOEX+R518</f>
        <v>10.668069292789614</v>
      </c>
      <c r="S519" s="101">
        <f t="shared" si="153"/>
        <v>462.6285489809423</v>
      </c>
      <c r="T519" s="101">
        <f t="shared" si="154"/>
        <v>342.39815741237339</v>
      </c>
      <c r="U519" s="101">
        <f t="shared" si="155"/>
        <v>31.331288000879777</v>
      </c>
      <c r="V519" s="33">
        <f t="shared" si="156"/>
        <v>999.99999999999886</v>
      </c>
      <c r="W519" s="105">
        <f t="shared" ref="W519:W582" si="170">(cNES*L519+cOSEX*G519+cEREX*H519+cHOEX*I519 + cNES*S519 + cOSEX*N519 + cEREX*O519 + cHOEX*P519)/(1+cDR)^A$5:A$65536</f>
        <v>719716.00807028415</v>
      </c>
      <c r="X519" s="112">
        <f t="shared" si="157"/>
        <v>626.27055458674567</v>
      </c>
      <c r="Y519" s="32">
        <f>(uNES*L519+ uOCEX*G519+uEREX*'UC '!H519+uHOEX*I519+uNES*S519+ uOCEX*N519+uEREX*O519+uHOEX*P519)/(1+oDR)^A$5:A$65536</f>
        <v>352.2617714849946</v>
      </c>
    </row>
    <row r="520" spans="1:25" x14ac:dyDescent="0.25">
      <c r="A520" s="4">
        <v>514</v>
      </c>
      <c r="C520" s="110">
        <f>IF(male=0,VLOOKUP((A518:A1352/'Life tables'!$I$2)+age,lifetable,13,1),IF(male=1,VLOOKUP((A518:A1352/'Life tables'!$I$2)+age,lifetable,10,1),"error"))</f>
        <v>8.3784722123148025E-4</v>
      </c>
      <c r="F520" s="101">
        <f t="shared" si="158"/>
        <v>172.83268944981506</v>
      </c>
      <c r="G520" s="101">
        <f t="shared" si="159"/>
        <v>17.361405374123919</v>
      </c>
      <c r="H520" s="101">
        <f t="shared" si="160"/>
        <v>0.39729443262073888</v>
      </c>
      <c r="I520" s="101">
        <f t="shared" si="161"/>
        <v>0.39729443262073888</v>
      </c>
      <c r="J520" s="101">
        <f t="shared" si="162"/>
        <v>72.148347674695501</v>
      </c>
      <c r="K520" s="101">
        <f t="shared" si="163"/>
        <v>20.694362269175905</v>
      </c>
      <c r="L520" s="101">
        <f t="shared" si="152"/>
        <v>61.833985266578253</v>
      </c>
      <c r="M520" s="101">
        <f t="shared" si="164"/>
        <v>827.16731055018386</v>
      </c>
      <c r="N520" s="101">
        <f t="shared" si="165"/>
        <v>79.658004169414852</v>
      </c>
      <c r="O520" s="101">
        <f t="shared" si="166"/>
        <v>1.9014283025600947</v>
      </c>
      <c r="P520" s="101">
        <f t="shared" si="167"/>
        <v>1.9014283025600947</v>
      </c>
      <c r="Q520" s="101">
        <f t="shared" si="168"/>
        <v>271.1727963585131</v>
      </c>
      <c r="R520" s="101">
        <f t="shared" si="169"/>
        <v>10.69022256264749</v>
      </c>
      <c r="S520" s="101">
        <f t="shared" si="153"/>
        <v>461.84343085448825</v>
      </c>
      <c r="T520" s="101">
        <f t="shared" si="154"/>
        <v>343.32114403320861</v>
      </c>
      <c r="U520" s="101">
        <f t="shared" si="155"/>
        <v>31.384584831823396</v>
      </c>
      <c r="V520" s="33">
        <f t="shared" si="156"/>
        <v>999.99999999999886</v>
      </c>
      <c r="W520" s="105">
        <f t="shared" si="170"/>
        <v>717585.99804253911</v>
      </c>
      <c r="X520" s="112">
        <f t="shared" si="157"/>
        <v>625.29427113496695</v>
      </c>
      <c r="Y520" s="32">
        <f>(uNES*L520+ uOCEX*G520+uEREX*'UC '!H520+uHOEX*I520+uNES*S520+ uOCEX*N520+uEREX*O520+uHOEX*P520)/(1+oDR)^A$5:A$65536</f>
        <v>351.597093154844</v>
      </c>
    </row>
    <row r="521" spans="1:25" x14ac:dyDescent="0.25">
      <c r="A521" s="4">
        <v>515</v>
      </c>
      <c r="C521" s="110">
        <f>IF(male=0,VLOOKUP((A519:A1353/'Life tables'!$I$2)+age,lifetable,13,1),IF(male=1,VLOOKUP((A519:A1353/'Life tables'!$I$2)+age,lifetable,10,1),"error"))</f>
        <v>8.3784722123148025E-4</v>
      </c>
      <c r="F521" s="101">
        <f t="shared" si="158"/>
        <v>172.83268683438354</v>
      </c>
      <c r="G521" s="101">
        <f t="shared" si="159"/>
        <v>17.361405111398348</v>
      </c>
      <c r="H521" s="101">
        <f t="shared" si="160"/>
        <v>0.39729442660858699</v>
      </c>
      <c r="I521" s="101">
        <f t="shared" si="161"/>
        <v>0.39729442660858699</v>
      </c>
      <c r="J521" s="101">
        <f t="shared" si="162"/>
        <v>72.308367010189613</v>
      </c>
      <c r="K521" s="101">
        <f t="shared" si="163"/>
        <v>20.725505829790361</v>
      </c>
      <c r="L521" s="101">
        <f t="shared" si="152"/>
        <v>61.642820029788041</v>
      </c>
      <c r="M521" s="101">
        <f t="shared" si="164"/>
        <v>827.16731316561527</v>
      </c>
      <c r="N521" s="101">
        <f t="shared" si="165"/>
        <v>79.658004421286563</v>
      </c>
      <c r="O521" s="101">
        <f t="shared" si="166"/>
        <v>1.9014283085722461</v>
      </c>
      <c r="P521" s="101">
        <f t="shared" si="167"/>
        <v>1.9014283085722461</v>
      </c>
      <c r="Q521" s="101">
        <f t="shared" si="168"/>
        <v>271.93576364384506</v>
      </c>
      <c r="R521" s="101">
        <f t="shared" si="169"/>
        <v>10.712375832575413</v>
      </c>
      <c r="S521" s="101">
        <f t="shared" si="153"/>
        <v>461.05831265076375</v>
      </c>
      <c r="T521" s="101">
        <f t="shared" si="154"/>
        <v>344.24413065403468</v>
      </c>
      <c r="U521" s="101">
        <f t="shared" si="155"/>
        <v>31.437881662365776</v>
      </c>
      <c r="V521" s="33">
        <f t="shared" si="156"/>
        <v>999.99999999999886</v>
      </c>
      <c r="W521" s="105">
        <f t="shared" si="170"/>
        <v>715459.9335499974</v>
      </c>
      <c r="X521" s="112">
        <f t="shared" si="157"/>
        <v>624.3179876835984</v>
      </c>
      <c r="Y521" s="32">
        <f>(uNES*L521+ uOCEX*G521+uEREX*'UC '!H521+uHOEX*I521+uNES*S521+ uOCEX*N521+uEREX*O521+uHOEX*P521)/(1+oDR)^A$5:A$65536</f>
        <v>350.93276799775953</v>
      </c>
    </row>
    <row r="522" spans="1:25" x14ac:dyDescent="0.25">
      <c r="A522" s="4">
        <v>516</v>
      </c>
      <c r="C522" s="110">
        <f>IF(male=0,VLOOKUP((A520:A1354/'Life tables'!$I$2)+age,lifetable,13,1),IF(male=1,VLOOKUP((A520:A1354/'Life tables'!$I$2)+age,lifetable,10,1),"error"))</f>
        <v>8.3784722123148025E-4</v>
      </c>
      <c r="F522" s="101">
        <f t="shared" si="158"/>
        <v>172.83268429956891</v>
      </c>
      <c r="G522" s="101">
        <f t="shared" si="159"/>
        <v>17.361404856770914</v>
      </c>
      <c r="H522" s="101">
        <f t="shared" si="160"/>
        <v>0.39729442078175098</v>
      </c>
      <c r="I522" s="101">
        <f t="shared" si="161"/>
        <v>0.39729442078175098</v>
      </c>
      <c r="J522" s="101">
        <f t="shared" si="162"/>
        <v>72.468386343336832</v>
      </c>
      <c r="K522" s="101">
        <f t="shared" si="163"/>
        <v>20.756649389948056</v>
      </c>
      <c r="L522" s="101">
        <f t="shared" si="152"/>
        <v>61.451654867949614</v>
      </c>
      <c r="M522" s="101">
        <f t="shared" si="164"/>
        <v>827.16731570042987</v>
      </c>
      <c r="N522" s="101">
        <f t="shared" si="165"/>
        <v>79.658004665394699</v>
      </c>
      <c r="O522" s="101">
        <f t="shared" si="166"/>
        <v>1.9014283143990822</v>
      </c>
      <c r="P522" s="101">
        <f t="shared" si="167"/>
        <v>1.9014283143990822</v>
      </c>
      <c r="Q522" s="101">
        <f t="shared" si="168"/>
        <v>272.69873093151512</v>
      </c>
      <c r="R522" s="101">
        <f t="shared" si="169"/>
        <v>10.734529102571223</v>
      </c>
      <c r="S522" s="101">
        <f t="shared" si="153"/>
        <v>460.27319437215067</v>
      </c>
      <c r="T522" s="101">
        <f t="shared" si="154"/>
        <v>345.16711727485193</v>
      </c>
      <c r="U522" s="101">
        <f t="shared" si="155"/>
        <v>31.491178492519278</v>
      </c>
      <c r="V522" s="33">
        <f t="shared" si="156"/>
        <v>999.99999999999875</v>
      </c>
      <c r="W522" s="105">
        <f t="shared" si="170"/>
        <v>713337.80833677459</v>
      </c>
      <c r="X522" s="112">
        <f t="shared" si="157"/>
        <v>623.34170423262754</v>
      </c>
      <c r="Y522" s="32">
        <f>(uNES*L522+ uOCEX*G522+uEREX*'UC '!H522+uHOEX*I522+uNES*S522+ uOCEX*N522+uEREX*O522+uHOEX*P522)/(1+oDR)^A$5:A$65536</f>
        <v>350.26879586557141</v>
      </c>
    </row>
    <row r="523" spans="1:25" x14ac:dyDescent="0.25">
      <c r="A523" s="4">
        <v>517</v>
      </c>
      <c r="C523" s="110">
        <f>IF(male=0,VLOOKUP((A521:A1355/'Life tables'!$I$2)+age,lifetable,13,1),IF(male=1,VLOOKUP((A521:A1355/'Life tables'!$I$2)+age,lifetable,10,1),"error"))</f>
        <v>8.3784722123148025E-4</v>
      </c>
      <c r="F523" s="101">
        <f t="shared" si="158"/>
        <v>172.83268184288625</v>
      </c>
      <c r="G523" s="101">
        <f t="shared" si="159"/>
        <v>17.361404609991997</v>
      </c>
      <c r="H523" s="101">
        <f t="shared" si="160"/>
        <v>0.39729441513451869</v>
      </c>
      <c r="I523" s="101">
        <f t="shared" si="161"/>
        <v>0.39729441513451869</v>
      </c>
      <c r="J523" s="101">
        <f t="shared" si="162"/>
        <v>72.628405674209503</v>
      </c>
      <c r="K523" s="101">
        <f t="shared" si="163"/>
        <v>20.787792949663068</v>
      </c>
      <c r="L523" s="101">
        <f t="shared" si="152"/>
        <v>61.260489778752643</v>
      </c>
      <c r="M523" s="101">
        <f t="shared" si="164"/>
        <v>827.1673181571125</v>
      </c>
      <c r="N523" s="101">
        <f t="shared" si="165"/>
        <v>79.658004901978558</v>
      </c>
      <c r="O523" s="101">
        <f t="shared" si="166"/>
        <v>1.9014283200463145</v>
      </c>
      <c r="P523" s="101">
        <f t="shared" si="167"/>
        <v>1.9014283200463145</v>
      </c>
      <c r="Q523" s="101">
        <f t="shared" si="168"/>
        <v>273.46169822145117</v>
      </c>
      <c r="R523" s="101">
        <f t="shared" si="169"/>
        <v>10.756682372632829</v>
      </c>
      <c r="S523" s="101">
        <f t="shared" si="153"/>
        <v>459.48807602095729</v>
      </c>
      <c r="T523" s="101">
        <f t="shared" si="154"/>
        <v>346.09010389566066</v>
      </c>
      <c r="U523" s="101">
        <f t="shared" si="155"/>
        <v>31.544475322295895</v>
      </c>
      <c r="V523" s="33">
        <f t="shared" si="156"/>
        <v>999.99999999999875</v>
      </c>
      <c r="W523" s="105">
        <f t="shared" si="170"/>
        <v>711219.61615615443</v>
      </c>
      <c r="X523" s="112">
        <f t="shared" si="157"/>
        <v>622.36542078204218</v>
      </c>
      <c r="Y523" s="32">
        <f>(uNES*L523+ uOCEX*G523+uEREX*'UC '!H523+uHOEX*I523+uNES*S523+ uOCEX*N523+uEREX*O523+uHOEX*P523)/(1+oDR)^A$5:A$65536</f>
        <v>349.60517661016615</v>
      </c>
    </row>
    <row r="524" spans="1:25" x14ac:dyDescent="0.25">
      <c r="A524" s="4">
        <v>518</v>
      </c>
      <c r="C524" s="110">
        <f>IF(male=0,VLOOKUP((A522:A1356/'Life tables'!$I$2)+age,lifetable,13,1),IF(male=1,VLOOKUP((A522:A1356/'Life tables'!$I$2)+age,lifetable,10,1),"error"))</f>
        <v>8.3784722123148025E-4</v>
      </c>
      <c r="F524" s="101">
        <f t="shared" si="158"/>
        <v>172.83267946192726</v>
      </c>
      <c r="G524" s="101">
        <f t="shared" si="159"/>
        <v>17.361404370819685</v>
      </c>
      <c r="H524" s="101">
        <f t="shared" si="160"/>
        <v>0.3972944096613541</v>
      </c>
      <c r="I524" s="101">
        <f t="shared" si="161"/>
        <v>0.3972944096613541</v>
      </c>
      <c r="J524" s="101">
        <f t="shared" si="162"/>
        <v>72.78842500287773</v>
      </c>
      <c r="K524" s="101">
        <f t="shared" si="163"/>
        <v>20.818936508949044</v>
      </c>
      <c r="L524" s="101">
        <f t="shared" si="152"/>
        <v>61.069324759958107</v>
      </c>
      <c r="M524" s="101">
        <f t="shared" si="164"/>
        <v>827.16732053807152</v>
      </c>
      <c r="N524" s="101">
        <f t="shared" si="165"/>
        <v>79.658005131270073</v>
      </c>
      <c r="O524" s="101">
        <f t="shared" si="166"/>
        <v>1.901428325519479</v>
      </c>
      <c r="P524" s="101">
        <f t="shared" si="167"/>
        <v>1.901428325519479</v>
      </c>
      <c r="Q524" s="101">
        <f t="shared" si="168"/>
        <v>274.22466551358337</v>
      </c>
      <c r="R524" s="101">
        <f t="shared" si="169"/>
        <v>10.778835642758201</v>
      </c>
      <c r="S524" s="101">
        <f t="shared" si="153"/>
        <v>458.70295759942093</v>
      </c>
      <c r="T524" s="101">
        <f t="shared" si="154"/>
        <v>347.01309051646109</v>
      </c>
      <c r="U524" s="101">
        <f t="shared" si="155"/>
        <v>31.597772151707247</v>
      </c>
      <c r="V524" s="33">
        <f t="shared" si="156"/>
        <v>999.99999999999875</v>
      </c>
      <c r="W524" s="105">
        <f t="shared" si="170"/>
        <v>709105.35077057627</v>
      </c>
      <c r="X524" s="112">
        <f t="shared" si="157"/>
        <v>621.3891373318304</v>
      </c>
      <c r="Y524" s="32">
        <f>(uNES*L524+ uOCEX*G524+uEREX*'UC '!H524+uHOEX*I524+uNES*S524+ uOCEX*N524+uEREX*O524+uHOEX*P524)/(1+oDR)^A$5:A$65536</f>
        <v>348.9419100834865</v>
      </c>
    </row>
    <row r="525" spans="1:25" x14ac:dyDescent="0.25">
      <c r="A525" s="4">
        <v>519</v>
      </c>
      <c r="C525" s="110">
        <f>IF(male=0,VLOOKUP((A523:A1357/'Life tables'!$I$2)+age,lifetable,13,1),IF(male=1,VLOOKUP((A523:A1357/'Life tables'!$I$2)+age,lifetable,10,1),"error"))</f>
        <v>8.3784722123148025E-4</v>
      </c>
      <c r="F525" s="101">
        <f t="shared" si="158"/>
        <v>172.83267715435787</v>
      </c>
      <c r="G525" s="101">
        <f t="shared" si="159"/>
        <v>17.361404139019509</v>
      </c>
      <c r="H525" s="101">
        <f t="shared" si="160"/>
        <v>0.39729440435689189</v>
      </c>
      <c r="I525" s="101">
        <f t="shared" si="161"/>
        <v>0.39729440435689189</v>
      </c>
      <c r="J525" s="101">
        <f t="shared" si="162"/>
        <v>72.948444329409469</v>
      </c>
      <c r="K525" s="101">
        <f t="shared" si="163"/>
        <v>20.85008006781921</v>
      </c>
      <c r="L525" s="101">
        <f t="shared" si="152"/>
        <v>60.878159809395896</v>
      </c>
      <c r="M525" s="101">
        <f t="shared" si="164"/>
        <v>827.16732284564091</v>
      </c>
      <c r="N525" s="101">
        <f t="shared" si="165"/>
        <v>79.658005353494005</v>
      </c>
      <c r="O525" s="101">
        <f t="shared" si="166"/>
        <v>1.9014283308239412</v>
      </c>
      <c r="P525" s="101">
        <f t="shared" si="167"/>
        <v>1.9014283308239412</v>
      </c>
      <c r="Q525" s="101">
        <f t="shared" si="168"/>
        <v>274.98763280784402</v>
      </c>
      <c r="R525" s="101">
        <f t="shared" si="169"/>
        <v>10.800988912945375</v>
      </c>
      <c r="S525" s="101">
        <f t="shared" si="153"/>
        <v>457.91783910970958</v>
      </c>
      <c r="T525" s="101">
        <f t="shared" si="154"/>
        <v>347.93607713725351</v>
      </c>
      <c r="U525" s="101">
        <f t="shared" si="155"/>
        <v>31.651068980764585</v>
      </c>
      <c r="V525" s="33">
        <f t="shared" si="156"/>
        <v>999.99999999999875</v>
      </c>
      <c r="W525" s="105">
        <f t="shared" si="170"/>
        <v>706995.00595162192</v>
      </c>
      <c r="X525" s="112">
        <f t="shared" si="157"/>
        <v>620.41285388198071</v>
      </c>
      <c r="Y525" s="32">
        <f>(uNES*L525+ uOCEX*G525+uEREX*'UC '!H525+uHOEX*I525+uNES*S525+ uOCEX*N525+uEREX*O525+uHOEX*P525)/(1+oDR)^A$5:A$65536</f>
        <v>348.2789961375309</v>
      </c>
    </row>
    <row r="526" spans="1:25" x14ac:dyDescent="0.25">
      <c r="A526" s="4">
        <v>520</v>
      </c>
      <c r="C526" s="110">
        <f>IF(male=0,VLOOKUP((A524:A1358/'Life tables'!$I$2)+age,lifetable,13,1),IF(male=1,VLOOKUP((A524:A1358/'Life tables'!$I$2)+age,lifetable,10,1),"error"))</f>
        <v>8.3784722123148025E-4</v>
      </c>
      <c r="F526" s="101">
        <f t="shared" si="158"/>
        <v>172.83267491791597</v>
      </c>
      <c r="G526" s="101">
        <f t="shared" si="159"/>
        <v>17.361403914364239</v>
      </c>
      <c r="H526" s="101">
        <f t="shared" si="160"/>
        <v>0.39729439921593207</v>
      </c>
      <c r="I526" s="101">
        <f t="shared" si="161"/>
        <v>0.39729439921593207</v>
      </c>
      <c r="J526" s="101">
        <f t="shared" si="162"/>
        <v>73.108463653870558</v>
      </c>
      <c r="K526" s="101">
        <f t="shared" si="163"/>
        <v>20.881223626286381</v>
      </c>
      <c r="L526" s="101">
        <f t="shared" si="152"/>
        <v>60.686994924962917</v>
      </c>
      <c r="M526" s="101">
        <f t="shared" si="164"/>
        <v>827.16732508208281</v>
      </c>
      <c r="N526" s="101">
        <f t="shared" si="165"/>
        <v>79.658005568868205</v>
      </c>
      <c r="O526" s="101">
        <f t="shared" si="166"/>
        <v>1.9014283359649011</v>
      </c>
      <c r="P526" s="101">
        <f t="shared" si="167"/>
        <v>1.9014283359649011</v>
      </c>
      <c r="Q526" s="101">
        <f t="shared" si="168"/>
        <v>275.75060010416757</v>
      </c>
      <c r="R526" s="101">
        <f t="shared" si="169"/>
        <v>10.823142183192445</v>
      </c>
      <c r="S526" s="101">
        <f t="shared" si="153"/>
        <v>457.1327205539248</v>
      </c>
      <c r="T526" s="101">
        <f t="shared" si="154"/>
        <v>348.85906375803813</v>
      </c>
      <c r="U526" s="101">
        <f t="shared" si="155"/>
        <v>31.704365809478826</v>
      </c>
      <c r="V526" s="33">
        <f t="shared" si="156"/>
        <v>999.99999999999875</v>
      </c>
      <c r="W526" s="105">
        <f t="shared" si="170"/>
        <v>704888.57548000477</v>
      </c>
      <c r="X526" s="112">
        <f t="shared" si="157"/>
        <v>619.43657043248186</v>
      </c>
      <c r="Y526" s="32">
        <f>(uNES*L526+ uOCEX*G526+uEREX*'UC '!H526+uHOEX*I526+uNES*S526+ uOCEX*N526+uEREX*O526+uHOEX*P526)/(1+oDR)^A$5:A$65536</f>
        <v>347.61643462435467</v>
      </c>
    </row>
    <row r="527" spans="1:25" x14ac:dyDescent="0.25">
      <c r="A527" s="4">
        <v>521</v>
      </c>
      <c r="C527" s="110">
        <f>IF(male=0,VLOOKUP((A525:A1359/'Life tables'!$I$2)+age,lifetable,13,1),IF(male=1,VLOOKUP((A525:A1359/'Life tables'!$I$2)+age,lifetable,10,1),"error"))</f>
        <v>8.3784722123148025E-4</v>
      </c>
      <c r="F527" s="101">
        <f t="shared" si="158"/>
        <v>172.8326727504091</v>
      </c>
      <c r="G527" s="101">
        <f t="shared" si="159"/>
        <v>17.361403696633637</v>
      </c>
      <c r="H527" s="101">
        <f t="shared" si="160"/>
        <v>0.39729439423343477</v>
      </c>
      <c r="I527" s="101">
        <f t="shared" si="161"/>
        <v>0.39729439423343477</v>
      </c>
      <c r="J527" s="101">
        <f t="shared" si="162"/>
        <v>73.268482976324833</v>
      </c>
      <c r="K527" s="101">
        <f t="shared" si="163"/>
        <v>20.912367184362978</v>
      </c>
      <c r="L527" s="101">
        <f t="shared" si="152"/>
        <v>60.495830104620779</v>
      </c>
      <c r="M527" s="101">
        <f t="shared" si="164"/>
        <v>827.16732724958968</v>
      </c>
      <c r="N527" s="101">
        <f t="shared" si="165"/>
        <v>79.658005777603819</v>
      </c>
      <c r="O527" s="101">
        <f t="shared" si="166"/>
        <v>1.9014283409473984</v>
      </c>
      <c r="P527" s="101">
        <f t="shared" si="167"/>
        <v>1.9014283409473984</v>
      </c>
      <c r="Q527" s="101">
        <f t="shared" si="168"/>
        <v>276.51356740249037</v>
      </c>
      <c r="R527" s="101">
        <f t="shared" si="169"/>
        <v>10.845295453497567</v>
      </c>
      <c r="S527" s="101">
        <f t="shared" si="153"/>
        <v>456.34760193410312</v>
      </c>
      <c r="T527" s="101">
        <f t="shared" si="154"/>
        <v>349.7820503788152</v>
      </c>
      <c r="U527" s="101">
        <f t="shared" si="155"/>
        <v>31.757662637860545</v>
      </c>
      <c r="V527" s="33">
        <f t="shared" si="156"/>
        <v>999.99999999999875</v>
      </c>
      <c r="W527" s="105">
        <f t="shared" si="170"/>
        <v>702786.05314555345</v>
      </c>
      <c r="X527" s="112">
        <f t="shared" si="157"/>
        <v>618.46028698332304</v>
      </c>
      <c r="Y527" s="32">
        <f>(uNES*L527+ uOCEX*G527+uEREX*'UC '!H527+uHOEX*I527+uNES*S527+ uOCEX*N527+uEREX*O527+uHOEX*P527)/(1+oDR)^A$5:A$65536</f>
        <v>346.95422539606858</v>
      </c>
    </row>
    <row r="528" spans="1:25" x14ac:dyDescent="0.25">
      <c r="A528" s="4">
        <v>522</v>
      </c>
      <c r="C528" s="110">
        <f>IF(male=0,VLOOKUP((A526:A1360/'Life tables'!$I$2)+age,lifetable,13,1),IF(male=1,VLOOKUP((A526:A1360/'Life tables'!$I$2)+age,lifetable,10,1),"error"))</f>
        <v>9.128120834711595E-4</v>
      </c>
      <c r="F528" s="101">
        <f t="shared" si="158"/>
        <v>172.8326706497125</v>
      </c>
      <c r="G528" s="101">
        <f t="shared" si="159"/>
        <v>17.361403485614268</v>
      </c>
      <c r="H528" s="101">
        <f t="shared" si="160"/>
        <v>0.39729438940451567</v>
      </c>
      <c r="I528" s="101">
        <f t="shared" si="161"/>
        <v>0.39729438940451567</v>
      </c>
      <c r="J528" s="101">
        <f t="shared" si="162"/>
        <v>73.442819735638849</v>
      </c>
      <c r="K528" s="101">
        <f t="shared" si="163"/>
        <v>20.94351074206104</v>
      </c>
      <c r="L528" s="101">
        <f t="shared" si="152"/>
        <v>60.290347907589322</v>
      </c>
      <c r="M528" s="101">
        <f t="shared" si="164"/>
        <v>827.16732935028631</v>
      </c>
      <c r="N528" s="101">
        <f t="shared" si="165"/>
        <v>79.658005979905454</v>
      </c>
      <c r="O528" s="101">
        <f t="shared" si="166"/>
        <v>1.9014283457763175</v>
      </c>
      <c r="P528" s="101">
        <f t="shared" si="167"/>
        <v>1.9014283457763175</v>
      </c>
      <c r="Q528" s="101">
        <f t="shared" si="168"/>
        <v>277.34479981971731</v>
      </c>
      <c r="R528" s="101">
        <f t="shared" si="169"/>
        <v>10.867448723858949</v>
      </c>
      <c r="S528" s="101">
        <f t="shared" si="153"/>
        <v>455.49421813525191</v>
      </c>
      <c r="T528" s="101">
        <f t="shared" si="154"/>
        <v>350.78761955535617</v>
      </c>
      <c r="U528" s="101">
        <f t="shared" si="155"/>
        <v>31.810959465919989</v>
      </c>
      <c r="V528" s="33">
        <f t="shared" si="156"/>
        <v>999.99999999999886</v>
      </c>
      <c r="W528" s="105">
        <f t="shared" si="170"/>
        <v>700578.24012548954</v>
      </c>
      <c r="X528" s="112">
        <f t="shared" si="157"/>
        <v>617.40142097872263</v>
      </c>
      <c r="Y528" s="32">
        <f>(uNES*L528+ uOCEX*G528+uEREX*'UC '!H528+uHOEX*I528+uNES*S528+ uOCEX*N528+uEREX*O528+uHOEX*P528)/(1+oDR)^A$5:A$65536</f>
        <v>346.24482292667324</v>
      </c>
    </row>
    <row r="529" spans="1:25" x14ac:dyDescent="0.25">
      <c r="A529" s="4">
        <v>523</v>
      </c>
      <c r="C529" s="110">
        <f>IF(male=0,VLOOKUP((A527:A1361/'Life tables'!$I$2)+age,lifetable,13,1),IF(male=1,VLOOKUP((A527:A1361/'Life tables'!$I$2)+age,lifetable,10,1),"error"))</f>
        <v>9.128120834711595E-4</v>
      </c>
      <c r="F529" s="101">
        <f t="shared" si="158"/>
        <v>172.83266861376683</v>
      </c>
      <c r="G529" s="101">
        <f t="shared" si="159"/>
        <v>17.361403281099264</v>
      </c>
      <c r="H529" s="101">
        <f t="shared" si="160"/>
        <v>0.39729438472444112</v>
      </c>
      <c r="I529" s="101">
        <f t="shared" si="161"/>
        <v>0.39729438472444112</v>
      </c>
      <c r="J529" s="101">
        <f t="shared" si="162"/>
        <v>73.617156492899213</v>
      </c>
      <c r="K529" s="101">
        <f t="shared" si="163"/>
        <v>20.974654299392235</v>
      </c>
      <c r="L529" s="101">
        <f t="shared" si="152"/>
        <v>60.084865770927252</v>
      </c>
      <c r="M529" s="101">
        <f t="shared" si="164"/>
        <v>827.16733138623204</v>
      </c>
      <c r="N529" s="101">
        <f t="shared" si="165"/>
        <v>79.658006175971437</v>
      </c>
      <c r="O529" s="101">
        <f t="shared" si="166"/>
        <v>1.9014283504563922</v>
      </c>
      <c r="P529" s="101">
        <f t="shared" si="167"/>
        <v>1.9014283504563922</v>
      </c>
      <c r="Q529" s="101">
        <f t="shared" si="168"/>
        <v>278.17603223899022</v>
      </c>
      <c r="R529" s="101">
        <f t="shared" si="169"/>
        <v>10.889601994274859</v>
      </c>
      <c r="S529" s="101">
        <f t="shared" si="153"/>
        <v>454.64083427608273</v>
      </c>
      <c r="T529" s="101">
        <f t="shared" si="154"/>
        <v>351.79318873188942</v>
      </c>
      <c r="U529" s="101">
        <f t="shared" si="155"/>
        <v>31.864256293667093</v>
      </c>
      <c r="V529" s="33">
        <f t="shared" si="156"/>
        <v>999.99999999999886</v>
      </c>
      <c r="W529" s="105">
        <f t="shared" si="170"/>
        <v>698374.57385312964</v>
      </c>
      <c r="X529" s="112">
        <f t="shared" si="157"/>
        <v>616.34255497444235</v>
      </c>
      <c r="Y529" s="32">
        <f>(uNES*L529+ uOCEX*G529+uEREX*'UC '!H529+uHOEX*I529+uNES*S529+ uOCEX*N529+uEREX*O529+uHOEX*P529)/(1+oDR)^A$5:A$65536</f>
        <v>345.53579979354453</v>
      </c>
    </row>
    <row r="530" spans="1:25" x14ac:dyDescent="0.25">
      <c r="A530" s="4">
        <v>524</v>
      </c>
      <c r="C530" s="110">
        <f>IF(male=0,VLOOKUP((A528:A1362/'Life tables'!$I$2)+age,lifetable,13,1),IF(male=1,VLOOKUP((A528:A1362/'Life tables'!$I$2)+age,lifetable,10,1),"error"))</f>
        <v>9.128120834711595E-4</v>
      </c>
      <c r="F530" s="101">
        <f t="shared" si="158"/>
        <v>172.83266664057621</v>
      </c>
      <c r="G530" s="101">
        <f t="shared" si="159"/>
        <v>17.361403082888138</v>
      </c>
      <c r="H530" s="101">
        <f t="shared" si="160"/>
        <v>0.39729438018862295</v>
      </c>
      <c r="I530" s="101">
        <f t="shared" si="161"/>
        <v>0.39729438018862295</v>
      </c>
      <c r="J530" s="101">
        <f t="shared" si="162"/>
        <v>73.791493248169203</v>
      </c>
      <c r="K530" s="101">
        <f t="shared" si="163"/>
        <v>21.00579785636787</v>
      </c>
      <c r="L530" s="101">
        <f t="shared" si="152"/>
        <v>59.879383692773757</v>
      </c>
      <c r="M530" s="101">
        <f t="shared" si="164"/>
        <v>827.16733335942274</v>
      </c>
      <c r="N530" s="101">
        <f t="shared" si="165"/>
        <v>79.65800636599397</v>
      </c>
      <c r="O530" s="101">
        <f t="shared" si="166"/>
        <v>1.9014283549922106</v>
      </c>
      <c r="P530" s="101">
        <f t="shared" si="167"/>
        <v>1.9014283549922106</v>
      </c>
      <c r="Q530" s="101">
        <f t="shared" si="168"/>
        <v>279.00726466024599</v>
      </c>
      <c r="R530" s="101">
        <f t="shared" si="169"/>
        <v>10.911755264743613</v>
      </c>
      <c r="S530" s="101">
        <f t="shared" si="153"/>
        <v>453.78745035845481</v>
      </c>
      <c r="T530" s="101">
        <f t="shared" si="154"/>
        <v>352.79875790841521</v>
      </c>
      <c r="U530" s="101">
        <f t="shared" si="155"/>
        <v>31.917553121111482</v>
      </c>
      <c r="V530" s="33">
        <f t="shared" si="156"/>
        <v>999.99999999999898</v>
      </c>
      <c r="W530" s="105">
        <f t="shared" si="170"/>
        <v>696175.04771283851</v>
      </c>
      <c r="X530" s="112">
        <f t="shared" si="157"/>
        <v>615.28368897047233</v>
      </c>
      <c r="Y530" s="32">
        <f>(uNES*L530+ uOCEX*G530+uEREX*'UC '!H530+uHOEX*I530+uNES*S530+ uOCEX*N530+uEREX*O530+uHOEX*P530)/(1+oDR)^A$5:A$65536</f>
        <v>344.82715583716475</v>
      </c>
    </row>
    <row r="531" spans="1:25" x14ac:dyDescent="0.25">
      <c r="A531" s="4">
        <v>525</v>
      </c>
      <c r="C531" s="110">
        <f>IF(male=0,VLOOKUP((A529:A1363/'Life tables'!$I$2)+age,lifetable,13,1),IF(male=1,VLOOKUP((A529:A1363/'Life tables'!$I$2)+age,lifetable,10,1),"error"))</f>
        <v>9.128120834711595E-4</v>
      </c>
      <c r="F531" s="101">
        <f t="shared" si="158"/>
        <v>172.83266472820631</v>
      </c>
      <c r="G531" s="101">
        <f t="shared" si="159"/>
        <v>17.361402890786579</v>
      </c>
      <c r="H531" s="101">
        <f t="shared" si="160"/>
        <v>0.39729437579261478</v>
      </c>
      <c r="I531" s="101">
        <f t="shared" si="161"/>
        <v>0.39729437579261478</v>
      </c>
      <c r="J531" s="101">
        <f t="shared" si="162"/>
        <v>73.965830001510184</v>
      </c>
      <c r="K531" s="101">
        <f t="shared" si="163"/>
        <v>21.036941412998907</v>
      </c>
      <c r="L531" s="101">
        <f t="shared" si="152"/>
        <v>59.67390167132541</v>
      </c>
      <c r="M531" s="101">
        <f t="shared" si="164"/>
        <v>827.16733527179269</v>
      </c>
      <c r="N531" s="101">
        <f t="shared" si="165"/>
        <v>79.658006550159342</v>
      </c>
      <c r="O531" s="101">
        <f t="shared" si="166"/>
        <v>1.9014283593882189</v>
      </c>
      <c r="P531" s="101">
        <f t="shared" si="167"/>
        <v>1.9014283593882189</v>
      </c>
      <c r="Q531" s="101">
        <f t="shared" si="168"/>
        <v>279.83849708342353</v>
      </c>
      <c r="R531" s="101">
        <f t="shared" si="169"/>
        <v>10.933908535263585</v>
      </c>
      <c r="S531" s="101">
        <f t="shared" si="153"/>
        <v>452.9340663841698</v>
      </c>
      <c r="T531" s="101">
        <f t="shared" si="154"/>
        <v>353.80432708493373</v>
      </c>
      <c r="U531" s="101">
        <f t="shared" si="155"/>
        <v>31.97084994826249</v>
      </c>
      <c r="V531" s="33">
        <f t="shared" si="156"/>
        <v>999.99999999999898</v>
      </c>
      <c r="W531" s="105">
        <f t="shared" si="170"/>
        <v>693979.65509870974</v>
      </c>
      <c r="X531" s="112">
        <f t="shared" si="157"/>
        <v>614.22482296680278</v>
      </c>
      <c r="Y531" s="32">
        <f>(uNES*L531+ uOCEX*G531+uEREX*'UC '!H531+uHOEX*I531+uNES*S531+ uOCEX*N531+uEREX*O531+uHOEX*P531)/(1+oDR)^A$5:A$65536</f>
        <v>344.1188908980763</v>
      </c>
    </row>
    <row r="532" spans="1:25" x14ac:dyDescent="0.25">
      <c r="A532" s="4">
        <v>526</v>
      </c>
      <c r="C532" s="110">
        <f>IF(male=0,VLOOKUP((A530:A1364/'Life tables'!$I$2)+age,lifetable,13,1),IF(male=1,VLOOKUP((A530:A1364/'Life tables'!$I$2)+age,lifetable,10,1),"error"))</f>
        <v>9.128120834711595E-4</v>
      </c>
      <c r="F532" s="101">
        <f t="shared" si="158"/>
        <v>172.83266287478244</v>
      </c>
      <c r="G532" s="101">
        <f t="shared" si="159"/>
        <v>17.361402704606274</v>
      </c>
      <c r="H532" s="101">
        <f t="shared" si="160"/>
        <v>0.39729437153210723</v>
      </c>
      <c r="I532" s="101">
        <f t="shared" si="161"/>
        <v>0.39729437153210723</v>
      </c>
      <c r="J532" s="101">
        <f t="shared" si="162"/>
        <v>74.140166752981614</v>
      </c>
      <c r="K532" s="101">
        <f t="shared" si="163"/>
        <v>21.068084969295967</v>
      </c>
      <c r="L532" s="101">
        <f t="shared" si="152"/>
        <v>59.468419704834375</v>
      </c>
      <c r="M532" s="101">
        <f t="shared" si="164"/>
        <v>827.16733712521659</v>
      </c>
      <c r="N532" s="101">
        <f t="shared" si="165"/>
        <v>79.658006728648076</v>
      </c>
      <c r="O532" s="101">
        <f t="shared" si="166"/>
        <v>1.9014283636487266</v>
      </c>
      <c r="P532" s="101">
        <f t="shared" si="167"/>
        <v>1.9014283636487266</v>
      </c>
      <c r="Q532" s="101">
        <f t="shared" si="168"/>
        <v>280.6697295084636</v>
      </c>
      <c r="R532" s="101">
        <f t="shared" si="169"/>
        <v>10.956061805833196</v>
      </c>
      <c r="S532" s="101">
        <f t="shared" si="153"/>
        <v>452.08068235497421</v>
      </c>
      <c r="T532" s="101">
        <f t="shared" si="154"/>
        <v>354.8098962614452</v>
      </c>
      <c r="U532" s="101">
        <f t="shared" si="155"/>
        <v>32.024146775129161</v>
      </c>
      <c r="V532" s="33">
        <f t="shared" si="156"/>
        <v>999.99999999999909</v>
      </c>
      <c r="W532" s="105">
        <f t="shared" si="170"/>
        <v>691788.38941455388</v>
      </c>
      <c r="X532" s="112">
        <f t="shared" si="157"/>
        <v>613.16595696342461</v>
      </c>
      <c r="Y532" s="32">
        <f>(uNES*L532+ uOCEX*G532+uEREX*'UC '!H532+uHOEX*I532+uNES*S532+ uOCEX*N532+uEREX*O532+uHOEX*P532)/(1+oDR)^A$5:A$65536</f>
        <v>343.41100481688289</v>
      </c>
    </row>
    <row r="533" spans="1:25" x14ac:dyDescent="0.25">
      <c r="A533" s="4">
        <v>527</v>
      </c>
      <c r="C533" s="110">
        <f>IF(male=0,VLOOKUP((A531:A1365/'Life tables'!$I$2)+age,lifetable,13,1),IF(male=1,VLOOKUP((A531:A1365/'Life tables'!$I$2)+age,lifetable,10,1),"error"))</f>
        <v>9.128120834711595E-4</v>
      </c>
      <c r="F533" s="101">
        <f t="shared" si="158"/>
        <v>172.83266107848766</v>
      </c>
      <c r="G533" s="101">
        <f t="shared" si="159"/>
        <v>17.361402524164703</v>
      </c>
      <c r="H533" s="101">
        <f t="shared" si="160"/>
        <v>0.39729436740292357</v>
      </c>
      <c r="I533" s="101">
        <f t="shared" si="161"/>
        <v>0.39729436740292357</v>
      </c>
      <c r="J533" s="101">
        <f t="shared" si="162"/>
        <v>74.314503502641116</v>
      </c>
      <c r="K533" s="101">
        <f t="shared" si="163"/>
        <v>21.099228525269343</v>
      </c>
      <c r="L533" s="101">
        <f t="shared" si="152"/>
        <v>59.26293779160666</v>
      </c>
      <c r="M533" s="101">
        <f t="shared" si="164"/>
        <v>827.16733892151137</v>
      </c>
      <c r="N533" s="101">
        <f t="shared" si="165"/>
        <v>79.658006901635162</v>
      </c>
      <c r="O533" s="101">
        <f t="shared" si="166"/>
        <v>1.9014283677779102</v>
      </c>
      <c r="P533" s="101">
        <f t="shared" si="167"/>
        <v>1.9014283677779102</v>
      </c>
      <c r="Q533" s="101">
        <f t="shared" si="168"/>
        <v>281.50096193530879</v>
      </c>
      <c r="R533" s="101">
        <f t="shared" si="169"/>
        <v>10.978215076450915</v>
      </c>
      <c r="S533" s="101">
        <f t="shared" si="153"/>
        <v>451.22729827256069</v>
      </c>
      <c r="T533" s="101">
        <f t="shared" si="154"/>
        <v>355.81546543794991</v>
      </c>
      <c r="U533" s="101">
        <f t="shared" si="155"/>
        <v>32.077443601720262</v>
      </c>
      <c r="V533" s="33">
        <f t="shared" si="156"/>
        <v>999.99999999999909</v>
      </c>
      <c r="W533" s="105">
        <f t="shared" si="170"/>
        <v>689601.2440738834</v>
      </c>
      <c r="X533" s="112">
        <f t="shared" si="157"/>
        <v>612.10709096032883</v>
      </c>
      <c r="Y533" s="32">
        <f>(uNES*L533+ uOCEX*G533+uEREX*'UC '!H533+uHOEX*I533+uNES*S533+ uOCEX*N533+uEREX*O533+uHOEX*P533)/(1+oDR)^A$5:A$65536</f>
        <v>342.70349743424794</v>
      </c>
    </row>
    <row r="534" spans="1:25" x14ac:dyDescent="0.25">
      <c r="A534" s="4">
        <v>528</v>
      </c>
      <c r="C534" s="110">
        <f>IF(male=0,VLOOKUP((A532:A1366/'Life tables'!$I$2)+age,lifetable,13,1),IF(male=1,VLOOKUP((A532:A1366/'Life tables'!$I$2)+age,lifetable,10,1),"error"))</f>
        <v>9.128120834711595E-4</v>
      </c>
      <c r="F534" s="101">
        <f t="shared" si="158"/>
        <v>172.83265933756107</v>
      </c>
      <c r="G534" s="101">
        <f t="shared" si="159"/>
        <v>17.361402349284983</v>
      </c>
      <c r="H534" s="101">
        <f t="shared" si="160"/>
        <v>0.39729436340101604</v>
      </c>
      <c r="I534" s="101">
        <f t="shared" si="161"/>
        <v>0.39729436340101604</v>
      </c>
      <c r="J534" s="101">
        <f t="shared" si="162"/>
        <v>74.488840250544541</v>
      </c>
      <c r="K534" s="101">
        <f t="shared" si="163"/>
        <v>21.130372080929014</v>
      </c>
      <c r="L534" s="101">
        <f t="shared" si="152"/>
        <v>59.057455930000486</v>
      </c>
      <c r="M534" s="101">
        <f t="shared" si="164"/>
        <v>827.16734066243805</v>
      </c>
      <c r="N534" s="101">
        <f t="shared" si="165"/>
        <v>79.658007069290164</v>
      </c>
      <c r="O534" s="101">
        <f t="shared" si="166"/>
        <v>1.9014283717798179</v>
      </c>
      <c r="P534" s="101">
        <f t="shared" si="167"/>
        <v>1.9014283717798179</v>
      </c>
      <c r="Q534" s="101">
        <f t="shared" si="168"/>
        <v>282.33219436390345</v>
      </c>
      <c r="R534" s="101">
        <f t="shared" si="169"/>
        <v>11.000368347115261</v>
      </c>
      <c r="S534" s="101">
        <f t="shared" si="153"/>
        <v>450.37391413856955</v>
      </c>
      <c r="T534" s="101">
        <f t="shared" si="154"/>
        <v>356.82103461444797</v>
      </c>
      <c r="U534" s="101">
        <f t="shared" si="155"/>
        <v>32.130740428044277</v>
      </c>
      <c r="V534" s="33">
        <f t="shared" si="156"/>
        <v>999.99999999999909</v>
      </c>
      <c r="W534" s="105">
        <f t="shared" si="170"/>
        <v>687418.21249989967</v>
      </c>
      <c r="X534" s="112">
        <f t="shared" si="157"/>
        <v>611.04822495750682</v>
      </c>
      <c r="Y534" s="32">
        <f>(uNES*L534+ uOCEX*G534+uEREX*'UC '!H534+uHOEX*I534+uNES*S534+ uOCEX*N534+uEREX*O534+uHOEX*P534)/(1+oDR)^A$5:A$65536</f>
        <v>341.99636859089571</v>
      </c>
    </row>
    <row r="535" spans="1:25" x14ac:dyDescent="0.25">
      <c r="A535" s="4">
        <v>529</v>
      </c>
      <c r="C535" s="110">
        <f>IF(male=0,VLOOKUP((A533:A1367/'Life tables'!$I$2)+age,lifetable,13,1),IF(male=1,VLOOKUP((A533:A1367/'Life tables'!$I$2)+age,lifetable,10,1),"error"))</f>
        <v>9.128120834711595E-4</v>
      </c>
      <c r="F535" s="101">
        <f t="shared" si="158"/>
        <v>172.832657650296</v>
      </c>
      <c r="G535" s="101">
        <f t="shared" si="159"/>
        <v>17.361402179795675</v>
      </c>
      <c r="H535" s="101">
        <f t="shared" si="160"/>
        <v>0.39729435952246145</v>
      </c>
      <c r="I535" s="101">
        <f t="shared" si="161"/>
        <v>0.39729435952246145</v>
      </c>
      <c r="J535" s="101">
        <f t="shared" si="162"/>
        <v>74.663176996746017</v>
      </c>
      <c r="K535" s="101">
        <f t="shared" si="163"/>
        <v>21.161515636284648</v>
      </c>
      <c r="L535" s="101">
        <f t="shared" si="152"/>
        <v>58.851974118424735</v>
      </c>
      <c r="M535" s="101">
        <f t="shared" si="164"/>
        <v>827.16734234970318</v>
      </c>
      <c r="N535" s="101">
        <f t="shared" si="165"/>
        <v>79.658007231777461</v>
      </c>
      <c r="O535" s="101">
        <f t="shared" si="166"/>
        <v>1.9014283756583725</v>
      </c>
      <c r="P535" s="101">
        <f t="shared" si="167"/>
        <v>1.9014283756583725</v>
      </c>
      <c r="Q535" s="101">
        <f t="shared" si="168"/>
        <v>283.1634267941937</v>
      </c>
      <c r="R535" s="101">
        <f t="shared" si="169"/>
        <v>11.022521617824795</v>
      </c>
      <c r="S535" s="101">
        <f t="shared" si="153"/>
        <v>449.52052995459047</v>
      </c>
      <c r="T535" s="101">
        <f t="shared" si="154"/>
        <v>357.82660379093971</v>
      </c>
      <c r="U535" s="101">
        <f t="shared" si="155"/>
        <v>32.184037254109441</v>
      </c>
      <c r="V535" s="33">
        <f t="shared" si="156"/>
        <v>999.9999999999992</v>
      </c>
      <c r="W535" s="105">
        <f t="shared" si="170"/>
        <v>685239.28812547843</v>
      </c>
      <c r="X535" s="112">
        <f t="shared" si="157"/>
        <v>609.98935895495003</v>
      </c>
      <c r="Y535" s="32">
        <f>(uNES*L535+ uOCEX*G535+uEREX*'UC '!H535+uHOEX*I535+uNES*S535+ uOCEX*N535+uEREX*O535+uHOEX*P535)/(1+oDR)^A$5:A$65536</f>
        <v>341.28961812761088</v>
      </c>
    </row>
    <row r="536" spans="1:25" x14ac:dyDescent="0.25">
      <c r="A536" s="4">
        <v>530</v>
      </c>
      <c r="C536" s="110">
        <f>IF(male=0,VLOOKUP((A534:A1368/'Life tables'!$I$2)+age,lifetable,13,1),IF(male=1,VLOOKUP((A534:A1368/'Life tables'!$I$2)+age,lifetable,10,1),"error"))</f>
        <v>9.128120834711595E-4</v>
      </c>
      <c r="F536" s="101">
        <f t="shared" si="158"/>
        <v>172.83265601503842</v>
      </c>
      <c r="G536" s="101">
        <f t="shared" si="159"/>
        <v>17.361402015530629</v>
      </c>
      <c r="H536" s="101">
        <f t="shared" si="160"/>
        <v>0.39729435576345767</v>
      </c>
      <c r="I536" s="101">
        <f t="shared" si="161"/>
        <v>0.39729435576345767</v>
      </c>
      <c r="J536" s="101">
        <f t="shared" si="162"/>
        <v>74.837513741298011</v>
      </c>
      <c r="K536" s="101">
        <f t="shared" si="163"/>
        <v>21.192659191345616</v>
      </c>
      <c r="L536" s="101">
        <f t="shared" si="152"/>
        <v>58.646492355337259</v>
      </c>
      <c r="M536" s="101">
        <f t="shared" si="164"/>
        <v>827.16734398496067</v>
      </c>
      <c r="N536" s="101">
        <f t="shared" si="165"/>
        <v>79.658007389256298</v>
      </c>
      <c r="O536" s="101">
        <f t="shared" si="166"/>
        <v>1.9014283794173761</v>
      </c>
      <c r="P536" s="101">
        <f t="shared" si="167"/>
        <v>1.9014283794173761</v>
      </c>
      <c r="Q536" s="101">
        <f t="shared" si="168"/>
        <v>283.99465922612723</v>
      </c>
      <c r="R536" s="101">
        <f t="shared" si="169"/>
        <v>11.044674888578124</v>
      </c>
      <c r="S536" s="101">
        <f t="shared" si="153"/>
        <v>448.66714572216426</v>
      </c>
      <c r="T536" s="101">
        <f t="shared" si="154"/>
        <v>358.83217296742521</v>
      </c>
      <c r="U536" s="101">
        <f t="shared" si="155"/>
        <v>32.237334079923741</v>
      </c>
      <c r="V536" s="33">
        <f t="shared" si="156"/>
        <v>999.99999999999909</v>
      </c>
      <c r="W536" s="105">
        <f t="shared" si="170"/>
        <v>683064.46439315856</v>
      </c>
      <c r="X536" s="112">
        <f t="shared" si="157"/>
        <v>608.93049295265018</v>
      </c>
      <c r="Y536" s="32">
        <f>(uNES*L536+ uOCEX*G536+uEREX*'UC '!H536+uHOEX*I536+uNES*S536+ uOCEX*N536+uEREX*O536+uHOEX*P536)/(1+oDR)^A$5:A$65536</f>
        <v>340.58324588523834</v>
      </c>
    </row>
    <row r="537" spans="1:25" x14ac:dyDescent="0.25">
      <c r="A537" s="4">
        <v>531</v>
      </c>
      <c r="C537" s="110">
        <f>IF(male=0,VLOOKUP((A535:A1369/'Life tables'!$I$2)+age,lifetable,13,1),IF(male=1,VLOOKUP((A535:A1369/'Life tables'!$I$2)+age,lifetable,10,1),"error"))</f>
        <v>9.128120834711595E-4</v>
      </c>
      <c r="F537" s="101">
        <f t="shared" si="158"/>
        <v>172.83265443018527</v>
      </c>
      <c r="G537" s="101">
        <f t="shared" si="159"/>
        <v>17.361401856328811</v>
      </c>
      <c r="H537" s="101">
        <f t="shared" si="160"/>
        <v>0.39729435212031972</v>
      </c>
      <c r="I537" s="101">
        <f t="shared" si="161"/>
        <v>0.39729435212031972</v>
      </c>
      <c r="J537" s="101">
        <f t="shared" si="162"/>
        <v>75.011850484251354</v>
      </c>
      <c r="K537" s="101">
        <f t="shared" si="163"/>
        <v>21.223802746121002</v>
      </c>
      <c r="L537" s="101">
        <f t="shared" si="152"/>
        <v>58.441010639243473</v>
      </c>
      <c r="M537" s="101">
        <f t="shared" si="164"/>
        <v>827.16734556981385</v>
      </c>
      <c r="N537" s="101">
        <f t="shared" si="165"/>
        <v>79.658007541881091</v>
      </c>
      <c r="O537" s="101">
        <f t="shared" si="166"/>
        <v>1.9014283830605141</v>
      </c>
      <c r="P537" s="101">
        <f t="shared" si="167"/>
        <v>1.9014283830605141</v>
      </c>
      <c r="Q537" s="101">
        <f t="shared" si="168"/>
        <v>284.82589165965339</v>
      </c>
      <c r="R537" s="101">
        <f t="shared" si="169"/>
        <v>11.066828159373898</v>
      </c>
      <c r="S537" s="101">
        <f t="shared" si="153"/>
        <v>447.81376144278443</v>
      </c>
      <c r="T537" s="101">
        <f t="shared" si="154"/>
        <v>359.83774214390473</v>
      </c>
      <c r="U537" s="101">
        <f t="shared" si="155"/>
        <v>32.290630905494901</v>
      </c>
      <c r="V537" s="33">
        <f t="shared" si="156"/>
        <v>999.99999999999909</v>
      </c>
      <c r="W537" s="105">
        <f t="shared" si="170"/>
        <v>680893.73475512571</v>
      </c>
      <c r="X537" s="112">
        <f t="shared" si="157"/>
        <v>607.87162695059942</v>
      </c>
      <c r="Y537" s="32">
        <f>(uNES*L537+ uOCEX*G537+uEREX*'UC '!H537+uHOEX*I537+uNES*S537+ uOCEX*N537+uEREX*O537+uHOEX*P537)/(1+oDR)^A$5:A$65536</f>
        <v>339.87725170468372</v>
      </c>
    </row>
    <row r="538" spans="1:25" x14ac:dyDescent="0.25">
      <c r="A538" s="4">
        <v>532</v>
      </c>
      <c r="C538" s="110">
        <f>IF(male=0,VLOOKUP((A536:A1370/'Life tables'!$I$2)+age,lifetable,13,1),IF(male=1,VLOOKUP((A536:A1370/'Life tables'!$I$2)+age,lifetable,10,1),"error"))</f>
        <v>9.128120834711595E-4</v>
      </c>
      <c r="F538" s="101">
        <f t="shared" si="158"/>
        <v>172.8326528941829</v>
      </c>
      <c r="G538" s="101">
        <f t="shared" si="159"/>
        <v>17.361401702034161</v>
      </c>
      <c r="H538" s="101">
        <f t="shared" si="160"/>
        <v>0.39729434858947615</v>
      </c>
      <c r="I538" s="101">
        <f t="shared" si="161"/>
        <v>0.39729434858947615</v>
      </c>
      <c r="J538" s="101">
        <f t="shared" si="162"/>
        <v>75.186187225655331</v>
      </c>
      <c r="K538" s="101">
        <f t="shared" si="163"/>
        <v>21.254946300619608</v>
      </c>
      <c r="L538" s="101">
        <f t="shared" si="152"/>
        <v>58.235528968694851</v>
      </c>
      <c r="M538" s="101">
        <f t="shared" si="164"/>
        <v>827.16734710581613</v>
      </c>
      <c r="N538" s="101">
        <f t="shared" si="165"/>
        <v>79.658007689801437</v>
      </c>
      <c r="O538" s="101">
        <f t="shared" si="166"/>
        <v>1.9014283865913575</v>
      </c>
      <c r="P538" s="101">
        <f t="shared" si="167"/>
        <v>1.9014283865913575</v>
      </c>
      <c r="Q538" s="101">
        <f t="shared" si="168"/>
        <v>285.65712409472314</v>
      </c>
      <c r="R538" s="101">
        <f t="shared" si="169"/>
        <v>11.08898143021081</v>
      </c>
      <c r="S538" s="101">
        <f t="shared" si="153"/>
        <v>446.96037711789802</v>
      </c>
      <c r="T538" s="101">
        <f t="shared" si="154"/>
        <v>360.84331132037846</v>
      </c>
      <c r="U538" s="101">
        <f t="shared" si="155"/>
        <v>32.343927730830416</v>
      </c>
      <c r="V538" s="33">
        <f t="shared" si="156"/>
        <v>999.99999999999909</v>
      </c>
      <c r="W538" s="105">
        <f t="shared" si="170"/>
        <v>678727.09267320123</v>
      </c>
      <c r="X538" s="112">
        <f t="shared" si="157"/>
        <v>606.81276094879013</v>
      </c>
      <c r="Y538" s="32">
        <f>(uNES*L538+ uOCEX*G538+uEREX*'UC '!H538+uHOEX*I538+uNES*S538+ uOCEX*N538+uEREX*O538+uHOEX*P538)/(1+oDR)^A$5:A$65536</f>
        <v>339.17163542691242</v>
      </c>
    </row>
    <row r="539" spans="1:25" x14ac:dyDescent="0.25">
      <c r="A539" s="4">
        <v>533</v>
      </c>
      <c r="C539" s="110">
        <f>IF(male=0,VLOOKUP((A537:A1371/'Life tables'!$I$2)+age,lifetable,13,1),IF(male=1,VLOOKUP((A537:A1371/'Life tables'!$I$2)+age,lifetable,10,1),"error"))</f>
        <v>9.128120834711595E-4</v>
      </c>
      <c r="F539" s="101">
        <f t="shared" si="158"/>
        <v>172.83265140552558</v>
      </c>
      <c r="G539" s="101">
        <f t="shared" si="159"/>
        <v>17.361401552495416</v>
      </c>
      <c r="H539" s="101">
        <f t="shared" si="160"/>
        <v>0.3972943451674657</v>
      </c>
      <c r="I539" s="101">
        <f t="shared" si="161"/>
        <v>0.3972943451674657</v>
      </c>
      <c r="J539" s="101">
        <f t="shared" si="162"/>
        <v>75.36052396555769</v>
      </c>
      <c r="K539" s="101">
        <f t="shared" si="163"/>
        <v>21.286089854849966</v>
      </c>
      <c r="L539" s="101">
        <f t="shared" si="152"/>
        <v>58.030047342287588</v>
      </c>
      <c r="M539" s="101">
        <f t="shared" si="164"/>
        <v>827.16734859447342</v>
      </c>
      <c r="N539" s="101">
        <f t="shared" si="165"/>
        <v>79.658007833162358</v>
      </c>
      <c r="O539" s="101">
        <f t="shared" si="166"/>
        <v>1.9014283900133679</v>
      </c>
      <c r="P539" s="101">
        <f t="shared" si="167"/>
        <v>1.9014283900133679</v>
      </c>
      <c r="Q539" s="101">
        <f t="shared" si="168"/>
        <v>286.48835653128884</v>
      </c>
      <c r="R539" s="101">
        <f t="shared" si="169"/>
        <v>11.111134701087591</v>
      </c>
      <c r="S539" s="101">
        <f t="shared" si="153"/>
        <v>446.10699274890794</v>
      </c>
      <c r="T539" s="101">
        <f t="shared" si="154"/>
        <v>361.8488804968465</v>
      </c>
      <c r="U539" s="101">
        <f t="shared" si="155"/>
        <v>32.397224555937555</v>
      </c>
      <c r="V539" s="33">
        <f t="shared" si="156"/>
        <v>999.99999999999898</v>
      </c>
      <c r="W539" s="105">
        <f t="shared" si="170"/>
        <v>676564.53161882691</v>
      </c>
      <c r="X539" s="112">
        <f t="shared" si="157"/>
        <v>605.75389494721503</v>
      </c>
      <c r="Y539" s="32">
        <f>(uNES*L539+ uOCEX*G539+uEREX*'UC '!H539+uHOEX*I539+uNES*S539+ uOCEX*N539+uEREX*O539+uHOEX*P539)/(1+oDR)^A$5:A$65536</f>
        <v>338.46639689295068</v>
      </c>
    </row>
    <row r="540" spans="1:25" x14ac:dyDescent="0.25">
      <c r="A540" s="4">
        <v>534</v>
      </c>
      <c r="C540" s="110">
        <f>IF(male=0,VLOOKUP((A538:A1372/'Life tables'!$I$2)+age,lifetable,13,1),IF(male=1,VLOOKUP((A538:A1372/'Life tables'!$I$2)+age,lifetable,10,1),"error"))</f>
        <v>9.128120834711595E-4</v>
      </c>
      <c r="F540" s="101">
        <f t="shared" si="158"/>
        <v>172.83264996275395</v>
      </c>
      <c r="G540" s="101">
        <f t="shared" si="159"/>
        <v>17.361401407565985</v>
      </c>
      <c r="H540" s="101">
        <f t="shared" si="160"/>
        <v>0.39729434185093376</v>
      </c>
      <c r="I540" s="101">
        <f t="shared" si="161"/>
        <v>0.39729434185093376</v>
      </c>
      <c r="J540" s="101">
        <f t="shared" si="162"/>
        <v>75.534860704004728</v>
      </c>
      <c r="K540" s="101">
        <f t="shared" si="163"/>
        <v>21.317233408820343</v>
      </c>
      <c r="L540" s="101">
        <f t="shared" si="152"/>
        <v>57.824565758661024</v>
      </c>
      <c r="M540" s="101">
        <f t="shared" si="164"/>
        <v>827.167350037245</v>
      </c>
      <c r="N540" s="101">
        <f t="shared" si="165"/>
        <v>79.658007972104386</v>
      </c>
      <c r="O540" s="101">
        <f t="shared" si="166"/>
        <v>1.9014283933298997</v>
      </c>
      <c r="P540" s="101">
        <f t="shared" si="167"/>
        <v>1.9014283933298997</v>
      </c>
      <c r="Q540" s="101">
        <f t="shared" si="168"/>
        <v>287.31958896930439</v>
      </c>
      <c r="R540" s="101">
        <f t="shared" si="169"/>
        <v>11.133287972003014</v>
      </c>
      <c r="S540" s="101">
        <f t="shared" si="153"/>
        <v>445.25360833717343</v>
      </c>
      <c r="T540" s="101">
        <f t="shared" si="154"/>
        <v>362.85444967330909</v>
      </c>
      <c r="U540" s="101">
        <f t="shared" si="155"/>
        <v>32.450521380823361</v>
      </c>
      <c r="V540" s="33">
        <f t="shared" si="156"/>
        <v>999.99999999999898</v>
      </c>
      <c r="W540" s="105">
        <f t="shared" si="170"/>
        <v>674406.04507305205</v>
      </c>
      <c r="X540" s="112">
        <f t="shared" si="157"/>
        <v>604.69502894586651</v>
      </c>
      <c r="Y540" s="32">
        <f>(uNES*L540+ uOCEX*G540+uEREX*'UC '!H540+uHOEX*I540+uNES*S540+ uOCEX*N540+uEREX*O540+uHOEX*P540)/(1+oDR)^A$5:A$65536</f>
        <v>337.76153594388506</v>
      </c>
    </row>
    <row r="541" spans="1:25" x14ac:dyDescent="0.25">
      <c r="A541" s="4">
        <v>535</v>
      </c>
      <c r="C541" s="110">
        <f>IF(male=0,VLOOKUP((A539:A1373/'Life tables'!$I$2)+age,lifetable,13,1),IF(male=1,VLOOKUP((A539:A1373/'Life tables'!$I$2)+age,lifetable,10,1),"error"))</f>
        <v>9.128120834711595E-4</v>
      </c>
      <c r="F541" s="101">
        <f t="shared" si="158"/>
        <v>172.83264856445368</v>
      </c>
      <c r="G541" s="101">
        <f t="shared" si="159"/>
        <v>17.361401267103798</v>
      </c>
      <c r="H541" s="101">
        <f t="shared" si="160"/>
        <v>0.39729433863662911</v>
      </c>
      <c r="I541" s="101">
        <f t="shared" si="161"/>
        <v>0.39729433863662911</v>
      </c>
      <c r="J541" s="101">
        <f t="shared" si="162"/>
        <v>75.709197441041297</v>
      </c>
      <c r="K541" s="101">
        <f t="shared" si="163"/>
        <v>21.348376962538754</v>
      </c>
      <c r="L541" s="101">
        <f t="shared" si="152"/>
        <v>57.619084216496574</v>
      </c>
      <c r="M541" s="101">
        <f t="shared" si="164"/>
        <v>827.16735143554536</v>
      </c>
      <c r="N541" s="101">
        <f t="shared" si="165"/>
        <v>79.658008106763745</v>
      </c>
      <c r="O541" s="101">
        <f t="shared" si="166"/>
        <v>1.9014283965442045</v>
      </c>
      <c r="P541" s="101">
        <f t="shared" si="167"/>
        <v>1.9014283965442045</v>
      </c>
      <c r="Q541" s="101">
        <f t="shared" si="168"/>
        <v>288.15082140872511</v>
      </c>
      <c r="R541" s="101">
        <f t="shared" si="169"/>
        <v>11.155441242955886</v>
      </c>
      <c r="S541" s="101">
        <f t="shared" si="153"/>
        <v>444.40022388401223</v>
      </c>
      <c r="T541" s="101">
        <f t="shared" si="154"/>
        <v>363.86001884976639</v>
      </c>
      <c r="U541" s="101">
        <f t="shared" si="155"/>
        <v>32.503818205494639</v>
      </c>
      <c r="V541" s="33">
        <f t="shared" si="156"/>
        <v>999.99999999999909</v>
      </c>
      <c r="W541" s="105">
        <f t="shared" si="170"/>
        <v>672251.6265265207</v>
      </c>
      <c r="X541" s="112">
        <f t="shared" si="157"/>
        <v>603.63616294473798</v>
      </c>
      <c r="Y541" s="32">
        <f>(uNES*L541+ uOCEX*G541+uEREX*'UC '!H541+uHOEX*I541+uNES*S541+ uOCEX*N541+uEREX*O541+uHOEX*P541)/(1+oDR)^A$5:A$65536</f>
        <v>337.05705242086196</v>
      </c>
    </row>
    <row r="542" spans="1:25" x14ac:dyDescent="0.25">
      <c r="A542" s="4">
        <v>536</v>
      </c>
      <c r="C542" s="110">
        <f>IF(male=0,VLOOKUP((A540:A1374/'Life tables'!$I$2)+age,lifetable,13,1),IF(male=1,VLOOKUP((A540:A1374/'Life tables'!$I$2)+age,lifetable,10,1),"error"))</f>
        <v>9.128120834711595E-4</v>
      </c>
      <c r="F542" s="101">
        <f t="shared" si="158"/>
        <v>172.83264720925396</v>
      </c>
      <c r="G542" s="101">
        <f t="shared" si="159"/>
        <v>17.361401130971149</v>
      </c>
      <c r="H542" s="101">
        <f t="shared" si="160"/>
        <v>0.39729433552140075</v>
      </c>
      <c r="I542" s="101">
        <f t="shared" si="161"/>
        <v>0.39729433552140075</v>
      </c>
      <c r="J542" s="101">
        <f t="shared" si="162"/>
        <v>75.883534176710867</v>
      </c>
      <c r="K542" s="101">
        <f t="shared" si="163"/>
        <v>21.379520516012967</v>
      </c>
      <c r="L542" s="101">
        <f t="shared" si="152"/>
        <v>57.413602714516173</v>
      </c>
      <c r="M542" s="101">
        <f t="shared" si="164"/>
        <v>827.1673527907451</v>
      </c>
      <c r="N542" s="101">
        <f t="shared" si="165"/>
        <v>79.658008237272412</v>
      </c>
      <c r="O542" s="101">
        <f t="shared" si="166"/>
        <v>1.901428399659433</v>
      </c>
      <c r="P542" s="101">
        <f t="shared" si="167"/>
        <v>1.901428399659433</v>
      </c>
      <c r="Q542" s="101">
        <f t="shared" si="168"/>
        <v>288.98205384950774</v>
      </c>
      <c r="R542" s="101">
        <f t="shared" si="169"/>
        <v>11.177594513945053</v>
      </c>
      <c r="S542" s="101">
        <f t="shared" si="153"/>
        <v>443.546839390701</v>
      </c>
      <c r="T542" s="101">
        <f t="shared" si="154"/>
        <v>364.86558802621857</v>
      </c>
      <c r="U542" s="101">
        <f t="shared" si="155"/>
        <v>32.55711502995802</v>
      </c>
      <c r="V542" s="33">
        <f t="shared" si="156"/>
        <v>999.99999999999909</v>
      </c>
      <c r="W542" s="105">
        <f t="shared" si="170"/>
        <v>670101.26947945717</v>
      </c>
      <c r="X542" s="112">
        <f t="shared" si="157"/>
        <v>602.57729694382238</v>
      </c>
      <c r="Y542" s="32">
        <f>(uNES*L542+ uOCEX*G542+uEREX*'UC '!H542+uHOEX*I542+uNES*S542+ uOCEX*N542+uEREX*O542+uHOEX*P542)/(1+oDR)^A$5:A$65536</f>
        <v>336.35294616508821</v>
      </c>
    </row>
    <row r="543" spans="1:25" x14ac:dyDescent="0.25">
      <c r="A543" s="4">
        <v>537</v>
      </c>
      <c r="C543" s="110">
        <f>IF(male=0,VLOOKUP((A541:A1375/'Life tables'!$I$2)+age,lifetable,13,1),IF(male=1,VLOOKUP((A541:A1375/'Life tables'!$I$2)+age,lifetable,10,1),"error"))</f>
        <v>9.128120834711595E-4</v>
      </c>
      <c r="F543" s="101">
        <f t="shared" si="158"/>
        <v>172.83264589582632</v>
      </c>
      <c r="G543" s="101">
        <f t="shared" si="159"/>
        <v>17.361400999034593</v>
      </c>
      <c r="H543" s="101">
        <f t="shared" si="160"/>
        <v>0.39729433250219476</v>
      </c>
      <c r="I543" s="101">
        <f t="shared" si="161"/>
        <v>0.39729433250219476</v>
      </c>
      <c r="J543" s="101">
        <f t="shared" si="162"/>
        <v>76.057870911055588</v>
      </c>
      <c r="K543" s="101">
        <f t="shared" si="163"/>
        <v>21.410664069250505</v>
      </c>
      <c r="L543" s="101">
        <f t="shared" si="152"/>
        <v>57.208121251481245</v>
      </c>
      <c r="M543" s="101">
        <f t="shared" si="164"/>
        <v>827.16735410417277</v>
      </c>
      <c r="N543" s="101">
        <f t="shared" si="165"/>
        <v>79.658008363758341</v>
      </c>
      <c r="O543" s="101">
        <f t="shared" si="166"/>
        <v>1.901428402678639</v>
      </c>
      <c r="P543" s="101">
        <f t="shared" si="167"/>
        <v>1.901428402678639</v>
      </c>
      <c r="Q543" s="101">
        <f t="shared" si="168"/>
        <v>289.81328629161021</v>
      </c>
      <c r="R543" s="101">
        <f t="shared" si="169"/>
        <v>11.199747784969396</v>
      </c>
      <c r="S543" s="101">
        <f t="shared" si="153"/>
        <v>442.69345485847754</v>
      </c>
      <c r="T543" s="101">
        <f t="shared" si="154"/>
        <v>365.87115720266581</v>
      </c>
      <c r="U543" s="101">
        <f t="shared" si="155"/>
        <v>32.610411854219905</v>
      </c>
      <c r="V543" s="33">
        <f t="shared" si="156"/>
        <v>999.99999999999909</v>
      </c>
      <c r="W543" s="105">
        <f t="shared" si="170"/>
        <v>667954.96744165348</v>
      </c>
      <c r="X543" s="112">
        <f t="shared" si="157"/>
        <v>601.51843094311334</v>
      </c>
      <c r="Y543" s="32">
        <f>(uNES*L543+ uOCEX*G543+uEREX*'UC '!H543+uHOEX*I543+uNES*S543+ uOCEX*N543+uEREX*O543+uHOEX*P543)/(1+oDR)^A$5:A$65536</f>
        <v>335.64921701783123</v>
      </c>
    </row>
    <row r="544" spans="1:25" x14ac:dyDescent="0.25">
      <c r="A544" s="4">
        <v>538</v>
      </c>
      <c r="C544" s="110">
        <f>IF(male=0,VLOOKUP((A542:A1376/'Life tables'!$I$2)+age,lifetable,13,1),IF(male=1,VLOOKUP((A542:A1376/'Life tables'!$I$2)+age,lifetable,10,1),"error"))</f>
        <v>9.128120834711595E-4</v>
      </c>
      <c r="F544" s="101">
        <f t="shared" si="158"/>
        <v>172.83264462288315</v>
      </c>
      <c r="G544" s="101">
        <f t="shared" si="159"/>
        <v>17.36140087116479</v>
      </c>
      <c r="H544" s="101">
        <f t="shared" si="160"/>
        <v>0.39729432957605137</v>
      </c>
      <c r="I544" s="101">
        <f t="shared" si="161"/>
        <v>0.39729432957605137</v>
      </c>
      <c r="J544" s="101">
        <f t="shared" si="162"/>
        <v>76.232207644116286</v>
      </c>
      <c r="K544" s="101">
        <f t="shared" si="163"/>
        <v>21.441807622258665</v>
      </c>
      <c r="L544" s="101">
        <f t="shared" si="152"/>
        <v>57.002639826191313</v>
      </c>
      <c r="M544" s="101">
        <f t="shared" si="164"/>
        <v>827.16735537711588</v>
      </c>
      <c r="N544" s="101">
        <f t="shared" si="165"/>
        <v>79.658008486345523</v>
      </c>
      <c r="O544" s="101">
        <f t="shared" si="166"/>
        <v>1.9014284056047823</v>
      </c>
      <c r="P544" s="101">
        <f t="shared" si="167"/>
        <v>1.9014284056047823</v>
      </c>
      <c r="Q544" s="101">
        <f t="shared" si="168"/>
        <v>290.64451873499189</v>
      </c>
      <c r="R544" s="101">
        <f t="shared" si="169"/>
        <v>11.221901056027832</v>
      </c>
      <c r="S544" s="101">
        <f t="shared" si="153"/>
        <v>441.84007028854109</v>
      </c>
      <c r="T544" s="101">
        <f t="shared" si="154"/>
        <v>366.87672637910816</v>
      </c>
      <c r="U544" s="101">
        <f t="shared" si="155"/>
        <v>32.663708678286497</v>
      </c>
      <c r="V544" s="33">
        <f t="shared" si="156"/>
        <v>999.99999999999909</v>
      </c>
      <c r="W544" s="105">
        <f t="shared" si="170"/>
        <v>665812.71393245447</v>
      </c>
      <c r="X544" s="112">
        <f t="shared" si="157"/>
        <v>600.4595649426044</v>
      </c>
      <c r="Y544" s="32">
        <f>(uNES*L544+ uOCEX*G544+uEREX*'UC '!H544+uHOEX*I544+uNES*S544+ uOCEX*N544+uEREX*O544+uHOEX*P544)/(1+oDR)^A$5:A$65536</f>
        <v>334.94586482041814</v>
      </c>
    </row>
    <row r="545" spans="1:25" x14ac:dyDescent="0.25">
      <c r="A545" s="4">
        <v>539</v>
      </c>
      <c r="C545" s="110">
        <f>IF(male=0,VLOOKUP((A543:A1377/'Life tables'!$I$2)+age,lifetable,13,1),IF(male=1,VLOOKUP((A543:A1377/'Life tables'!$I$2)+age,lifetable,10,1),"error"))</f>
        <v>9.128120834711595E-4</v>
      </c>
      <c r="F545" s="101">
        <f t="shared" si="158"/>
        <v>172.83264338917661</v>
      </c>
      <c r="G545" s="101">
        <f t="shared" si="159"/>
        <v>17.361400747236384</v>
      </c>
      <c r="H545" s="101">
        <f t="shared" si="160"/>
        <v>0.39729432674010207</v>
      </c>
      <c r="I545" s="101">
        <f t="shared" si="161"/>
        <v>0.39729432674010207</v>
      </c>
      <c r="J545" s="101">
        <f t="shared" si="162"/>
        <v>76.40654437593254</v>
      </c>
      <c r="K545" s="101">
        <f t="shared" si="163"/>
        <v>21.472951175044518</v>
      </c>
      <c r="L545" s="101">
        <f t="shared" si="152"/>
        <v>56.797158437482963</v>
      </c>
      <c r="M545" s="101">
        <f t="shared" si="164"/>
        <v>827.16735661082248</v>
      </c>
      <c r="N545" s="101">
        <f t="shared" si="165"/>
        <v>79.658008605154151</v>
      </c>
      <c r="O545" s="101">
        <f t="shared" si="166"/>
        <v>1.9014284084407318</v>
      </c>
      <c r="P545" s="101">
        <f t="shared" si="167"/>
        <v>1.9014284084407318</v>
      </c>
      <c r="Q545" s="101">
        <f t="shared" si="168"/>
        <v>291.47575117961333</v>
      </c>
      <c r="R545" s="101">
        <f t="shared" si="169"/>
        <v>11.244054327119308</v>
      </c>
      <c r="S545" s="101">
        <f t="shared" si="153"/>
        <v>440.9866856820542</v>
      </c>
      <c r="T545" s="101">
        <f t="shared" si="154"/>
        <v>367.88229555554585</v>
      </c>
      <c r="U545" s="101">
        <f t="shared" si="155"/>
        <v>32.717005502163829</v>
      </c>
      <c r="V545" s="33">
        <f t="shared" si="156"/>
        <v>999.99999999999909</v>
      </c>
      <c r="W545" s="105">
        <f t="shared" si="170"/>
        <v>663674.5024807466</v>
      </c>
      <c r="X545" s="112">
        <f t="shared" si="157"/>
        <v>599.40069894228941</v>
      </c>
      <c r="Y545" s="32">
        <f>(uNES*L545+ uOCEX*G545+uEREX*'UC '!H545+uHOEX*I545+uNES*S545+ uOCEX*N545+uEREX*O545+uHOEX*P545)/(1+oDR)^A$5:A$65536</f>
        <v>334.24288941423652</v>
      </c>
    </row>
    <row r="546" spans="1:25" x14ac:dyDescent="0.25">
      <c r="A546" s="4">
        <v>540</v>
      </c>
      <c r="C546" s="110">
        <f>IF(male=0,VLOOKUP((A544:A1378/'Life tables'!$I$2)+age,lifetable,13,1),IF(male=1,VLOOKUP((A544:A1378/'Life tables'!$I$2)+age,lifetable,10,1),"error"))</f>
        <v>9.128120834711595E-4</v>
      </c>
      <c r="F546" s="101">
        <f t="shared" si="158"/>
        <v>172.83264219349729</v>
      </c>
      <c r="G546" s="101">
        <f t="shared" si="159"/>
        <v>17.361400627127896</v>
      </c>
      <c r="H546" s="101">
        <f t="shared" si="160"/>
        <v>0.39729432399156683</v>
      </c>
      <c r="I546" s="101">
        <f t="shared" si="161"/>
        <v>0.39729432399156683</v>
      </c>
      <c r="J546" s="101">
        <f t="shared" si="162"/>
        <v>76.580881106542705</v>
      </c>
      <c r="K546" s="101">
        <f t="shared" si="163"/>
        <v>21.504094727614916</v>
      </c>
      <c r="L546" s="101">
        <f t="shared" si="152"/>
        <v>56.59167708422865</v>
      </c>
      <c r="M546" s="101">
        <f t="shared" si="164"/>
        <v>827.16735780650185</v>
      </c>
      <c r="N546" s="101">
        <f t="shared" si="165"/>
        <v>79.658008720300657</v>
      </c>
      <c r="O546" s="101">
        <f t="shared" si="166"/>
        <v>1.9014284111892672</v>
      </c>
      <c r="P546" s="101">
        <f t="shared" si="167"/>
        <v>1.9014284111892672</v>
      </c>
      <c r="Q546" s="101">
        <f t="shared" si="168"/>
        <v>292.30698362543632</v>
      </c>
      <c r="R546" s="101">
        <f t="shared" si="169"/>
        <v>11.266207598242806</v>
      </c>
      <c r="S546" s="101">
        <f t="shared" si="153"/>
        <v>440.13330104014352</v>
      </c>
      <c r="T546" s="101">
        <f t="shared" si="154"/>
        <v>368.88786473197899</v>
      </c>
      <c r="U546" s="101">
        <f t="shared" si="155"/>
        <v>32.77030232585772</v>
      </c>
      <c r="V546" s="33">
        <f t="shared" si="156"/>
        <v>999.99999999999909</v>
      </c>
      <c r="W546" s="105">
        <f t="shared" si="170"/>
        <v>661540.32662494353</v>
      </c>
      <c r="X546" s="112">
        <f t="shared" si="157"/>
        <v>598.34183294216245</v>
      </c>
      <c r="Y546" s="32">
        <f>(uNES*L546+ uOCEX*G546+uEREX*'UC '!H546+uHOEX*I546+uNES*S546+ uOCEX*N546+uEREX*O546+uHOEX*P546)/(1+oDR)^A$5:A$65536</f>
        <v>333.54029064073387</v>
      </c>
    </row>
    <row r="547" spans="1:25" x14ac:dyDescent="0.25">
      <c r="A547" s="4">
        <v>541</v>
      </c>
      <c r="C547" s="110">
        <f>IF(male=0,VLOOKUP((A545:A1379/'Life tables'!$I$2)+age,lifetable,13,1),IF(male=1,VLOOKUP((A545:A1379/'Life tables'!$I$2)+age,lifetable,10,1),"error"))</f>
        <v>9.128120834711595E-4</v>
      </c>
      <c r="F547" s="101">
        <f t="shared" si="158"/>
        <v>172.83264103467306</v>
      </c>
      <c r="G547" s="101">
        <f t="shared" si="159"/>
        <v>17.361400510721577</v>
      </c>
      <c r="H547" s="101">
        <f t="shared" si="160"/>
        <v>0.39729432132775122</v>
      </c>
      <c r="I547" s="101">
        <f t="shared" si="161"/>
        <v>0.39729432132775122</v>
      </c>
      <c r="J547" s="101">
        <f t="shared" si="162"/>
        <v>76.755217835983956</v>
      </c>
      <c r="K547" s="101">
        <f t="shared" si="163"/>
        <v>21.5352382799765</v>
      </c>
      <c r="L547" s="101">
        <f t="shared" si="152"/>
        <v>56.386195765335529</v>
      </c>
      <c r="M547" s="101">
        <f t="shared" si="164"/>
        <v>827.16735896532612</v>
      </c>
      <c r="N547" s="101">
        <f t="shared" si="165"/>
        <v>79.658008831897945</v>
      </c>
      <c r="O547" s="101">
        <f t="shared" si="166"/>
        <v>1.9014284138530828</v>
      </c>
      <c r="P547" s="101">
        <f t="shared" si="167"/>
        <v>1.9014284138530828</v>
      </c>
      <c r="Q547" s="101">
        <f t="shared" si="168"/>
        <v>293.13821607242386</v>
      </c>
      <c r="R547" s="101">
        <f t="shared" si="169"/>
        <v>11.288360869397341</v>
      </c>
      <c r="S547" s="101">
        <f t="shared" si="153"/>
        <v>439.27991636390078</v>
      </c>
      <c r="T547" s="101">
        <f t="shared" si="154"/>
        <v>369.89343390840781</v>
      </c>
      <c r="U547" s="101">
        <f t="shared" si="155"/>
        <v>32.823599149373841</v>
      </c>
      <c r="V547" s="33">
        <f t="shared" si="156"/>
        <v>999.9999999999992</v>
      </c>
      <c r="W547" s="105">
        <f t="shared" si="170"/>
        <v>659410.1799129718</v>
      </c>
      <c r="X547" s="112">
        <f t="shared" si="157"/>
        <v>597.28296694221751</v>
      </c>
      <c r="Y547" s="32">
        <f>(uNES*L547+ uOCEX*G547+uEREX*'UC '!H547+uHOEX*I547+uNES*S547+ uOCEX*N547+uEREX*O547+uHOEX*P547)/(1+oDR)^A$5:A$65536</f>
        <v>332.83806834141808</v>
      </c>
    </row>
    <row r="548" spans="1:25" x14ac:dyDescent="0.25">
      <c r="A548" s="4">
        <v>542</v>
      </c>
      <c r="C548" s="110">
        <f>IF(male=0,VLOOKUP((A546:A1380/'Life tables'!$I$2)+age,lifetable,13,1),IF(male=1,VLOOKUP((A546:A1380/'Life tables'!$I$2)+age,lifetable,10,1),"error"))</f>
        <v>9.128120834711595E-4</v>
      </c>
      <c r="F548" s="101">
        <f t="shared" si="158"/>
        <v>172.8326399115679</v>
      </c>
      <c r="G548" s="101">
        <f t="shared" si="159"/>
        <v>17.36140039790331</v>
      </c>
      <c r="H548" s="101">
        <f t="shared" si="160"/>
        <v>0.39729431874604387</v>
      </c>
      <c r="I548" s="101">
        <f t="shared" si="161"/>
        <v>0.39729431874604387</v>
      </c>
      <c r="J548" s="101">
        <f t="shared" si="162"/>
        <v>76.929554564292332</v>
      </c>
      <c r="K548" s="101">
        <f t="shared" si="163"/>
        <v>21.566381832135708</v>
      </c>
      <c r="L548" s="101">
        <f t="shared" si="152"/>
        <v>56.180714479744466</v>
      </c>
      <c r="M548" s="101">
        <f t="shared" si="164"/>
        <v>827.16736008843134</v>
      </c>
      <c r="N548" s="101">
        <f t="shared" si="165"/>
        <v>79.65800894005541</v>
      </c>
      <c r="O548" s="101">
        <f t="shared" si="166"/>
        <v>1.9014284164347903</v>
      </c>
      <c r="P548" s="101">
        <f t="shared" si="167"/>
        <v>1.9014284164347903</v>
      </c>
      <c r="Q548" s="101">
        <f t="shared" si="168"/>
        <v>293.96944852054003</v>
      </c>
      <c r="R548" s="101">
        <f t="shared" si="169"/>
        <v>11.310514140581954</v>
      </c>
      <c r="S548" s="101">
        <f t="shared" si="153"/>
        <v>438.42653165438435</v>
      </c>
      <c r="T548" s="101">
        <f t="shared" si="154"/>
        <v>370.89900308483237</v>
      </c>
      <c r="U548" s="101">
        <f t="shared" si="155"/>
        <v>32.876895972717662</v>
      </c>
      <c r="V548" s="33">
        <f t="shared" si="156"/>
        <v>999.9999999999992</v>
      </c>
      <c r="W548" s="105">
        <f t="shared" si="170"/>
        <v>657284.05590225861</v>
      </c>
      <c r="X548" s="112">
        <f t="shared" si="157"/>
        <v>596.22410094244924</v>
      </c>
      <c r="Y548" s="32">
        <f>(uNES*L548+ uOCEX*G548+uEREX*'UC '!H548+uHOEX*I548+uNES*S548+ uOCEX*N548+uEREX*O548+uHOEX*P548)/(1+oDR)^A$5:A$65536</f>
        <v>332.13622235785715</v>
      </c>
    </row>
    <row r="549" spans="1:25" x14ac:dyDescent="0.25">
      <c r="A549" s="4">
        <v>543</v>
      </c>
      <c r="C549" s="110">
        <f>IF(male=0,VLOOKUP((A547:A1381/'Life tables'!$I$2)+age,lifetable,13,1),IF(male=1,VLOOKUP((A547:A1381/'Life tables'!$I$2)+age,lifetable,10,1),"error"))</f>
        <v>9.128120834711595E-4</v>
      </c>
      <c r="F549" s="101">
        <f t="shared" si="158"/>
        <v>172.8326388230808</v>
      </c>
      <c r="G549" s="101">
        <f t="shared" si="159"/>
        <v>17.361400288562503</v>
      </c>
      <c r="H549" s="101">
        <f t="shared" si="160"/>
        <v>0.39729431624391381</v>
      </c>
      <c r="I549" s="101">
        <f t="shared" si="161"/>
        <v>0.39729431624391381</v>
      </c>
      <c r="J549" s="101">
        <f t="shared" si="162"/>
        <v>77.103891291502748</v>
      </c>
      <c r="K549" s="101">
        <f t="shared" si="163"/>
        <v>21.597525384098773</v>
      </c>
      <c r="L549" s="101">
        <f t="shared" si="152"/>
        <v>55.975233226428941</v>
      </c>
      <c r="M549" s="101">
        <f t="shared" si="164"/>
        <v>827.16736117691846</v>
      </c>
      <c r="N549" s="101">
        <f t="shared" si="165"/>
        <v>79.65800904487908</v>
      </c>
      <c r="O549" s="101">
        <f t="shared" si="166"/>
        <v>1.9014284189369204</v>
      </c>
      <c r="P549" s="101">
        <f t="shared" si="167"/>
        <v>1.9014284189369204</v>
      </c>
      <c r="Q549" s="101">
        <f t="shared" si="168"/>
        <v>294.80068096975003</v>
      </c>
      <c r="R549" s="101">
        <f t="shared" si="169"/>
        <v>11.33266741179572</v>
      </c>
      <c r="S549" s="101">
        <f t="shared" si="153"/>
        <v>437.57314691261979</v>
      </c>
      <c r="T549" s="101">
        <f t="shared" si="154"/>
        <v>371.90457226125278</v>
      </c>
      <c r="U549" s="101">
        <f t="shared" si="155"/>
        <v>32.930192795894492</v>
      </c>
      <c r="V549" s="33">
        <f t="shared" si="156"/>
        <v>999.99999999999932</v>
      </c>
      <c r="W549" s="105">
        <f t="shared" si="170"/>
        <v>655161.9481597183</v>
      </c>
      <c r="X549" s="112">
        <f t="shared" si="157"/>
        <v>595.16523494285195</v>
      </c>
      <c r="Y549" s="32">
        <f>(uNES*L549+ uOCEX*G549+uEREX*'UC '!H549+uHOEX*I549+uNES*S549+ uOCEX*N549+uEREX*O549+uHOEX*P549)/(1+oDR)^A$5:A$65536</f>
        <v>331.43475253167884</v>
      </c>
    </row>
    <row r="550" spans="1:25" x14ac:dyDescent="0.25">
      <c r="A550" s="4">
        <v>544</v>
      </c>
      <c r="C550" s="110">
        <f>IF(male=0,VLOOKUP((A548:A1382/'Life tables'!$I$2)+age,lifetable,13,1),IF(male=1,VLOOKUP((A548:A1382/'Life tables'!$I$2)+age,lifetable,10,1),"error"))</f>
        <v>9.128120834711595E-4</v>
      </c>
      <c r="F550" s="101">
        <f t="shared" si="158"/>
        <v>172.83263776814474</v>
      </c>
      <c r="G550" s="101">
        <f t="shared" si="159"/>
        <v>17.361400182591968</v>
      </c>
      <c r="H550" s="101">
        <f t="shared" si="160"/>
        <v>0.39729431381890828</v>
      </c>
      <c r="I550" s="101">
        <f t="shared" si="161"/>
        <v>0.39729431381890828</v>
      </c>
      <c r="J550" s="101">
        <f t="shared" si="162"/>
        <v>77.278228017649056</v>
      </c>
      <c r="K550" s="101">
        <f t="shared" si="163"/>
        <v>21.628668935871744</v>
      </c>
      <c r="L550" s="101">
        <f t="shared" si="152"/>
        <v>55.769752004394149</v>
      </c>
      <c r="M550" s="101">
        <f t="shared" si="164"/>
        <v>827.16736223185455</v>
      </c>
      <c r="N550" s="101">
        <f t="shared" si="165"/>
        <v>79.658009146471713</v>
      </c>
      <c r="O550" s="101">
        <f t="shared" si="166"/>
        <v>1.9014284213619259</v>
      </c>
      <c r="P550" s="101">
        <f t="shared" si="167"/>
        <v>1.9014284213619259</v>
      </c>
      <c r="Q550" s="101">
        <f t="shared" si="168"/>
        <v>295.63191342002011</v>
      </c>
      <c r="R550" s="101">
        <f t="shared" si="169"/>
        <v>11.354820683037739</v>
      </c>
      <c r="S550" s="101">
        <f t="shared" si="153"/>
        <v>436.71976213960113</v>
      </c>
      <c r="T550" s="101">
        <f t="shared" si="154"/>
        <v>372.91014143766915</v>
      </c>
      <c r="U550" s="101">
        <f t="shared" si="155"/>
        <v>32.983489618909481</v>
      </c>
      <c r="V550" s="33">
        <f t="shared" si="156"/>
        <v>999.99999999999932</v>
      </c>
      <c r="W550" s="105">
        <f t="shared" si="170"/>
        <v>653043.85026174039</v>
      </c>
      <c r="X550" s="112">
        <f t="shared" si="157"/>
        <v>594.10636894342065</v>
      </c>
      <c r="Y550" s="32">
        <f>(uNES*L550+ uOCEX*G550+uEREX*'UC '!H550+uHOEX*I550+uNES*S550+ uOCEX*N550+uEREX*O550+uHOEX*P550)/(1+oDR)^A$5:A$65536</f>
        <v>330.73365870457121</v>
      </c>
    </row>
    <row r="551" spans="1:25" x14ac:dyDescent="0.25">
      <c r="A551" s="4">
        <v>545</v>
      </c>
      <c r="C551" s="110">
        <f>IF(male=0,VLOOKUP((A549:A1383/'Life tables'!$I$2)+age,lifetable,13,1),IF(male=1,VLOOKUP((A549:A1383/'Life tables'!$I$2)+age,lifetable,10,1),"error"))</f>
        <v>9.128120834711595E-4</v>
      </c>
      <c r="F551" s="101">
        <f t="shared" si="158"/>
        <v>172.83263674572555</v>
      </c>
      <c r="G551" s="101">
        <f t="shared" si="159"/>
        <v>17.361400079887822</v>
      </c>
      <c r="H551" s="101">
        <f t="shared" si="160"/>
        <v>0.39729431146865007</v>
      </c>
      <c r="I551" s="101">
        <f t="shared" si="161"/>
        <v>0.39729431146865007</v>
      </c>
      <c r="J551" s="101">
        <f t="shared" si="162"/>
        <v>77.452564742764039</v>
      </c>
      <c r="K551" s="101">
        <f t="shared" si="163"/>
        <v>21.659812487460481</v>
      </c>
      <c r="L551" s="101">
        <f t="shared" si="152"/>
        <v>55.5642708126759</v>
      </c>
      <c r="M551" s="101">
        <f t="shared" si="164"/>
        <v>827.16736325427382</v>
      </c>
      <c r="N551" s="101">
        <f t="shared" si="165"/>
        <v>79.658009244932899</v>
      </c>
      <c r="O551" s="101">
        <f t="shared" si="166"/>
        <v>1.9014284237121843</v>
      </c>
      <c r="P551" s="101">
        <f t="shared" si="167"/>
        <v>1.9014284237121843</v>
      </c>
      <c r="Q551" s="101">
        <f t="shared" si="168"/>
        <v>296.46314587131764</v>
      </c>
      <c r="R551" s="101">
        <f t="shared" si="169"/>
        <v>11.37697395430714</v>
      </c>
      <c r="S551" s="101">
        <f t="shared" si="153"/>
        <v>435.86637733629181</v>
      </c>
      <c r="T551" s="101">
        <f t="shared" si="154"/>
        <v>373.91571061408166</v>
      </c>
      <c r="U551" s="101">
        <f t="shared" si="155"/>
        <v>33.036786441767617</v>
      </c>
      <c r="V551" s="33">
        <f t="shared" si="156"/>
        <v>999.99999999999932</v>
      </c>
      <c r="W551" s="105">
        <f t="shared" si="170"/>
        <v>650929.75579417229</v>
      </c>
      <c r="X551" s="112">
        <f t="shared" si="157"/>
        <v>593.0475029441501</v>
      </c>
      <c r="Y551" s="32">
        <f>(uNES*L551+ uOCEX*G551+uEREX*'UC '!H551+uHOEX*I551+uNES*S551+ uOCEX*N551+uEREX*O551+uHOEX*P551)/(1+oDR)^A$5:A$65536</f>
        <v>330.0329407182823</v>
      </c>
    </row>
    <row r="552" spans="1:25" x14ac:dyDescent="0.25">
      <c r="A552" s="4">
        <v>546</v>
      </c>
      <c r="C552" s="110">
        <f>IF(male=0,VLOOKUP((A550:A1384/'Life tables'!$I$2)+age,lifetable,13,1),IF(male=1,VLOOKUP((A550:A1384/'Life tables'!$I$2)+age,lifetable,10,1),"error"))</f>
        <v>9.128120834711595E-4</v>
      </c>
      <c r="F552" s="101">
        <f t="shared" si="158"/>
        <v>172.83263575482093</v>
      </c>
      <c r="G552" s="101">
        <f t="shared" si="159"/>
        <v>17.361399980349379</v>
      </c>
      <c r="H552" s="101">
        <f t="shared" si="160"/>
        <v>0.39729430919083508</v>
      </c>
      <c r="I552" s="101">
        <f t="shared" si="161"/>
        <v>0.39729430919083508</v>
      </c>
      <c r="J552" s="101">
        <f t="shared" si="162"/>
        <v>77.626901466879502</v>
      </c>
      <c r="K552" s="101">
        <f t="shared" si="163"/>
        <v>21.690956038870663</v>
      </c>
      <c r="L552" s="101">
        <f t="shared" si="152"/>
        <v>55.358789650339716</v>
      </c>
      <c r="M552" s="101">
        <f t="shared" si="164"/>
        <v>827.16736424517842</v>
      </c>
      <c r="N552" s="101">
        <f t="shared" si="165"/>
        <v>79.658009340359158</v>
      </c>
      <c r="O552" s="101">
        <f t="shared" si="166"/>
        <v>1.9014284259899994</v>
      </c>
      <c r="P552" s="101">
        <f t="shared" si="167"/>
        <v>1.9014284259899994</v>
      </c>
      <c r="Q552" s="101">
        <f t="shared" si="168"/>
        <v>297.29437832361094</v>
      </c>
      <c r="R552" s="101">
        <f t="shared" si="169"/>
        <v>11.399127225603079</v>
      </c>
      <c r="S552" s="101">
        <f t="shared" si="153"/>
        <v>435.01299250362524</v>
      </c>
      <c r="T552" s="101">
        <f t="shared" si="154"/>
        <v>374.92127979049042</v>
      </c>
      <c r="U552" s="101">
        <f t="shared" si="155"/>
        <v>33.090083264473741</v>
      </c>
      <c r="V552" s="33">
        <f t="shared" si="156"/>
        <v>999.99999999999932</v>
      </c>
      <c r="W552" s="105">
        <f t="shared" si="170"/>
        <v>648819.65835231077</v>
      </c>
      <c r="X552" s="112">
        <f t="shared" si="157"/>
        <v>591.98863694503518</v>
      </c>
      <c r="Y552" s="32">
        <f>(uNES*L552+ uOCEX*G552+uEREX*'UC '!H552+uHOEX*I552+uNES*S552+ uOCEX*N552+uEREX*O552+uHOEX*P552)/(1+oDR)^A$5:A$65536</f>
        <v>329.33259841462018</v>
      </c>
    </row>
    <row r="553" spans="1:25" x14ac:dyDescent="0.25">
      <c r="A553" s="4">
        <v>547</v>
      </c>
      <c r="C553" s="110">
        <f>IF(male=0,VLOOKUP((A551:A1385/'Life tables'!$I$2)+age,lifetable,13,1),IF(male=1,VLOOKUP((A551:A1385/'Life tables'!$I$2)+age,lifetable,10,1),"error"))</f>
        <v>9.128120834711595E-4</v>
      </c>
      <c r="F553" s="101">
        <f t="shared" si="158"/>
        <v>172.83263479445952</v>
      </c>
      <c r="G553" s="101">
        <f t="shared" si="159"/>
        <v>17.361399883879066</v>
      </c>
      <c r="H553" s="101">
        <f t="shared" si="160"/>
        <v>0.39729430698323048</v>
      </c>
      <c r="I553" s="101">
        <f t="shared" si="161"/>
        <v>0.39729430698323048</v>
      </c>
      <c r="J553" s="101">
        <f t="shared" si="162"/>
        <v>77.80123819002624</v>
      </c>
      <c r="K553" s="101">
        <f t="shared" si="163"/>
        <v>21.722099590107792</v>
      </c>
      <c r="L553" s="101">
        <f t="shared" si="152"/>
        <v>55.153308516479967</v>
      </c>
      <c r="M553" s="101">
        <f t="shared" si="164"/>
        <v>827.1673652055398</v>
      </c>
      <c r="N553" s="101">
        <f t="shared" si="165"/>
        <v>79.65800943284404</v>
      </c>
      <c r="O553" s="101">
        <f t="shared" si="166"/>
        <v>1.9014284281976039</v>
      </c>
      <c r="P553" s="101">
        <f t="shared" si="167"/>
        <v>1.9014284281976039</v>
      </c>
      <c r="Q553" s="101">
        <f t="shared" si="168"/>
        <v>298.12561077686934</v>
      </c>
      <c r="R553" s="101">
        <f t="shared" si="169"/>
        <v>11.421280496924741</v>
      </c>
      <c r="S553" s="101">
        <f t="shared" si="153"/>
        <v>434.15960764250644</v>
      </c>
      <c r="T553" s="101">
        <f t="shared" si="154"/>
        <v>375.92684896689559</v>
      </c>
      <c r="U553" s="101">
        <f t="shared" si="155"/>
        <v>33.143380087032533</v>
      </c>
      <c r="V553" s="33">
        <f t="shared" si="156"/>
        <v>999.99999999999932</v>
      </c>
      <c r="W553" s="105">
        <f t="shared" si="170"/>
        <v>646713.5515408857</v>
      </c>
      <c r="X553" s="112">
        <f t="shared" si="157"/>
        <v>590.92977094607113</v>
      </c>
      <c r="Y553" s="32">
        <f>(uNES*L553+ uOCEX*G553+uEREX*'UC '!H553+uHOEX*I553+uNES*S553+ uOCEX*N553+uEREX*O553+uHOEX*P553)/(1+oDR)^A$5:A$65536</f>
        <v>328.63263163545281</v>
      </c>
    </row>
    <row r="554" spans="1:25" x14ac:dyDescent="0.25">
      <c r="A554" s="4">
        <v>548</v>
      </c>
      <c r="C554" s="110">
        <f>IF(male=0,VLOOKUP((A552:A1386/'Life tables'!$I$2)+age,lifetable,13,1),IF(male=1,VLOOKUP((A552:A1386/'Life tables'!$I$2)+age,lifetable,10,1),"error"))</f>
        <v>9.128120834711595E-4</v>
      </c>
      <c r="F554" s="101">
        <f t="shared" si="158"/>
        <v>172.83263386369984</v>
      </c>
      <c r="G554" s="101">
        <f t="shared" si="159"/>
        <v>17.361399790382308</v>
      </c>
      <c r="H554" s="101">
        <f t="shared" si="160"/>
        <v>0.39729430484367206</v>
      </c>
      <c r="I554" s="101">
        <f t="shared" si="161"/>
        <v>0.39729430484367206</v>
      </c>
      <c r="J554" s="101">
        <f t="shared" si="162"/>
        <v>77.975574912234123</v>
      </c>
      <c r="K554" s="101">
        <f t="shared" si="163"/>
        <v>21.753243141177204</v>
      </c>
      <c r="L554" s="101">
        <f t="shared" si="152"/>
        <v>54.947827410218864</v>
      </c>
      <c r="M554" s="101">
        <f t="shared" si="164"/>
        <v>827.16736613629939</v>
      </c>
      <c r="N554" s="101">
        <f t="shared" si="165"/>
        <v>79.65800952247821</v>
      </c>
      <c r="O554" s="101">
        <f t="shared" si="166"/>
        <v>1.901428430337162</v>
      </c>
      <c r="P554" s="101">
        <f t="shared" si="167"/>
        <v>1.901428430337162</v>
      </c>
      <c r="Q554" s="101">
        <f t="shared" si="168"/>
        <v>298.95684323106309</v>
      </c>
      <c r="R554" s="101">
        <f t="shared" si="169"/>
        <v>11.44343376827133</v>
      </c>
      <c r="S554" s="101">
        <f t="shared" si="153"/>
        <v>433.30622275381245</v>
      </c>
      <c r="T554" s="101">
        <f t="shared" si="154"/>
        <v>376.93241814329724</v>
      </c>
      <c r="U554" s="101">
        <f t="shared" si="155"/>
        <v>33.196676909448534</v>
      </c>
      <c r="V554" s="33">
        <f t="shared" si="156"/>
        <v>999.9999999999992</v>
      </c>
      <c r="W554" s="105">
        <f t="shared" si="170"/>
        <v>644611.42897404847</v>
      </c>
      <c r="X554" s="112">
        <f t="shared" si="157"/>
        <v>589.87090494725339</v>
      </c>
      <c r="Y554" s="32">
        <f>(uNES*L554+ uOCEX*G554+uEREX*'UC '!H554+uHOEX*I554+uNES*S554+ uOCEX*N554+uEREX*O554+uHOEX*P554)/(1+oDR)^A$5:A$65536</f>
        <v>327.9330402227082</v>
      </c>
    </row>
    <row r="555" spans="1:25" x14ac:dyDescent="0.25">
      <c r="A555" s="4">
        <v>549</v>
      </c>
      <c r="C555" s="110">
        <f>IF(male=0,VLOOKUP((A553:A1387/'Life tables'!$I$2)+age,lifetable,13,1),IF(male=1,VLOOKUP((A553:A1387/'Life tables'!$I$2)+age,lifetable,10,1),"error"))</f>
        <v>9.128120834711595E-4</v>
      </c>
      <c r="F555" s="101">
        <f t="shared" si="158"/>
        <v>172.83263296162949</v>
      </c>
      <c r="G555" s="101">
        <f t="shared" si="159"/>
        <v>17.361399699767453</v>
      </c>
      <c r="H555" s="101">
        <f t="shared" si="160"/>
        <v>0.39729430277006245</v>
      </c>
      <c r="I555" s="101">
        <f t="shared" si="161"/>
        <v>0.39729430277006245</v>
      </c>
      <c r="J555" s="101">
        <f t="shared" si="162"/>
        <v>78.149911633532085</v>
      </c>
      <c r="K555" s="101">
        <f t="shared" si="163"/>
        <v>21.784386692084066</v>
      </c>
      <c r="L555" s="101">
        <f t="shared" si="152"/>
        <v>54.742346330705743</v>
      </c>
      <c r="M555" s="101">
        <f t="shared" si="164"/>
        <v>827.16736703836978</v>
      </c>
      <c r="N555" s="101">
        <f t="shared" si="165"/>
        <v>79.658009609349548</v>
      </c>
      <c r="O555" s="101">
        <f t="shared" si="166"/>
        <v>1.9014284324107718</v>
      </c>
      <c r="P555" s="101">
        <f t="shared" si="167"/>
        <v>1.9014284324107718</v>
      </c>
      <c r="Q555" s="101">
        <f t="shared" si="168"/>
        <v>299.78807568616332</v>
      </c>
      <c r="R555" s="101">
        <f t="shared" si="169"/>
        <v>11.465587039642077</v>
      </c>
      <c r="S555" s="101">
        <f t="shared" si="153"/>
        <v>432.45283783839329</v>
      </c>
      <c r="T555" s="101">
        <f t="shared" si="154"/>
        <v>377.93798731969542</v>
      </c>
      <c r="U555" s="101">
        <f t="shared" si="155"/>
        <v>33.249973731726143</v>
      </c>
      <c r="V555" s="33">
        <f t="shared" si="156"/>
        <v>999.99999999999932</v>
      </c>
      <c r="W555" s="105">
        <f t="shared" si="170"/>
        <v>642513.28427535703</v>
      </c>
      <c r="X555" s="112">
        <f t="shared" si="157"/>
        <v>588.81203894857777</v>
      </c>
      <c r="Y555" s="32">
        <f>(uNES*L555+ uOCEX*G555+uEREX*'UC '!H555+uHOEX*I555+uNES*S555+ uOCEX*N555+uEREX*O555+uHOEX*P555)/(1+oDR)^A$5:A$65536</f>
        <v>327.23382401837438</v>
      </c>
    </row>
    <row r="556" spans="1:25" x14ac:dyDescent="0.25">
      <c r="A556" s="4">
        <v>550</v>
      </c>
      <c r="C556" s="110">
        <f>IF(male=0,VLOOKUP((A554:A1388/'Life tables'!$I$2)+age,lifetable,13,1),IF(male=1,VLOOKUP((A554:A1388/'Life tables'!$I$2)+age,lifetable,10,1),"error"))</f>
        <v>9.128120834711595E-4</v>
      </c>
      <c r="F556" s="101">
        <f t="shared" si="158"/>
        <v>172.83263208736415</v>
      </c>
      <c r="G556" s="101">
        <f t="shared" si="159"/>
        <v>17.361399611945671</v>
      </c>
      <c r="H556" s="101">
        <f t="shared" si="160"/>
        <v>0.39729430076036881</v>
      </c>
      <c r="I556" s="101">
        <f t="shared" si="161"/>
        <v>0.39729430076036881</v>
      </c>
      <c r="J556" s="101">
        <f t="shared" si="162"/>
        <v>78.324248353948164</v>
      </c>
      <c r="K556" s="101">
        <f t="shared" si="163"/>
        <v>21.81553024283339</v>
      </c>
      <c r="L556" s="101">
        <f t="shared" si="152"/>
        <v>54.536865277116178</v>
      </c>
      <c r="M556" s="101">
        <f t="shared" si="164"/>
        <v>827.1673679126352</v>
      </c>
      <c r="N556" s="101">
        <f t="shared" si="165"/>
        <v>79.658009693543192</v>
      </c>
      <c r="O556" s="101">
        <f t="shared" si="166"/>
        <v>1.9014284344204655</v>
      </c>
      <c r="P556" s="101">
        <f t="shared" si="167"/>
        <v>1.9014284344204655</v>
      </c>
      <c r="Q556" s="101">
        <f t="shared" si="168"/>
        <v>300.61930814214213</v>
      </c>
      <c r="R556" s="101">
        <f t="shared" si="169"/>
        <v>11.487740311036239</v>
      </c>
      <c r="S556" s="101">
        <f t="shared" si="153"/>
        <v>431.59945289707269</v>
      </c>
      <c r="T556" s="101">
        <f t="shared" si="154"/>
        <v>378.94355649609031</v>
      </c>
      <c r="U556" s="101">
        <f t="shared" si="155"/>
        <v>33.303270553869631</v>
      </c>
      <c r="V556" s="33">
        <f t="shared" si="156"/>
        <v>999.99999999999932</v>
      </c>
      <c r="W556" s="105">
        <f t="shared" si="170"/>
        <v>640419.11107776477</v>
      </c>
      <c r="X556" s="112">
        <f t="shared" si="157"/>
        <v>587.75317295003947</v>
      </c>
      <c r="Y556" s="32">
        <f>(uNES*L556+ uOCEX*G556+uEREX*'UC '!H556+uHOEX*I556+uNES*S556+ uOCEX*N556+uEREX*O556+uHOEX*P556)/(1+oDR)^A$5:A$65536</f>
        <v>326.53498286449911</v>
      </c>
    </row>
    <row r="557" spans="1:25" x14ac:dyDescent="0.25">
      <c r="A557" s="4">
        <v>551</v>
      </c>
      <c r="C557" s="110">
        <f>IF(male=0,VLOOKUP((A555:A1389/'Life tables'!$I$2)+age,lifetable,13,1),IF(male=1,VLOOKUP((A555:A1389/'Life tables'!$I$2)+age,lifetable,10,1),"error"))</f>
        <v>9.128120834711595E-4</v>
      </c>
      <c r="F557" s="101">
        <f t="shared" si="158"/>
        <v>172.83263124004674</v>
      </c>
      <c r="G557" s="101">
        <f t="shared" si="159"/>
        <v>17.361399526830862</v>
      </c>
      <c r="H557" s="101">
        <f t="shared" si="160"/>
        <v>0.39729429881262102</v>
      </c>
      <c r="I557" s="101">
        <f t="shared" si="161"/>
        <v>0.39729429881262102</v>
      </c>
      <c r="J557" s="101">
        <f t="shared" si="162"/>
        <v>78.49858507350956</v>
      </c>
      <c r="K557" s="101">
        <f t="shared" si="163"/>
        <v>21.846673793430032</v>
      </c>
      <c r="L557" s="101">
        <f t="shared" si="152"/>
        <v>54.331384248651048</v>
      </c>
      <c r="M557" s="101">
        <f t="shared" si="164"/>
        <v>827.16736875995264</v>
      </c>
      <c r="N557" s="101">
        <f t="shared" si="165"/>
        <v>79.658009775141707</v>
      </c>
      <c r="O557" s="101">
        <f t="shared" si="166"/>
        <v>1.9014284363682135</v>
      </c>
      <c r="P557" s="101">
        <f t="shared" si="167"/>
        <v>1.9014284363682135</v>
      </c>
      <c r="Q557" s="101">
        <f t="shared" si="168"/>
        <v>301.4505405989724</v>
      </c>
      <c r="R557" s="101">
        <f t="shared" si="169"/>
        <v>11.509893582453094</v>
      </c>
      <c r="S557" s="101">
        <f t="shared" si="153"/>
        <v>430.74606793064902</v>
      </c>
      <c r="T557" s="101">
        <f t="shared" si="154"/>
        <v>379.94912567248196</v>
      </c>
      <c r="U557" s="101">
        <f t="shared" si="155"/>
        <v>33.356567375883124</v>
      </c>
      <c r="V557" s="33">
        <f t="shared" si="156"/>
        <v>999.99999999999932</v>
      </c>
      <c r="W557" s="105">
        <f t="shared" si="170"/>
        <v>638328.90302360558</v>
      </c>
      <c r="X557" s="112">
        <f t="shared" si="157"/>
        <v>586.6943069516343</v>
      </c>
      <c r="Y557" s="32">
        <f>(uNES*L557+ uOCEX*G557+uEREX*'UC '!H557+uHOEX*I557+uNES*S557+ uOCEX*N557+uEREX*O557+uHOEX*P557)/(1+oDR)^A$5:A$65536</f>
        <v>325.8365166031902</v>
      </c>
    </row>
    <row r="558" spans="1:25" x14ac:dyDescent="0.25">
      <c r="A558" s="4">
        <v>552</v>
      </c>
      <c r="C558" s="110">
        <f>IF(male=0,VLOOKUP((A556:A1390/'Life tables'!$I$2)+age,lifetable,13,1),IF(male=1,VLOOKUP((A556:A1390/'Life tables'!$I$2)+age,lifetable,10,1),"error"))</f>
        <v>9.128120834711595E-4</v>
      </c>
      <c r="F558" s="101">
        <f t="shared" si="158"/>
        <v>172.83263041884666</v>
      </c>
      <c r="G558" s="101">
        <f t="shared" si="159"/>
        <v>17.361399444339597</v>
      </c>
      <c r="H558" s="101">
        <f t="shared" si="160"/>
        <v>0.39729429692490975</v>
      </c>
      <c r="I558" s="101">
        <f t="shared" si="161"/>
        <v>0.39729429692490975</v>
      </c>
      <c r="J558" s="101">
        <f t="shared" si="162"/>
        <v>78.672921792242605</v>
      </c>
      <c r="K558" s="101">
        <f t="shared" si="163"/>
        <v>21.8778173438787</v>
      </c>
      <c r="L558" s="101">
        <f t="shared" si="152"/>
        <v>54.125903244535934</v>
      </c>
      <c r="M558" s="101">
        <f t="shared" si="164"/>
        <v>827.16736958115268</v>
      </c>
      <c r="N558" s="101">
        <f t="shared" si="165"/>
        <v>79.658009854225043</v>
      </c>
      <c r="O558" s="101">
        <f t="shared" si="166"/>
        <v>1.9014284382559248</v>
      </c>
      <c r="P558" s="101">
        <f t="shared" si="167"/>
        <v>1.9014284382559248</v>
      </c>
      <c r="Q558" s="101">
        <f t="shared" si="168"/>
        <v>302.28177305662791</v>
      </c>
      <c r="R558" s="101">
        <f t="shared" si="169"/>
        <v>11.532046853891943</v>
      </c>
      <c r="S558" s="101">
        <f t="shared" si="153"/>
        <v>429.89268293989596</v>
      </c>
      <c r="T558" s="101">
        <f t="shared" si="154"/>
        <v>380.95469484887053</v>
      </c>
      <c r="U558" s="101">
        <f t="shared" si="155"/>
        <v>33.409864197770645</v>
      </c>
      <c r="V558" s="33">
        <f t="shared" si="156"/>
        <v>999.99999999999932</v>
      </c>
      <c r="W558" s="105">
        <f t="shared" si="170"/>
        <v>636242.65376458177</v>
      </c>
      <c r="X558" s="112">
        <f t="shared" si="157"/>
        <v>585.63544095335817</v>
      </c>
      <c r="Y558" s="32">
        <f>(uNES*L558+ uOCEX*G558+uEREX*'UC '!H558+uHOEX*I558+uNES*S558+ uOCEX*N558+uEREX*O558+uHOEX*P558)/(1+oDR)^A$5:A$65536</f>
        <v>325.13842507661485</v>
      </c>
    </row>
    <row r="559" spans="1:25" x14ac:dyDescent="0.25">
      <c r="A559" s="4">
        <v>553</v>
      </c>
      <c r="C559" s="110">
        <f>IF(male=0,VLOOKUP((A557:A1391/'Life tables'!$I$2)+age,lifetable,13,1),IF(male=1,VLOOKUP((A557:A1391/'Life tables'!$I$2)+age,lifetable,10,1),"error"))</f>
        <v>9.128120834711595E-4</v>
      </c>
      <c r="F559" s="101">
        <f t="shared" si="158"/>
        <v>172.83262962295888</v>
      </c>
      <c r="G559" s="101">
        <f t="shared" si="159"/>
        <v>17.361399364391001</v>
      </c>
      <c r="H559" s="101">
        <f t="shared" si="160"/>
        <v>0.39729429509538439</v>
      </c>
      <c r="I559" s="101">
        <f t="shared" si="161"/>
        <v>0.39729429509538439</v>
      </c>
      <c r="J559" s="101">
        <f t="shared" si="162"/>
        <v>78.847258510172836</v>
      </c>
      <c r="K559" s="101">
        <f t="shared" si="163"/>
        <v>21.908960894183952</v>
      </c>
      <c r="L559" s="101">
        <f t="shared" si="152"/>
        <v>53.920422264020317</v>
      </c>
      <c r="M559" s="101">
        <f t="shared" si="164"/>
        <v>827.16737037704047</v>
      </c>
      <c r="N559" s="101">
        <f t="shared" si="165"/>
        <v>79.658009930870762</v>
      </c>
      <c r="O559" s="101">
        <f t="shared" si="166"/>
        <v>1.90142844008545</v>
      </c>
      <c r="P559" s="101">
        <f t="shared" si="167"/>
        <v>1.90142844008545</v>
      </c>
      <c r="Q559" s="101">
        <f t="shared" si="168"/>
        <v>303.11300551508322</v>
      </c>
      <c r="R559" s="101">
        <f t="shared" si="169"/>
        <v>11.554200125352107</v>
      </c>
      <c r="S559" s="101">
        <f t="shared" si="153"/>
        <v>429.03929792556346</v>
      </c>
      <c r="T559" s="101">
        <f t="shared" si="154"/>
        <v>381.96026402525604</v>
      </c>
      <c r="U559" s="101">
        <f t="shared" si="155"/>
        <v>33.463161019536059</v>
      </c>
      <c r="V559" s="33">
        <f t="shared" si="156"/>
        <v>999.99999999999932</v>
      </c>
      <c r="W559" s="105">
        <f t="shared" si="170"/>
        <v>634160.35696175031</v>
      </c>
      <c r="X559" s="112">
        <f t="shared" si="157"/>
        <v>584.57657495520721</v>
      </c>
      <c r="Y559" s="32">
        <f>(uNES*L559+ uOCEX*G559+uEREX*'UC '!H559+uHOEX*I559+uNES*S559+ uOCEX*N559+uEREX*O559+uHOEX*P559)/(1+oDR)^A$5:A$65536</f>
        <v>324.4407081270009</v>
      </c>
    </row>
    <row r="560" spans="1:25" x14ac:dyDescent="0.25">
      <c r="A560" s="4">
        <v>554</v>
      </c>
      <c r="C560" s="110">
        <f>IF(male=0,VLOOKUP((A558:A1392/'Life tables'!$I$2)+age,lifetable,13,1),IF(male=1,VLOOKUP((A558:A1392/'Life tables'!$I$2)+age,lifetable,10,1),"error"))</f>
        <v>9.128120834711595E-4</v>
      </c>
      <c r="F560" s="101">
        <f t="shared" si="158"/>
        <v>172.8326288516032</v>
      </c>
      <c r="G560" s="101">
        <f t="shared" si="159"/>
        <v>17.36139928690671</v>
      </c>
      <c r="H560" s="101">
        <f t="shared" si="160"/>
        <v>0.39729429332225158</v>
      </c>
      <c r="I560" s="101">
        <f t="shared" si="161"/>
        <v>0.39729429332225158</v>
      </c>
      <c r="J560" s="101">
        <f t="shared" si="162"/>
        <v>79.021595227324994</v>
      </c>
      <c r="K560" s="101">
        <f t="shared" si="163"/>
        <v>21.940104444350208</v>
      </c>
      <c r="L560" s="101">
        <f t="shared" si="152"/>
        <v>53.714941306376787</v>
      </c>
      <c r="M560" s="101">
        <f t="shared" si="164"/>
        <v>827.16737114839611</v>
      </c>
      <c r="N560" s="101">
        <f t="shared" si="165"/>
        <v>79.658010005153983</v>
      </c>
      <c r="O560" s="101">
        <f t="shared" si="166"/>
        <v>1.9014284418585827</v>
      </c>
      <c r="P560" s="101">
        <f t="shared" si="167"/>
        <v>1.9014284418585827</v>
      </c>
      <c r="Q560" s="101">
        <f t="shared" si="168"/>
        <v>303.94423797431369</v>
      </c>
      <c r="R560" s="101">
        <f t="shared" si="169"/>
        <v>11.57635339683293</v>
      </c>
      <c r="S560" s="101">
        <f t="shared" si="153"/>
        <v>428.18591288837831</v>
      </c>
      <c r="T560" s="101">
        <f t="shared" si="154"/>
        <v>382.9658332016387</v>
      </c>
      <c r="U560" s="101">
        <f t="shared" si="155"/>
        <v>33.51645784118314</v>
      </c>
      <c r="V560" s="33">
        <f t="shared" si="156"/>
        <v>999.99999999999932</v>
      </c>
      <c r="W560" s="105">
        <f t="shared" si="170"/>
        <v>632082.00628551026</v>
      </c>
      <c r="X560" s="112">
        <f t="shared" si="157"/>
        <v>583.51770895717743</v>
      </c>
      <c r="Y560" s="32">
        <f>(uNES*L560+ uOCEX*G560+uEREX*'UC '!H560+uHOEX*I560+uNES*S560+ uOCEX*N560+uEREX*O560+uHOEX*P560)/(1+oDR)^A$5:A$65536</f>
        <v>323.74336559663544</v>
      </c>
    </row>
    <row r="561" spans="1:25" x14ac:dyDescent="0.25">
      <c r="A561" s="4">
        <v>555</v>
      </c>
      <c r="C561" s="110">
        <f>IF(male=0,VLOOKUP((A559:A1393/'Life tables'!$I$2)+age,lifetable,13,1),IF(male=1,VLOOKUP((A559:A1393/'Life tables'!$I$2)+age,lifetable,10,1),"error"))</f>
        <v>9.128120834711595E-4</v>
      </c>
      <c r="F561" s="101">
        <f t="shared" si="158"/>
        <v>172.83262810402343</v>
      </c>
      <c r="G561" s="101">
        <f t="shared" si="159"/>
        <v>17.36139921181076</v>
      </c>
      <c r="H561" s="101">
        <f t="shared" si="160"/>
        <v>0.39729429160377294</v>
      </c>
      <c r="I561" s="101">
        <f t="shared" si="161"/>
        <v>0.39729429160377294</v>
      </c>
      <c r="J561" s="101">
        <f t="shared" si="162"/>
        <v>79.195931943723068</v>
      </c>
      <c r="K561" s="101">
        <f t="shared" si="163"/>
        <v>21.971247994381756</v>
      </c>
      <c r="L561" s="101">
        <f t="shared" si="152"/>
        <v>53.5094603709003</v>
      </c>
      <c r="M561" s="101">
        <f t="shared" si="164"/>
        <v>827.16737189597598</v>
      </c>
      <c r="N561" s="101">
        <f t="shared" si="165"/>
        <v>79.658010077147551</v>
      </c>
      <c r="O561" s="101">
        <f t="shared" si="166"/>
        <v>1.9014284435770616</v>
      </c>
      <c r="P561" s="101">
        <f t="shared" si="167"/>
        <v>1.9014284435770616</v>
      </c>
      <c r="Q561" s="101">
        <f t="shared" si="168"/>
        <v>304.77547043429541</v>
      </c>
      <c r="R561" s="101">
        <f t="shared" si="169"/>
        <v>11.598506668333775</v>
      </c>
      <c r="S561" s="101">
        <f t="shared" si="153"/>
        <v>427.33252782904515</v>
      </c>
      <c r="T561" s="101">
        <f t="shared" si="154"/>
        <v>383.97140237801847</v>
      </c>
      <c r="U561" s="101">
        <f t="shared" si="155"/>
        <v>33.569754662715532</v>
      </c>
      <c r="V561" s="33">
        <f t="shared" si="156"/>
        <v>999.99999999999943</v>
      </c>
      <c r="W561" s="105">
        <f t="shared" si="170"/>
        <v>630007.5954155894</v>
      </c>
      <c r="X561" s="112">
        <f t="shared" si="157"/>
        <v>582.45884295926544</v>
      </c>
      <c r="Y561" s="32">
        <f>(uNES*L561+ uOCEX*G561+uEREX*'UC '!H561+uHOEX*I561+uNES*S561+ uOCEX*N561+uEREX*O561+uHOEX*P561)/(1+oDR)^A$5:A$65536</f>
        <v>323.04639732786552</v>
      </c>
    </row>
    <row r="562" spans="1:25" x14ac:dyDescent="0.25">
      <c r="A562" s="4">
        <v>556</v>
      </c>
      <c r="C562" s="110">
        <f>IF(male=0,VLOOKUP((A560:A1394/'Life tables'!$I$2)+age,lifetable,13,1),IF(male=1,VLOOKUP((A560:A1394/'Life tables'!$I$2)+age,lifetable,10,1),"error"))</f>
        <v>9.128120834711595E-4</v>
      </c>
      <c r="F562" s="101">
        <f t="shared" si="158"/>
        <v>172.83262737948669</v>
      </c>
      <c r="G562" s="101">
        <f t="shared" si="159"/>
        <v>17.361399139029526</v>
      </c>
      <c r="H562" s="101">
        <f t="shared" si="160"/>
        <v>0.39729428993826388</v>
      </c>
      <c r="I562" s="101">
        <f t="shared" si="161"/>
        <v>0.39729428993826388</v>
      </c>
      <c r="J562" s="101">
        <f t="shared" si="162"/>
        <v>79.370268659390305</v>
      </c>
      <c r="K562" s="101">
        <f t="shared" si="163"/>
        <v>22.002391544282744</v>
      </c>
      <c r="L562" s="101">
        <f t="shared" si="152"/>
        <v>53.303979456907598</v>
      </c>
      <c r="M562" s="101">
        <f t="shared" si="164"/>
        <v>827.16737262051265</v>
      </c>
      <c r="N562" s="101">
        <f t="shared" si="165"/>
        <v>79.658010146921995</v>
      </c>
      <c r="O562" s="101">
        <f t="shared" si="166"/>
        <v>1.9014284452425705</v>
      </c>
      <c r="P562" s="101">
        <f t="shared" si="167"/>
        <v>1.9014284452425705</v>
      </c>
      <c r="Q562" s="101">
        <f t="shared" si="168"/>
        <v>305.60670289500524</v>
      </c>
      <c r="R562" s="101">
        <f t="shared" si="169"/>
        <v>11.620659939854024</v>
      </c>
      <c r="S562" s="101">
        <f t="shared" si="153"/>
        <v>426.47914274824626</v>
      </c>
      <c r="T562" s="101">
        <f t="shared" si="154"/>
        <v>384.97697155439556</v>
      </c>
      <c r="U562" s="101">
        <f t="shared" si="155"/>
        <v>33.623051484136766</v>
      </c>
      <c r="V562" s="33">
        <f t="shared" si="156"/>
        <v>999.99999999999932</v>
      </c>
      <c r="W562" s="105">
        <f t="shared" si="170"/>
        <v>627937.11804103106</v>
      </c>
      <c r="X562" s="112">
        <f t="shared" si="157"/>
        <v>581.39997696146702</v>
      </c>
      <c r="Y562" s="32">
        <f>(uNES*L562+ uOCEX*G562+uEREX*'UC '!H562+uHOEX*I562+uNES*S562+ uOCEX*N562+uEREX*O562+uHOEX*P562)/(1+oDR)^A$5:A$65536</f>
        <v>322.34980316309793</v>
      </c>
    </row>
    <row r="563" spans="1:25" x14ac:dyDescent="0.25">
      <c r="A563" s="4">
        <v>557</v>
      </c>
      <c r="C563" s="110">
        <f>IF(male=0,VLOOKUP((A561:A1395/'Life tables'!$I$2)+age,lifetable,13,1),IF(male=1,VLOOKUP((A561:A1395/'Life tables'!$I$2)+age,lifetable,10,1),"error"))</f>
        <v>9.128120834711595E-4</v>
      </c>
      <c r="F563" s="101">
        <f t="shared" si="158"/>
        <v>172.83262667728278</v>
      </c>
      <c r="G563" s="101">
        <f t="shared" si="159"/>
        <v>17.361399068491675</v>
      </c>
      <c r="H563" s="101">
        <f t="shared" si="160"/>
        <v>0.39729428832409175</v>
      </c>
      <c r="I563" s="101">
        <f t="shared" si="161"/>
        <v>0.39729428832409175</v>
      </c>
      <c r="J563" s="101">
        <f t="shared" si="162"/>
        <v>79.544605374349231</v>
      </c>
      <c r="K563" s="101">
        <f t="shared" si="163"/>
        <v>22.0335350940572</v>
      </c>
      <c r="L563" s="101">
        <f t="shared" si="152"/>
        <v>53.098498563736484</v>
      </c>
      <c r="M563" s="101">
        <f t="shared" si="164"/>
        <v>827.16737332271657</v>
      </c>
      <c r="N563" s="101">
        <f t="shared" si="165"/>
        <v>79.658010214545754</v>
      </c>
      <c r="O563" s="101">
        <f t="shared" si="166"/>
        <v>1.9014284468567426</v>
      </c>
      <c r="P563" s="101">
        <f t="shared" si="167"/>
        <v>1.9014284468567426</v>
      </c>
      <c r="Q563" s="101">
        <f t="shared" si="168"/>
        <v>306.43793535642072</v>
      </c>
      <c r="R563" s="101">
        <f t="shared" si="169"/>
        <v>11.642813211393079</v>
      </c>
      <c r="S563" s="101">
        <f t="shared" si="153"/>
        <v>425.62575764664348</v>
      </c>
      <c r="T563" s="101">
        <f t="shared" si="154"/>
        <v>385.98254073076998</v>
      </c>
      <c r="U563" s="101">
        <f t="shared" si="155"/>
        <v>33.676348305450276</v>
      </c>
      <c r="V563" s="33">
        <f t="shared" si="156"/>
        <v>999.99999999999932</v>
      </c>
      <c r="W563" s="105">
        <f t="shared" si="170"/>
        <v>625870.5678601804</v>
      </c>
      <c r="X563" s="112">
        <f t="shared" si="157"/>
        <v>580.3411109637791</v>
      </c>
      <c r="Y563" s="32">
        <f>(uNES*L563+ uOCEX*G563+uEREX*'UC '!H563+uHOEX*I563+uNES*S563+ uOCEX*N563+uEREX*O563+uHOEX*P563)/(1+oDR)^A$5:A$65536</f>
        <v>321.65358294479898</v>
      </c>
    </row>
    <row r="564" spans="1:25" x14ac:dyDescent="0.25">
      <c r="A564" s="4">
        <v>558</v>
      </c>
      <c r="C564" s="110">
        <f>IF(male=0,VLOOKUP((A562:A1396/'Life tables'!$I$2)+age,lifetable,13,1),IF(male=1,VLOOKUP((A562:A1396/'Life tables'!$I$2)+age,lifetable,10,1),"error"))</f>
        <v>9.128120834711595E-4</v>
      </c>
      <c r="F564" s="101">
        <f t="shared" si="158"/>
        <v>172.83262599672327</v>
      </c>
      <c r="G564" s="101">
        <f t="shared" si="159"/>
        <v>17.361399000128046</v>
      </c>
      <c r="H564" s="101">
        <f t="shared" si="160"/>
        <v>0.39729428675967415</v>
      </c>
      <c r="I564" s="101">
        <f t="shared" si="161"/>
        <v>0.39729428675967415</v>
      </c>
      <c r="J564" s="101">
        <f t="shared" si="162"/>
        <v>79.718942088621674</v>
      </c>
      <c r="K564" s="101">
        <f t="shared" si="163"/>
        <v>22.064678643709023</v>
      </c>
      <c r="L564" s="101">
        <f t="shared" si="152"/>
        <v>52.893017690745182</v>
      </c>
      <c r="M564" s="101">
        <f t="shared" si="164"/>
        <v>827.16737400327611</v>
      </c>
      <c r="N564" s="101">
        <f t="shared" si="165"/>
        <v>79.658010280085108</v>
      </c>
      <c r="O564" s="101">
        <f t="shared" si="166"/>
        <v>1.9014284484211603</v>
      </c>
      <c r="P564" s="101">
        <f t="shared" si="167"/>
        <v>1.9014284484211603</v>
      </c>
      <c r="Q564" s="101">
        <f t="shared" si="168"/>
        <v>307.26916781852009</v>
      </c>
      <c r="R564" s="101">
        <f t="shared" si="169"/>
        <v>11.664966482950362</v>
      </c>
      <c r="S564" s="101">
        <f t="shared" si="153"/>
        <v>424.77237252487822</v>
      </c>
      <c r="T564" s="101">
        <f t="shared" si="154"/>
        <v>386.98810990714173</v>
      </c>
      <c r="U564" s="101">
        <f t="shared" si="155"/>
        <v>33.729645126659385</v>
      </c>
      <c r="V564" s="33">
        <f t="shared" si="156"/>
        <v>999.99999999999932</v>
      </c>
      <c r="W564" s="105">
        <f t="shared" si="170"/>
        <v>623807.93858067389</v>
      </c>
      <c r="X564" s="112">
        <f t="shared" si="157"/>
        <v>579.28224496619828</v>
      </c>
      <c r="Y564" s="32">
        <f>(uNES*L564+ uOCEX*G564+uEREX*'UC '!H564+uHOEX*I564+uNES*S564+ uOCEX*N564+uEREX*O564+uHOEX*P564)/(1+oDR)^A$5:A$65536</f>
        <v>320.95773651549541</v>
      </c>
    </row>
    <row r="565" spans="1:25" x14ac:dyDescent="0.25">
      <c r="A565" s="4">
        <v>559</v>
      </c>
      <c r="C565" s="110">
        <f>IF(male=0,VLOOKUP((A563:A1397/'Life tables'!$I$2)+age,lifetable,13,1),IF(male=1,VLOOKUP((A563:A1397/'Life tables'!$I$2)+age,lifetable,10,1),"error"))</f>
        <v>9.128120834711595E-4</v>
      </c>
      <c r="F565" s="101">
        <f t="shared" si="158"/>
        <v>172.83262533714102</v>
      </c>
      <c r="G565" s="101">
        <f t="shared" si="159"/>
        <v>17.36139893387163</v>
      </c>
      <c r="H565" s="101">
        <f t="shared" si="160"/>
        <v>0.39729428524347749</v>
      </c>
      <c r="I565" s="101">
        <f t="shared" si="161"/>
        <v>0.39729428524347749</v>
      </c>
      <c r="J565" s="101">
        <f t="shared" si="162"/>
        <v>79.893278802228792</v>
      </c>
      <c r="K565" s="101">
        <f t="shared" si="163"/>
        <v>22.095822193241993</v>
      </c>
      <c r="L565" s="101">
        <f t="shared" si="152"/>
        <v>52.687536837311654</v>
      </c>
      <c r="M565" s="101">
        <f t="shared" si="164"/>
        <v>827.16737466285838</v>
      </c>
      <c r="N565" s="101">
        <f t="shared" si="165"/>
        <v>79.658010343604317</v>
      </c>
      <c r="O565" s="101">
        <f t="shared" si="166"/>
        <v>1.901428449937357</v>
      </c>
      <c r="P565" s="101">
        <f t="shared" si="167"/>
        <v>1.901428449937357</v>
      </c>
      <c r="Q565" s="101">
        <f t="shared" si="168"/>
        <v>308.1004002812823</v>
      </c>
      <c r="R565" s="101">
        <f t="shared" si="169"/>
        <v>11.687119754525309</v>
      </c>
      <c r="S565" s="101">
        <f t="shared" si="153"/>
        <v>423.91898738357173</v>
      </c>
      <c r="T565" s="101">
        <f t="shared" si="154"/>
        <v>387.9936790835111</v>
      </c>
      <c r="U565" s="101">
        <f t="shared" si="155"/>
        <v>33.782941947767299</v>
      </c>
      <c r="V565" s="33">
        <f t="shared" si="156"/>
        <v>999.99999999999943</v>
      </c>
      <c r="W565" s="105">
        <f t="shared" si="170"/>
        <v>621749.22391942237</v>
      </c>
      <c r="X565" s="112">
        <f t="shared" si="157"/>
        <v>578.22337896872102</v>
      </c>
      <c r="Y565" s="32">
        <f>(uNES*L565+ uOCEX*G565+uEREX*'UC '!H565+uHOEX*I565+uNES*S565+ uOCEX*N565+uEREX*O565+uHOEX*P565)/(1+oDR)^A$5:A$65536</f>
        <v>320.26226371777295</v>
      </c>
    </row>
    <row r="566" spans="1:25" x14ac:dyDescent="0.25">
      <c r="A566" s="4">
        <v>560</v>
      </c>
      <c r="C566" s="110">
        <f>IF(male=0,VLOOKUP((A564:A1398/'Life tables'!$I$2)+age,lifetable,13,1),IF(male=1,VLOOKUP((A564:A1398/'Life tables'!$I$2)+age,lifetable,10,1),"error"))</f>
        <v>9.128120834711595E-4</v>
      </c>
      <c r="F566" s="101">
        <f t="shared" si="158"/>
        <v>172.83262469788946</v>
      </c>
      <c r="G566" s="101">
        <f t="shared" si="159"/>
        <v>17.361398869657471</v>
      </c>
      <c r="H566" s="101">
        <f t="shared" si="160"/>
        <v>0.39729428377401532</v>
      </c>
      <c r="I566" s="101">
        <f t="shared" si="161"/>
        <v>0.39729428377401532</v>
      </c>
      <c r="J566" s="101">
        <f t="shared" si="162"/>
        <v>80.067615515191093</v>
      </c>
      <c r="K566" s="101">
        <f t="shared" si="163"/>
        <v>22.126965742659774</v>
      </c>
      <c r="L566" s="101">
        <f t="shared" si="152"/>
        <v>52.48205600283309</v>
      </c>
      <c r="M566" s="101">
        <f t="shared" si="164"/>
        <v>827.16737530211003</v>
      </c>
      <c r="N566" s="101">
        <f t="shared" si="165"/>
        <v>79.658010405165641</v>
      </c>
      <c r="O566" s="101">
        <f t="shared" si="166"/>
        <v>1.9014284514068194</v>
      </c>
      <c r="P566" s="101">
        <f t="shared" si="167"/>
        <v>1.9014284514068194</v>
      </c>
      <c r="Q566" s="101">
        <f t="shared" si="168"/>
        <v>308.93163274468691</v>
      </c>
      <c r="R566" s="101">
        <f t="shared" si="169"/>
        <v>11.709273026117376</v>
      </c>
      <c r="S566" s="101">
        <f t="shared" si="153"/>
        <v>423.06560222332649</v>
      </c>
      <c r="T566" s="101">
        <f t="shared" si="154"/>
        <v>388.99924825987802</v>
      </c>
      <c r="U566" s="101">
        <f t="shared" si="155"/>
        <v>33.83623876877715</v>
      </c>
      <c r="V566" s="33">
        <f t="shared" si="156"/>
        <v>999.99999999999955</v>
      </c>
      <c r="W566" s="105">
        <f t="shared" si="170"/>
        <v>619694.41760260228</v>
      </c>
      <c r="X566" s="112">
        <f t="shared" si="157"/>
        <v>577.16451297134438</v>
      </c>
      <c r="Y566" s="32">
        <f>(uNES*L566+ uOCEX*G566+uEREX*'UC '!H566+uHOEX*I566+uNES*S566+ uOCEX*N566+uEREX*O566+uHOEX*P566)/(1+oDR)^A$5:A$65536</f>
        <v>319.56716439427709</v>
      </c>
    </row>
    <row r="567" spans="1:25" x14ac:dyDescent="0.25">
      <c r="A567" s="4">
        <v>561</v>
      </c>
      <c r="C567" s="110">
        <f>IF(male=0,VLOOKUP((A565:A1399/'Life tables'!$I$2)+age,lifetable,13,1),IF(male=1,VLOOKUP((A565:A1399/'Life tables'!$I$2)+age,lifetable,10,1),"error"))</f>
        <v>9.128120834711595E-4</v>
      </c>
      <c r="F567" s="101">
        <f t="shared" si="158"/>
        <v>172.83262407834187</v>
      </c>
      <c r="G567" s="101">
        <f t="shared" si="159"/>
        <v>17.361398807422621</v>
      </c>
      <c r="H567" s="101">
        <f t="shared" si="160"/>
        <v>0.39729428234984721</v>
      </c>
      <c r="I567" s="101">
        <f t="shared" si="161"/>
        <v>0.39729428234984721</v>
      </c>
      <c r="J567" s="101">
        <f t="shared" si="162"/>
        <v>80.241952227528458</v>
      </c>
      <c r="K567" s="101">
        <f t="shared" si="163"/>
        <v>22.158109291965914</v>
      </c>
      <c r="L567" s="101">
        <f t="shared" si="152"/>
        <v>52.276575186725182</v>
      </c>
      <c r="M567" s="101">
        <f t="shared" si="164"/>
        <v>827.16737592165771</v>
      </c>
      <c r="N567" s="101">
        <f t="shared" si="165"/>
        <v>79.658010464829417</v>
      </c>
      <c r="O567" s="101">
        <f t="shared" si="166"/>
        <v>1.9014284528309877</v>
      </c>
      <c r="P567" s="101">
        <f t="shared" si="167"/>
        <v>1.9014284528309877</v>
      </c>
      <c r="Q567" s="101">
        <f t="shared" si="168"/>
        <v>309.76286520871412</v>
      </c>
      <c r="R567" s="101">
        <f t="shared" si="169"/>
        <v>11.731426297726037</v>
      </c>
      <c r="S567" s="101">
        <f t="shared" si="153"/>
        <v>422.21221704472617</v>
      </c>
      <c r="T567" s="101">
        <f t="shared" si="154"/>
        <v>390.00481743624255</v>
      </c>
      <c r="U567" s="101">
        <f t="shared" si="155"/>
        <v>33.889535589691953</v>
      </c>
      <c r="V567" s="33">
        <f t="shared" si="156"/>
        <v>999.99999999999955</v>
      </c>
      <c r="W567" s="105">
        <f t="shared" si="170"/>
        <v>617643.51336563833</v>
      </c>
      <c r="X567" s="112">
        <f t="shared" si="157"/>
        <v>576.10564697406505</v>
      </c>
      <c r="Y567" s="32">
        <f>(uNES*L567+ uOCEX*G567+uEREX*'UC '!H567+uHOEX*I567+uNES*S567+ uOCEX*N567+uEREX*O567+uHOEX*P567)/(1+oDR)^A$5:A$65536</f>
        <v>318.87243838771343</v>
      </c>
    </row>
    <row r="568" spans="1:25" x14ac:dyDescent="0.25">
      <c r="A568" s="4">
        <v>562</v>
      </c>
      <c r="C568" s="110">
        <f>IF(male=0,VLOOKUP((A566:A1400/'Life tables'!$I$2)+age,lifetable,13,1),IF(male=1,VLOOKUP((A566:A1400/'Life tables'!$I$2)+age,lifetable,10,1),"error"))</f>
        <v>9.128120834711595E-4</v>
      </c>
      <c r="F568" s="101">
        <f t="shared" si="158"/>
        <v>172.83262347789093</v>
      </c>
      <c r="G568" s="101">
        <f t="shared" si="159"/>
        <v>17.361398747106065</v>
      </c>
      <c r="H568" s="101">
        <f t="shared" si="160"/>
        <v>0.39729428096957703</v>
      </c>
      <c r="I568" s="101">
        <f t="shared" si="161"/>
        <v>0.39729428096957703</v>
      </c>
      <c r="J568" s="101">
        <f t="shared" si="162"/>
        <v>80.416288939260141</v>
      </c>
      <c r="K568" s="101">
        <f t="shared" si="163"/>
        <v>22.189252841163857</v>
      </c>
      <c r="L568" s="101">
        <f t="shared" si="152"/>
        <v>52.071094388421699</v>
      </c>
      <c r="M568" s="101">
        <f t="shared" si="164"/>
        <v>827.16737652210861</v>
      </c>
      <c r="N568" s="101">
        <f t="shared" si="165"/>
        <v>79.658010522654138</v>
      </c>
      <c r="O568" s="101">
        <f t="shared" si="166"/>
        <v>1.9014284542112578</v>
      </c>
      <c r="P568" s="101">
        <f t="shared" si="167"/>
        <v>1.9014284542112578</v>
      </c>
      <c r="Q568" s="101">
        <f t="shared" si="168"/>
        <v>310.59409767334472</v>
      </c>
      <c r="R568" s="101">
        <f t="shared" si="169"/>
        <v>11.753579569350778</v>
      </c>
      <c r="S568" s="101">
        <f t="shared" si="153"/>
        <v>421.35883184833642</v>
      </c>
      <c r="T568" s="101">
        <f t="shared" si="154"/>
        <v>391.01038661260486</v>
      </c>
      <c r="U568" s="101">
        <f t="shared" si="155"/>
        <v>33.942832410514633</v>
      </c>
      <c r="V568" s="33">
        <f t="shared" si="156"/>
        <v>999.99999999999955</v>
      </c>
      <c r="W568" s="105">
        <f t="shared" si="170"/>
        <v>615596.50495319429</v>
      </c>
      <c r="X568" s="112">
        <f t="shared" si="157"/>
        <v>575.04678097687997</v>
      </c>
      <c r="Y568" s="32">
        <f>(uNES*L568+ uOCEX*G568+uEREX*'UC '!H568+uHOEX*I568+uNES*S568+ uOCEX*N568+uEREX*O568+uHOEX*P568)/(1+oDR)^A$5:A$65536</f>
        <v>318.17808554084655</v>
      </c>
    </row>
    <row r="569" spans="1:25" x14ac:dyDescent="0.25">
      <c r="A569" s="4">
        <v>563</v>
      </c>
      <c r="C569" s="110">
        <f>IF(male=0,VLOOKUP((A567:A1401/'Life tables'!$I$2)+age,lifetable,13,1),IF(male=1,VLOOKUP((A567:A1401/'Life tables'!$I$2)+age,lifetable,10,1),"error"))</f>
        <v>9.128120834711595E-4</v>
      </c>
      <c r="F569" s="101">
        <f t="shared" si="158"/>
        <v>172.83262289594802</v>
      </c>
      <c r="G569" s="101">
        <f t="shared" si="159"/>
        <v>17.361398688648684</v>
      </c>
      <c r="H569" s="101">
        <f t="shared" si="160"/>
        <v>0.3972942796318516</v>
      </c>
      <c r="I569" s="101">
        <f t="shared" si="161"/>
        <v>0.3972942796318516</v>
      </c>
      <c r="J569" s="101">
        <f t="shared" si="162"/>
        <v>80.590625650404817</v>
      </c>
      <c r="K569" s="101">
        <f t="shared" si="163"/>
        <v>22.220396390256937</v>
      </c>
      <c r="L569" s="101">
        <f t="shared" si="152"/>
        <v>51.865613607373874</v>
      </c>
      <c r="M569" s="101">
        <f t="shared" si="164"/>
        <v>827.16737710405152</v>
      </c>
      <c r="N569" s="101">
        <f t="shared" si="165"/>
        <v>79.658010578696505</v>
      </c>
      <c r="O569" s="101">
        <f t="shared" si="166"/>
        <v>1.9014284555489833</v>
      </c>
      <c r="P569" s="101">
        <f t="shared" si="167"/>
        <v>1.9014284555489833</v>
      </c>
      <c r="Q569" s="101">
        <f t="shared" si="168"/>
        <v>311.42533013856013</v>
      </c>
      <c r="R569" s="101">
        <f t="shared" si="169"/>
        <v>11.775732840991106</v>
      </c>
      <c r="S569" s="101">
        <f t="shared" si="153"/>
        <v>420.50544663470583</v>
      </c>
      <c r="T569" s="101">
        <f t="shared" si="154"/>
        <v>392.01595578896496</v>
      </c>
      <c r="U569" s="101">
        <f t="shared" si="155"/>
        <v>33.996129231248041</v>
      </c>
      <c r="V569" s="33">
        <f t="shared" si="156"/>
        <v>999.99999999999955</v>
      </c>
      <c r="W569" s="105">
        <f t="shared" si="170"/>
        <v>613553.38611915789</v>
      </c>
      <c r="X569" s="112">
        <f t="shared" si="157"/>
        <v>573.98791497978664</v>
      </c>
      <c r="Y569" s="32">
        <f>(uNES*L569+ uOCEX*G569+uEREX*'UC '!H569+uHOEX*I569+uNES*S569+ uOCEX*N569+uEREX*O569+uHOEX*P569)/(1+oDR)^A$5:A$65536</f>
        <v>317.4841056965015</v>
      </c>
    </row>
    <row r="570" spans="1:25" x14ac:dyDescent="0.25">
      <c r="A570" s="4">
        <v>564</v>
      </c>
      <c r="C570" s="110">
        <f>IF(male=0,VLOOKUP((A568:A1402/'Life tables'!$I$2)+age,lifetable,13,1),IF(male=1,VLOOKUP((A568:A1402/'Life tables'!$I$2)+age,lifetable,10,1),"error"))</f>
        <v>9.128120834711595E-4</v>
      </c>
      <c r="F570" s="101">
        <f t="shared" si="158"/>
        <v>172.83262233194267</v>
      </c>
      <c r="G570" s="101">
        <f t="shared" si="159"/>
        <v>17.361398631993165</v>
      </c>
      <c r="H570" s="101">
        <f t="shared" si="160"/>
        <v>0.39729427833535969</v>
      </c>
      <c r="I570" s="101">
        <f t="shared" si="161"/>
        <v>0.39729427833535969</v>
      </c>
      <c r="J570" s="101">
        <f t="shared" si="162"/>
        <v>80.764962360980576</v>
      </c>
      <c r="K570" s="101">
        <f t="shared" si="163"/>
        <v>22.251539939248385</v>
      </c>
      <c r="L570" s="101">
        <f t="shared" si="152"/>
        <v>51.660132843049823</v>
      </c>
      <c r="M570" s="101">
        <f t="shared" si="164"/>
        <v>827.16737766805682</v>
      </c>
      <c r="N570" s="101">
        <f t="shared" si="165"/>
        <v>79.658010633011429</v>
      </c>
      <c r="O570" s="101">
        <f t="shared" si="166"/>
        <v>1.9014284568454751</v>
      </c>
      <c r="P570" s="101">
        <f t="shared" si="167"/>
        <v>1.9014284568454751</v>
      </c>
      <c r="Q570" s="101">
        <f t="shared" si="168"/>
        <v>312.25656260434232</v>
      </c>
      <c r="R570" s="101">
        <f t="shared" si="169"/>
        <v>11.797886112646539</v>
      </c>
      <c r="S570" s="101">
        <f t="shared" si="153"/>
        <v>419.65206140436555</v>
      </c>
      <c r="T570" s="101">
        <f t="shared" si="154"/>
        <v>393.0215249653229</v>
      </c>
      <c r="U570" s="101">
        <f t="shared" si="155"/>
        <v>34.049426051894926</v>
      </c>
      <c r="V570" s="33">
        <f t="shared" si="156"/>
        <v>999.99999999999955</v>
      </c>
      <c r="W570" s="105">
        <f t="shared" si="170"/>
        <v>611514.15062662878</v>
      </c>
      <c r="X570" s="112">
        <f t="shared" si="157"/>
        <v>572.92904898278164</v>
      </c>
      <c r="Y570" s="32">
        <f>(uNES*L570+ uOCEX*G570+uEREX*'UC '!H570+uHOEX*I570+uNES*S570+ uOCEX*N570+uEREX*O570+uHOEX*P570)/(1+oDR)^A$5:A$65536</f>
        <v>316.79049869756187</v>
      </c>
    </row>
    <row r="571" spans="1:25" x14ac:dyDescent="0.25">
      <c r="A571" s="4">
        <v>565</v>
      </c>
      <c r="C571" s="110">
        <f>IF(male=0,VLOOKUP((A569:A1403/'Life tables'!$I$2)+age,lifetable,13,1),IF(male=1,VLOOKUP((A569:A1403/'Life tables'!$I$2)+age,lifetable,10,1),"error"))</f>
        <v>9.128120834711595E-4</v>
      </c>
      <c r="F571" s="101">
        <f t="shared" si="158"/>
        <v>172.83262178532198</v>
      </c>
      <c r="G571" s="101">
        <f t="shared" si="159"/>
        <v>17.361398577083971</v>
      </c>
      <c r="H571" s="101">
        <f t="shared" si="160"/>
        <v>0.39729427707883025</v>
      </c>
      <c r="I571" s="101">
        <f t="shared" si="161"/>
        <v>0.39729427707883025</v>
      </c>
      <c r="J571" s="101">
        <f t="shared" si="162"/>
        <v>80.939299071004967</v>
      </c>
      <c r="K571" s="101">
        <f t="shared" si="163"/>
        <v>22.282683488141334</v>
      </c>
      <c r="L571" s="101">
        <f t="shared" si="152"/>
        <v>51.454652094934048</v>
      </c>
      <c r="M571" s="101">
        <f t="shared" si="164"/>
        <v>827.16737821467746</v>
      </c>
      <c r="N571" s="101">
        <f t="shared" si="165"/>
        <v>79.658010685652187</v>
      </c>
      <c r="O571" s="101">
        <f t="shared" si="166"/>
        <v>1.9014284581020044</v>
      </c>
      <c r="P571" s="101">
        <f t="shared" si="167"/>
        <v>1.9014284581020044</v>
      </c>
      <c r="Q571" s="101">
        <f t="shared" si="168"/>
        <v>313.08779507067379</v>
      </c>
      <c r="R571" s="101">
        <f t="shared" si="169"/>
        <v>11.820039384316612</v>
      </c>
      <c r="S571" s="101">
        <f t="shared" si="153"/>
        <v>418.79867615783087</v>
      </c>
      <c r="T571" s="101">
        <f t="shared" si="154"/>
        <v>394.02709414167873</v>
      </c>
      <c r="U571" s="101">
        <f t="shared" si="155"/>
        <v>34.102722872457946</v>
      </c>
      <c r="V571" s="33">
        <f t="shared" si="156"/>
        <v>999.99999999999943</v>
      </c>
      <c r="W571" s="105">
        <f t="shared" si="170"/>
        <v>609478.7922479047</v>
      </c>
      <c r="X571" s="112">
        <f t="shared" si="157"/>
        <v>571.87018298586281</v>
      </c>
      <c r="Y571" s="32">
        <f>(uNES*L571+ uOCEX*G571+uEREX*'UC '!H571+uHOEX*I571+uNES*S571+ uOCEX*N571+uEREX*O571+uHOEX*P571)/(1+oDR)^A$5:A$65536</f>
        <v>316.09726438697152</v>
      </c>
    </row>
    <row r="572" spans="1:25" x14ac:dyDescent="0.25">
      <c r="A572" s="4">
        <v>566</v>
      </c>
      <c r="C572" s="110">
        <f>IF(male=0,VLOOKUP((A570:A1404/'Life tables'!$I$2)+age,lifetable,13,1),IF(male=1,VLOOKUP((A570:A1404/'Life tables'!$I$2)+age,lifetable,10,1),"error"))</f>
        <v>9.128120834711595E-4</v>
      </c>
      <c r="F572" s="101">
        <f t="shared" si="158"/>
        <v>172.83262125555004</v>
      </c>
      <c r="G572" s="101">
        <f t="shared" si="159"/>
        <v>17.361398523867273</v>
      </c>
      <c r="H572" s="101">
        <f t="shared" si="160"/>
        <v>0.39729427586103144</v>
      </c>
      <c r="I572" s="101">
        <f t="shared" si="161"/>
        <v>0.39729427586103144</v>
      </c>
      <c r="J572" s="101">
        <f t="shared" si="162"/>
        <v>81.113635780494974</v>
      </c>
      <c r="K572" s="101">
        <f t="shared" si="163"/>
        <v>22.313827036938822</v>
      </c>
      <c r="L572" s="101">
        <f t="shared" si="152"/>
        <v>51.249171362526909</v>
      </c>
      <c r="M572" s="101">
        <f t="shared" si="164"/>
        <v>827.16737874444937</v>
      </c>
      <c r="N572" s="101">
        <f t="shared" si="165"/>
        <v>79.658010736670377</v>
      </c>
      <c r="O572" s="101">
        <f t="shared" si="166"/>
        <v>1.901428459319803</v>
      </c>
      <c r="P572" s="101">
        <f t="shared" si="167"/>
        <v>1.901428459319803</v>
      </c>
      <c r="Q572" s="101">
        <f t="shared" si="168"/>
        <v>313.91902753753766</v>
      </c>
      <c r="R572" s="101">
        <f t="shared" si="169"/>
        <v>11.842192656000872</v>
      </c>
      <c r="S572" s="101">
        <f t="shared" si="153"/>
        <v>417.94529089560086</v>
      </c>
      <c r="T572" s="101">
        <f t="shared" si="154"/>
        <v>395.03266331803263</v>
      </c>
      <c r="U572" s="101">
        <f t="shared" si="155"/>
        <v>34.156019692939694</v>
      </c>
      <c r="V572" s="33">
        <f t="shared" si="156"/>
        <v>999.99999999999943</v>
      </c>
      <c r="W572" s="105">
        <f t="shared" si="170"/>
        <v>607447.30476446985</v>
      </c>
      <c r="X572" s="112">
        <f t="shared" si="157"/>
        <v>570.81131698902709</v>
      </c>
      <c r="Y572" s="32">
        <f>(uNES*L572+ uOCEX*G572+uEREX*'UC '!H572+uHOEX*I572+uNES*S572+ uOCEX*N572+uEREX*O572+uHOEX*P572)/(1+oDR)^A$5:A$65536</f>
        <v>315.40440260773397</v>
      </c>
    </row>
    <row r="573" spans="1:25" x14ac:dyDescent="0.25">
      <c r="A573" s="4">
        <v>567</v>
      </c>
      <c r="C573" s="110">
        <f>IF(male=0,VLOOKUP((A571:A1405/'Life tables'!$I$2)+age,lifetable,13,1),IF(male=1,VLOOKUP((A571:A1405/'Life tables'!$I$2)+age,lifetable,10,1),"error"))</f>
        <v>9.128120834711595E-4</v>
      </c>
      <c r="F573" s="101">
        <f t="shared" si="158"/>
        <v>172.83262074210757</v>
      </c>
      <c r="G573" s="101">
        <f t="shared" si="159"/>
        <v>17.361398472290901</v>
      </c>
      <c r="H573" s="101">
        <f t="shared" si="160"/>
        <v>0.39729427468076955</v>
      </c>
      <c r="I573" s="101">
        <f t="shared" si="161"/>
        <v>0.39729427468076955</v>
      </c>
      <c r="J573" s="101">
        <f t="shared" si="162"/>
        <v>81.287972489467066</v>
      </c>
      <c r="K573" s="101">
        <f t="shared" si="163"/>
        <v>22.344970585643789</v>
      </c>
      <c r="L573" s="101">
        <f t="shared" si="152"/>
        <v>51.043690645344256</v>
      </c>
      <c r="M573" s="101">
        <f t="shared" si="164"/>
        <v>827.16737925789187</v>
      </c>
      <c r="N573" s="101">
        <f t="shared" si="165"/>
        <v>79.658010786115995</v>
      </c>
      <c r="O573" s="101">
        <f t="shared" si="166"/>
        <v>1.9014284605000651</v>
      </c>
      <c r="P573" s="101">
        <f t="shared" si="167"/>
        <v>1.9014284605000651</v>
      </c>
      <c r="Q573" s="101">
        <f t="shared" si="168"/>
        <v>314.75026000491749</v>
      </c>
      <c r="R573" s="101">
        <f t="shared" si="169"/>
        <v>11.864345927698885</v>
      </c>
      <c r="S573" s="101">
        <f t="shared" si="153"/>
        <v>417.09190561815933</v>
      </c>
      <c r="T573" s="101">
        <f t="shared" si="154"/>
        <v>396.03823249438454</v>
      </c>
      <c r="U573" s="101">
        <f t="shared" si="155"/>
        <v>34.209316513342671</v>
      </c>
      <c r="V573" s="33">
        <f t="shared" si="156"/>
        <v>999.99999999999943</v>
      </c>
      <c r="W573" s="105">
        <f t="shared" si="170"/>
        <v>605419.68196698057</v>
      </c>
      <c r="X573" s="112">
        <f t="shared" si="157"/>
        <v>569.75245099227209</v>
      </c>
      <c r="Y573" s="32">
        <f>(uNES*L573+ uOCEX*G573+uEREX*'UC '!H573+uHOEX*I573+uNES*S573+ uOCEX*N573+uEREX*O573+uHOEX*P573)/(1+oDR)^A$5:A$65536</f>
        <v>314.71191320291172</v>
      </c>
    </row>
    <row r="574" spans="1:25" x14ac:dyDescent="0.25">
      <c r="A574" s="4">
        <v>568</v>
      </c>
      <c r="C574" s="110">
        <f>IF(male=0,VLOOKUP((A572:A1406/'Life tables'!$I$2)+age,lifetable,13,1),IF(male=1,VLOOKUP((A572:A1406/'Life tables'!$I$2)+age,lifetable,10,1),"error"))</f>
        <v>9.128120834711595E-4</v>
      </c>
      <c r="F574" s="101">
        <f t="shared" si="158"/>
        <v>172.83262024449121</v>
      </c>
      <c r="G574" s="101">
        <f t="shared" si="159"/>
        <v>17.361398422304298</v>
      </c>
      <c r="H574" s="101">
        <f t="shared" si="160"/>
        <v>0.39729427353688757</v>
      </c>
      <c r="I574" s="101">
        <f t="shared" si="161"/>
        <v>0.39729427353688757</v>
      </c>
      <c r="J574" s="101">
        <f t="shared" si="162"/>
        <v>81.462309197937216</v>
      </c>
      <c r="K574" s="101">
        <f t="shared" si="163"/>
        <v>22.37611413425909</v>
      </c>
      <c r="L574" s="101">
        <f t="shared" si="152"/>
        <v>50.838209942916819</v>
      </c>
      <c r="M574" s="101">
        <f t="shared" si="164"/>
        <v>827.16737975550814</v>
      </c>
      <c r="N574" s="101">
        <f t="shared" si="165"/>
        <v>79.658010834037526</v>
      </c>
      <c r="O574" s="101">
        <f t="shared" si="166"/>
        <v>1.901428461643947</v>
      </c>
      <c r="P574" s="101">
        <f t="shared" si="167"/>
        <v>1.901428461643947</v>
      </c>
      <c r="Q574" s="101">
        <f t="shared" si="168"/>
        <v>315.58149247279738</v>
      </c>
      <c r="R574" s="101">
        <f t="shared" si="169"/>
        <v>11.886499199410224</v>
      </c>
      <c r="S574" s="101">
        <f t="shared" si="153"/>
        <v>416.23852032597517</v>
      </c>
      <c r="T574" s="101">
        <f t="shared" si="154"/>
        <v>397.04380167073458</v>
      </c>
      <c r="U574" s="101">
        <f t="shared" si="155"/>
        <v>34.262613333669314</v>
      </c>
      <c r="V574" s="33">
        <f t="shared" si="156"/>
        <v>999.99999999999932</v>
      </c>
      <c r="W574" s="105">
        <f t="shared" si="170"/>
        <v>603395.91765525483</v>
      </c>
      <c r="X574" s="112">
        <f t="shared" si="157"/>
        <v>568.69358499559553</v>
      </c>
      <c r="Y574" s="32">
        <f>(uNES*L574+ uOCEX*G574+uEREX*'UC '!H574+uHOEX*I574+uNES*S574+ uOCEX*N574+uEREX*O574+uHOEX*P574)/(1+oDR)^A$5:A$65536</f>
        <v>314.01979601562681</v>
      </c>
    </row>
    <row r="575" spans="1:25" x14ac:dyDescent="0.25">
      <c r="A575" s="4">
        <v>569</v>
      </c>
      <c r="C575" s="110">
        <f>IF(male=0,VLOOKUP((A573:A1407/'Life tables'!$I$2)+age,lifetable,13,1),IF(male=1,VLOOKUP((A573:A1407/'Life tables'!$I$2)+age,lifetable,10,1),"error"))</f>
        <v>9.128120834711595E-4</v>
      </c>
      <c r="F575" s="101">
        <f t="shared" si="158"/>
        <v>172.83261976221314</v>
      </c>
      <c r="G575" s="101">
        <f t="shared" si="159"/>
        <v>17.361398373858457</v>
      </c>
      <c r="H575" s="101">
        <f t="shared" si="160"/>
        <v>0.39729427242826398</v>
      </c>
      <c r="I575" s="101">
        <f t="shared" si="161"/>
        <v>0.39729427242826398</v>
      </c>
      <c r="J575" s="101">
        <f t="shared" si="162"/>
        <v>81.636645905920886</v>
      </c>
      <c r="K575" s="101">
        <f t="shared" si="163"/>
        <v>22.407257682787485</v>
      </c>
      <c r="L575" s="101">
        <f t="shared" si="152"/>
        <v>50.63272925478978</v>
      </c>
      <c r="M575" s="101">
        <f t="shared" si="164"/>
        <v>827.16738023778612</v>
      </c>
      <c r="N575" s="101">
        <f t="shared" si="165"/>
        <v>79.658010880481939</v>
      </c>
      <c r="O575" s="101">
        <f t="shared" si="166"/>
        <v>1.9014284627525702</v>
      </c>
      <c r="P575" s="101">
        <f t="shared" si="167"/>
        <v>1.9014284627525702</v>
      </c>
      <c r="Q575" s="101">
        <f t="shared" si="168"/>
        <v>316.41272494116191</v>
      </c>
      <c r="R575" s="101">
        <f t="shared" si="169"/>
        <v>11.908652471134479</v>
      </c>
      <c r="S575" s="101">
        <f t="shared" si="153"/>
        <v>415.38513501950263</v>
      </c>
      <c r="T575" s="101">
        <f t="shared" si="154"/>
        <v>398.0493708470828</v>
      </c>
      <c r="U575" s="101">
        <f t="shared" si="155"/>
        <v>34.315910153921962</v>
      </c>
      <c r="V575" s="33">
        <f t="shared" si="156"/>
        <v>999.99999999999932</v>
      </c>
      <c r="W575" s="105">
        <f t="shared" si="170"/>
        <v>601376.00563825492</v>
      </c>
      <c r="X575" s="112">
        <f t="shared" si="157"/>
        <v>567.63471899899446</v>
      </c>
      <c r="Y575" s="32">
        <f>(uNES*L575+ uOCEX*G575+uEREX*'UC '!H575+uHOEX*I575+uNES*S575+ uOCEX*N575+uEREX*O575+uHOEX*P575)/(1+oDR)^A$5:A$65536</f>
        <v>313.32805088906144</v>
      </c>
    </row>
    <row r="576" spans="1:25" x14ac:dyDescent="0.25">
      <c r="A576" s="4">
        <v>570</v>
      </c>
      <c r="C576" s="110">
        <f>IF(male=0,VLOOKUP((A574:A1408/'Life tables'!$I$2)+age,lifetable,13,1),IF(male=1,VLOOKUP((A574:A1408/'Life tables'!$I$2)+age,lifetable,10,1),"error"))</f>
        <v>9.128120834711595E-4</v>
      </c>
      <c r="F576" s="101">
        <f t="shared" si="158"/>
        <v>172.83261929480059</v>
      </c>
      <c r="G576" s="101">
        <f t="shared" si="159"/>
        <v>17.361398326905888</v>
      </c>
      <c r="H576" s="101">
        <f t="shared" si="160"/>
        <v>0.39729427135381212</v>
      </c>
      <c r="I576" s="101">
        <f t="shared" si="161"/>
        <v>0.39729427135381212</v>
      </c>
      <c r="J576" s="101">
        <f t="shared" si="162"/>
        <v>81.810982613433083</v>
      </c>
      <c r="K576" s="101">
        <f t="shared" si="163"/>
        <v>22.438401231231655</v>
      </c>
      <c r="L576" s="101">
        <f t="shared" si="152"/>
        <v>50.427248580522345</v>
      </c>
      <c r="M576" s="101">
        <f t="shared" si="164"/>
        <v>827.16738070519864</v>
      </c>
      <c r="N576" s="101">
        <f t="shared" si="165"/>
        <v>79.658010925494779</v>
      </c>
      <c r="O576" s="101">
        <f t="shared" si="166"/>
        <v>1.901428463827022</v>
      </c>
      <c r="P576" s="101">
        <f t="shared" si="167"/>
        <v>1.901428463827022</v>
      </c>
      <c r="Q576" s="101">
        <f t="shared" si="168"/>
        <v>317.24395740999614</v>
      </c>
      <c r="R576" s="101">
        <f t="shared" si="169"/>
        <v>11.930805742871254</v>
      </c>
      <c r="S576" s="101">
        <f t="shared" si="153"/>
        <v>414.53174969918246</v>
      </c>
      <c r="T576" s="101">
        <f t="shared" si="154"/>
        <v>399.05494002342925</v>
      </c>
      <c r="U576" s="101">
        <f t="shared" si="155"/>
        <v>34.369206974102909</v>
      </c>
      <c r="V576" s="33">
        <f t="shared" si="156"/>
        <v>999.9999999999992</v>
      </c>
      <c r="W576" s="105">
        <f t="shared" si="170"/>
        <v>599359.93973408011</v>
      </c>
      <c r="X576" s="112">
        <f t="shared" si="157"/>
        <v>566.57585300246706</v>
      </c>
      <c r="Y576" s="32">
        <f>(uNES*L576+ uOCEX*G576+uEREX*'UC '!H576+uHOEX*I576+uNES*S576+ uOCEX*N576+uEREX*O576+uHOEX*P576)/(1+oDR)^A$5:A$65536</f>
        <v>312.63667766645654</v>
      </c>
    </row>
    <row r="577" spans="1:25" x14ac:dyDescent="0.25">
      <c r="A577" s="4">
        <v>571</v>
      </c>
      <c r="C577" s="110">
        <f>IF(male=0,VLOOKUP((A575:A1409/'Life tables'!$I$2)+age,lifetable,13,1),IF(male=1,VLOOKUP((A575:A1409/'Life tables'!$I$2)+age,lifetable,10,1),"error"))</f>
        <v>9.128120834711595E-4</v>
      </c>
      <c r="F577" s="101">
        <f t="shared" si="158"/>
        <v>172.83261884179535</v>
      </c>
      <c r="G577" s="101">
        <f t="shared" si="159"/>
        <v>17.361398281400565</v>
      </c>
      <c r="H577" s="101">
        <f t="shared" si="160"/>
        <v>0.39729427031247871</v>
      </c>
      <c r="I577" s="101">
        <f t="shared" si="161"/>
        <v>0.39729427031247871</v>
      </c>
      <c r="J577" s="101">
        <f t="shared" si="162"/>
        <v>81.98531932048833</v>
      </c>
      <c r="K577" s="101">
        <f t="shared" si="163"/>
        <v>22.469544779594198</v>
      </c>
      <c r="L577" s="101">
        <f t="shared" si="152"/>
        <v>50.221767919687295</v>
      </c>
      <c r="M577" s="101">
        <f t="shared" si="164"/>
        <v>827.16738115820385</v>
      </c>
      <c r="N577" s="101">
        <f t="shared" si="165"/>
        <v>79.658010969120156</v>
      </c>
      <c r="O577" s="101">
        <f t="shared" si="166"/>
        <v>1.9014284648683555</v>
      </c>
      <c r="P577" s="101">
        <f t="shared" si="167"/>
        <v>1.9014284648683555</v>
      </c>
      <c r="Q577" s="101">
        <f t="shared" si="168"/>
        <v>318.07518987928563</v>
      </c>
      <c r="R577" s="101">
        <f t="shared" si="169"/>
        <v>11.952959014620161</v>
      </c>
      <c r="S577" s="101">
        <f t="shared" si="153"/>
        <v>413.67836436544121</v>
      </c>
      <c r="T577" s="101">
        <f t="shared" si="154"/>
        <v>400.06050919977395</v>
      </c>
      <c r="U577" s="101">
        <f t="shared" si="155"/>
        <v>34.422503794214357</v>
      </c>
      <c r="V577" s="33">
        <f t="shared" si="156"/>
        <v>999.9999999999992</v>
      </c>
      <c r="W577" s="105">
        <f t="shared" si="170"/>
        <v>597347.71376994927</v>
      </c>
      <c r="X577" s="112">
        <f t="shared" si="157"/>
        <v>565.51698700601094</v>
      </c>
      <c r="Y577" s="32">
        <f>(uNES*L577+ uOCEX*G577+uEREX*'UC '!H577+uHOEX*I577+uNES*S577+ uOCEX*N577+uEREX*O577+uHOEX*P577)/(1+oDR)^A$5:A$65536</f>
        <v>311.94567619111268</v>
      </c>
    </row>
    <row r="578" spans="1:25" x14ac:dyDescent="0.25">
      <c r="A578" s="4">
        <v>572</v>
      </c>
      <c r="C578" s="110">
        <f>IF(male=0,VLOOKUP((A576:A1410/'Life tables'!$I$2)+age,lifetable,13,1),IF(male=1,VLOOKUP((A576:A1410/'Life tables'!$I$2)+age,lifetable,10,1),"error"))</f>
        <v>9.128120834711595E-4</v>
      </c>
      <c r="F578" s="101">
        <f t="shared" si="158"/>
        <v>172.83261840275335</v>
      </c>
      <c r="G578" s="101">
        <f t="shared" si="159"/>
        <v>17.361398237297877</v>
      </c>
      <c r="H578" s="101">
        <f t="shared" si="160"/>
        <v>0.39729426930324285</v>
      </c>
      <c r="I578" s="101">
        <f t="shared" si="161"/>
        <v>0.39729426930324285</v>
      </c>
      <c r="J578" s="101">
        <f t="shared" si="162"/>
        <v>82.159656027100709</v>
      </c>
      <c r="K578" s="101">
        <f t="shared" si="163"/>
        <v>22.500688327877626</v>
      </c>
      <c r="L578" s="101">
        <f t="shared" si="152"/>
        <v>50.016287271870667</v>
      </c>
      <c r="M578" s="101">
        <f t="shared" si="164"/>
        <v>827.16738159724594</v>
      </c>
      <c r="N578" s="101">
        <f t="shared" si="165"/>
        <v>79.658011011400859</v>
      </c>
      <c r="O578" s="101">
        <f t="shared" si="166"/>
        <v>1.9014284658775915</v>
      </c>
      <c r="P578" s="101">
        <f t="shared" si="167"/>
        <v>1.9014284658775915</v>
      </c>
      <c r="Q578" s="101">
        <f t="shared" si="168"/>
        <v>318.90642234901628</v>
      </c>
      <c r="R578" s="101">
        <f t="shared" si="169"/>
        <v>11.975112286380826</v>
      </c>
      <c r="S578" s="101">
        <f t="shared" si="153"/>
        <v>412.82497901869283</v>
      </c>
      <c r="T578" s="101">
        <f t="shared" si="154"/>
        <v>401.06607837611699</v>
      </c>
      <c r="U578" s="101">
        <f t="shared" si="155"/>
        <v>34.475800614258453</v>
      </c>
      <c r="V578" s="33">
        <f t="shared" si="156"/>
        <v>999.99999999999932</v>
      </c>
      <c r="W578" s="105">
        <f t="shared" si="170"/>
        <v>595339.32158219232</v>
      </c>
      <c r="X578" s="112">
        <f t="shared" si="157"/>
        <v>564.45812100962394</v>
      </c>
      <c r="Y578" s="32">
        <f>(uNES*L578+ uOCEX*G578+uEREX*'UC '!H578+uHOEX*I578+uNES*S578+ uOCEX*N578+uEREX*O578+uHOEX*P578)/(1+oDR)^A$5:A$65536</f>
        <v>311.25504630639006</v>
      </c>
    </row>
    <row r="579" spans="1:25" x14ac:dyDescent="0.25">
      <c r="A579" s="4">
        <v>573</v>
      </c>
      <c r="C579" s="110">
        <f>IF(male=0,VLOOKUP((A577:A1411/'Life tables'!$I$2)+age,lifetable,13,1),IF(male=1,VLOOKUP((A577:A1411/'Life tables'!$I$2)+age,lifetable,10,1),"error"))</f>
        <v>9.128120834711595E-4</v>
      </c>
      <c r="F579" s="101">
        <f t="shared" si="158"/>
        <v>172.83261797724418</v>
      </c>
      <c r="G579" s="101">
        <f t="shared" si="159"/>
        <v>17.361398194554589</v>
      </c>
      <c r="H579" s="101">
        <f t="shared" si="160"/>
        <v>0.39729426832511527</v>
      </c>
      <c r="I579" s="101">
        <f t="shared" si="161"/>
        <v>0.39729426832511527</v>
      </c>
      <c r="J579" s="101">
        <f t="shared" si="162"/>
        <v>82.333992733283878</v>
      </c>
      <c r="K579" s="101">
        <f t="shared" si="163"/>
        <v>22.531831876084379</v>
      </c>
      <c r="L579" s="101">
        <f t="shared" ref="L579:L642" si="171">F579-SUM(G579:K579)</f>
        <v>49.810806636671103</v>
      </c>
      <c r="M579" s="101">
        <f t="shared" si="164"/>
        <v>827.16738202275508</v>
      </c>
      <c r="N579" s="101">
        <f t="shared" si="165"/>
        <v>79.658011052378313</v>
      </c>
      <c r="O579" s="101">
        <f t="shared" si="166"/>
        <v>1.9014284668557189</v>
      </c>
      <c r="P579" s="101">
        <f t="shared" si="167"/>
        <v>1.9014284668557189</v>
      </c>
      <c r="Q579" s="101">
        <f t="shared" si="168"/>
        <v>319.73765481917457</v>
      </c>
      <c r="R579" s="101">
        <f t="shared" si="169"/>
        <v>11.997265558152886</v>
      </c>
      <c r="S579" s="101">
        <f t="shared" ref="S579:S642" si="172">M579-SUM(N579:R579)</f>
        <v>411.97159365933788</v>
      </c>
      <c r="T579" s="101">
        <f t="shared" ref="T579:T642" si="173">J579+Q579</f>
        <v>402.07164755245844</v>
      </c>
      <c r="U579" s="101">
        <f t="shared" ref="U579:U642" si="174">K579+R579</f>
        <v>34.529097434237265</v>
      </c>
      <c r="V579" s="33">
        <f t="shared" ref="V579:V642" si="175">SUM(F579,M579)</f>
        <v>999.99999999999932</v>
      </c>
      <c r="W579" s="105">
        <f t="shared" si="170"/>
        <v>593334.75701623189</v>
      </c>
      <c r="X579" s="112">
        <f t="shared" ref="X579:X642" si="176">(L579+G579+H579+I579+N579+O579+P579+S579)</f>
        <v>563.39925501330356</v>
      </c>
      <c r="Y579" s="32">
        <f>(uNES*L579+ uOCEX*G579+uEREX*'UC '!H579+uHOEX*I579+uNES*S579+ uOCEX*N579+uEREX*O579+uHOEX*P579)/(1+oDR)^A$5:A$65536</f>
        <v>310.56478785570772</v>
      </c>
    </row>
    <row r="580" spans="1:25" x14ac:dyDescent="0.25">
      <c r="A580" s="4">
        <v>574</v>
      </c>
      <c r="C580" s="110">
        <f>IF(male=0,VLOOKUP((A578:A1412/'Life tables'!$I$2)+age,lifetable,13,1),IF(male=1,VLOOKUP((A578:A1412/'Life tables'!$I$2)+age,lifetable,10,1),"error"))</f>
        <v>9.9786705819526755E-4</v>
      </c>
      <c r="F580" s="101">
        <f t="shared" si="158"/>
        <v>172.83261756485069</v>
      </c>
      <c r="G580" s="101">
        <f t="shared" si="159"/>
        <v>17.3613981531288</v>
      </c>
      <c r="H580" s="101">
        <f t="shared" si="160"/>
        <v>0.39729426737713697</v>
      </c>
      <c r="I580" s="101">
        <f t="shared" si="161"/>
        <v>0.39729426737713697</v>
      </c>
      <c r="J580" s="101">
        <f t="shared" si="162"/>
        <v>82.524573969958368</v>
      </c>
      <c r="K580" s="101">
        <f t="shared" si="163"/>
        <v>22.56297542421682</v>
      </c>
      <c r="L580" s="101">
        <f t="shared" si="171"/>
        <v>49.589081482792437</v>
      </c>
      <c r="M580" s="101">
        <f t="shared" si="164"/>
        <v>827.16738243514851</v>
      </c>
      <c r="N580" s="101">
        <f t="shared" si="165"/>
        <v>79.658011092092693</v>
      </c>
      <c r="O580" s="101">
        <f t="shared" si="166"/>
        <v>1.901428467803697</v>
      </c>
      <c r="P580" s="101">
        <f t="shared" si="167"/>
        <v>1.901428467803697</v>
      </c>
      <c r="Q580" s="101">
        <f t="shared" si="168"/>
        <v>320.64634075257345</v>
      </c>
      <c r="R580" s="101">
        <f t="shared" si="169"/>
        <v>12.019418829935992</v>
      </c>
      <c r="S580" s="101">
        <f t="shared" si="172"/>
        <v>411.04075482493897</v>
      </c>
      <c r="T580" s="101">
        <f t="shared" si="173"/>
        <v>403.17091472253185</v>
      </c>
      <c r="U580" s="101">
        <f t="shared" si="174"/>
        <v>34.58239425415281</v>
      </c>
      <c r="V580" s="33">
        <f t="shared" si="175"/>
        <v>999.9999999999992</v>
      </c>
      <c r="W580" s="105">
        <f t="shared" si="170"/>
        <v>591217.31578259496</v>
      </c>
      <c r="X580" s="112">
        <f t="shared" si="176"/>
        <v>562.2466910233145</v>
      </c>
      <c r="Y580" s="32">
        <f>(uNES*L580+ uOCEX*G580+uEREX*'UC '!H580+uHOEX*I580+uNES*S580+ uOCEX*N580+uEREX*O580+uHOEX*P580)/(1+oDR)^A$5:A$65536</f>
        <v>309.82175663246886</v>
      </c>
    </row>
    <row r="581" spans="1:25" x14ac:dyDescent="0.25">
      <c r="A581" s="4">
        <v>575</v>
      </c>
      <c r="C581" s="110">
        <f>IF(male=0,VLOOKUP((A579:A1413/'Life tables'!$I$2)+age,lifetable,13,1),IF(male=1,VLOOKUP((A579:A1413/'Life tables'!$I$2)+age,lifetable,10,1),"error"))</f>
        <v>9.9786705819526755E-4</v>
      </c>
      <c r="F581" s="101">
        <f t="shared" si="158"/>
        <v>172.83261716516867</v>
      </c>
      <c r="G581" s="101">
        <f t="shared" si="159"/>
        <v>17.361398112979902</v>
      </c>
      <c r="H581" s="101">
        <f t="shared" si="160"/>
        <v>0.39729426645837884</v>
      </c>
      <c r="I581" s="101">
        <f t="shared" si="161"/>
        <v>0.39729426645837884</v>
      </c>
      <c r="J581" s="101">
        <f t="shared" si="162"/>
        <v>82.715155206192136</v>
      </c>
      <c r="K581" s="101">
        <f t="shared" si="163"/>
        <v>22.59411897227724</v>
      </c>
      <c r="L581" s="101">
        <f t="shared" si="171"/>
        <v>49.36735634080263</v>
      </c>
      <c r="M581" s="101">
        <f t="shared" si="164"/>
        <v>827.16738283483062</v>
      </c>
      <c r="N581" s="101">
        <f t="shared" si="165"/>
        <v>79.658011130582949</v>
      </c>
      <c r="O581" s="101">
        <f t="shared" si="166"/>
        <v>1.9014284687224554</v>
      </c>
      <c r="P581" s="101">
        <f t="shared" si="167"/>
        <v>1.9014284687224554</v>
      </c>
      <c r="Q581" s="101">
        <f t="shared" si="168"/>
        <v>321.5550266864114</v>
      </c>
      <c r="R581" s="101">
        <f t="shared" si="169"/>
        <v>12.041572101729802</v>
      </c>
      <c r="S581" s="101">
        <f t="shared" si="172"/>
        <v>410.10991597866155</v>
      </c>
      <c r="T581" s="101">
        <f t="shared" si="173"/>
        <v>404.27018189260355</v>
      </c>
      <c r="U581" s="101">
        <f t="shared" si="174"/>
        <v>34.635691074007042</v>
      </c>
      <c r="V581" s="33">
        <f t="shared" si="175"/>
        <v>999.99999999999932</v>
      </c>
      <c r="W581" s="105">
        <f t="shared" si="170"/>
        <v>589103.95814553299</v>
      </c>
      <c r="X581" s="112">
        <f t="shared" si="176"/>
        <v>561.09412703338876</v>
      </c>
      <c r="Y581" s="32">
        <f>(uNES*L581+ uOCEX*G581+uEREX*'UC '!H581+uHOEX*I581+uNES*S581+ uOCEX*N581+uEREX*O581+uHOEX*P581)/(1+oDR)^A$5:A$65536</f>
        <v>309.07912709749809</v>
      </c>
    </row>
    <row r="582" spans="1:25" x14ac:dyDescent="0.25">
      <c r="A582" s="4">
        <v>576</v>
      </c>
      <c r="C582" s="110">
        <f>IF(male=0,VLOOKUP((A580:A1414/'Life tables'!$I$2)+age,lifetable,13,1),IF(male=1,VLOOKUP((A580:A1414/'Life tables'!$I$2)+age,lifetable,10,1),"error"))</f>
        <v>9.9786705819526755E-4</v>
      </c>
      <c r="F582" s="101">
        <f t="shared" si="158"/>
        <v>172.83261677780624</v>
      </c>
      <c r="G582" s="101">
        <f t="shared" si="159"/>
        <v>17.361398074068536</v>
      </c>
      <c r="H582" s="101">
        <f t="shared" si="160"/>
        <v>0.39729426556794001</v>
      </c>
      <c r="I582" s="101">
        <f t="shared" si="161"/>
        <v>0.39729426556794001</v>
      </c>
      <c r="J582" s="101">
        <f t="shared" si="162"/>
        <v>82.905736441998769</v>
      </c>
      <c r="K582" s="101">
        <f t="shared" si="163"/>
        <v>22.62526252026786</v>
      </c>
      <c r="L582" s="101">
        <f t="shared" si="171"/>
        <v>49.145631210335182</v>
      </c>
      <c r="M582" s="101">
        <f t="shared" si="164"/>
        <v>827.16738322219305</v>
      </c>
      <c r="N582" s="101">
        <f t="shared" si="165"/>
        <v>79.658011167886784</v>
      </c>
      <c r="O582" s="101">
        <f t="shared" si="166"/>
        <v>1.9014284696128942</v>
      </c>
      <c r="P582" s="101">
        <f t="shared" si="167"/>
        <v>1.9014284696128942</v>
      </c>
      <c r="Q582" s="101">
        <f t="shared" si="168"/>
        <v>322.46371262067487</v>
      </c>
      <c r="R582" s="101">
        <f t="shared" si="169"/>
        <v>12.063725373533986</v>
      </c>
      <c r="S582" s="101">
        <f t="shared" si="172"/>
        <v>409.17907712087163</v>
      </c>
      <c r="T582" s="101">
        <f t="shared" si="173"/>
        <v>405.36944906267365</v>
      </c>
      <c r="U582" s="101">
        <f t="shared" si="174"/>
        <v>34.688987893801844</v>
      </c>
      <c r="V582" s="33">
        <f t="shared" si="175"/>
        <v>999.99999999999932</v>
      </c>
      <c r="W582" s="105">
        <f t="shared" si="170"/>
        <v>586994.67751519615</v>
      </c>
      <c r="X582" s="112">
        <f t="shared" si="176"/>
        <v>559.94156304352373</v>
      </c>
      <c r="Y582" s="32">
        <f>(uNES*L582+ uOCEX*G582+uEREX*'UC '!H582+uHOEX*I582+uNES*S582+ uOCEX*N582+uEREX*O582+uHOEX*P582)/(1+oDR)^A$5:A$65536</f>
        <v>308.33689908120601</v>
      </c>
    </row>
    <row r="583" spans="1:25" x14ac:dyDescent="0.25">
      <c r="A583" s="4">
        <v>577</v>
      </c>
      <c r="C583" s="110">
        <f>IF(male=0,VLOOKUP((A581:A1415/'Life tables'!$I$2)+age,lifetable,13,1),IF(male=1,VLOOKUP((A581:A1415/'Life tables'!$I$2)+age,lifetable,10,1),"error"))</f>
        <v>9.9786705819526755E-4</v>
      </c>
      <c r="F583" s="101">
        <f t="shared" ref="F583:F646" si="177">E582*(1-pCAUC)+F582*(1-pCAUC)+M582*(pUAUC)</f>
        <v>172.83261640238371</v>
      </c>
      <c r="G583" s="101">
        <f t="shared" ref="G583:G646" si="178">F583*(rrOSEX)</f>
        <v>17.361398036356558</v>
      </c>
      <c r="H583" s="101">
        <f t="shared" ref="H583:H646" si="179">F583*rrEREX</f>
        <v>0.39729426470494766</v>
      </c>
      <c r="I583" s="101">
        <f t="shared" ref="I583:I646" si="180">F583*rrHOEX</f>
        <v>0.39729426470494766</v>
      </c>
      <c r="J583" s="101">
        <f t="shared" ref="J583:J646" si="181">F583*mr + G583*mr + H583*mr+I583*mr +J582</f>
        <v>83.096317677391426</v>
      </c>
      <c r="K583" s="101">
        <f t="shared" ref="K583:K646" si="182">F583*amr + I583*amrHOEX +K582</f>
        <v>22.656406068190833</v>
      </c>
      <c r="L583" s="101">
        <f t="shared" si="171"/>
        <v>48.923906091034993</v>
      </c>
      <c r="M583" s="101">
        <f t="shared" ref="M583:M646" si="183">E582*pCAUC+F582*pCAUC+M582*(1-pUAUC)</f>
        <v>827.16738359761564</v>
      </c>
      <c r="N583" s="101">
        <f t="shared" ref="N583:N646" si="184">M583*rrOSEXc</f>
        <v>79.658011204040804</v>
      </c>
      <c r="O583" s="101">
        <f t="shared" ref="O583:O646" si="185">M583*rrEREXc</f>
        <v>1.9014284704758868</v>
      </c>
      <c r="P583" s="101">
        <f t="shared" ref="P583:P646" si="186">M583*rrHOEXc</f>
        <v>1.9014284704758868</v>
      </c>
      <c r="Q583" s="101">
        <f t="shared" ref="Q583:Q646" si="187">M583*mr + N583*mr + O583*mr+P583*mr+Q582</f>
        <v>323.37239855535074</v>
      </c>
      <c r="R583" s="101">
        <f t="shared" ref="R583:R646" si="188">M583*amrc + P583*amrHOEX+R582</f>
        <v>12.085878645348226</v>
      </c>
      <c r="S583" s="101">
        <f t="shared" si="172"/>
        <v>408.24823825192414</v>
      </c>
      <c r="T583" s="101">
        <f t="shared" si="173"/>
        <v>406.46871623274217</v>
      </c>
      <c r="U583" s="101">
        <f t="shared" si="174"/>
        <v>34.742284713539057</v>
      </c>
      <c r="V583" s="33">
        <f t="shared" si="175"/>
        <v>999.99999999999932</v>
      </c>
      <c r="W583" s="105">
        <f t="shared" ref="W583:W646" si="189">(cNES*L583+cOSEX*G583+cEREX*H583+cHOEX*I583 + cNES*S583 + cOSEX*N583 + cEREX*O583 + cHOEX*P583)/(1+cDR)^A$5:A$65536</f>
        <v>584889.46731148695</v>
      </c>
      <c r="X583" s="112">
        <f t="shared" si="176"/>
        <v>558.78899905371816</v>
      </c>
      <c r="Y583" s="32">
        <f>(uNES*L583+ uOCEX*G583+uEREX*'UC '!H583+uHOEX*I583+uNES*S583+ uOCEX*N583+uEREX*O583+uHOEX*P583)/(1+oDR)^A$5:A$65536</f>
        <v>307.59507241406874</v>
      </c>
    </row>
    <row r="584" spans="1:25" x14ac:dyDescent="0.25">
      <c r="A584" s="4">
        <v>578</v>
      </c>
      <c r="C584" s="110">
        <f>IF(male=0,VLOOKUP((A582:A1416/'Life tables'!$I$2)+age,lifetable,13,1),IF(male=1,VLOOKUP((A582:A1416/'Life tables'!$I$2)+age,lifetable,10,1),"error"))</f>
        <v>9.9786705819526755E-4</v>
      </c>
      <c r="F584" s="101">
        <f t="shared" si="177"/>
        <v>172.83261603853299</v>
      </c>
      <c r="G584" s="101">
        <f t="shared" si="178"/>
        <v>17.361397999806993</v>
      </c>
      <c r="H584" s="101">
        <f t="shared" si="179"/>
        <v>0.39729426386855576</v>
      </c>
      <c r="I584" s="101">
        <f t="shared" si="180"/>
        <v>0.39729426386855576</v>
      </c>
      <c r="J584" s="101">
        <f t="shared" si="181"/>
        <v>83.286898912382867</v>
      </c>
      <c r="K584" s="101">
        <f t="shared" si="182"/>
        <v>22.687549616048241</v>
      </c>
      <c r="L584" s="101">
        <f t="shared" si="171"/>
        <v>48.702180982557778</v>
      </c>
      <c r="M584" s="101">
        <f t="shared" si="183"/>
        <v>827.16738396146638</v>
      </c>
      <c r="N584" s="101">
        <f t="shared" si="184"/>
        <v>79.658011239080409</v>
      </c>
      <c r="O584" s="101">
        <f t="shared" si="185"/>
        <v>1.9014284713122787</v>
      </c>
      <c r="P584" s="101">
        <f t="shared" si="186"/>
        <v>1.9014284713122787</v>
      </c>
      <c r="Q584" s="101">
        <f t="shared" si="187"/>
        <v>324.28108449042634</v>
      </c>
      <c r="R584" s="101">
        <f t="shared" si="188"/>
        <v>12.108031917172209</v>
      </c>
      <c r="S584" s="101">
        <f t="shared" si="172"/>
        <v>407.31739937216292</v>
      </c>
      <c r="T584" s="101">
        <f t="shared" si="173"/>
        <v>407.5679834028092</v>
      </c>
      <c r="U584" s="101">
        <f t="shared" si="174"/>
        <v>34.795581533220449</v>
      </c>
      <c r="V584" s="33">
        <f t="shared" si="175"/>
        <v>999.99999999999932</v>
      </c>
      <c r="W584" s="105">
        <f t="shared" si="189"/>
        <v>582788.32096404908</v>
      </c>
      <c r="X584" s="112">
        <f t="shared" si="176"/>
        <v>557.63643506396977</v>
      </c>
      <c r="Y584" s="32">
        <f>(uNES*L584+ uOCEX*G584+uEREX*'UC '!H584+uHOEX*I584+uNES*S584+ uOCEX*N584+uEREX*O584+uHOEX*P584)/(1+oDR)^A$5:A$65536</f>
        <v>306.85364692662603</v>
      </c>
    </row>
    <row r="585" spans="1:25" x14ac:dyDescent="0.25">
      <c r="A585" s="4">
        <v>579</v>
      </c>
      <c r="C585" s="110">
        <f>IF(male=0,VLOOKUP((A583:A1417/'Life tables'!$I$2)+age,lifetable,13,1),IF(male=1,VLOOKUP((A583:A1417/'Life tables'!$I$2)+age,lifetable,10,1),"error"))</f>
        <v>9.9786705819526755E-4</v>
      </c>
      <c r="F585" s="101">
        <f t="shared" si="177"/>
        <v>172.83261568589748</v>
      </c>
      <c r="G585" s="101">
        <f t="shared" si="178"/>
        <v>17.361397964384018</v>
      </c>
      <c r="H585" s="101">
        <f t="shared" si="179"/>
        <v>0.39729426305794452</v>
      </c>
      <c r="I585" s="101">
        <f t="shared" si="180"/>
        <v>0.39729426305794452</v>
      </c>
      <c r="J585" s="101">
        <f t="shared" si="181"/>
        <v>83.477480146985457</v>
      </c>
      <c r="K585" s="101">
        <f t="shared" si="182"/>
        <v>22.718693163842104</v>
      </c>
      <c r="L585" s="101">
        <f t="shared" si="171"/>
        <v>48.48045588457002</v>
      </c>
      <c r="M585" s="101">
        <f t="shared" si="183"/>
        <v>827.16738431410192</v>
      </c>
      <c r="N585" s="101">
        <f t="shared" si="184"/>
        <v>79.658011273039975</v>
      </c>
      <c r="O585" s="101">
        <f t="shared" si="185"/>
        <v>1.90142847212289</v>
      </c>
      <c r="P585" s="101">
        <f t="shared" si="186"/>
        <v>1.90142847212289</v>
      </c>
      <c r="Q585" s="101">
        <f t="shared" si="187"/>
        <v>325.18977042588932</v>
      </c>
      <c r="R585" s="101">
        <f t="shared" si="188"/>
        <v>12.130185189005637</v>
      </c>
      <c r="S585" s="101">
        <f t="shared" si="172"/>
        <v>406.38656048192121</v>
      </c>
      <c r="T585" s="101">
        <f t="shared" si="173"/>
        <v>408.66725057287476</v>
      </c>
      <c r="U585" s="101">
        <f t="shared" si="174"/>
        <v>34.848878352847741</v>
      </c>
      <c r="V585" s="33">
        <f t="shared" si="175"/>
        <v>999.99999999999943</v>
      </c>
      <c r="W585" s="105">
        <f t="shared" si="189"/>
        <v>580691.23191225191</v>
      </c>
      <c r="X585" s="112">
        <f t="shared" si="176"/>
        <v>556.48387107427686</v>
      </c>
      <c r="Y585" s="32">
        <f>(uNES*L585+ uOCEX*G585+uEREX*'UC '!H585+uHOEX*I585+uNES*S585+ uOCEX*N585+uEREX*O585+uHOEX*P585)/(1+oDR)^A$5:A$65536</f>
        <v>306.11262244948216</v>
      </c>
    </row>
    <row r="586" spans="1:25" x14ac:dyDescent="0.25">
      <c r="A586" s="4">
        <v>580</v>
      </c>
      <c r="C586" s="110">
        <f>IF(male=0,VLOOKUP((A584:A1418/'Life tables'!$I$2)+age,lifetable,13,1),IF(male=1,VLOOKUP((A584:A1418/'Life tables'!$I$2)+age,lifetable,10,1),"error"))</f>
        <v>9.9786705819526755E-4</v>
      </c>
      <c r="F586" s="101">
        <f t="shared" si="177"/>
        <v>172.83261534413143</v>
      </c>
      <c r="G586" s="101">
        <f t="shared" si="178"/>
        <v>17.361397930052902</v>
      </c>
      <c r="H586" s="101">
        <f t="shared" si="179"/>
        <v>0.39729426227231912</v>
      </c>
      <c r="I586" s="101">
        <f t="shared" si="180"/>
        <v>0.39729426227231912</v>
      </c>
      <c r="J586" s="101">
        <f t="shared" si="181"/>
        <v>83.668061381211189</v>
      </c>
      <c r="K586" s="101">
        <f t="shared" si="182"/>
        <v>22.749836711574385</v>
      </c>
      <c r="L586" s="101">
        <f t="shared" si="171"/>
        <v>48.25873079674831</v>
      </c>
      <c r="M586" s="101">
        <f t="shared" si="183"/>
        <v>827.16738465586798</v>
      </c>
      <c r="N586" s="101">
        <f t="shared" si="184"/>
        <v>79.658011305952783</v>
      </c>
      <c r="O586" s="101">
        <f t="shared" si="185"/>
        <v>1.9014284729085154</v>
      </c>
      <c r="P586" s="101">
        <f t="shared" si="186"/>
        <v>1.9014284729085154</v>
      </c>
      <c r="Q586" s="101">
        <f t="shared" si="187"/>
        <v>326.09845636172776</v>
      </c>
      <c r="R586" s="101">
        <f t="shared" si="188"/>
        <v>12.152338460848219</v>
      </c>
      <c r="S586" s="101">
        <f t="shared" si="172"/>
        <v>405.4557215815222</v>
      </c>
      <c r="T586" s="101">
        <f t="shared" si="173"/>
        <v>409.76651774293896</v>
      </c>
      <c r="U586" s="101">
        <f t="shared" si="174"/>
        <v>34.902175172422602</v>
      </c>
      <c r="V586" s="33">
        <f t="shared" si="175"/>
        <v>999.99999999999943</v>
      </c>
      <c r="W586" s="105">
        <f t="shared" si="189"/>
        <v>578598.19360517827</v>
      </c>
      <c r="X586" s="112">
        <f t="shared" si="176"/>
        <v>555.33130708463796</v>
      </c>
      <c r="Y586" s="32">
        <f>(uNES*L586+ uOCEX*G586+uEREX*'UC '!H586+uHOEX*I586+uNES*S586+ uOCEX*N586+uEREX*O586+uHOEX*P586)/(1+oDR)^A$5:A$65536</f>
        <v>305.37199881330548</v>
      </c>
    </row>
    <row r="587" spans="1:25" x14ac:dyDescent="0.25">
      <c r="A587" s="4">
        <v>581</v>
      </c>
      <c r="C587" s="110">
        <f>IF(male=0,VLOOKUP((A585:A1419/'Life tables'!$I$2)+age,lifetable,13,1),IF(male=1,VLOOKUP((A585:A1419/'Life tables'!$I$2)+age,lifetable,10,1),"error"))</f>
        <v>9.9786705819526755E-4</v>
      </c>
      <c r="F587" s="101">
        <f t="shared" si="177"/>
        <v>172.83261501289982</v>
      </c>
      <c r="G587" s="101">
        <f t="shared" si="178"/>
        <v>17.361397896779994</v>
      </c>
      <c r="H587" s="101">
        <f t="shared" si="179"/>
        <v>0.39729426151090946</v>
      </c>
      <c r="I587" s="101">
        <f t="shared" si="180"/>
        <v>0.39729426151090946</v>
      </c>
      <c r="J587" s="101">
        <f t="shared" si="181"/>
        <v>83.858642615071673</v>
      </c>
      <c r="K587" s="101">
        <f t="shared" si="182"/>
        <v>22.780980259246981</v>
      </c>
      <c r="L587" s="101">
        <f t="shared" si="171"/>
        <v>48.037005718779341</v>
      </c>
      <c r="M587" s="101">
        <f t="shared" si="183"/>
        <v>827.16738498709958</v>
      </c>
      <c r="N587" s="101">
        <f t="shared" si="184"/>
        <v>79.658011337851107</v>
      </c>
      <c r="O587" s="101">
        <f t="shared" si="185"/>
        <v>1.901428473669925</v>
      </c>
      <c r="P587" s="101">
        <f t="shared" si="186"/>
        <v>1.901428473669925</v>
      </c>
      <c r="Q587" s="101">
        <f t="shared" si="187"/>
        <v>327.00714229793005</v>
      </c>
      <c r="R587" s="101">
        <f t="shared" si="188"/>
        <v>12.174491732699671</v>
      </c>
      <c r="S587" s="101">
        <f t="shared" si="172"/>
        <v>404.52488267127893</v>
      </c>
      <c r="T587" s="101">
        <f t="shared" si="173"/>
        <v>410.86578491300173</v>
      </c>
      <c r="U587" s="101">
        <f t="shared" si="174"/>
        <v>34.955471991946652</v>
      </c>
      <c r="V587" s="33">
        <f t="shared" si="175"/>
        <v>999.99999999999943</v>
      </c>
      <c r="W587" s="105">
        <f t="shared" si="189"/>
        <v>576509.19950160861</v>
      </c>
      <c r="X587" s="112">
        <f t="shared" si="176"/>
        <v>554.178743095051</v>
      </c>
      <c r="Y587" s="32">
        <f>(uNES*L587+ uOCEX*G587+uEREX*'UC '!H587+uHOEX*I587+uNES*S587+ uOCEX*N587+uEREX*O587+uHOEX*P587)/(1+oDR)^A$5:A$65536</f>
        <v>304.63177584882902</v>
      </c>
    </row>
    <row r="588" spans="1:25" x14ac:dyDescent="0.25">
      <c r="A588" s="4">
        <v>582</v>
      </c>
      <c r="C588" s="110">
        <f>IF(male=0,VLOOKUP((A586:A1420/'Life tables'!$I$2)+age,lifetable,13,1),IF(male=1,VLOOKUP((A586:A1420/'Life tables'!$I$2)+age,lifetable,10,1),"error"))</f>
        <v>9.9786705819526755E-4</v>
      </c>
      <c r="F588" s="101">
        <f t="shared" si="177"/>
        <v>172.83261469187795</v>
      </c>
      <c r="G588" s="101">
        <f t="shared" si="178"/>
        <v>17.361397864532673</v>
      </c>
      <c r="H588" s="101">
        <f t="shared" si="179"/>
        <v>0.3972942607729692</v>
      </c>
      <c r="I588" s="101">
        <f t="shared" si="180"/>
        <v>0.3972942607729692</v>
      </c>
      <c r="J588" s="101">
        <f t="shared" si="181"/>
        <v>84.049223848578166</v>
      </c>
      <c r="K588" s="101">
        <f t="shared" si="182"/>
        <v>22.812123806861727</v>
      </c>
      <c r="L588" s="101">
        <f t="shared" si="171"/>
        <v>47.815280650359455</v>
      </c>
      <c r="M588" s="101">
        <f t="shared" si="183"/>
        <v>827.16738530812142</v>
      </c>
      <c r="N588" s="101">
        <f t="shared" si="184"/>
        <v>79.658011368766211</v>
      </c>
      <c r="O588" s="101">
        <f t="shared" si="185"/>
        <v>1.9014284744078653</v>
      </c>
      <c r="P588" s="101">
        <f t="shared" si="186"/>
        <v>1.9014284744078653</v>
      </c>
      <c r="Q588" s="101">
        <f t="shared" si="187"/>
        <v>327.91582823448505</v>
      </c>
      <c r="R588" s="101">
        <f t="shared" si="188"/>
        <v>12.196645004559722</v>
      </c>
      <c r="S588" s="101">
        <f t="shared" si="172"/>
        <v>403.59404375149472</v>
      </c>
      <c r="T588" s="101">
        <f t="shared" si="173"/>
        <v>411.9650520830632</v>
      </c>
      <c r="U588" s="101">
        <f t="shared" si="174"/>
        <v>35.008768811421447</v>
      </c>
      <c r="V588" s="33">
        <f t="shared" si="175"/>
        <v>999.99999999999932</v>
      </c>
      <c r="W588" s="105">
        <f t="shared" si="189"/>
        <v>574424.24307000998</v>
      </c>
      <c r="X588" s="112">
        <f t="shared" si="176"/>
        <v>553.02617910551476</v>
      </c>
      <c r="Y588" s="32">
        <f>(uNES*L588+ uOCEX*G588+uEREX*'UC '!H588+uHOEX*I588+uNES*S588+ uOCEX*N588+uEREX*O588+uHOEX*P588)/(1+oDR)^A$5:A$65536</f>
        <v>303.89195338684954</v>
      </c>
    </row>
    <row r="589" spans="1:25" x14ac:dyDescent="0.25">
      <c r="A589" s="4">
        <v>583</v>
      </c>
      <c r="C589" s="110">
        <f>IF(male=0,VLOOKUP((A587:A1421/'Life tables'!$I$2)+age,lifetable,13,1),IF(male=1,VLOOKUP((A587:A1421/'Life tables'!$I$2)+age,lifetable,10,1),"error"))</f>
        <v>9.9786705819526755E-4</v>
      </c>
      <c r="F589" s="101">
        <f t="shared" si="177"/>
        <v>172.83261438075112</v>
      </c>
      <c r="G589" s="101">
        <f t="shared" si="178"/>
        <v>17.361397833279334</v>
      </c>
      <c r="H589" s="101">
        <f t="shared" si="179"/>
        <v>0.39729426005777491</v>
      </c>
      <c r="I589" s="101">
        <f t="shared" si="180"/>
        <v>0.39729426005777491</v>
      </c>
      <c r="J589" s="101">
        <f t="shared" si="181"/>
        <v>84.239805081741579</v>
      </c>
      <c r="K589" s="101">
        <f t="shared" si="182"/>
        <v>22.843267354420412</v>
      </c>
      <c r="L589" s="101">
        <f t="shared" si="171"/>
        <v>47.593555591194246</v>
      </c>
      <c r="M589" s="101">
        <f t="shared" si="183"/>
        <v>827.16738561924819</v>
      </c>
      <c r="N589" s="101">
        <f t="shared" si="184"/>
        <v>79.658011398728391</v>
      </c>
      <c r="O589" s="101">
        <f t="shared" si="185"/>
        <v>1.9014284751230595</v>
      </c>
      <c r="P589" s="101">
        <f t="shared" si="186"/>
        <v>1.9014284751230595</v>
      </c>
      <c r="Q589" s="101">
        <f t="shared" si="187"/>
        <v>328.82451417138179</v>
      </c>
      <c r="R589" s="101">
        <f t="shared" si="188"/>
        <v>12.218798276428105</v>
      </c>
      <c r="S589" s="101">
        <f t="shared" si="172"/>
        <v>402.6632048224638</v>
      </c>
      <c r="T589" s="101">
        <f t="shared" si="173"/>
        <v>413.06431925312336</v>
      </c>
      <c r="U589" s="101">
        <f t="shared" si="174"/>
        <v>35.062065630848515</v>
      </c>
      <c r="V589" s="33">
        <f t="shared" si="175"/>
        <v>999.99999999999932</v>
      </c>
      <c r="W589" s="105">
        <f t="shared" si="189"/>
        <v>572343.31778852013</v>
      </c>
      <c r="X589" s="112">
        <f t="shared" si="176"/>
        <v>551.87361511602739</v>
      </c>
      <c r="Y589" s="32">
        <f>(uNES*L589+ uOCEX*G589+uEREX*'UC '!H589+uHOEX*I589+uNES*S589+ uOCEX*N589+uEREX*O589+uHOEX*P589)/(1+oDR)^A$5:A$65536</f>
        <v>303.15253125822852</v>
      </c>
    </row>
    <row r="590" spans="1:25" x14ac:dyDescent="0.25">
      <c r="A590" s="4">
        <v>584</v>
      </c>
      <c r="C590" s="110">
        <f>IF(male=0,VLOOKUP((A588:A1422/'Life tables'!$I$2)+age,lifetable,13,1),IF(male=1,VLOOKUP((A588:A1422/'Life tables'!$I$2)+age,lifetable,10,1),"error"))</f>
        <v>9.9786705819526755E-4</v>
      </c>
      <c r="F590" s="101">
        <f t="shared" si="177"/>
        <v>172.83261407921432</v>
      </c>
      <c r="G590" s="101">
        <f t="shared" si="178"/>
        <v>17.36139780298933</v>
      </c>
      <c r="H590" s="101">
        <f t="shared" si="179"/>
        <v>0.39729425936462542</v>
      </c>
      <c r="I590" s="101">
        <f t="shared" si="180"/>
        <v>0.39729425936462542</v>
      </c>
      <c r="J590" s="101">
        <f t="shared" si="181"/>
        <v>84.430386314572488</v>
      </c>
      <c r="K590" s="101">
        <f t="shared" si="182"/>
        <v>22.874410901924762</v>
      </c>
      <c r="L590" s="101">
        <f t="shared" si="171"/>
        <v>47.371830540998502</v>
      </c>
      <c r="M590" s="101">
        <f t="shared" si="183"/>
        <v>827.16738592078502</v>
      </c>
      <c r="N590" s="101">
        <f t="shared" si="184"/>
        <v>79.658011427767036</v>
      </c>
      <c r="O590" s="101">
        <f t="shared" si="185"/>
        <v>1.901428475816209</v>
      </c>
      <c r="P590" s="101">
        <f t="shared" si="186"/>
        <v>1.901428475816209</v>
      </c>
      <c r="Q590" s="101">
        <f t="shared" si="187"/>
        <v>329.73320010860982</v>
      </c>
      <c r="R590" s="101">
        <f t="shared" si="188"/>
        <v>12.240951548304563</v>
      </c>
      <c r="S590" s="101">
        <f t="shared" si="172"/>
        <v>401.73236588447116</v>
      </c>
      <c r="T590" s="101">
        <f t="shared" si="173"/>
        <v>414.16358642318232</v>
      </c>
      <c r="U590" s="101">
        <f t="shared" si="174"/>
        <v>35.115362450229327</v>
      </c>
      <c r="V590" s="33">
        <f t="shared" si="175"/>
        <v>999.99999999999932</v>
      </c>
      <c r="W590" s="105">
        <f t="shared" si="189"/>
        <v>570266.41714493535</v>
      </c>
      <c r="X590" s="112">
        <f t="shared" si="176"/>
        <v>550.72105112658767</v>
      </c>
      <c r="Y590" s="32">
        <f>(uNES*L590+ uOCEX*G590+uEREX*'UC '!H590+uHOEX*I590+uNES*S590+ uOCEX*N590+uEREX*O590+uHOEX*P590)/(1+oDR)^A$5:A$65536</f>
        <v>302.41350929389102</v>
      </c>
    </row>
    <row r="591" spans="1:25" x14ac:dyDescent="0.25">
      <c r="A591" s="4">
        <v>585</v>
      </c>
      <c r="C591" s="110">
        <f>IF(male=0,VLOOKUP((A589:A1423/'Life tables'!$I$2)+age,lifetable,13,1),IF(male=1,VLOOKUP((A589:A1423/'Life tables'!$I$2)+age,lifetable,10,1),"error"))</f>
        <v>9.9786705819526755E-4</v>
      </c>
      <c r="F591" s="101">
        <f t="shared" si="177"/>
        <v>172.83261378697193</v>
      </c>
      <c r="G591" s="101">
        <f t="shared" si="178"/>
        <v>17.361397773632973</v>
      </c>
      <c r="H591" s="101">
        <f t="shared" si="179"/>
        <v>0.39729425869284118</v>
      </c>
      <c r="I591" s="101">
        <f t="shared" si="180"/>
        <v>0.39729425869284118</v>
      </c>
      <c r="J591" s="101">
        <f t="shared" si="181"/>
        <v>84.62096754708115</v>
      </c>
      <c r="K591" s="101">
        <f t="shared" si="182"/>
        <v>22.905554449376449</v>
      </c>
      <c r="L591" s="101">
        <f t="shared" si="171"/>
        <v>47.150105499495666</v>
      </c>
      <c r="M591" s="101">
        <f t="shared" si="183"/>
        <v>827.16738621302738</v>
      </c>
      <c r="N591" s="101">
        <f t="shared" si="184"/>
        <v>79.658011455910611</v>
      </c>
      <c r="O591" s="101">
        <f t="shared" si="185"/>
        <v>1.9014284764879932</v>
      </c>
      <c r="P591" s="101">
        <f t="shared" si="186"/>
        <v>1.9014284764879932</v>
      </c>
      <c r="Q591" s="101">
        <f t="shared" si="187"/>
        <v>330.6418860461589</v>
      </c>
      <c r="R591" s="101">
        <f t="shared" si="188"/>
        <v>12.263104820188849</v>
      </c>
      <c r="S591" s="101">
        <f t="shared" si="172"/>
        <v>400.80152693779303</v>
      </c>
      <c r="T591" s="101">
        <f t="shared" si="173"/>
        <v>415.26285359324004</v>
      </c>
      <c r="U591" s="101">
        <f t="shared" si="174"/>
        <v>35.168659269565296</v>
      </c>
      <c r="V591" s="33">
        <f t="shared" si="175"/>
        <v>999.99999999999932</v>
      </c>
      <c r="W591" s="105">
        <f t="shared" si="189"/>
        <v>568193.5346366968</v>
      </c>
      <c r="X591" s="112">
        <f t="shared" si="176"/>
        <v>549.56848713719387</v>
      </c>
      <c r="Y591" s="32">
        <f>(uNES*L591+ uOCEX*G591+uEREX*'UC '!H591+uHOEX*I591+uNES*S591+ uOCEX*N591+uEREX*O591+uHOEX*P591)/(1+oDR)^A$5:A$65536</f>
        <v>301.67488732482684</v>
      </c>
    </row>
    <row r="592" spans="1:25" x14ac:dyDescent="0.25">
      <c r="A592" s="4">
        <v>586</v>
      </c>
      <c r="C592" s="110">
        <f>IF(male=0,VLOOKUP((A590:A1424/'Life tables'!$I$2)+age,lifetable,13,1),IF(male=1,VLOOKUP((A590:A1424/'Life tables'!$I$2)+age,lifetable,10,1),"error"))</f>
        <v>9.9786705819526755E-4</v>
      </c>
      <c r="F592" s="101">
        <f t="shared" si="177"/>
        <v>172.83261350373752</v>
      </c>
      <c r="G592" s="101">
        <f t="shared" si="178"/>
        <v>17.361397745181481</v>
      </c>
      <c r="H592" s="101">
        <f t="shared" si="179"/>
        <v>0.39729425804176377</v>
      </c>
      <c r="I592" s="101">
        <f t="shared" si="180"/>
        <v>0.39729425804176377</v>
      </c>
      <c r="J592" s="101">
        <f t="shared" si="181"/>
        <v>84.811548779277487</v>
      </c>
      <c r="K592" s="101">
        <f t="shared" si="182"/>
        <v>22.936697996777099</v>
      </c>
      <c r="L592" s="101">
        <f t="shared" si="171"/>
        <v>46.92838046641792</v>
      </c>
      <c r="M592" s="101">
        <f t="shared" si="183"/>
        <v>827.16738649626177</v>
      </c>
      <c r="N592" s="101">
        <f t="shared" si="184"/>
        <v>79.658011483186698</v>
      </c>
      <c r="O592" s="101">
        <f t="shared" si="185"/>
        <v>1.9014284771390706</v>
      </c>
      <c r="P592" s="101">
        <f t="shared" si="186"/>
        <v>1.9014284771390706</v>
      </c>
      <c r="Q592" s="101">
        <f t="shared" si="187"/>
        <v>331.55057198401909</v>
      </c>
      <c r="R592" s="101">
        <f t="shared" si="188"/>
        <v>12.285258092080719</v>
      </c>
      <c r="S592" s="101">
        <f t="shared" si="172"/>
        <v>399.87068798269712</v>
      </c>
      <c r="T592" s="101">
        <f t="shared" si="173"/>
        <v>416.36212076329656</v>
      </c>
      <c r="U592" s="101">
        <f t="shared" si="174"/>
        <v>35.221956088857816</v>
      </c>
      <c r="V592" s="33">
        <f t="shared" si="175"/>
        <v>999.99999999999932</v>
      </c>
      <c r="W592" s="105">
        <f t="shared" si="189"/>
        <v>566124.66377087543</v>
      </c>
      <c r="X592" s="112">
        <f t="shared" si="176"/>
        <v>548.41592314784486</v>
      </c>
      <c r="Y592" s="32">
        <f>(uNES*L592+ uOCEX*G592+uEREX*'UC '!H592+uHOEX*I592+uNES*S592+ uOCEX*N592+uEREX*O592+uHOEX*P592)/(1+oDR)^A$5:A$65536</f>
        <v>300.93666518208965</v>
      </c>
    </row>
    <row r="593" spans="1:25" x14ac:dyDescent="0.25">
      <c r="A593" s="4">
        <v>587</v>
      </c>
      <c r="C593" s="110">
        <f>IF(male=0,VLOOKUP((A591:A1425/'Life tables'!$I$2)+age,lifetable,13,1),IF(male=1,VLOOKUP((A591:A1425/'Life tables'!$I$2)+age,lifetable,10,1),"error"))</f>
        <v>9.9786705819526755E-4</v>
      </c>
      <c r="F593" s="101">
        <f t="shared" si="177"/>
        <v>172.83261322923337</v>
      </c>
      <c r="G593" s="101">
        <f t="shared" si="178"/>
        <v>17.361397717606966</v>
      </c>
      <c r="H593" s="101">
        <f t="shared" si="179"/>
        <v>0.39729425741075486</v>
      </c>
      <c r="I593" s="101">
        <f t="shared" si="180"/>
        <v>0.39729425741075486</v>
      </c>
      <c r="J593" s="101">
        <f t="shared" si="181"/>
        <v>85.002130011171133</v>
      </c>
      <c r="K593" s="101">
        <f t="shared" si="182"/>
        <v>22.967841544128284</v>
      </c>
      <c r="L593" s="101">
        <f t="shared" si="171"/>
        <v>46.70665544150549</v>
      </c>
      <c r="M593" s="101">
        <f t="shared" si="183"/>
        <v>827.16738677076592</v>
      </c>
      <c r="N593" s="101">
        <f t="shared" si="184"/>
        <v>79.658011509622042</v>
      </c>
      <c r="O593" s="101">
        <f t="shared" si="185"/>
        <v>1.9014284777700794</v>
      </c>
      <c r="P593" s="101">
        <f t="shared" si="186"/>
        <v>1.9014284777700794</v>
      </c>
      <c r="Q593" s="101">
        <f t="shared" si="187"/>
        <v>332.45925792218083</v>
      </c>
      <c r="R593" s="101">
        <f t="shared" si="188"/>
        <v>12.307411363979941</v>
      </c>
      <c r="S593" s="101">
        <f t="shared" si="172"/>
        <v>398.93984901944293</v>
      </c>
      <c r="T593" s="101">
        <f t="shared" si="173"/>
        <v>417.46138793335194</v>
      </c>
      <c r="U593" s="101">
        <f t="shared" si="174"/>
        <v>35.275252908108229</v>
      </c>
      <c r="V593" s="33">
        <f t="shared" si="175"/>
        <v>999.99999999999932</v>
      </c>
      <c r="W593" s="105">
        <f t="shared" si="189"/>
        <v>564059.79806416063</v>
      </c>
      <c r="X593" s="112">
        <f t="shared" si="176"/>
        <v>547.26335915853906</v>
      </c>
      <c r="Y593" s="32">
        <f>(uNES*L593+ uOCEX*G593+uEREX*'UC '!H593+uHOEX*I593+uNES*S593+ uOCEX*N593+uEREX*O593+uHOEX*P593)/(1+oDR)^A$5:A$65536</f>
        <v>300.19884269679721</v>
      </c>
    </row>
    <row r="594" spans="1:25" x14ac:dyDescent="0.25">
      <c r="A594" s="4">
        <v>588</v>
      </c>
      <c r="C594" s="110">
        <f>IF(male=0,VLOOKUP((A592:A1426/'Life tables'!$I$2)+age,lifetable,13,1),IF(male=1,VLOOKUP((A592:A1426/'Life tables'!$I$2)+age,lifetable,10,1),"error"))</f>
        <v>9.9786705819526755E-4</v>
      </c>
      <c r="F594" s="101">
        <f t="shared" si="177"/>
        <v>172.83261296319043</v>
      </c>
      <c r="G594" s="101">
        <f t="shared" si="178"/>
        <v>17.361397690882395</v>
      </c>
      <c r="H594" s="101">
        <f t="shared" si="179"/>
        <v>0.39729425679919589</v>
      </c>
      <c r="I594" s="101">
        <f t="shared" si="180"/>
        <v>0.39729425679919589</v>
      </c>
      <c r="J594" s="101">
        <f t="shared" si="181"/>
        <v>85.192711242771409</v>
      </c>
      <c r="K594" s="101">
        <f t="shared" si="182"/>
        <v>22.998985091431532</v>
      </c>
      <c r="L594" s="101">
        <f t="shared" si="171"/>
        <v>46.4849304245067</v>
      </c>
      <c r="M594" s="101">
        <f t="shared" si="183"/>
        <v>827.1673870368088</v>
      </c>
      <c r="N594" s="101">
        <f t="shared" si="184"/>
        <v>79.658011535242551</v>
      </c>
      <c r="O594" s="101">
        <f t="shared" si="185"/>
        <v>1.9014284783816382</v>
      </c>
      <c r="P594" s="101">
        <f t="shared" si="186"/>
        <v>1.9014284783816382</v>
      </c>
      <c r="Q594" s="101">
        <f t="shared" si="187"/>
        <v>333.36794386063485</v>
      </c>
      <c r="R594" s="101">
        <f t="shared" si="188"/>
        <v>12.329564635886289</v>
      </c>
      <c r="S594" s="101">
        <f t="shared" si="172"/>
        <v>398.00901004828182</v>
      </c>
      <c r="T594" s="101">
        <f t="shared" si="173"/>
        <v>418.56065510340625</v>
      </c>
      <c r="U594" s="101">
        <f t="shared" si="174"/>
        <v>35.328549727317821</v>
      </c>
      <c r="V594" s="33">
        <f t="shared" si="175"/>
        <v>999.9999999999992</v>
      </c>
      <c r="W594" s="105">
        <f t="shared" si="189"/>
        <v>561998.93104284501</v>
      </c>
      <c r="X594" s="112">
        <f t="shared" si="176"/>
        <v>546.11079516927521</v>
      </c>
      <c r="Y594" s="32">
        <f>(uNES*L594+ uOCEX*G594+uEREX*'UC '!H594+uHOEX*I594+uNES*S594+ uOCEX*N594+uEREX*O594+uHOEX*P594)/(1+oDR)^A$5:A$65536</f>
        <v>299.46141970013127</v>
      </c>
    </row>
    <row r="595" spans="1:25" x14ac:dyDescent="0.25">
      <c r="A595" s="4">
        <v>589</v>
      </c>
      <c r="C595" s="110">
        <f>IF(male=0,VLOOKUP((A593:A1427/'Life tables'!$I$2)+age,lifetable,13,1),IF(male=1,VLOOKUP((A593:A1427/'Life tables'!$I$2)+age,lifetable,10,1),"error"))</f>
        <v>9.9786705819526755E-4</v>
      </c>
      <c r="F595" s="101">
        <f t="shared" si="177"/>
        <v>172.83261270534788</v>
      </c>
      <c r="G595" s="101">
        <f t="shared" si="178"/>
        <v>17.36139766498157</v>
      </c>
      <c r="H595" s="101">
        <f t="shared" si="179"/>
        <v>0.3972942562064874</v>
      </c>
      <c r="I595" s="101">
        <f t="shared" si="180"/>
        <v>0.3972942562064874</v>
      </c>
      <c r="J595" s="101">
        <f t="shared" si="181"/>
        <v>85.383292474087369</v>
      </c>
      <c r="K595" s="101">
        <f t="shared" si="182"/>
        <v>23.030128638688318</v>
      </c>
      <c r="L595" s="101">
        <f t="shared" si="171"/>
        <v>46.263205415177652</v>
      </c>
      <c r="M595" s="101">
        <f t="shared" si="183"/>
        <v>827.16738729465135</v>
      </c>
      <c r="N595" s="101">
        <f t="shared" si="184"/>
        <v>79.658011560073348</v>
      </c>
      <c r="O595" s="101">
        <f t="shared" si="185"/>
        <v>1.9014284789743467</v>
      </c>
      <c r="P595" s="101">
        <f t="shared" si="186"/>
        <v>1.9014284789743467</v>
      </c>
      <c r="Q595" s="101">
        <f t="shared" si="187"/>
        <v>334.27662979937213</v>
      </c>
      <c r="R595" s="101">
        <f t="shared" si="188"/>
        <v>12.351717907799543</v>
      </c>
      <c r="S595" s="101">
        <f t="shared" si="172"/>
        <v>397.07817106945765</v>
      </c>
      <c r="T595" s="101">
        <f t="shared" si="173"/>
        <v>419.65992227345953</v>
      </c>
      <c r="U595" s="101">
        <f t="shared" si="174"/>
        <v>35.381846546487864</v>
      </c>
      <c r="V595" s="33">
        <f t="shared" si="175"/>
        <v>999.9999999999992</v>
      </c>
      <c r="W595" s="105">
        <f t="shared" si="189"/>
        <v>559942.05624281208</v>
      </c>
      <c r="X595" s="112">
        <f t="shared" si="176"/>
        <v>544.95823118005183</v>
      </c>
      <c r="Y595" s="32">
        <f>(uNES*L595+ uOCEX*G595+uEREX*'UC '!H595+uHOEX*I595+uNES*S595+ uOCEX*N595+uEREX*O595+uHOEX*P595)/(1+oDR)^A$5:A$65536</f>
        <v>298.72439602333804</v>
      </c>
    </row>
    <row r="596" spans="1:25" x14ac:dyDescent="0.25">
      <c r="A596" s="4">
        <v>590</v>
      </c>
      <c r="C596" s="110">
        <f>IF(male=0,VLOOKUP((A594:A1428/'Life tables'!$I$2)+age,lifetable,13,1),IF(male=1,VLOOKUP((A594:A1428/'Life tables'!$I$2)+age,lifetable,10,1),"error"))</f>
        <v>9.9786705819526755E-4</v>
      </c>
      <c r="F596" s="101">
        <f t="shared" si="177"/>
        <v>172.83261245545293</v>
      </c>
      <c r="G596" s="101">
        <f t="shared" si="178"/>
        <v>17.361397639879101</v>
      </c>
      <c r="H596" s="101">
        <f t="shared" si="179"/>
        <v>0.39729425563204818</v>
      </c>
      <c r="I596" s="101">
        <f t="shared" si="180"/>
        <v>0.39729425563204818</v>
      </c>
      <c r="J596" s="101">
        <f t="shared" si="181"/>
        <v>85.573873705127767</v>
      </c>
      <c r="K596" s="101">
        <f t="shared" si="182"/>
        <v>23.061272185900073</v>
      </c>
      <c r="L596" s="101">
        <f t="shared" si="171"/>
        <v>46.041480413281903</v>
      </c>
      <c r="M596" s="101">
        <f t="shared" si="183"/>
        <v>827.16738754454627</v>
      </c>
      <c r="N596" s="101">
        <f t="shared" si="184"/>
        <v>79.658011584138762</v>
      </c>
      <c r="O596" s="101">
        <f t="shared" si="185"/>
        <v>1.9014284795487859</v>
      </c>
      <c r="P596" s="101">
        <f t="shared" si="186"/>
        <v>1.9014284795487859</v>
      </c>
      <c r="Q596" s="101">
        <f t="shared" si="187"/>
        <v>335.18531573838391</v>
      </c>
      <c r="R596" s="101">
        <f t="shared" si="188"/>
        <v>12.373871179719488</v>
      </c>
      <c r="S596" s="101">
        <f t="shared" si="172"/>
        <v>396.14733208320655</v>
      </c>
      <c r="T596" s="101">
        <f t="shared" si="173"/>
        <v>420.75918944351167</v>
      </c>
      <c r="U596" s="101">
        <f t="shared" si="174"/>
        <v>35.43514336561956</v>
      </c>
      <c r="V596" s="33">
        <f t="shared" si="175"/>
        <v>999.9999999999992</v>
      </c>
      <c r="W596" s="105">
        <f t="shared" si="189"/>
        <v>557889.16720952175</v>
      </c>
      <c r="X596" s="112">
        <f t="shared" si="176"/>
        <v>543.80566719086801</v>
      </c>
      <c r="Y596" s="32">
        <f>(uNES*L596+ uOCEX*G596+uEREX*'UC '!H596+uHOEX*I596+uNES*S596+ uOCEX*N596+uEREX*O596+uHOEX*P596)/(1+oDR)^A$5:A$65536</f>
        <v>297.98777149772752</v>
      </c>
    </row>
    <row r="597" spans="1:25" x14ac:dyDescent="0.25">
      <c r="A597" s="4">
        <v>591</v>
      </c>
      <c r="C597" s="110">
        <f>IF(male=0,VLOOKUP((A595:A1429/'Life tables'!$I$2)+age,lifetable,13,1),IF(male=1,VLOOKUP((A595:A1429/'Life tables'!$I$2)+age,lifetable,10,1),"error"))</f>
        <v>9.9786705819526755E-4</v>
      </c>
      <c r="F597" s="101">
        <f t="shared" si="177"/>
        <v>172.83261221326063</v>
      </c>
      <c r="G597" s="101">
        <f t="shared" si="178"/>
        <v>17.361397615550377</v>
      </c>
      <c r="H597" s="101">
        <f t="shared" si="179"/>
        <v>0.39729425507531524</v>
      </c>
      <c r="I597" s="101">
        <f t="shared" si="180"/>
        <v>0.39729425507531524</v>
      </c>
      <c r="J597" s="101">
        <f t="shared" si="181"/>
        <v>85.764454935901099</v>
      </c>
      <c r="K597" s="101">
        <f t="shared" si="182"/>
        <v>23.092415733068187</v>
      </c>
      <c r="L597" s="101">
        <f t="shared" si="171"/>
        <v>45.819755418590347</v>
      </c>
      <c r="M597" s="101">
        <f t="shared" si="183"/>
        <v>827.16738778673846</v>
      </c>
      <c r="N597" s="101">
        <f t="shared" si="184"/>
        <v>79.658011607462399</v>
      </c>
      <c r="O597" s="101">
        <f t="shared" si="185"/>
        <v>1.9014284801055186</v>
      </c>
      <c r="P597" s="101">
        <f t="shared" si="186"/>
        <v>1.9014284801055186</v>
      </c>
      <c r="Q597" s="101">
        <f t="shared" si="187"/>
        <v>336.09400167766177</v>
      </c>
      <c r="R597" s="101">
        <f t="shared" si="188"/>
        <v>12.396024451645921</v>
      </c>
      <c r="S597" s="101">
        <f t="shared" si="172"/>
        <v>395.21649308975731</v>
      </c>
      <c r="T597" s="101">
        <f t="shared" si="173"/>
        <v>421.85845661356285</v>
      </c>
      <c r="U597" s="101">
        <f t="shared" si="174"/>
        <v>35.488440184714108</v>
      </c>
      <c r="V597" s="33">
        <f t="shared" si="175"/>
        <v>999.99999999999909</v>
      </c>
      <c r="W597" s="105">
        <f t="shared" si="189"/>
        <v>555840.25749799691</v>
      </c>
      <c r="X597" s="112">
        <f t="shared" si="176"/>
        <v>542.65310320172216</v>
      </c>
      <c r="Y597" s="32">
        <f>(uNES*L597+ uOCEX*G597+uEREX*'UC '!H597+uHOEX*I597+uNES*S597+ uOCEX*N597+uEREX*O597+uHOEX*P597)/(1+oDR)^A$5:A$65536</f>
        <v>297.25154595467347</v>
      </c>
    </row>
    <row r="598" spans="1:25" x14ac:dyDescent="0.25">
      <c r="A598" s="4">
        <v>592</v>
      </c>
      <c r="C598" s="110">
        <f>IF(male=0,VLOOKUP((A596:A1430/'Life tables'!$I$2)+age,lifetable,13,1),IF(male=1,VLOOKUP((A596:A1430/'Life tables'!$I$2)+age,lifetable,10,1),"error"))</f>
        <v>9.9786705819526755E-4</v>
      </c>
      <c r="F598" s="101">
        <f t="shared" si="177"/>
        <v>172.83261197853358</v>
      </c>
      <c r="G598" s="101">
        <f t="shared" si="178"/>
        <v>17.361397591971553</v>
      </c>
      <c r="H598" s="101">
        <f t="shared" si="179"/>
        <v>0.3972942545357428</v>
      </c>
      <c r="I598" s="101">
        <f t="shared" si="180"/>
        <v>0.3972942545357428</v>
      </c>
      <c r="J598" s="101">
        <f t="shared" si="181"/>
        <v>85.95503616641561</v>
      </c>
      <c r="K598" s="101">
        <f t="shared" si="182"/>
        <v>23.123559280194005</v>
      </c>
      <c r="L598" s="101">
        <f t="shared" si="171"/>
        <v>45.598030430880925</v>
      </c>
      <c r="M598" s="101">
        <f t="shared" si="183"/>
        <v>827.16738802146551</v>
      </c>
      <c r="N598" s="101">
        <f t="shared" si="184"/>
        <v>79.658011630067122</v>
      </c>
      <c r="O598" s="101">
        <f t="shared" si="185"/>
        <v>1.901428480645091</v>
      </c>
      <c r="P598" s="101">
        <f t="shared" si="186"/>
        <v>1.901428480645091</v>
      </c>
      <c r="Q598" s="101">
        <f t="shared" si="187"/>
        <v>337.00268761719747</v>
      </c>
      <c r="R598" s="101">
        <f t="shared" si="188"/>
        <v>12.418177723578641</v>
      </c>
      <c r="S598" s="101">
        <f t="shared" si="172"/>
        <v>394.28565408933207</v>
      </c>
      <c r="T598" s="101">
        <f t="shared" si="173"/>
        <v>422.95772378361306</v>
      </c>
      <c r="U598" s="101">
        <f t="shared" si="174"/>
        <v>35.541737003772646</v>
      </c>
      <c r="V598" s="33">
        <f t="shared" si="175"/>
        <v>999.99999999999909</v>
      </c>
      <c r="W598" s="105">
        <f t="shared" si="189"/>
        <v>553795.32067281159</v>
      </c>
      <c r="X598" s="112">
        <f t="shared" si="176"/>
        <v>541.50053921261338</v>
      </c>
      <c r="Y598" s="32">
        <f>(uNES*L598+ uOCEX*G598+uEREX*'UC '!H598+uHOEX*I598+uNES*S598+ uOCEX*N598+uEREX*O598+uHOEX*P598)/(1+oDR)^A$5:A$65536</f>
        <v>296.51571922561408</v>
      </c>
    </row>
    <row r="599" spans="1:25" x14ac:dyDescent="0.25">
      <c r="A599" s="4">
        <v>593</v>
      </c>
      <c r="C599" s="110">
        <f>IF(male=0,VLOOKUP((A597:A1431/'Life tables'!$I$2)+age,lifetable,13,1),IF(male=1,VLOOKUP((A597:A1431/'Life tables'!$I$2)+age,lifetable,10,1),"error"))</f>
        <v>9.9786705819526755E-4</v>
      </c>
      <c r="F599" s="101">
        <f t="shared" si="177"/>
        <v>172.83261175104164</v>
      </c>
      <c r="G599" s="101">
        <f t="shared" si="178"/>
        <v>17.361397569119511</v>
      </c>
      <c r="H599" s="101">
        <f t="shared" si="179"/>
        <v>0.39729425401280194</v>
      </c>
      <c r="I599" s="101">
        <f t="shared" si="180"/>
        <v>0.39729425401280194</v>
      </c>
      <c r="J599" s="101">
        <f t="shared" si="181"/>
        <v>86.145617396679256</v>
      </c>
      <c r="K599" s="101">
        <f t="shared" si="182"/>
        <v>23.154702827278829</v>
      </c>
      <c r="L599" s="101">
        <f t="shared" si="171"/>
        <v>45.376305449938442</v>
      </c>
      <c r="M599" s="101">
        <f t="shared" si="183"/>
        <v>827.16738824895742</v>
      </c>
      <c r="N599" s="101">
        <f t="shared" si="184"/>
        <v>79.658011651975087</v>
      </c>
      <c r="O599" s="101">
        <f t="shared" si="185"/>
        <v>1.9014284811680318</v>
      </c>
      <c r="P599" s="101">
        <f t="shared" si="186"/>
        <v>1.9014284811680318</v>
      </c>
      <c r="Q599" s="101">
        <f t="shared" si="187"/>
        <v>337.91137355698311</v>
      </c>
      <c r="R599" s="101">
        <f t="shared" si="188"/>
        <v>12.440330995517453</v>
      </c>
      <c r="S599" s="101">
        <f t="shared" si="172"/>
        <v>393.35481508214571</v>
      </c>
      <c r="T599" s="101">
        <f t="shared" si="173"/>
        <v>424.05699095366236</v>
      </c>
      <c r="U599" s="101">
        <f t="shared" si="174"/>
        <v>35.595033822796282</v>
      </c>
      <c r="V599" s="33">
        <f t="shared" si="175"/>
        <v>999.99999999999909</v>
      </c>
      <c r="W599" s="105">
        <f t="shared" si="189"/>
        <v>551754.35030807462</v>
      </c>
      <c r="X599" s="112">
        <f t="shared" si="176"/>
        <v>540.3479752235404</v>
      </c>
      <c r="Y599" s="32">
        <f>(uNES*L599+ uOCEX*G599+uEREX*'UC '!H599+uHOEX*I599+uNES*S599+ uOCEX*N599+uEREX*O599+uHOEX*P599)/(1+oDR)^A$5:A$65536</f>
        <v>295.78029114205145</v>
      </c>
    </row>
    <row r="600" spans="1:25" x14ac:dyDescent="0.25">
      <c r="A600" s="4">
        <v>594</v>
      </c>
      <c r="C600" s="110">
        <f>IF(male=0,VLOOKUP((A598:A1432/'Life tables'!$I$2)+age,lifetable,13,1),IF(male=1,VLOOKUP((A598:A1432/'Life tables'!$I$2)+age,lifetable,10,1),"error"))</f>
        <v>9.9786705819526755E-4</v>
      </c>
      <c r="F600" s="101">
        <f t="shared" si="177"/>
        <v>172.83261153056182</v>
      </c>
      <c r="G600" s="101">
        <f t="shared" si="178"/>
        <v>17.361397546971855</v>
      </c>
      <c r="H600" s="101">
        <f t="shared" si="179"/>
        <v>0.39729425350597997</v>
      </c>
      <c r="I600" s="101">
        <f t="shared" si="180"/>
        <v>0.39729425350597997</v>
      </c>
      <c r="J600" s="101">
        <f t="shared" si="181"/>
        <v>86.336198626699783</v>
      </c>
      <c r="K600" s="101">
        <f t="shared" si="182"/>
        <v>23.185846374323923</v>
      </c>
      <c r="L600" s="101">
        <f t="shared" si="171"/>
        <v>45.154580475554297</v>
      </c>
      <c r="M600" s="101">
        <f t="shared" si="183"/>
        <v>827.16738846943724</v>
      </c>
      <c r="N600" s="101">
        <f t="shared" si="184"/>
        <v>79.658011673207767</v>
      </c>
      <c r="O600" s="101">
        <f t="shared" si="185"/>
        <v>1.9014284816748539</v>
      </c>
      <c r="P600" s="101">
        <f t="shared" si="186"/>
        <v>1.9014284816748539</v>
      </c>
      <c r="Q600" s="101">
        <f t="shared" si="187"/>
        <v>338.82005949701096</v>
      </c>
      <c r="R600" s="101">
        <f t="shared" si="188"/>
        <v>12.46248426746217</v>
      </c>
      <c r="S600" s="101">
        <f t="shared" si="172"/>
        <v>392.42397606840666</v>
      </c>
      <c r="T600" s="101">
        <f t="shared" si="173"/>
        <v>425.15625812371076</v>
      </c>
      <c r="U600" s="101">
        <f t="shared" si="174"/>
        <v>35.648330641786089</v>
      </c>
      <c r="V600" s="33">
        <f t="shared" si="175"/>
        <v>999.99999999999909</v>
      </c>
      <c r="W600" s="105">
        <f t="shared" si="189"/>
        <v>549717.33998741966</v>
      </c>
      <c r="X600" s="112">
        <f t="shared" si="176"/>
        <v>539.19541123450222</v>
      </c>
      <c r="Y600" s="32">
        <f>(uNES*L600+ uOCEX*G600+uEREX*'UC '!H600+uHOEX*I600+uNES*S600+ uOCEX*N600+uEREX*O600+uHOEX*P600)/(1+oDR)^A$5:A$65536</f>
        <v>295.04526153555145</v>
      </c>
    </row>
    <row r="601" spans="1:25" x14ac:dyDescent="0.25">
      <c r="A601" s="4">
        <v>595</v>
      </c>
      <c r="C601" s="110">
        <f>IF(male=0,VLOOKUP((A599:A1433/'Life tables'!$I$2)+age,lifetable,13,1),IF(male=1,VLOOKUP((A599:A1433/'Life tables'!$I$2)+age,lifetable,10,1),"error"))</f>
        <v>9.9786705819526755E-4</v>
      </c>
      <c r="F601" s="101">
        <f t="shared" si="177"/>
        <v>172.83261131687794</v>
      </c>
      <c r="G601" s="101">
        <f t="shared" si="178"/>
        <v>17.36139752550686</v>
      </c>
      <c r="H601" s="101">
        <f t="shared" si="179"/>
        <v>0.39729425301477994</v>
      </c>
      <c r="I601" s="101">
        <f t="shared" si="180"/>
        <v>0.39729425301477994</v>
      </c>
      <c r="J601" s="101">
        <f t="shared" si="181"/>
        <v>86.52677985648468</v>
      </c>
      <c r="K601" s="101">
        <f t="shared" si="182"/>
        <v>23.216989921330512</v>
      </c>
      <c r="L601" s="101">
        <f t="shared" si="171"/>
        <v>44.932855507526341</v>
      </c>
      <c r="M601" s="101">
        <f t="shared" si="183"/>
        <v>827.1673886831212</v>
      </c>
      <c r="N601" s="101">
        <f t="shared" si="184"/>
        <v>79.658011693786008</v>
      </c>
      <c r="O601" s="101">
        <f t="shared" si="185"/>
        <v>1.9014284821660541</v>
      </c>
      <c r="P601" s="101">
        <f t="shared" si="186"/>
        <v>1.9014284821660541</v>
      </c>
      <c r="Q601" s="101">
        <f t="shared" si="187"/>
        <v>339.72874543727352</v>
      </c>
      <c r="R601" s="101">
        <f t="shared" si="188"/>
        <v>12.48463753941261</v>
      </c>
      <c r="S601" s="101">
        <f t="shared" si="172"/>
        <v>391.49313704831695</v>
      </c>
      <c r="T601" s="101">
        <f t="shared" si="173"/>
        <v>426.25552529375818</v>
      </c>
      <c r="U601" s="101">
        <f t="shared" si="174"/>
        <v>35.701627460743126</v>
      </c>
      <c r="V601" s="33">
        <f t="shared" si="175"/>
        <v>999.99999999999909</v>
      </c>
      <c r="W601" s="105">
        <f t="shared" si="189"/>
        <v>547684.28330398828</v>
      </c>
      <c r="X601" s="112">
        <f t="shared" si="176"/>
        <v>538.0428472454978</v>
      </c>
      <c r="Y601" s="32">
        <f>(uNES*L601+ uOCEX*G601+uEREX*'UC '!H601+uHOEX*I601+uNES*S601+ uOCEX*N601+uEREX*O601+uHOEX*P601)/(1+oDR)^A$5:A$65536</f>
        <v>294.31063023774396</v>
      </c>
    </row>
    <row r="602" spans="1:25" x14ac:dyDescent="0.25">
      <c r="A602" s="4">
        <v>596</v>
      </c>
      <c r="C602" s="110">
        <f>IF(male=0,VLOOKUP((A600:A1434/'Life tables'!$I$2)+age,lifetable,13,1),IF(male=1,VLOOKUP((A600:A1434/'Life tables'!$I$2)+age,lifetable,10,1),"error"))</f>
        <v>9.9786705819526755E-4</v>
      </c>
      <c r="F602" s="101">
        <f t="shared" si="177"/>
        <v>172.83261110978057</v>
      </c>
      <c r="G602" s="101">
        <f t="shared" si="178"/>
        <v>17.361397504703497</v>
      </c>
      <c r="H602" s="101">
        <f t="shared" si="179"/>
        <v>0.39729425253872053</v>
      </c>
      <c r="I602" s="101">
        <f t="shared" si="180"/>
        <v>0.39729425253872053</v>
      </c>
      <c r="J602" s="101">
        <f t="shared" si="181"/>
        <v>86.717361086041223</v>
      </c>
      <c r="K602" s="101">
        <f t="shared" si="182"/>
        <v>23.248133468299784</v>
      </c>
      <c r="L602" s="101">
        <f t="shared" si="171"/>
        <v>44.711130545658619</v>
      </c>
      <c r="M602" s="101">
        <f t="shared" si="183"/>
        <v>827.16738889021849</v>
      </c>
      <c r="N602" s="101">
        <f t="shared" si="184"/>
        <v>79.65801171372992</v>
      </c>
      <c r="O602" s="101">
        <f t="shared" si="185"/>
        <v>1.9014284826421133</v>
      </c>
      <c r="P602" s="101">
        <f t="shared" si="186"/>
        <v>1.9014284826421133</v>
      </c>
      <c r="Q602" s="101">
        <f t="shared" si="187"/>
        <v>340.63743137776362</v>
      </c>
      <c r="R602" s="101">
        <f t="shared" si="188"/>
        <v>12.506790811368596</v>
      </c>
      <c r="S602" s="101">
        <f t="shared" si="172"/>
        <v>390.56229802207213</v>
      </c>
      <c r="T602" s="101">
        <f t="shared" si="173"/>
        <v>427.35479246380487</v>
      </c>
      <c r="U602" s="101">
        <f t="shared" si="174"/>
        <v>35.75492427966838</v>
      </c>
      <c r="V602" s="33">
        <f t="shared" si="175"/>
        <v>999.99999999999909</v>
      </c>
      <c r="W602" s="105">
        <f t="shared" si="189"/>
        <v>545655.17386041977</v>
      </c>
      <c r="X602" s="112">
        <f t="shared" si="176"/>
        <v>536.89028325652578</v>
      </c>
      <c r="Y602" s="32">
        <f>(uNES*L602+ uOCEX*G602+uEREX*'UC '!H602+uHOEX*I602+uNES*S602+ uOCEX*N602+uEREX*O602+uHOEX*P602)/(1+oDR)^A$5:A$65536</f>
        <v>293.57639708032247</v>
      </c>
    </row>
    <row r="603" spans="1:25" x14ac:dyDescent="0.25">
      <c r="A603" s="4">
        <v>597</v>
      </c>
      <c r="C603" s="110">
        <f>IF(male=0,VLOOKUP((A601:A1435/'Life tables'!$I$2)+age,lifetable,13,1),IF(male=1,VLOOKUP((A601:A1435/'Life tables'!$I$2)+age,lifetable,10,1),"error"))</f>
        <v>9.9786705819526755E-4</v>
      </c>
      <c r="F603" s="101">
        <f t="shared" si="177"/>
        <v>172.83261090906666</v>
      </c>
      <c r="G603" s="101">
        <f t="shared" si="178"/>
        <v>17.361397484541364</v>
      </c>
      <c r="H603" s="101">
        <f t="shared" si="179"/>
        <v>0.39729425207733488</v>
      </c>
      <c r="I603" s="101">
        <f t="shared" si="180"/>
        <v>0.39729425207733488</v>
      </c>
      <c r="J603" s="101">
        <f t="shared" si="181"/>
        <v>86.907942315376431</v>
      </c>
      <c r="K603" s="101">
        <f t="shared" si="182"/>
        <v>23.279277015232889</v>
      </c>
      <c r="L603" s="101">
        <f t="shared" si="171"/>
        <v>44.489405589761304</v>
      </c>
      <c r="M603" s="101">
        <f t="shared" si="183"/>
        <v>827.16738909093237</v>
      </c>
      <c r="N603" s="101">
        <f t="shared" si="184"/>
        <v>79.658011733059098</v>
      </c>
      <c r="O603" s="101">
        <f t="shared" si="185"/>
        <v>1.9014284831034989</v>
      </c>
      <c r="P603" s="101">
        <f t="shared" si="186"/>
        <v>1.9014284831034989</v>
      </c>
      <c r="Q603" s="101">
        <f t="shared" si="187"/>
        <v>341.54611731847422</v>
      </c>
      <c r="R603" s="101">
        <f t="shared" si="188"/>
        <v>12.528944083329957</v>
      </c>
      <c r="S603" s="101">
        <f t="shared" si="172"/>
        <v>389.6314589898621</v>
      </c>
      <c r="T603" s="101">
        <f t="shared" si="173"/>
        <v>428.45405963385065</v>
      </c>
      <c r="U603" s="101">
        <f t="shared" si="174"/>
        <v>35.808221098562846</v>
      </c>
      <c r="V603" s="33">
        <f t="shared" si="175"/>
        <v>999.99999999999909</v>
      </c>
      <c r="W603" s="105">
        <f t="shared" si="189"/>
        <v>543630.00526883558</v>
      </c>
      <c r="X603" s="112">
        <f t="shared" si="176"/>
        <v>535.73771926758559</v>
      </c>
      <c r="Y603" s="32">
        <f>(uNES*L603+ uOCEX*G603+uEREX*'UC '!H603+uHOEX*I603+uNES*S603+ uOCEX*N603+uEREX*O603+uHOEX*P603)/(1+oDR)^A$5:A$65536</f>
        <v>292.84256189504498</v>
      </c>
    </row>
    <row r="604" spans="1:25" x14ac:dyDescent="0.25">
      <c r="A604" s="4">
        <v>598</v>
      </c>
      <c r="C604" s="110">
        <f>IF(male=0,VLOOKUP((A602:A1436/'Life tables'!$I$2)+age,lifetable,13,1),IF(male=1,VLOOKUP((A602:A1436/'Life tables'!$I$2)+age,lifetable,10,1),"error"))</f>
        <v>9.9786705819526755E-4</v>
      </c>
      <c r="F604" s="101">
        <f t="shared" si="177"/>
        <v>172.83261071453947</v>
      </c>
      <c r="G604" s="101">
        <f t="shared" si="178"/>
        <v>17.361397465000699</v>
      </c>
      <c r="H604" s="101">
        <f t="shared" si="179"/>
        <v>0.39729425163017079</v>
      </c>
      <c r="I604" s="101">
        <f t="shared" si="180"/>
        <v>0.39729425163017079</v>
      </c>
      <c r="J604" s="101">
        <f t="shared" si="181"/>
        <v>87.098523544497141</v>
      </c>
      <c r="K604" s="101">
        <f t="shared" si="182"/>
        <v>23.31042056213094</v>
      </c>
      <c r="L604" s="101">
        <f t="shared" si="171"/>
        <v>44.267680639650365</v>
      </c>
      <c r="M604" s="101">
        <f t="shared" si="183"/>
        <v>827.16738928545965</v>
      </c>
      <c r="N604" s="101">
        <f t="shared" si="184"/>
        <v>79.6580117517925</v>
      </c>
      <c r="O604" s="101">
        <f t="shared" si="185"/>
        <v>1.9014284835506632</v>
      </c>
      <c r="P604" s="101">
        <f t="shared" si="186"/>
        <v>1.9014284835506632</v>
      </c>
      <c r="Q604" s="101">
        <f t="shared" si="187"/>
        <v>342.45480325939849</v>
      </c>
      <c r="R604" s="101">
        <f t="shared" si="188"/>
        <v>12.551097355296529</v>
      </c>
      <c r="S604" s="101">
        <f t="shared" si="172"/>
        <v>388.70061995187081</v>
      </c>
      <c r="T604" s="101">
        <f t="shared" si="173"/>
        <v>429.55332680389563</v>
      </c>
      <c r="U604" s="101">
        <f t="shared" si="174"/>
        <v>35.86151791742747</v>
      </c>
      <c r="V604" s="33">
        <f t="shared" si="175"/>
        <v>999.99999999999909</v>
      </c>
      <c r="W604" s="105">
        <f t="shared" si="189"/>
        <v>541608.77115082624</v>
      </c>
      <c r="X604" s="112">
        <f t="shared" si="176"/>
        <v>534.58515527867598</v>
      </c>
      <c r="Y604" s="32">
        <f>(uNES*L604+ uOCEX*G604+uEREX*'UC '!H604+uHOEX*I604+uNES*S604+ uOCEX*N604+uEREX*O604+uHOEX*P604)/(1+oDR)^A$5:A$65536</f>
        <v>292.10912451373304</v>
      </c>
    </row>
    <row r="605" spans="1:25" x14ac:dyDescent="0.25">
      <c r="A605" s="4">
        <v>599</v>
      </c>
      <c r="C605" s="110">
        <f>IF(male=0,VLOOKUP((A603:A1437/'Life tables'!$I$2)+age,lifetable,13,1),IF(male=1,VLOOKUP((A603:A1437/'Life tables'!$I$2)+age,lifetable,10,1),"error"))</f>
        <v>9.9786705819526755E-4</v>
      </c>
      <c r="F605" s="101">
        <f t="shared" si="177"/>
        <v>172.83261052600832</v>
      </c>
      <c r="G605" s="101">
        <f t="shared" si="178"/>
        <v>17.361397446062352</v>
      </c>
      <c r="H605" s="101">
        <f t="shared" si="179"/>
        <v>0.39729425119678996</v>
      </c>
      <c r="I605" s="101">
        <f t="shared" si="180"/>
        <v>0.39729425119678996</v>
      </c>
      <c r="J605" s="101">
        <f t="shared" si="181"/>
        <v>87.28910477340996</v>
      </c>
      <c r="K605" s="101">
        <f t="shared" si="182"/>
        <v>23.341564108995019</v>
      </c>
      <c r="L605" s="101">
        <f t="shared" si="171"/>
        <v>44.045955695147399</v>
      </c>
      <c r="M605" s="101">
        <f t="shared" si="183"/>
        <v>827.16738947399085</v>
      </c>
      <c r="N605" s="101">
        <f t="shared" si="184"/>
        <v>79.658011769948459</v>
      </c>
      <c r="O605" s="101">
        <f t="shared" si="185"/>
        <v>1.9014284839840441</v>
      </c>
      <c r="P605" s="101">
        <f t="shared" si="186"/>
        <v>1.9014284839840441</v>
      </c>
      <c r="Q605" s="101">
        <f t="shared" si="187"/>
        <v>343.3634892005299</v>
      </c>
      <c r="R605" s="101">
        <f t="shared" si="188"/>
        <v>12.573250627268148</v>
      </c>
      <c r="S605" s="101">
        <f t="shared" si="172"/>
        <v>387.76978090827629</v>
      </c>
      <c r="T605" s="101">
        <f t="shared" si="173"/>
        <v>430.65259397393987</v>
      </c>
      <c r="U605" s="101">
        <f t="shared" si="174"/>
        <v>35.914814736263168</v>
      </c>
      <c r="V605" s="33">
        <f t="shared" si="175"/>
        <v>999.9999999999992</v>
      </c>
      <c r="W605" s="105">
        <f t="shared" si="189"/>
        <v>539591.46513743966</v>
      </c>
      <c r="X605" s="112">
        <f t="shared" si="176"/>
        <v>533.43259128979616</v>
      </c>
      <c r="Y605" s="32">
        <f>(uNES*L605+ uOCEX*G605+uEREX*'UC '!H605+uHOEX*I605+uNES*S605+ uOCEX*N605+uEREX*O605+uHOEX*P605)/(1+oDR)^A$5:A$65536</f>
        <v>291.37608476827171</v>
      </c>
    </row>
    <row r="606" spans="1:25" x14ac:dyDescent="0.25">
      <c r="A606" s="4">
        <v>600</v>
      </c>
      <c r="C606" s="110">
        <f>IF(male=0,VLOOKUP((A604:A1438/'Life tables'!$I$2)+age,lifetable,13,1),IF(male=1,VLOOKUP((A604:A1438/'Life tables'!$I$2)+age,lifetable,10,1),"error"))</f>
        <v>9.9786705819526755E-4</v>
      </c>
      <c r="F606" s="101">
        <f t="shared" si="177"/>
        <v>172.83261034328837</v>
      </c>
      <c r="G606" s="101">
        <f t="shared" si="178"/>
        <v>17.36139742770775</v>
      </c>
      <c r="H606" s="101">
        <f t="shared" si="179"/>
        <v>0.39729425077676744</v>
      </c>
      <c r="I606" s="101">
        <f t="shared" si="180"/>
        <v>0.39729425077676744</v>
      </c>
      <c r="J606" s="101">
        <f t="shared" si="181"/>
        <v>87.479686002121298</v>
      </c>
      <c r="K606" s="101">
        <f t="shared" si="182"/>
        <v>23.372707655826172</v>
      </c>
      <c r="L606" s="101">
        <f t="shared" si="171"/>
        <v>43.824230756079629</v>
      </c>
      <c r="M606" s="101">
        <f t="shared" si="183"/>
        <v>827.16738965671084</v>
      </c>
      <c r="N606" s="101">
        <f t="shared" si="184"/>
        <v>79.658011787544794</v>
      </c>
      <c r="O606" s="101">
        <f t="shared" si="185"/>
        <v>1.9014284844040665</v>
      </c>
      <c r="P606" s="101">
        <f t="shared" si="186"/>
        <v>1.9014284844040665</v>
      </c>
      <c r="Q606" s="101">
        <f t="shared" si="187"/>
        <v>344.27217514186202</v>
      </c>
      <c r="R606" s="101">
        <f t="shared" si="188"/>
        <v>12.595403899244662</v>
      </c>
      <c r="S606" s="101">
        <f t="shared" si="172"/>
        <v>386.83894185925124</v>
      </c>
      <c r="T606" s="101">
        <f t="shared" si="173"/>
        <v>431.75186114398332</v>
      </c>
      <c r="U606" s="101">
        <f t="shared" si="174"/>
        <v>35.968111555070834</v>
      </c>
      <c r="V606" s="33">
        <f t="shared" si="175"/>
        <v>999.9999999999992</v>
      </c>
      <c r="W606" s="105">
        <f t="shared" si="189"/>
        <v>537578.08086916606</v>
      </c>
      <c r="X606" s="112">
        <f t="shared" si="176"/>
        <v>532.28002730094511</v>
      </c>
      <c r="Y606" s="32">
        <f>(uNES*L606+ uOCEX*G606+uEREX*'UC '!H606+uHOEX*I606+uNES*S606+ uOCEX*N606+uEREX*O606+uHOEX*P606)/(1+oDR)^A$5:A$65536</f>
        <v>290.64344249061025</v>
      </c>
    </row>
    <row r="607" spans="1:25" x14ac:dyDescent="0.25">
      <c r="A607" s="4">
        <v>601</v>
      </c>
      <c r="C607" s="110">
        <f>IF(male=0,VLOOKUP((A605:A1439/'Life tables'!$I$2)+age,lifetable,13,1),IF(male=1,VLOOKUP((A605:A1439/'Life tables'!$I$2)+age,lifetable,10,1),"error"))</f>
        <v>9.9786705819526755E-4</v>
      </c>
      <c r="F607" s="101">
        <f t="shared" si="177"/>
        <v>172.83261016620045</v>
      </c>
      <c r="G607" s="101">
        <f t="shared" si="178"/>
        <v>17.361397409918897</v>
      </c>
      <c r="H607" s="101">
        <f t="shared" si="179"/>
        <v>0.39729425036969146</v>
      </c>
      <c r="I607" s="101">
        <f t="shared" si="180"/>
        <v>0.39729425036969146</v>
      </c>
      <c r="J607" s="101">
        <f t="shared" si="181"/>
        <v>87.67026723063735</v>
      </c>
      <c r="K607" s="101">
        <f t="shared" si="182"/>
        <v>23.403851202625415</v>
      </c>
      <c r="L607" s="101">
        <f t="shared" si="171"/>
        <v>43.602505822279426</v>
      </c>
      <c r="M607" s="101">
        <f t="shared" si="183"/>
        <v>827.16738983379867</v>
      </c>
      <c r="N607" s="101">
        <f t="shared" si="184"/>
        <v>79.658011804598729</v>
      </c>
      <c r="O607" s="101">
        <f t="shared" si="185"/>
        <v>1.9014284848111425</v>
      </c>
      <c r="P607" s="101">
        <f t="shared" si="186"/>
        <v>1.9014284848111425</v>
      </c>
      <c r="Q607" s="101">
        <f t="shared" si="187"/>
        <v>345.18086108338866</v>
      </c>
      <c r="R607" s="101">
        <f t="shared" si="188"/>
        <v>12.617557171225918</v>
      </c>
      <c r="S607" s="101">
        <f t="shared" si="172"/>
        <v>385.90810280496305</v>
      </c>
      <c r="T607" s="101">
        <f t="shared" si="173"/>
        <v>432.85112831402603</v>
      </c>
      <c r="U607" s="101">
        <f t="shared" si="174"/>
        <v>36.02140837385133</v>
      </c>
      <c r="V607" s="33">
        <f t="shared" si="175"/>
        <v>999.99999999999909</v>
      </c>
      <c r="W607" s="105">
        <f t="shared" si="189"/>
        <v>535568.61199592473</v>
      </c>
      <c r="X607" s="112">
        <f t="shared" si="176"/>
        <v>531.12746331212179</v>
      </c>
      <c r="Y607" s="32">
        <f>(uNES*L607+ uOCEX*G607+uEREX*'UC '!H607+uHOEX*I607+uNES*S607+ uOCEX*N607+uEREX*O607+uHOEX*P607)/(1+oDR)^A$5:A$65536</f>
        <v>289.91119751276153</v>
      </c>
    </row>
    <row r="608" spans="1:25" x14ac:dyDescent="0.25">
      <c r="A608" s="4">
        <v>602</v>
      </c>
      <c r="C608" s="110">
        <f>IF(male=0,VLOOKUP((A606:A1440/'Life tables'!$I$2)+age,lifetable,13,1),IF(male=1,VLOOKUP((A606:A1440/'Life tables'!$I$2)+age,lifetable,10,1),"error"))</f>
        <v>9.9786705819526755E-4</v>
      </c>
      <c r="F608" s="101">
        <f t="shared" si="177"/>
        <v>172.83260999457104</v>
      </c>
      <c r="G608" s="101">
        <f t="shared" si="178"/>
        <v>17.361397392678366</v>
      </c>
      <c r="H608" s="101">
        <f t="shared" si="179"/>
        <v>0.39729424997516305</v>
      </c>
      <c r="I608" s="101">
        <f t="shared" si="180"/>
        <v>0.39729424997516305</v>
      </c>
      <c r="J608" s="101">
        <f t="shared" si="181"/>
        <v>87.860848458964156</v>
      </c>
      <c r="K608" s="101">
        <f t="shared" si="182"/>
        <v>23.434994749393731</v>
      </c>
      <c r="L608" s="101">
        <f t="shared" si="171"/>
        <v>43.380780893584472</v>
      </c>
      <c r="M608" s="101">
        <f t="shared" si="183"/>
        <v>827.16739000542805</v>
      </c>
      <c r="N608" s="101">
        <f t="shared" si="184"/>
        <v>79.658011821127019</v>
      </c>
      <c r="O608" s="101">
        <f t="shared" si="185"/>
        <v>1.9014284852056709</v>
      </c>
      <c r="P608" s="101">
        <f t="shared" si="186"/>
        <v>1.9014284852056709</v>
      </c>
      <c r="Q608" s="101">
        <f t="shared" si="187"/>
        <v>346.08954702510385</v>
      </c>
      <c r="R608" s="101">
        <f t="shared" si="188"/>
        <v>12.639710443211772</v>
      </c>
      <c r="S608" s="101">
        <f t="shared" si="172"/>
        <v>384.97726374557408</v>
      </c>
      <c r="T608" s="101">
        <f t="shared" si="173"/>
        <v>433.950395484068</v>
      </c>
      <c r="U608" s="101">
        <f t="shared" si="174"/>
        <v>36.074705192605506</v>
      </c>
      <c r="V608" s="33">
        <f t="shared" si="175"/>
        <v>999.99999999999909</v>
      </c>
      <c r="W608" s="105">
        <f t="shared" si="189"/>
        <v>533563.05217705201</v>
      </c>
      <c r="X608" s="112">
        <f t="shared" si="176"/>
        <v>529.97489932332564</v>
      </c>
      <c r="Y608" s="32">
        <f>(uNES*L608+ uOCEX*G608+uEREX*'UC '!H608+uHOEX*I608+uNES*S608+ uOCEX*N608+uEREX*O608+uHOEX*P608)/(1+oDR)^A$5:A$65536</f>
        <v>289.17934966680235</v>
      </c>
    </row>
    <row r="609" spans="1:25" x14ac:dyDescent="0.25">
      <c r="A609" s="4">
        <v>603</v>
      </c>
      <c r="C609" s="110">
        <f>IF(male=0,VLOOKUP((A607:A1441/'Life tables'!$I$2)+age,lifetable,13,1),IF(male=1,VLOOKUP((A607:A1441/'Life tables'!$I$2)+age,lifetable,10,1),"error"))</f>
        <v>9.9786705819526755E-4</v>
      </c>
      <c r="F609" s="101">
        <f t="shared" si="177"/>
        <v>172.83260982823185</v>
      </c>
      <c r="G609" s="101">
        <f t="shared" si="178"/>
        <v>17.361397375969243</v>
      </c>
      <c r="H609" s="101">
        <f t="shared" si="179"/>
        <v>0.39729424959279536</v>
      </c>
      <c r="I609" s="101">
        <f t="shared" si="180"/>
        <v>0.39729424959279536</v>
      </c>
      <c r="J609" s="101">
        <f t="shared" si="181"/>
        <v>88.051429687107543</v>
      </c>
      <c r="K609" s="101">
        <f t="shared" si="182"/>
        <v>23.466138296132076</v>
      </c>
      <c r="L609" s="101">
        <f t="shared" si="171"/>
        <v>43.159055969837397</v>
      </c>
      <c r="M609" s="101">
        <f t="shared" si="183"/>
        <v>827.16739017176724</v>
      </c>
      <c r="N609" s="101">
        <f t="shared" si="184"/>
        <v>79.658011837145835</v>
      </c>
      <c r="O609" s="101">
        <f t="shared" si="185"/>
        <v>1.9014284855880386</v>
      </c>
      <c r="P609" s="101">
        <f t="shared" si="186"/>
        <v>1.9014284855880386</v>
      </c>
      <c r="Q609" s="101">
        <f t="shared" si="187"/>
        <v>346.9982329670018</v>
      </c>
      <c r="R609" s="101">
        <f t="shared" si="188"/>
        <v>12.661863715202081</v>
      </c>
      <c r="S609" s="101">
        <f t="shared" si="172"/>
        <v>384.04642468124149</v>
      </c>
      <c r="T609" s="101">
        <f t="shared" si="173"/>
        <v>435.04966265410934</v>
      </c>
      <c r="U609" s="101">
        <f t="shared" si="174"/>
        <v>36.128002011334161</v>
      </c>
      <c r="V609" s="33">
        <f t="shared" si="175"/>
        <v>999.99999999999909</v>
      </c>
      <c r="W609" s="105">
        <f t="shared" si="189"/>
        <v>531561.39508128725</v>
      </c>
      <c r="X609" s="112">
        <f t="shared" si="176"/>
        <v>528.82233533455565</v>
      </c>
      <c r="Y609" s="32">
        <f>(uNES*L609+ uOCEX*G609+uEREX*'UC '!H609+uHOEX*I609+uNES*S609+ uOCEX*N609+uEREX*O609+uHOEX*P609)/(1+oDR)^A$5:A$65536</f>
        <v>288.44789878487308</v>
      </c>
    </row>
    <row r="610" spans="1:25" x14ac:dyDescent="0.25">
      <c r="A610" s="4">
        <v>604</v>
      </c>
      <c r="C610" s="110">
        <f>IF(male=0,VLOOKUP((A608:A1442/'Life tables'!$I$2)+age,lifetable,13,1),IF(male=1,VLOOKUP((A608:A1442/'Life tables'!$I$2)+age,lifetable,10,1),"error"))</f>
        <v>9.9786705819526755E-4</v>
      </c>
      <c r="F610" s="101">
        <f t="shared" si="177"/>
        <v>172.83260966701985</v>
      </c>
      <c r="G610" s="101">
        <f t="shared" si="178"/>
        <v>17.361397359775161</v>
      </c>
      <c r="H610" s="101">
        <f t="shared" si="179"/>
        <v>0.39729424922221368</v>
      </c>
      <c r="I610" s="101">
        <f t="shared" si="180"/>
        <v>0.39729424922221368</v>
      </c>
      <c r="J610" s="101">
        <f t="shared" si="181"/>
        <v>88.242010915073166</v>
      </c>
      <c r="K610" s="101">
        <f t="shared" si="182"/>
        <v>23.497281842841371</v>
      </c>
      <c r="L610" s="101">
        <f t="shared" si="171"/>
        <v>42.937331050885717</v>
      </c>
      <c r="M610" s="101">
        <f t="shared" si="183"/>
        <v>827.16739033297927</v>
      </c>
      <c r="N610" s="101">
        <f t="shared" si="184"/>
        <v>79.65801185267091</v>
      </c>
      <c r="O610" s="101">
        <f t="shared" si="185"/>
        <v>1.9014284859586201</v>
      </c>
      <c r="P610" s="101">
        <f t="shared" si="186"/>
        <v>1.9014284859586201</v>
      </c>
      <c r="Q610" s="101">
        <f t="shared" si="187"/>
        <v>347.90691890907686</v>
      </c>
      <c r="R610" s="101">
        <f t="shared" si="188"/>
        <v>12.684016987196706</v>
      </c>
      <c r="S610" s="101">
        <f t="shared" si="172"/>
        <v>383.11558561211757</v>
      </c>
      <c r="T610" s="101">
        <f t="shared" si="173"/>
        <v>436.14892982415006</v>
      </c>
      <c r="U610" s="101">
        <f t="shared" si="174"/>
        <v>36.181298830038074</v>
      </c>
      <c r="V610" s="33">
        <f t="shared" si="175"/>
        <v>999.99999999999909</v>
      </c>
      <c r="W610" s="105">
        <f t="shared" si="189"/>
        <v>529563.63438675948</v>
      </c>
      <c r="X610" s="112">
        <f t="shared" si="176"/>
        <v>527.66977134581111</v>
      </c>
      <c r="Y610" s="32">
        <f>(uNES*L610+ uOCEX*G610+uEREX*'UC '!H610+uHOEX*I610+uNES*S610+ uOCEX*N610+uEREX*O610+uHOEX*P610)/(1+oDR)^A$5:A$65536</f>
        <v>287.71684469917784</v>
      </c>
    </row>
    <row r="611" spans="1:25" x14ac:dyDescent="0.25">
      <c r="A611" s="4">
        <v>605</v>
      </c>
      <c r="C611" s="110">
        <f>IF(male=0,VLOOKUP((A609:A1443/'Life tables'!$I$2)+age,lifetable,13,1),IF(male=1,VLOOKUP((A609:A1443/'Life tables'!$I$2)+age,lifetable,10,1),"error"))</f>
        <v>9.9786705819526755E-4</v>
      </c>
      <c r="F611" s="101">
        <f t="shared" si="177"/>
        <v>172.83260951077696</v>
      </c>
      <c r="G611" s="101">
        <f t="shared" si="178"/>
        <v>17.361397344080238</v>
      </c>
      <c r="H611" s="101">
        <f t="shared" si="179"/>
        <v>0.39729424886305459</v>
      </c>
      <c r="I611" s="101">
        <f t="shared" si="180"/>
        <v>0.39729424886305459</v>
      </c>
      <c r="J611" s="101">
        <f t="shared" si="181"/>
        <v>88.432592142866497</v>
      </c>
      <c r="K611" s="101">
        <f t="shared" si="182"/>
        <v>23.528425389522511</v>
      </c>
      <c r="L611" s="101">
        <f t="shared" si="171"/>
        <v>42.715606136581613</v>
      </c>
      <c r="M611" s="101">
        <f t="shared" si="183"/>
        <v>827.16739048922216</v>
      </c>
      <c r="N611" s="101">
        <f t="shared" si="184"/>
        <v>79.658011867717434</v>
      </c>
      <c r="O611" s="101">
        <f t="shared" si="185"/>
        <v>1.9014284863177793</v>
      </c>
      <c r="P611" s="101">
        <f t="shared" si="186"/>
        <v>1.9014284863177793</v>
      </c>
      <c r="Q611" s="101">
        <f t="shared" si="187"/>
        <v>348.81560485132354</v>
      </c>
      <c r="R611" s="101">
        <f t="shared" si="188"/>
        <v>12.706170259195517</v>
      </c>
      <c r="S611" s="101">
        <f t="shared" si="172"/>
        <v>382.18474653835011</v>
      </c>
      <c r="T611" s="101">
        <f t="shared" si="173"/>
        <v>437.24819699419004</v>
      </c>
      <c r="U611" s="101">
        <f t="shared" si="174"/>
        <v>36.234595648718027</v>
      </c>
      <c r="V611" s="33">
        <f t="shared" si="175"/>
        <v>999.99999999999909</v>
      </c>
      <c r="W611" s="105">
        <f t="shared" si="189"/>
        <v>527569.76378097432</v>
      </c>
      <c r="X611" s="112">
        <f t="shared" si="176"/>
        <v>526.51720735709102</v>
      </c>
      <c r="Y611" s="32">
        <f>(uNES*L611+ uOCEX*G611+uEREX*'UC '!H611+uHOEX*I611+uNES*S611+ uOCEX*N611+uEREX*O611+uHOEX*P611)/(1+oDR)^A$5:A$65536</f>
        <v>286.98618724198468</v>
      </c>
    </row>
    <row r="612" spans="1:25" x14ac:dyDescent="0.25">
      <c r="A612" s="4">
        <v>606</v>
      </c>
      <c r="C612" s="110">
        <f>IF(male=0,VLOOKUP((A610:A1444/'Life tables'!$I$2)+age,lifetable,13,1),IF(male=1,VLOOKUP((A610:A1444/'Life tables'!$I$2)+age,lifetable,10,1),"error"))</f>
        <v>9.9786705819526755E-4</v>
      </c>
      <c r="F612" s="101">
        <f t="shared" si="177"/>
        <v>172.83260935935004</v>
      </c>
      <c r="G612" s="101">
        <f t="shared" si="178"/>
        <v>17.361397328869085</v>
      </c>
      <c r="H612" s="101">
        <f t="shared" si="179"/>
        <v>0.39729424851496609</v>
      </c>
      <c r="I612" s="101">
        <f t="shared" si="180"/>
        <v>0.39729424851496609</v>
      </c>
      <c r="J612" s="101">
        <f t="shared" si="181"/>
        <v>88.62317337049285</v>
      </c>
      <c r="K612" s="101">
        <f t="shared" si="182"/>
        <v>23.559568936176365</v>
      </c>
      <c r="L612" s="101">
        <f t="shared" si="171"/>
        <v>42.493881226781809</v>
      </c>
      <c r="M612" s="101">
        <f t="shared" si="183"/>
        <v>827.16739064064905</v>
      </c>
      <c r="N612" s="101">
        <f t="shared" si="184"/>
        <v>79.658011882300173</v>
      </c>
      <c r="O612" s="101">
        <f t="shared" si="185"/>
        <v>1.9014284866658677</v>
      </c>
      <c r="P612" s="101">
        <f t="shared" si="186"/>
        <v>1.9014284866658677</v>
      </c>
      <c r="Q612" s="101">
        <f t="shared" si="187"/>
        <v>349.7242907937366</v>
      </c>
      <c r="R612" s="101">
        <f t="shared" si="188"/>
        <v>12.728323531198383</v>
      </c>
      <c r="S612" s="101">
        <f t="shared" si="172"/>
        <v>381.25390746008213</v>
      </c>
      <c r="T612" s="101">
        <f t="shared" si="173"/>
        <v>438.34746416422945</v>
      </c>
      <c r="U612" s="101">
        <f t="shared" si="174"/>
        <v>36.287892467374746</v>
      </c>
      <c r="V612" s="33">
        <f t="shared" si="175"/>
        <v>999.99999999999909</v>
      </c>
      <c r="W612" s="105">
        <f t="shared" si="189"/>
        <v>525579.77696080087</v>
      </c>
      <c r="X612" s="112">
        <f t="shared" si="176"/>
        <v>525.36464336839492</v>
      </c>
      <c r="Y612" s="32">
        <f>(uNES*L612+ uOCEX*G612+uEREX*'UC '!H612+uHOEX*I612+uNES*S612+ uOCEX*N612+uEREX*O612+uHOEX*P612)/(1+oDR)^A$5:A$65536</f>
        <v>286.25592624562501</v>
      </c>
    </row>
    <row r="613" spans="1:25" x14ac:dyDescent="0.25">
      <c r="A613" s="4">
        <v>607</v>
      </c>
      <c r="C613" s="110">
        <f>IF(male=0,VLOOKUP((A611:A1445/'Life tables'!$I$2)+age,lifetable,13,1),IF(male=1,VLOOKUP((A611:A1445/'Life tables'!$I$2)+age,lifetable,10,1),"error"))</f>
        <v>9.9786705819526755E-4</v>
      </c>
      <c r="F613" s="101">
        <f t="shared" si="177"/>
        <v>172.83260921259063</v>
      </c>
      <c r="G613" s="101">
        <f t="shared" si="178"/>
        <v>17.361397314126794</v>
      </c>
      <c r="H613" s="101">
        <f t="shared" si="179"/>
        <v>0.39729424817760689</v>
      </c>
      <c r="I613" s="101">
        <f t="shared" si="180"/>
        <v>0.39729424817760689</v>
      </c>
      <c r="J613" s="101">
        <f t="shared" si="181"/>
        <v>88.81375459795737</v>
      </c>
      <c r="K613" s="101">
        <f t="shared" si="182"/>
        <v>23.590712482803774</v>
      </c>
      <c r="L613" s="101">
        <f t="shared" si="171"/>
        <v>42.272156321347467</v>
      </c>
      <c r="M613" s="101">
        <f t="shared" si="183"/>
        <v>827.16739078740852</v>
      </c>
      <c r="N613" s="101">
        <f t="shared" si="184"/>
        <v>79.658011896433436</v>
      </c>
      <c r="O613" s="101">
        <f t="shared" si="185"/>
        <v>1.9014284870032272</v>
      </c>
      <c r="P613" s="101">
        <f t="shared" si="186"/>
        <v>1.9014284870032272</v>
      </c>
      <c r="Q613" s="101">
        <f t="shared" si="187"/>
        <v>350.63297673631087</v>
      </c>
      <c r="R613" s="101">
        <f t="shared" si="188"/>
        <v>12.75047680320518</v>
      </c>
      <c r="S613" s="101">
        <f t="shared" si="172"/>
        <v>380.32306837745261</v>
      </c>
      <c r="T613" s="101">
        <f t="shared" si="173"/>
        <v>439.44673133426824</v>
      </c>
      <c r="U613" s="101">
        <f t="shared" si="174"/>
        <v>36.341189286008955</v>
      </c>
      <c r="V613" s="33">
        <f t="shared" si="175"/>
        <v>999.99999999999909</v>
      </c>
      <c r="W613" s="105">
        <f t="shared" si="189"/>
        <v>523593.66763245821</v>
      </c>
      <c r="X613" s="112">
        <f t="shared" si="176"/>
        <v>524.2120793797219</v>
      </c>
      <c r="Y613" s="32">
        <f>(uNES*L613+ uOCEX*G613+uEREX*'UC '!H613+uHOEX*I613+uNES*S613+ uOCEX*N613+uEREX*O613+uHOEX*P613)/(1+oDR)^A$5:A$65536</f>
        <v>285.52606154249378</v>
      </c>
    </row>
    <row r="614" spans="1:25" x14ac:dyDescent="0.25">
      <c r="A614" s="4">
        <v>608</v>
      </c>
      <c r="C614" s="110">
        <f>IF(male=0,VLOOKUP((A612:A1446/'Life tables'!$I$2)+age,lifetable,13,1),IF(male=1,VLOOKUP((A612:A1446/'Life tables'!$I$2)+age,lifetable,10,1),"error"))</f>
        <v>9.9786705819526755E-4</v>
      </c>
      <c r="F614" s="101">
        <f t="shared" si="177"/>
        <v>172.83260907035483</v>
      </c>
      <c r="G614" s="101">
        <f t="shared" si="178"/>
        <v>17.361397299838913</v>
      </c>
      <c r="H614" s="101">
        <f t="shared" si="179"/>
        <v>0.39729424785064621</v>
      </c>
      <c r="I614" s="101">
        <f t="shared" si="180"/>
        <v>0.39729424785064621</v>
      </c>
      <c r="J614" s="101">
        <f t="shared" si="181"/>
        <v>89.004335825265045</v>
      </c>
      <c r="K614" s="101">
        <f t="shared" si="182"/>
        <v>23.621856029405553</v>
      </c>
      <c r="L614" s="101">
        <f t="shared" si="171"/>
        <v>42.050431420144037</v>
      </c>
      <c r="M614" s="101">
        <f t="shared" si="183"/>
        <v>827.16739092964428</v>
      </c>
      <c r="N614" s="101">
        <f t="shared" si="184"/>
        <v>79.658011910131037</v>
      </c>
      <c r="O614" s="101">
        <f t="shared" si="185"/>
        <v>1.9014284873301877</v>
      </c>
      <c r="P614" s="101">
        <f t="shared" si="186"/>
        <v>1.9014284873301877</v>
      </c>
      <c r="Q614" s="101">
        <f t="shared" si="187"/>
        <v>351.54166267904139</v>
      </c>
      <c r="R614" s="101">
        <f t="shared" si="188"/>
        <v>12.772630075215785</v>
      </c>
      <c r="S614" s="101">
        <f t="shared" si="172"/>
        <v>379.39222929059571</v>
      </c>
      <c r="T614" s="101">
        <f t="shared" si="173"/>
        <v>440.54599850430645</v>
      </c>
      <c r="U614" s="101">
        <f t="shared" si="174"/>
        <v>36.394486104621336</v>
      </c>
      <c r="V614" s="33">
        <f t="shared" si="175"/>
        <v>999.99999999999909</v>
      </c>
      <c r="W614" s="105">
        <f t="shared" si="189"/>
        <v>521611.42951150326</v>
      </c>
      <c r="X614" s="112">
        <f t="shared" si="176"/>
        <v>523.05951539107127</v>
      </c>
      <c r="Y614" s="32">
        <f>(uNES*L614+ uOCEX*G614+uEREX*'UC '!H614+uHOEX*I614+uNES*S614+ uOCEX*N614+uEREX*O614+uHOEX*P614)/(1+oDR)^A$5:A$65536</f>
        <v>284.79659296504997</v>
      </c>
    </row>
    <row r="615" spans="1:25" x14ac:dyDescent="0.25">
      <c r="A615" s="4">
        <v>609</v>
      </c>
      <c r="C615" s="110">
        <f>IF(male=0,VLOOKUP((A613:A1447/'Life tables'!$I$2)+age,lifetable,13,1),IF(male=1,VLOOKUP((A613:A1447/'Life tables'!$I$2)+age,lifetable,10,1),"error"))</f>
        <v>9.9786705819526755E-4</v>
      </c>
      <c r="F615" s="101">
        <f t="shared" si="177"/>
        <v>172.83260893250329</v>
      </c>
      <c r="G615" s="101">
        <f t="shared" si="178"/>
        <v>17.361397285991437</v>
      </c>
      <c r="H615" s="101">
        <f t="shared" si="179"/>
        <v>0.39729424753376374</v>
      </c>
      <c r="I615" s="101">
        <f t="shared" si="180"/>
        <v>0.39729424753376374</v>
      </c>
      <c r="J615" s="101">
        <f t="shared" si="181"/>
        <v>89.19491705242072</v>
      </c>
      <c r="K615" s="101">
        <f t="shared" si="182"/>
        <v>23.652999575982491</v>
      </c>
      <c r="L615" s="101">
        <f t="shared" si="171"/>
        <v>41.82870652304112</v>
      </c>
      <c r="M615" s="101">
        <f t="shared" si="183"/>
        <v>827.16739106749583</v>
      </c>
      <c r="N615" s="101">
        <f t="shared" si="184"/>
        <v>79.658011923406448</v>
      </c>
      <c r="O615" s="101">
        <f t="shared" si="185"/>
        <v>1.9014284876470702</v>
      </c>
      <c r="P615" s="101">
        <f t="shared" si="186"/>
        <v>1.9014284876470702</v>
      </c>
      <c r="Q615" s="101">
        <f t="shared" si="187"/>
        <v>352.45034862192335</v>
      </c>
      <c r="R615" s="101">
        <f t="shared" si="188"/>
        <v>12.794783347230084</v>
      </c>
      <c r="S615" s="101">
        <f t="shared" si="172"/>
        <v>378.46139019964181</v>
      </c>
      <c r="T615" s="101">
        <f t="shared" si="173"/>
        <v>441.64526567434405</v>
      </c>
      <c r="U615" s="101">
        <f t="shared" si="174"/>
        <v>36.447782923212571</v>
      </c>
      <c r="V615" s="33">
        <f t="shared" si="175"/>
        <v>999.99999999999909</v>
      </c>
      <c r="W615" s="105">
        <f t="shared" si="189"/>
        <v>519633.05632281565</v>
      </c>
      <c r="X615" s="112">
        <f t="shared" si="176"/>
        <v>521.90695140244247</v>
      </c>
      <c r="Y615" s="32">
        <f>(uNES*L615+ uOCEX*G615+uEREX*'UC '!H615+uHOEX*I615+uNES*S615+ uOCEX*N615+uEREX*O615+uHOEX*P615)/(1+oDR)^A$5:A$65536</f>
        <v>284.06752034581598</v>
      </c>
    </row>
    <row r="616" spans="1:25" x14ac:dyDescent="0.25">
      <c r="A616" s="4">
        <v>610</v>
      </c>
      <c r="C616" s="110">
        <f>IF(male=0,VLOOKUP((A614:A1448/'Life tables'!$I$2)+age,lifetable,13,1),IF(male=1,VLOOKUP((A614:A1448/'Life tables'!$I$2)+age,lifetable,10,1),"error"))</f>
        <v>9.9786705819526755E-4</v>
      </c>
      <c r="F616" s="101">
        <f t="shared" si="177"/>
        <v>172.83260879890079</v>
      </c>
      <c r="G616" s="101">
        <f t="shared" si="178"/>
        <v>17.361397272570787</v>
      </c>
      <c r="H616" s="101">
        <f t="shared" si="179"/>
        <v>0.39729424722664863</v>
      </c>
      <c r="I616" s="101">
        <f t="shared" si="180"/>
        <v>0.39729424722664863</v>
      </c>
      <c r="J616" s="101">
        <f t="shared" si="181"/>
        <v>89.385498279429072</v>
      </c>
      <c r="K616" s="101">
        <f t="shared" si="182"/>
        <v>23.684143122535353</v>
      </c>
      <c r="L616" s="101">
        <f t="shared" si="171"/>
        <v>41.606981629912269</v>
      </c>
      <c r="M616" s="101">
        <f t="shared" si="183"/>
        <v>827.16739120109833</v>
      </c>
      <c r="N616" s="101">
        <f t="shared" si="184"/>
        <v>79.658011936272658</v>
      </c>
      <c r="O616" s="101">
        <f t="shared" si="185"/>
        <v>1.9014284879541852</v>
      </c>
      <c r="P616" s="101">
        <f t="shared" si="186"/>
        <v>1.9014284879541852</v>
      </c>
      <c r="Q616" s="101">
        <f t="shared" si="187"/>
        <v>353.35903456495208</v>
      </c>
      <c r="R616" s="101">
        <f t="shared" si="188"/>
        <v>12.81693661924796</v>
      </c>
      <c r="S616" s="101">
        <f t="shared" si="172"/>
        <v>377.53055110471723</v>
      </c>
      <c r="T616" s="101">
        <f t="shared" si="173"/>
        <v>442.74453284438118</v>
      </c>
      <c r="U616" s="101">
        <f t="shared" si="174"/>
        <v>36.501079741783315</v>
      </c>
      <c r="V616" s="33">
        <f t="shared" si="175"/>
        <v>999.99999999999909</v>
      </c>
      <c r="W616" s="105">
        <f t="shared" si="189"/>
        <v>517658.5418005868</v>
      </c>
      <c r="X616" s="112">
        <f t="shared" si="176"/>
        <v>520.75438741383459</v>
      </c>
      <c r="Y616" s="32">
        <f>(uNES*L616+ uOCEX*G616+uEREX*'UC '!H616+uHOEX*I616+uNES*S616+ uOCEX*N616+uEREX*O616+uHOEX*P616)/(1+oDR)^A$5:A$65536</f>
        <v>283.33884351737771</v>
      </c>
    </row>
    <row r="617" spans="1:25" x14ac:dyDescent="0.25">
      <c r="A617" s="4">
        <v>611</v>
      </c>
      <c r="C617" s="110">
        <f>IF(male=0,VLOOKUP((A615:A1449/'Life tables'!$I$2)+age,lifetable,13,1),IF(male=1,VLOOKUP((A615:A1449/'Life tables'!$I$2)+age,lifetable,10,1),"error"))</f>
        <v>9.9786705819526755E-4</v>
      </c>
      <c r="F617" s="101">
        <f t="shared" si="177"/>
        <v>172.8326086694164</v>
      </c>
      <c r="G617" s="101">
        <f t="shared" si="178"/>
        <v>17.361397259563809</v>
      </c>
      <c r="H617" s="101">
        <f t="shared" si="179"/>
        <v>0.39729424692899995</v>
      </c>
      <c r="I617" s="101">
        <f t="shared" si="180"/>
        <v>0.39729424692899995</v>
      </c>
      <c r="J617" s="101">
        <f t="shared" si="181"/>
        <v>89.576079506294633</v>
      </c>
      <c r="K617" s="101">
        <f t="shared" si="182"/>
        <v>23.715286669064884</v>
      </c>
      <c r="L617" s="101">
        <f t="shared" si="171"/>
        <v>41.385256740635072</v>
      </c>
      <c r="M617" s="101">
        <f t="shared" si="183"/>
        <v>827.16739133058275</v>
      </c>
      <c r="N617" s="101">
        <f t="shared" si="184"/>
        <v>79.658011948742285</v>
      </c>
      <c r="O617" s="101">
        <f t="shared" si="185"/>
        <v>1.901428488251834</v>
      </c>
      <c r="P617" s="101">
        <f t="shared" si="186"/>
        <v>1.901428488251834</v>
      </c>
      <c r="Q617" s="101">
        <f t="shared" si="187"/>
        <v>354.26772050812303</v>
      </c>
      <c r="R617" s="101">
        <f t="shared" si="188"/>
        <v>12.839089891269303</v>
      </c>
      <c r="S617" s="101">
        <f t="shared" si="172"/>
        <v>376.59971200594447</v>
      </c>
      <c r="T617" s="101">
        <f t="shared" si="173"/>
        <v>443.84380001441764</v>
      </c>
      <c r="U617" s="101">
        <f t="shared" si="174"/>
        <v>36.554376560334191</v>
      </c>
      <c r="V617" s="33">
        <f t="shared" si="175"/>
        <v>999.99999999999909</v>
      </c>
      <c r="W617" s="105">
        <f t="shared" si="189"/>
        <v>515687.87968830531</v>
      </c>
      <c r="X617" s="112">
        <f t="shared" si="176"/>
        <v>519.60182342524729</v>
      </c>
      <c r="Y617" s="32">
        <f>(uNES*L617+ uOCEX*G617+uEREX*'UC '!H617+uHOEX*I617+uNES*S617+ uOCEX*N617+uEREX*O617+uHOEX*P617)/(1+oDR)^A$5:A$65536</f>
        <v>282.61056231238473</v>
      </c>
    </row>
    <row r="618" spans="1:25" x14ac:dyDescent="0.25">
      <c r="A618" s="4">
        <v>612</v>
      </c>
      <c r="C618" s="110">
        <f>IF(male=0,VLOOKUP((A616:A1450/'Life tables'!$I$2)+age,lifetable,13,1),IF(male=1,VLOOKUP((A616:A1450/'Life tables'!$I$2)+age,lifetable,10,1),"error"))</f>
        <v>9.9786705819526755E-4</v>
      </c>
      <c r="F618" s="101">
        <f t="shared" si="177"/>
        <v>172.83260854392319</v>
      </c>
      <c r="G618" s="101">
        <f t="shared" si="178"/>
        <v>17.36139724695775</v>
      </c>
      <c r="H618" s="101">
        <f t="shared" si="179"/>
        <v>0.39729424664052582</v>
      </c>
      <c r="I618" s="101">
        <f t="shared" si="180"/>
        <v>0.39729424664052582</v>
      </c>
      <c r="J618" s="101">
        <f t="shared" si="181"/>
        <v>89.766660733021823</v>
      </c>
      <c r="K618" s="101">
        <f t="shared" si="182"/>
        <v>23.746430215571802</v>
      </c>
      <c r="L618" s="101">
        <f t="shared" si="171"/>
        <v>41.163531855090753</v>
      </c>
      <c r="M618" s="101">
        <f t="shared" si="183"/>
        <v>827.16739145607607</v>
      </c>
      <c r="N618" s="101">
        <f t="shared" si="184"/>
        <v>79.658011960827565</v>
      </c>
      <c r="O618" s="101">
        <f t="shared" si="185"/>
        <v>1.9014284885403083</v>
      </c>
      <c r="P618" s="101">
        <f t="shared" si="186"/>
        <v>1.9014284885403083</v>
      </c>
      <c r="Q618" s="101">
        <f t="shared" si="187"/>
        <v>355.17640645143183</v>
      </c>
      <c r="R618" s="101">
        <f t="shared" si="188"/>
        <v>12.861243163294008</v>
      </c>
      <c r="S618" s="101">
        <f t="shared" si="172"/>
        <v>375.66887290344204</v>
      </c>
      <c r="T618" s="101">
        <f t="shared" si="173"/>
        <v>444.94306718445364</v>
      </c>
      <c r="U618" s="101">
        <f t="shared" si="174"/>
        <v>36.607673378865812</v>
      </c>
      <c r="V618" s="33">
        <f t="shared" si="175"/>
        <v>999.99999999999932</v>
      </c>
      <c r="W618" s="105">
        <f t="shared" si="189"/>
        <v>513721.06373874465</v>
      </c>
      <c r="X618" s="112">
        <f t="shared" si="176"/>
        <v>518.44925943667977</v>
      </c>
      <c r="Y618" s="32">
        <f>(uNES*L618+ uOCEX*G618+uEREX*'UC '!H618+uHOEX*I618+uNES*S618+ uOCEX*N618+uEREX*O618+uHOEX*P618)/(1+oDR)^A$5:A$65536</f>
        <v>281.88267656355015</v>
      </c>
    </row>
    <row r="619" spans="1:25" x14ac:dyDescent="0.25">
      <c r="A619" s="4">
        <v>613</v>
      </c>
      <c r="C619" s="110">
        <f>IF(male=0,VLOOKUP((A617:A1451/'Life tables'!$I$2)+age,lifetable,13,1),IF(male=1,VLOOKUP((A617:A1451/'Life tables'!$I$2)+age,lifetable,10,1),"error"))</f>
        <v>9.9786705819526755E-4</v>
      </c>
      <c r="F619" s="101">
        <f t="shared" si="177"/>
        <v>172.83260842229811</v>
      </c>
      <c r="G619" s="101">
        <f t="shared" si="178"/>
        <v>17.361397234740259</v>
      </c>
      <c r="H619" s="101">
        <f t="shared" si="179"/>
        <v>0.39729424636094346</v>
      </c>
      <c r="I619" s="101">
        <f t="shared" si="180"/>
        <v>0.39729424636094346</v>
      </c>
      <c r="J619" s="101">
        <f t="shared" si="181"/>
        <v>89.95724195961489</v>
      </c>
      <c r="K619" s="101">
        <f t="shared" si="182"/>
        <v>23.777573762056804</v>
      </c>
      <c r="L619" s="101">
        <f t="shared" si="171"/>
        <v>40.941806973164262</v>
      </c>
      <c r="M619" s="101">
        <f t="shared" si="183"/>
        <v>827.1673915777011</v>
      </c>
      <c r="N619" s="101">
        <f t="shared" si="184"/>
        <v>79.658011972540322</v>
      </c>
      <c r="O619" s="101">
        <f t="shared" si="185"/>
        <v>1.9014284888198907</v>
      </c>
      <c r="P619" s="101">
        <f t="shared" si="186"/>
        <v>1.9014284888198907</v>
      </c>
      <c r="Q619" s="101">
        <f t="shared" si="187"/>
        <v>356.08509239487427</v>
      </c>
      <c r="R619" s="101">
        <f t="shared" si="188"/>
        <v>12.88339643532197</v>
      </c>
      <c r="S619" s="101">
        <f t="shared" si="172"/>
        <v>374.73803379732476</v>
      </c>
      <c r="T619" s="101">
        <f t="shared" si="173"/>
        <v>446.04233435448918</v>
      </c>
      <c r="U619" s="101">
        <f t="shared" si="174"/>
        <v>36.660970197378774</v>
      </c>
      <c r="V619" s="33">
        <f t="shared" si="175"/>
        <v>999.9999999999992</v>
      </c>
      <c r="W619" s="105">
        <f t="shared" si="189"/>
        <v>511758.08771394932</v>
      </c>
      <c r="X619" s="112">
        <f t="shared" si="176"/>
        <v>517.29669544813123</v>
      </c>
      <c r="Y619" s="32">
        <f>(uNES*L619+ uOCEX*G619+uEREX*'UC '!H619+uHOEX*I619+uNES*S619+ uOCEX*N619+uEREX*O619+uHOEX*P619)/(1+oDR)^A$5:A$65536</f>
        <v>281.15518610365024</v>
      </c>
    </row>
    <row r="620" spans="1:25" x14ac:dyDescent="0.25">
      <c r="A620" s="4">
        <v>614</v>
      </c>
      <c r="C620" s="110">
        <f>IF(male=0,VLOOKUP((A618:A1452/'Life tables'!$I$2)+age,lifetable,13,1),IF(male=1,VLOOKUP((A618:A1452/'Life tables'!$I$2)+age,lifetable,10,1),"error"))</f>
        <v>9.9786705819526755E-4</v>
      </c>
      <c r="F620" s="101">
        <f t="shared" si="177"/>
        <v>172.83260830442194</v>
      </c>
      <c r="G620" s="101">
        <f t="shared" si="178"/>
        <v>17.361397222899349</v>
      </c>
      <c r="H620" s="101">
        <f t="shared" si="179"/>
        <v>0.39729424608997888</v>
      </c>
      <c r="I620" s="101">
        <f t="shared" si="180"/>
        <v>0.39729424608997888</v>
      </c>
      <c r="J620" s="101">
        <f t="shared" si="181"/>
        <v>90.147823186077986</v>
      </c>
      <c r="K620" s="101">
        <f t="shared" si="182"/>
        <v>23.808717308520563</v>
      </c>
      <c r="L620" s="101">
        <f t="shared" si="171"/>
        <v>40.7200820947441</v>
      </c>
      <c r="M620" s="101">
        <f t="shared" si="183"/>
        <v>827.16739169557729</v>
      </c>
      <c r="N620" s="101">
        <f t="shared" si="184"/>
        <v>79.658011983892052</v>
      </c>
      <c r="O620" s="101">
        <f t="shared" si="185"/>
        <v>1.9014284890908553</v>
      </c>
      <c r="P620" s="101">
        <f t="shared" si="186"/>
        <v>1.9014284890908553</v>
      </c>
      <c r="Q620" s="101">
        <f t="shared" si="187"/>
        <v>356.99377833844619</v>
      </c>
      <c r="R620" s="101">
        <f t="shared" si="188"/>
        <v>12.905549707353089</v>
      </c>
      <c r="S620" s="101">
        <f t="shared" si="172"/>
        <v>373.80719468770423</v>
      </c>
      <c r="T620" s="101">
        <f t="shared" si="173"/>
        <v>447.14160152452416</v>
      </c>
      <c r="U620" s="101">
        <f t="shared" si="174"/>
        <v>36.714267015873652</v>
      </c>
      <c r="V620" s="33">
        <f t="shared" si="175"/>
        <v>999.9999999999992</v>
      </c>
      <c r="W620" s="105">
        <f t="shared" si="189"/>
        <v>509798.94538522261</v>
      </c>
      <c r="X620" s="112">
        <f t="shared" si="176"/>
        <v>516.14413145960134</v>
      </c>
      <c r="Y620" s="32">
        <f>(uNES*L620+ uOCEX*G620+uEREX*'UC '!H620+uHOEX*I620+uNES*S620+ uOCEX*N620+uEREX*O620+uHOEX*P620)/(1+oDR)^A$5:A$65536</f>
        <v>280.42809076552521</v>
      </c>
    </row>
    <row r="621" spans="1:25" x14ac:dyDescent="0.25">
      <c r="A621" s="4">
        <v>615</v>
      </c>
      <c r="C621" s="110">
        <f>IF(male=0,VLOOKUP((A619:A1453/'Life tables'!$I$2)+age,lifetable,13,1),IF(male=1,VLOOKUP((A619:A1453/'Life tables'!$I$2)+age,lifetable,10,1),"error"))</f>
        <v>9.9786705819526755E-4</v>
      </c>
      <c r="F621" s="101">
        <f t="shared" si="177"/>
        <v>172.83260819017914</v>
      </c>
      <c r="G621" s="101">
        <f t="shared" si="178"/>
        <v>17.361397211423423</v>
      </c>
      <c r="H621" s="101">
        <f t="shared" si="179"/>
        <v>0.39729424582736633</v>
      </c>
      <c r="I621" s="101">
        <f t="shared" si="180"/>
        <v>0.39729424582736633</v>
      </c>
      <c r="J621" s="101">
        <f t="shared" si="181"/>
        <v>90.338404412415102</v>
      </c>
      <c r="K621" s="101">
        <f t="shared" si="182"/>
        <v>23.839860854963739</v>
      </c>
      <c r="L621" s="101">
        <f t="shared" si="171"/>
        <v>40.498357219722152</v>
      </c>
      <c r="M621" s="101">
        <f t="shared" si="183"/>
        <v>827.16739180982006</v>
      </c>
      <c r="N621" s="101">
        <f t="shared" si="184"/>
        <v>79.658011994893869</v>
      </c>
      <c r="O621" s="101">
        <f t="shared" si="185"/>
        <v>1.9014284893534676</v>
      </c>
      <c r="P621" s="101">
        <f t="shared" si="186"/>
        <v>1.9014284893534676</v>
      </c>
      <c r="Q621" s="101">
        <f t="shared" si="187"/>
        <v>357.90246428214363</v>
      </c>
      <c r="R621" s="101">
        <f t="shared" si="188"/>
        <v>12.927702979387268</v>
      </c>
      <c r="S621" s="101">
        <f t="shared" si="172"/>
        <v>372.87635557468838</v>
      </c>
      <c r="T621" s="101">
        <f t="shared" si="173"/>
        <v>448.24086869455874</v>
      </c>
      <c r="U621" s="101">
        <f t="shared" si="174"/>
        <v>36.767563834351009</v>
      </c>
      <c r="V621" s="33">
        <f t="shared" si="175"/>
        <v>999.9999999999992</v>
      </c>
      <c r="W621" s="105">
        <f t="shared" si="189"/>
        <v>507843.63053311326</v>
      </c>
      <c r="X621" s="112">
        <f t="shared" si="176"/>
        <v>514.99156747108941</v>
      </c>
      <c r="Y621" s="32">
        <f>(uNES*L621+ uOCEX*G621+uEREX*'UC '!H621+uHOEX*I621+uNES*S621+ uOCEX*N621+uEREX*O621+uHOEX*P621)/(1+oDR)^A$5:A$65536</f>
        <v>279.7013903820789</v>
      </c>
    </row>
    <row r="622" spans="1:25" x14ac:dyDescent="0.25">
      <c r="A622" s="4">
        <v>616</v>
      </c>
      <c r="C622" s="110">
        <f>IF(male=0,VLOOKUP((A620:A1454/'Life tables'!$I$2)+age,lifetable,13,1),IF(male=1,VLOOKUP((A620:A1454/'Life tables'!$I$2)+age,lifetable,10,1),"error"))</f>
        <v>9.9786705819526755E-4</v>
      </c>
      <c r="F622" s="101">
        <f t="shared" si="177"/>
        <v>172.83260807945771</v>
      </c>
      <c r="G622" s="101">
        <f t="shared" si="178"/>
        <v>17.361397200301223</v>
      </c>
      <c r="H622" s="101">
        <f t="shared" si="179"/>
        <v>0.39729424557284848</v>
      </c>
      <c r="I622" s="101">
        <f t="shared" si="180"/>
        <v>0.39729424557284848</v>
      </c>
      <c r="J622" s="101">
        <f t="shared" si="181"/>
        <v>90.528985638630132</v>
      </c>
      <c r="K622" s="101">
        <f t="shared" si="182"/>
        <v>23.871004401386962</v>
      </c>
      <c r="L622" s="101">
        <f t="shared" si="171"/>
        <v>40.276632347993711</v>
      </c>
      <c r="M622" s="101">
        <f t="shared" si="183"/>
        <v>827.16739192054149</v>
      </c>
      <c r="N622" s="101">
        <f t="shared" si="184"/>
        <v>79.658012005556586</v>
      </c>
      <c r="O622" s="101">
        <f t="shared" si="185"/>
        <v>1.9014284896079856</v>
      </c>
      <c r="P622" s="101">
        <f t="shared" si="186"/>
        <v>1.9014284896079856</v>
      </c>
      <c r="Q622" s="101">
        <f t="shared" si="187"/>
        <v>358.81115022596271</v>
      </c>
      <c r="R622" s="101">
        <f t="shared" si="188"/>
        <v>12.949856251424412</v>
      </c>
      <c r="S622" s="101">
        <f t="shared" si="172"/>
        <v>371.9455164583818</v>
      </c>
      <c r="T622" s="101">
        <f t="shared" si="173"/>
        <v>449.34013586459287</v>
      </c>
      <c r="U622" s="101">
        <f t="shared" si="174"/>
        <v>36.820860652811376</v>
      </c>
      <c r="V622" s="33">
        <f t="shared" si="175"/>
        <v>999.9999999999992</v>
      </c>
      <c r="W622" s="105">
        <f t="shared" si="189"/>
        <v>505892.13694740209</v>
      </c>
      <c r="X622" s="112">
        <f t="shared" si="176"/>
        <v>513.83900348259499</v>
      </c>
      <c r="Y622" s="32">
        <f>(uNES*L622+ uOCEX*G622+uEREX*'UC '!H622+uHOEX*I622+uNES*S622+ uOCEX*N622+uEREX*O622+uHOEX*P622)/(1+oDR)^A$5:A$65536</f>
        <v>278.97508478627753</v>
      </c>
    </row>
    <row r="623" spans="1:25" x14ac:dyDescent="0.25">
      <c r="A623" s="4">
        <v>617</v>
      </c>
      <c r="C623" s="110">
        <f>IF(male=0,VLOOKUP((A621:A1455/'Life tables'!$I$2)+age,lifetable,13,1),IF(male=1,VLOOKUP((A621:A1455/'Life tables'!$I$2)+age,lifetable,10,1),"error"))</f>
        <v>9.9786705819526755E-4</v>
      </c>
      <c r="F623" s="101">
        <f t="shared" si="177"/>
        <v>172.83260797214913</v>
      </c>
      <c r="G623" s="101">
        <f t="shared" si="178"/>
        <v>17.361397189521853</v>
      </c>
      <c r="H623" s="101">
        <f t="shared" si="179"/>
        <v>0.3972942453261758</v>
      </c>
      <c r="I623" s="101">
        <f t="shared" si="180"/>
        <v>0.3972942453261758</v>
      </c>
      <c r="J623" s="101">
        <f t="shared" si="181"/>
        <v>90.719566864726829</v>
      </c>
      <c r="K623" s="101">
        <f t="shared" si="182"/>
        <v>23.902147947790848</v>
      </c>
      <c r="L623" s="101">
        <f t="shared" si="171"/>
        <v>40.054907479457256</v>
      </c>
      <c r="M623" s="101">
        <f t="shared" si="183"/>
        <v>827.16739202785004</v>
      </c>
      <c r="N623" s="101">
        <f t="shared" si="184"/>
        <v>79.658012015890634</v>
      </c>
      <c r="O623" s="101">
        <f t="shared" si="185"/>
        <v>1.9014284898546583</v>
      </c>
      <c r="P623" s="101">
        <f t="shared" si="186"/>
        <v>1.9014284898546583</v>
      </c>
      <c r="Q623" s="101">
        <f t="shared" si="187"/>
        <v>359.71983616989962</v>
      </c>
      <c r="R623" s="101">
        <f t="shared" si="188"/>
        <v>12.972009523464431</v>
      </c>
      <c r="S623" s="101">
        <f t="shared" si="172"/>
        <v>371.01467733888609</v>
      </c>
      <c r="T623" s="101">
        <f t="shared" si="173"/>
        <v>450.43940303462648</v>
      </c>
      <c r="U623" s="101">
        <f t="shared" si="174"/>
        <v>36.87415747125528</v>
      </c>
      <c r="V623" s="33">
        <f t="shared" si="175"/>
        <v>999.9999999999992</v>
      </c>
      <c r="W623" s="105">
        <f t="shared" si="189"/>
        <v>503944.4584270895</v>
      </c>
      <c r="X623" s="112">
        <f t="shared" si="176"/>
        <v>512.68643949411751</v>
      </c>
      <c r="Y623" s="32">
        <f>(uNES*L623+ uOCEX*G623+uEREX*'UC '!H623+uHOEX*I623+uNES*S623+ uOCEX*N623+uEREX*O623+uHOEX*P623)/(1+oDR)^A$5:A$65536</f>
        <v>278.24917381115222</v>
      </c>
    </row>
    <row r="624" spans="1:25" x14ac:dyDescent="0.25">
      <c r="A624" s="4">
        <v>618</v>
      </c>
      <c r="C624" s="110">
        <f>IF(male=0,VLOOKUP((A622:A1456/'Life tables'!$I$2)+age,lifetable,13,1),IF(male=1,VLOOKUP((A622:A1456/'Life tables'!$I$2)+age,lifetable,10,1),"error"))</f>
        <v>9.9786705819526755E-4</v>
      </c>
      <c r="F624" s="101">
        <f t="shared" si="177"/>
        <v>172.83260786814816</v>
      </c>
      <c r="G624" s="101">
        <f t="shared" si="178"/>
        <v>17.361397179074736</v>
      </c>
      <c r="H624" s="101">
        <f t="shared" si="179"/>
        <v>0.39729424508710642</v>
      </c>
      <c r="I624" s="101">
        <f t="shared" si="180"/>
        <v>0.39729424508710642</v>
      </c>
      <c r="J624" s="101">
        <f t="shared" si="181"/>
        <v>90.910148090708844</v>
      </c>
      <c r="K624" s="101">
        <f t="shared" si="182"/>
        <v>23.933291494175993</v>
      </c>
      <c r="L624" s="101">
        <f t="shared" si="171"/>
        <v>39.833182614014362</v>
      </c>
      <c r="M624" s="101">
        <f t="shared" si="183"/>
        <v>827.16739213185099</v>
      </c>
      <c r="N624" s="101">
        <f t="shared" si="184"/>
        <v>79.658012025906146</v>
      </c>
      <c r="O624" s="101">
        <f t="shared" si="185"/>
        <v>1.9014284900937275</v>
      </c>
      <c r="P624" s="101">
        <f t="shared" si="186"/>
        <v>1.9014284900937275</v>
      </c>
      <c r="Q624" s="101">
        <f t="shared" si="187"/>
        <v>360.62852211395079</v>
      </c>
      <c r="R624" s="101">
        <f t="shared" si="188"/>
        <v>12.994162795507235</v>
      </c>
      <c r="S624" s="101">
        <f t="shared" si="172"/>
        <v>370.08383821629934</v>
      </c>
      <c r="T624" s="101">
        <f t="shared" si="173"/>
        <v>451.53867020465964</v>
      </c>
      <c r="U624" s="101">
        <f t="shared" si="174"/>
        <v>36.927454289683226</v>
      </c>
      <c r="V624" s="33">
        <f t="shared" si="175"/>
        <v>999.99999999999909</v>
      </c>
      <c r="W624" s="105">
        <f t="shared" si="189"/>
        <v>502000.58878038207</v>
      </c>
      <c r="X624" s="112">
        <f t="shared" si="176"/>
        <v>511.53387550565628</v>
      </c>
      <c r="Y624" s="32">
        <f>(uNES*L624+ uOCEX*G624+uEREX*'UC '!H624+uHOEX*I624+uNES*S624+ uOCEX*N624+uEREX*O624+uHOEX*P624)/(1+oDR)^A$5:A$65536</f>
        <v>277.52365728979612</v>
      </c>
    </row>
    <row r="625" spans="1:25" x14ac:dyDescent="0.25">
      <c r="A625" s="4">
        <v>619</v>
      </c>
      <c r="C625" s="110">
        <f>IF(male=0,VLOOKUP((A623:A1457/'Life tables'!$I$2)+age,lifetable,13,1),IF(male=1,VLOOKUP((A623:A1457/'Life tables'!$I$2)+age,lifetable,10,1),"error"))</f>
        <v>9.9786705819526755E-4</v>
      </c>
      <c r="F625" s="101">
        <f t="shared" si="177"/>
        <v>172.83260776735287</v>
      </c>
      <c r="G625" s="101">
        <f t="shared" si="178"/>
        <v>17.361397168949637</v>
      </c>
      <c r="H625" s="101">
        <f t="shared" si="179"/>
        <v>0.39729424485540599</v>
      </c>
      <c r="I625" s="101">
        <f t="shared" si="180"/>
        <v>0.39729424485540599</v>
      </c>
      <c r="J625" s="101">
        <f t="shared" si="181"/>
        <v>91.100729316579717</v>
      </c>
      <c r="K625" s="101">
        <f t="shared" si="182"/>
        <v>23.964435040542977</v>
      </c>
      <c r="L625" s="101">
        <f t="shared" si="171"/>
        <v>39.611457751569731</v>
      </c>
      <c r="M625" s="101">
        <f t="shared" si="183"/>
        <v>827.16739223264619</v>
      </c>
      <c r="N625" s="101">
        <f t="shared" si="184"/>
        <v>79.658012035612956</v>
      </c>
      <c r="O625" s="101">
        <f t="shared" si="185"/>
        <v>1.9014284903254277</v>
      </c>
      <c r="P625" s="101">
        <f t="shared" si="186"/>
        <v>1.9014284903254277</v>
      </c>
      <c r="Q625" s="101">
        <f t="shared" si="187"/>
        <v>361.5372080581127</v>
      </c>
      <c r="R625" s="101">
        <f t="shared" si="188"/>
        <v>13.016316067552738</v>
      </c>
      <c r="S625" s="101">
        <f t="shared" si="172"/>
        <v>369.15299909071695</v>
      </c>
      <c r="T625" s="101">
        <f t="shared" si="173"/>
        <v>452.6379373746924</v>
      </c>
      <c r="U625" s="101">
        <f t="shared" si="174"/>
        <v>36.980751108095717</v>
      </c>
      <c r="V625" s="33">
        <f t="shared" si="175"/>
        <v>999.99999999999909</v>
      </c>
      <c r="W625" s="105">
        <f t="shared" si="189"/>
        <v>500060.52182467992</v>
      </c>
      <c r="X625" s="112">
        <f t="shared" si="176"/>
        <v>510.38131151721097</v>
      </c>
      <c r="Y625" s="32">
        <f>(uNES*L625+ uOCEX*G625+uEREX*'UC '!H625+uHOEX*I625+uNES*S625+ uOCEX*N625+uEREX*O625+uHOEX*P625)/(1+oDR)^A$5:A$65536</f>
        <v>276.79853505536659</v>
      </c>
    </row>
    <row r="626" spans="1:25" x14ac:dyDescent="0.25">
      <c r="A626" s="4">
        <v>620</v>
      </c>
      <c r="C626" s="110">
        <f>IF(male=0,VLOOKUP((A624:A1458/'Life tables'!$I$2)+age,lifetable,13,1),IF(male=1,VLOOKUP((A624:A1458/'Life tables'!$I$2)+age,lifetable,10,1),"error"))</f>
        <v>9.9786705819526755E-4</v>
      </c>
      <c r="F626" s="101">
        <f t="shared" si="177"/>
        <v>172.83260766966444</v>
      </c>
      <c r="G626" s="101">
        <f t="shared" si="178"/>
        <v>17.361397159136629</v>
      </c>
      <c r="H626" s="101">
        <f t="shared" si="179"/>
        <v>0.39729424463084734</v>
      </c>
      <c r="I626" s="101">
        <f t="shared" si="180"/>
        <v>0.39729424463084734</v>
      </c>
      <c r="J626" s="101">
        <f t="shared" si="181"/>
        <v>91.29131054234287</v>
      </c>
      <c r="K626" s="101">
        <f t="shared" si="182"/>
        <v>23.995578586892357</v>
      </c>
      <c r="L626" s="101">
        <f t="shared" si="171"/>
        <v>39.389732892030906</v>
      </c>
      <c r="M626" s="101">
        <f t="shared" si="183"/>
        <v>827.16739233033456</v>
      </c>
      <c r="N626" s="101">
        <f t="shared" si="184"/>
        <v>79.658012045020556</v>
      </c>
      <c r="O626" s="101">
        <f t="shared" si="185"/>
        <v>1.9014284905499863</v>
      </c>
      <c r="P626" s="101">
        <f t="shared" si="186"/>
        <v>1.9014284905499863</v>
      </c>
      <c r="Q626" s="101">
        <f t="shared" si="187"/>
        <v>362.44589400238192</v>
      </c>
      <c r="R626" s="101">
        <f t="shared" si="188"/>
        <v>13.038469339600859</v>
      </c>
      <c r="S626" s="101">
        <f t="shared" si="172"/>
        <v>368.22215996223127</v>
      </c>
      <c r="T626" s="101">
        <f t="shared" si="173"/>
        <v>453.73720454472482</v>
      </c>
      <c r="U626" s="101">
        <f t="shared" si="174"/>
        <v>37.034047926493216</v>
      </c>
      <c r="V626" s="33">
        <f t="shared" si="175"/>
        <v>999.99999999999898</v>
      </c>
      <c r="W626" s="105">
        <f t="shared" si="189"/>
        <v>498124.25138656388</v>
      </c>
      <c r="X626" s="112">
        <f t="shared" si="176"/>
        <v>509.22874752878101</v>
      </c>
      <c r="Y626" s="32">
        <f>(uNES*L626+ uOCEX*G626+uEREX*'UC '!H626+uHOEX*I626+uNES*S626+ uOCEX*N626+uEREX*O626+uHOEX*P626)/(1+oDR)^A$5:A$65536</f>
        <v>276.07380694108429</v>
      </c>
    </row>
    <row r="627" spans="1:25" x14ac:dyDescent="0.25">
      <c r="A627" s="4">
        <v>621</v>
      </c>
      <c r="C627" s="110">
        <f>IF(male=0,VLOOKUP((A625:A1459/'Life tables'!$I$2)+age,lifetable,13,1),IF(male=1,VLOOKUP((A625:A1459/'Life tables'!$I$2)+age,lifetable,10,1),"error"))</f>
        <v>9.9786705819526755E-4</v>
      </c>
      <c r="F627" s="101">
        <f t="shared" si="177"/>
        <v>172.83260757498709</v>
      </c>
      <c r="G627" s="101">
        <f t="shared" si="178"/>
        <v>17.361397149626093</v>
      </c>
      <c r="H627" s="101">
        <f t="shared" si="179"/>
        <v>0.39729424441321037</v>
      </c>
      <c r="I627" s="101">
        <f t="shared" si="180"/>
        <v>0.39729424441321037</v>
      </c>
      <c r="J627" s="101">
        <f t="shared" si="181"/>
        <v>91.481891768001617</v>
      </c>
      <c r="K627" s="101">
        <f t="shared" si="182"/>
        <v>24.026722133224677</v>
      </c>
      <c r="L627" s="101">
        <f t="shared" si="171"/>
        <v>39.168008035308304</v>
      </c>
      <c r="M627" s="101">
        <f t="shared" si="183"/>
        <v>827.16739242501194</v>
      </c>
      <c r="N627" s="101">
        <f t="shared" si="184"/>
        <v>79.658012054138183</v>
      </c>
      <c r="O627" s="101">
        <f t="shared" si="185"/>
        <v>1.9014284907676233</v>
      </c>
      <c r="P627" s="101">
        <f t="shared" si="186"/>
        <v>1.9014284907676233</v>
      </c>
      <c r="Q627" s="101">
        <f t="shared" si="187"/>
        <v>363.35457994675517</v>
      </c>
      <c r="R627" s="101">
        <f t="shared" si="188"/>
        <v>13.060622611651514</v>
      </c>
      <c r="S627" s="101">
        <f t="shared" si="172"/>
        <v>367.2913208309318</v>
      </c>
      <c r="T627" s="101">
        <f t="shared" si="173"/>
        <v>454.83647171475678</v>
      </c>
      <c r="U627" s="101">
        <f t="shared" si="174"/>
        <v>37.087344744876191</v>
      </c>
      <c r="V627" s="33">
        <f t="shared" si="175"/>
        <v>999.99999999999909</v>
      </c>
      <c r="W627" s="105">
        <f t="shared" si="189"/>
        <v>496191.77130178135</v>
      </c>
      <c r="X627" s="112">
        <f t="shared" si="176"/>
        <v>508.07618354036606</v>
      </c>
      <c r="Y627" s="32">
        <f>(uNES*L627+ uOCEX*G627+uEREX*'UC '!H627+uHOEX*I627+uNES*S627+ uOCEX*N627+uEREX*O627+uHOEX*P627)/(1+oDR)^A$5:A$65536</f>
        <v>275.3494727802327</v>
      </c>
    </row>
    <row r="628" spans="1:25" x14ac:dyDescent="0.25">
      <c r="A628" s="4">
        <v>622</v>
      </c>
      <c r="C628" s="110">
        <f>IF(male=0,VLOOKUP((A626:A1460/'Life tables'!$I$2)+age,lifetable,13,1),IF(male=1,VLOOKUP((A626:A1460/'Life tables'!$I$2)+age,lifetable,10,1),"error"))</f>
        <v>9.9786705819526755E-4</v>
      </c>
      <c r="F628" s="101">
        <f t="shared" si="177"/>
        <v>172.83260748322806</v>
      </c>
      <c r="G628" s="101">
        <f t="shared" si="178"/>
        <v>17.361397140408705</v>
      </c>
      <c r="H628" s="101">
        <f t="shared" si="179"/>
        <v>0.39729424420228182</v>
      </c>
      <c r="I628" s="101">
        <f t="shared" si="180"/>
        <v>0.39729424420228182</v>
      </c>
      <c r="J628" s="101">
        <f t="shared" si="181"/>
        <v>91.672472993559182</v>
      </c>
      <c r="K628" s="101">
        <f t="shared" si="182"/>
        <v>24.057865679540463</v>
      </c>
      <c r="L628" s="101">
        <f t="shared" si="171"/>
        <v>38.946283181315152</v>
      </c>
      <c r="M628" s="101">
        <f t="shared" si="183"/>
        <v>827.16739251677097</v>
      </c>
      <c r="N628" s="101">
        <f t="shared" si="184"/>
        <v>79.658012062974777</v>
      </c>
      <c r="O628" s="101">
        <f t="shared" si="185"/>
        <v>1.9014284909785519</v>
      </c>
      <c r="P628" s="101">
        <f t="shared" si="186"/>
        <v>1.9014284909785519</v>
      </c>
      <c r="Q628" s="101">
        <f t="shared" si="187"/>
        <v>364.2632658912292</v>
      </c>
      <c r="R628" s="101">
        <f t="shared" si="188"/>
        <v>13.082775883704626</v>
      </c>
      <c r="S628" s="101">
        <f t="shared" si="172"/>
        <v>366.36048169690525</v>
      </c>
      <c r="T628" s="101">
        <f t="shared" si="173"/>
        <v>455.93573888478841</v>
      </c>
      <c r="U628" s="101">
        <f t="shared" si="174"/>
        <v>37.14064156324509</v>
      </c>
      <c r="V628" s="33">
        <f t="shared" si="175"/>
        <v>999.99999999999909</v>
      </c>
      <c r="W628" s="105">
        <f t="shared" si="189"/>
        <v>494263.07541523594</v>
      </c>
      <c r="X628" s="112">
        <f t="shared" si="176"/>
        <v>506.92361955196554</v>
      </c>
      <c r="Y628" s="32">
        <f>(uNES*L628+ uOCEX*G628+uEREX*'UC '!H628+uHOEX*I628+uNES*S628+ uOCEX*N628+uEREX*O628+uHOEX*P628)/(1+oDR)^A$5:A$65536</f>
        <v>274.62553240615932</v>
      </c>
    </row>
    <row r="629" spans="1:25" x14ac:dyDescent="0.25">
      <c r="A629" s="4">
        <v>623</v>
      </c>
      <c r="C629" s="110">
        <f>IF(male=0,VLOOKUP((A627:A1461/'Life tables'!$I$2)+age,lifetable,13,1),IF(male=1,VLOOKUP((A627:A1461/'Life tables'!$I$2)+age,lifetable,10,1),"error"))</f>
        <v>9.9786705819526755E-4</v>
      </c>
      <c r="F629" s="101">
        <f t="shared" si="177"/>
        <v>172.83260739429738</v>
      </c>
      <c r="G629" s="101">
        <f t="shared" si="178"/>
        <v>17.361397131475435</v>
      </c>
      <c r="H629" s="101">
        <f t="shared" si="179"/>
        <v>0.39729424399785485</v>
      </c>
      <c r="I629" s="101">
        <f t="shared" si="180"/>
        <v>0.39729424399785485</v>
      </c>
      <c r="J629" s="101">
        <f t="shared" si="181"/>
        <v>91.863054219018679</v>
      </c>
      <c r="K629" s="101">
        <f t="shared" si="182"/>
        <v>24.089009225840226</v>
      </c>
      <c r="L629" s="101">
        <f t="shared" si="171"/>
        <v>38.724558329967351</v>
      </c>
      <c r="M629" s="101">
        <f t="shared" si="183"/>
        <v>827.16739260570159</v>
      </c>
      <c r="N629" s="101">
        <f t="shared" si="184"/>
        <v>79.658012071538991</v>
      </c>
      <c r="O629" s="101">
        <f t="shared" si="185"/>
        <v>1.9014284911829786</v>
      </c>
      <c r="P629" s="101">
        <f t="shared" si="186"/>
        <v>1.9014284911829786</v>
      </c>
      <c r="Q629" s="101">
        <f t="shared" si="187"/>
        <v>365.17195183580094</v>
      </c>
      <c r="R629" s="101">
        <f t="shared" si="188"/>
        <v>13.10492915576012</v>
      </c>
      <c r="S629" s="101">
        <f t="shared" si="172"/>
        <v>365.42964256023555</v>
      </c>
      <c r="T629" s="101">
        <f t="shared" si="173"/>
        <v>457.03500605481963</v>
      </c>
      <c r="U629" s="101">
        <f t="shared" si="174"/>
        <v>37.193938381600347</v>
      </c>
      <c r="V629" s="33">
        <f t="shared" si="175"/>
        <v>999.99999999999898</v>
      </c>
      <c r="W629" s="105">
        <f t="shared" si="189"/>
        <v>492338.15758097119</v>
      </c>
      <c r="X629" s="112">
        <f t="shared" si="176"/>
        <v>505.77105556357901</v>
      </c>
      <c r="Y629" s="32">
        <f>(uNES*L629+ uOCEX*G629+uEREX*'UC '!H629+uHOEX*I629+uNES*S629+ uOCEX*N629+uEREX*O629+uHOEX*P629)/(1+oDR)^A$5:A$65536</f>
        <v>273.90198565227416</v>
      </c>
    </row>
    <row r="630" spans="1:25" x14ac:dyDescent="0.25">
      <c r="A630" s="4">
        <v>624</v>
      </c>
      <c r="C630" s="110">
        <f>IF(male=0,VLOOKUP((A628:A1462/'Life tables'!$I$2)+age,lifetable,13,1),IF(male=1,VLOOKUP((A628:A1462/'Life tables'!$I$2)+age,lifetable,10,1),"error"))</f>
        <v>9.9786705819526755E-4</v>
      </c>
      <c r="F630" s="101">
        <f t="shared" si="177"/>
        <v>172.83260730810787</v>
      </c>
      <c r="G630" s="101">
        <f t="shared" si="178"/>
        <v>17.361397122817518</v>
      </c>
      <c r="H630" s="101">
        <f t="shared" si="179"/>
        <v>0.39729424379972905</v>
      </c>
      <c r="I630" s="101">
        <f t="shared" si="180"/>
        <v>0.39729424379972905</v>
      </c>
      <c r="J630" s="101">
        <f t="shared" si="181"/>
        <v>92.053635444383147</v>
      </c>
      <c r="K630" s="101">
        <f t="shared" si="182"/>
        <v>24.120152772124456</v>
      </c>
      <c r="L630" s="101">
        <f t="shared" si="171"/>
        <v>38.502833481183302</v>
      </c>
      <c r="M630" s="101">
        <f t="shared" si="183"/>
        <v>827.16739269189111</v>
      </c>
      <c r="N630" s="101">
        <f t="shared" si="184"/>
        <v>79.658012079839224</v>
      </c>
      <c r="O630" s="101">
        <f t="shared" si="185"/>
        <v>1.9014284913811046</v>
      </c>
      <c r="P630" s="101">
        <f t="shared" si="186"/>
        <v>1.9014284913811046</v>
      </c>
      <c r="Q630" s="101">
        <f t="shared" si="187"/>
        <v>366.08063778046738</v>
      </c>
      <c r="R630" s="101">
        <f t="shared" si="188"/>
        <v>13.127082427817923</v>
      </c>
      <c r="S630" s="101">
        <f t="shared" si="172"/>
        <v>364.49880342100437</v>
      </c>
      <c r="T630" s="101">
        <f t="shared" si="173"/>
        <v>458.13427322485052</v>
      </c>
      <c r="U630" s="101">
        <f t="shared" si="174"/>
        <v>37.247235199942381</v>
      </c>
      <c r="V630" s="33">
        <f t="shared" si="175"/>
        <v>999.99999999999898</v>
      </c>
      <c r="W630" s="105">
        <f t="shared" si="189"/>
        <v>490417.01166216063</v>
      </c>
      <c r="X630" s="112">
        <f t="shared" si="176"/>
        <v>504.61849157520606</v>
      </c>
      <c r="Y630" s="32">
        <f>(uNES*L630+ uOCEX*G630+uEREX*'UC '!H630+uHOEX*I630+uNES*S630+ uOCEX*N630+uEREX*O630+uHOEX*P630)/(1+oDR)^A$5:A$65536</f>
        <v>273.1788323520509</v>
      </c>
    </row>
    <row r="631" spans="1:25" x14ac:dyDescent="0.25">
      <c r="A631" s="4">
        <v>625</v>
      </c>
      <c r="C631" s="110">
        <f>IF(male=0,VLOOKUP((A629:A1463/'Life tables'!$I$2)+age,lifetable,13,1),IF(male=1,VLOOKUP((A629:A1463/'Life tables'!$I$2)+age,lifetable,10,1),"error"))</f>
        <v>9.9786705819526755E-4</v>
      </c>
      <c r="F631" s="101">
        <f t="shared" si="177"/>
        <v>172.83260722457501</v>
      </c>
      <c r="G631" s="101">
        <f t="shared" si="178"/>
        <v>17.361397114426467</v>
      </c>
      <c r="H631" s="101">
        <f t="shared" si="179"/>
        <v>0.39729424360771015</v>
      </c>
      <c r="I631" s="101">
        <f t="shared" si="180"/>
        <v>0.39729424360771015</v>
      </c>
      <c r="J631" s="101">
        <f t="shared" si="181"/>
        <v>92.244216669655501</v>
      </c>
      <c r="K631" s="101">
        <f t="shared" si="182"/>
        <v>24.151296318393634</v>
      </c>
      <c r="L631" s="101">
        <f t="shared" si="171"/>
        <v>38.281108634883992</v>
      </c>
      <c r="M631" s="101">
        <f t="shared" si="183"/>
        <v>827.16739277542399</v>
      </c>
      <c r="N631" s="101">
        <f t="shared" si="184"/>
        <v>79.65801208788362</v>
      </c>
      <c r="O631" s="101">
        <f t="shared" si="185"/>
        <v>1.9014284915731234</v>
      </c>
      <c r="P631" s="101">
        <f t="shared" si="186"/>
        <v>1.9014284915731234</v>
      </c>
      <c r="Q631" s="101">
        <f t="shared" si="187"/>
        <v>366.98932372522557</v>
      </c>
      <c r="R631" s="101">
        <f t="shared" si="188"/>
        <v>13.149235699877963</v>
      </c>
      <c r="S631" s="101">
        <f t="shared" si="172"/>
        <v>363.56796427929055</v>
      </c>
      <c r="T631" s="101">
        <f t="shared" si="173"/>
        <v>459.23354039488106</v>
      </c>
      <c r="U631" s="101">
        <f t="shared" si="174"/>
        <v>37.300532018271596</v>
      </c>
      <c r="V631" s="33">
        <f t="shared" si="175"/>
        <v>999.99999999999898</v>
      </c>
      <c r="W631" s="105">
        <f t="shared" si="189"/>
        <v>488499.6315310928</v>
      </c>
      <c r="X631" s="112">
        <f t="shared" si="176"/>
        <v>503.46592758684631</v>
      </c>
      <c r="Y631" s="32">
        <f>(uNES*L631+ uOCEX*G631+uEREX*'UC '!H631+uHOEX*I631+uNES*S631+ uOCEX*N631+uEREX*O631+uHOEX*P631)/(1+oDR)^A$5:A$65536</f>
        <v>272.45607233902655</v>
      </c>
    </row>
    <row r="632" spans="1:25" x14ac:dyDescent="0.25">
      <c r="A632" s="4">
        <v>626</v>
      </c>
      <c r="C632" s="110">
        <f>IF(male=0,VLOOKUP((A630:A1464/'Life tables'!$I$2)+age,lifetable,13,1),IF(male=1,VLOOKUP((A630:A1464/'Life tables'!$I$2)+age,lifetable,10,1),"error"))</f>
        <v>1.0903171265725931E-3</v>
      </c>
      <c r="F632" s="101">
        <f t="shared" si="177"/>
        <v>172.83260714361691</v>
      </c>
      <c r="G632" s="101">
        <f t="shared" si="178"/>
        <v>17.361397106294056</v>
      </c>
      <c r="H632" s="101">
        <f t="shared" si="179"/>
        <v>0.39729424342160996</v>
      </c>
      <c r="I632" s="101">
        <f t="shared" si="180"/>
        <v>0.39729424342160996</v>
      </c>
      <c r="J632" s="101">
        <f t="shared" si="181"/>
        <v>92.452454803296376</v>
      </c>
      <c r="K632" s="101">
        <f t="shared" si="182"/>
        <v>24.182439864648224</v>
      </c>
      <c r="L632" s="101">
        <f t="shared" si="171"/>
        <v>38.041726882535045</v>
      </c>
      <c r="M632" s="101">
        <f t="shared" si="183"/>
        <v>827.16739285638209</v>
      </c>
      <c r="N632" s="101">
        <f t="shared" si="184"/>
        <v>79.658012095680064</v>
      </c>
      <c r="O632" s="101">
        <f t="shared" si="185"/>
        <v>1.9014284917592237</v>
      </c>
      <c r="P632" s="101">
        <f t="shared" si="186"/>
        <v>1.9014284917592237</v>
      </c>
      <c r="Q632" s="101">
        <f t="shared" si="187"/>
        <v>367.98219731515496</v>
      </c>
      <c r="R632" s="101">
        <f t="shared" si="188"/>
        <v>13.171388971940171</v>
      </c>
      <c r="S632" s="101">
        <f t="shared" si="172"/>
        <v>362.55293749008842</v>
      </c>
      <c r="T632" s="101">
        <f t="shared" si="173"/>
        <v>460.43465211845137</v>
      </c>
      <c r="U632" s="101">
        <f t="shared" si="174"/>
        <v>37.353828836588391</v>
      </c>
      <c r="V632" s="33">
        <f t="shared" si="175"/>
        <v>999.99999999999898</v>
      </c>
      <c r="W632" s="105">
        <f t="shared" si="189"/>
        <v>486466.52971157117</v>
      </c>
      <c r="X632" s="112">
        <f t="shared" si="176"/>
        <v>502.21151904495923</v>
      </c>
      <c r="Y632" s="32">
        <f>(uNES*L632+ uOCEX*G632+uEREX*'UC '!H632+uHOEX*I632+uNES*S632+ uOCEX*N632+uEREX*O632+uHOEX*P632)/(1+oDR)^A$5:A$65536</f>
        <v>271.6767983361666</v>
      </c>
    </row>
    <row r="633" spans="1:25" x14ac:dyDescent="0.25">
      <c r="A633" s="4">
        <v>627</v>
      </c>
      <c r="C633" s="110">
        <f>IF(male=0,VLOOKUP((A631:A1465/'Life tables'!$I$2)+age,lifetable,13,1),IF(male=1,VLOOKUP((A631:A1465/'Life tables'!$I$2)+age,lifetable,10,1),"error"))</f>
        <v>1.0903171265725931E-3</v>
      </c>
      <c r="F633" s="101">
        <f t="shared" si="177"/>
        <v>172.83260706515424</v>
      </c>
      <c r="G633" s="101">
        <f t="shared" si="178"/>
        <v>17.361397098412315</v>
      </c>
      <c r="H633" s="101">
        <f t="shared" si="179"/>
        <v>0.39729424324124601</v>
      </c>
      <c r="I633" s="101">
        <f t="shared" si="180"/>
        <v>0.39729424324124601</v>
      </c>
      <c r="J633" s="101">
        <f t="shared" si="181"/>
        <v>92.660692936842722</v>
      </c>
      <c r="K633" s="101">
        <f t="shared" si="182"/>
        <v>24.213583410888674</v>
      </c>
      <c r="L633" s="101">
        <f t="shared" si="171"/>
        <v>37.802345132528018</v>
      </c>
      <c r="M633" s="101">
        <f t="shared" si="183"/>
        <v>827.16739293484477</v>
      </c>
      <c r="N633" s="101">
        <f t="shared" si="184"/>
        <v>79.658012103236189</v>
      </c>
      <c r="O633" s="101">
        <f t="shared" si="185"/>
        <v>1.9014284919395876</v>
      </c>
      <c r="P633" s="101">
        <f t="shared" si="186"/>
        <v>1.9014284919395876</v>
      </c>
      <c r="Q633" s="101">
        <f t="shared" si="187"/>
        <v>368.97507090517854</v>
      </c>
      <c r="R633" s="101">
        <f t="shared" si="188"/>
        <v>13.193542244004481</v>
      </c>
      <c r="S633" s="101">
        <f t="shared" si="172"/>
        <v>361.53791069854634</v>
      </c>
      <c r="T633" s="101">
        <f t="shared" si="173"/>
        <v>461.63576384202128</v>
      </c>
      <c r="U633" s="101">
        <f t="shared" si="174"/>
        <v>37.407125654893157</v>
      </c>
      <c r="V633" s="33">
        <f t="shared" si="175"/>
        <v>999.99999999999898</v>
      </c>
      <c r="W633" s="105">
        <f t="shared" si="189"/>
        <v>484437.4561061961</v>
      </c>
      <c r="X633" s="112">
        <f t="shared" si="176"/>
        <v>500.95711050308455</v>
      </c>
      <c r="Y633" s="32">
        <f>(uNES*L633+ uOCEX*G633+uEREX*'UC '!H633+uHOEX*I633+uNES*S633+ uOCEX*N633+uEREX*O633+uHOEX*P633)/(1+oDR)^A$5:A$65536</f>
        <v>270.89795001940342</v>
      </c>
    </row>
    <row r="634" spans="1:25" x14ac:dyDescent="0.25">
      <c r="A634" s="4">
        <v>628</v>
      </c>
      <c r="C634" s="110">
        <f>IF(male=0,VLOOKUP((A632:A1466/'Life tables'!$I$2)+age,lifetable,13,1),IF(male=1,VLOOKUP((A632:A1466/'Life tables'!$I$2)+age,lifetable,10,1),"error"))</f>
        <v>1.0903171265725931E-3</v>
      </c>
      <c r="F634" s="101">
        <f t="shared" si="177"/>
        <v>172.83260698911008</v>
      </c>
      <c r="G634" s="101">
        <f t="shared" si="178"/>
        <v>17.361397090773522</v>
      </c>
      <c r="H634" s="101">
        <f t="shared" si="179"/>
        <v>0.39729424306644157</v>
      </c>
      <c r="I634" s="101">
        <f t="shared" si="180"/>
        <v>0.39729424306644157</v>
      </c>
      <c r="J634" s="101">
        <f t="shared" si="181"/>
        <v>92.86893107029745</v>
      </c>
      <c r="K634" s="101">
        <f t="shared" si="182"/>
        <v>24.244726957115422</v>
      </c>
      <c r="L634" s="101">
        <f t="shared" si="171"/>
        <v>37.562963384790805</v>
      </c>
      <c r="M634" s="101">
        <f t="shared" si="183"/>
        <v>827.16739301088899</v>
      </c>
      <c r="N634" s="101">
        <f t="shared" si="184"/>
        <v>79.658012110559412</v>
      </c>
      <c r="O634" s="101">
        <f t="shared" si="185"/>
        <v>1.9014284921143922</v>
      </c>
      <c r="P634" s="101">
        <f t="shared" si="186"/>
        <v>1.9014284921143922</v>
      </c>
      <c r="Q634" s="101">
        <f t="shared" si="187"/>
        <v>369.96794449529341</v>
      </c>
      <c r="R634" s="101">
        <f t="shared" si="188"/>
        <v>13.215695516070827</v>
      </c>
      <c r="S634" s="101">
        <f t="shared" si="172"/>
        <v>360.52288390473655</v>
      </c>
      <c r="T634" s="101">
        <f t="shared" si="173"/>
        <v>462.83687556559084</v>
      </c>
      <c r="U634" s="101">
        <f t="shared" si="174"/>
        <v>37.460422473186249</v>
      </c>
      <c r="V634" s="33">
        <f t="shared" si="175"/>
        <v>999.99999999999909</v>
      </c>
      <c r="W634" s="105">
        <f t="shared" si="189"/>
        <v>482412.40414101176</v>
      </c>
      <c r="X634" s="112">
        <f t="shared" si="176"/>
        <v>499.70270196122198</v>
      </c>
      <c r="Y634" s="32">
        <f>(uNES*L634+ uOCEX*G634+uEREX*'UC '!H634+uHOEX*I634+uNES*S634+ uOCEX*N634+uEREX*O634+uHOEX*P634)/(1+oDR)^A$5:A$65536</f>
        <v>270.11952720834353</v>
      </c>
    </row>
    <row r="635" spans="1:25" x14ac:dyDescent="0.25">
      <c r="A635" s="4">
        <v>629</v>
      </c>
      <c r="C635" s="110">
        <f>IF(male=0,VLOOKUP((A633:A1467/'Life tables'!$I$2)+age,lifetable,13,1),IF(male=1,VLOOKUP((A633:A1467/'Life tables'!$I$2)+age,lifetable,10,1),"error"))</f>
        <v>1.0903171265725931E-3</v>
      </c>
      <c r="F635" s="101">
        <f t="shared" si="177"/>
        <v>172.83260691540985</v>
      </c>
      <c r="G635" s="101">
        <f t="shared" si="178"/>
        <v>17.361397083370179</v>
      </c>
      <c r="H635" s="101">
        <f t="shared" si="179"/>
        <v>0.3972942428970252</v>
      </c>
      <c r="I635" s="101">
        <f t="shared" si="180"/>
        <v>0.3972942428970252</v>
      </c>
      <c r="J635" s="101">
        <f t="shared" si="181"/>
        <v>93.077169203663374</v>
      </c>
      <c r="K635" s="101">
        <f t="shared" si="182"/>
        <v>24.275870503328889</v>
      </c>
      <c r="L635" s="101">
        <f t="shared" si="171"/>
        <v>37.323581639253376</v>
      </c>
      <c r="M635" s="101">
        <f t="shared" si="183"/>
        <v>827.16739308458921</v>
      </c>
      <c r="N635" s="101">
        <f t="shared" si="184"/>
        <v>79.658012117656909</v>
      </c>
      <c r="O635" s="101">
        <f t="shared" si="185"/>
        <v>1.9014284922838085</v>
      </c>
      <c r="P635" s="101">
        <f t="shared" si="186"/>
        <v>1.9014284922838085</v>
      </c>
      <c r="Q635" s="101">
        <f t="shared" si="187"/>
        <v>370.96081808549673</v>
      </c>
      <c r="R635" s="101">
        <f t="shared" si="188"/>
        <v>13.237848788139146</v>
      </c>
      <c r="S635" s="101">
        <f t="shared" si="172"/>
        <v>359.50785710872879</v>
      </c>
      <c r="T635" s="101">
        <f t="shared" si="173"/>
        <v>464.03798728916013</v>
      </c>
      <c r="U635" s="101">
        <f t="shared" si="174"/>
        <v>37.513719291468036</v>
      </c>
      <c r="V635" s="33">
        <f t="shared" si="175"/>
        <v>999.99999999999909</v>
      </c>
      <c r="W635" s="105">
        <f t="shared" si="189"/>
        <v>480391.36725185229</v>
      </c>
      <c r="X635" s="112">
        <f t="shared" si="176"/>
        <v>498.44829341937088</v>
      </c>
      <c r="Y635" s="32">
        <f>(uNES*L635+ uOCEX*G635+uEREX*'UC '!H635+uHOEX*I635+uNES*S635+ uOCEX*N635+uEREX*O635+uHOEX*P635)/(1+oDR)^A$5:A$65536</f>
        <v>269.34152972266202</v>
      </c>
    </row>
    <row r="636" spans="1:25" x14ac:dyDescent="0.25">
      <c r="A636" s="4">
        <v>630</v>
      </c>
      <c r="C636" s="110">
        <f>IF(male=0,VLOOKUP((A634:A1468/'Life tables'!$I$2)+age,lifetable,13,1),IF(male=1,VLOOKUP((A634:A1468/'Life tables'!$I$2)+age,lifetable,10,1),"error"))</f>
        <v>1.0903171265725931E-3</v>
      </c>
      <c r="F636" s="101">
        <f t="shared" si="177"/>
        <v>172.83260684398135</v>
      </c>
      <c r="G636" s="101">
        <f t="shared" si="178"/>
        <v>17.361397076195036</v>
      </c>
      <c r="H636" s="101">
        <f t="shared" si="179"/>
        <v>0.39729424273283087</v>
      </c>
      <c r="I636" s="101">
        <f t="shared" si="180"/>
        <v>0.39729424273283087</v>
      </c>
      <c r="J636" s="101">
        <f t="shared" si="181"/>
        <v>93.285407336943237</v>
      </c>
      <c r="K636" s="101">
        <f t="shared" si="182"/>
        <v>24.307014049529485</v>
      </c>
      <c r="L636" s="101">
        <f t="shared" si="171"/>
        <v>37.084199895847917</v>
      </c>
      <c r="M636" s="101">
        <f t="shared" si="183"/>
        <v>827.16739315601774</v>
      </c>
      <c r="N636" s="101">
        <f t="shared" si="184"/>
        <v>79.658012124535631</v>
      </c>
      <c r="O636" s="101">
        <f t="shared" si="185"/>
        <v>1.9014284924480029</v>
      </c>
      <c r="P636" s="101">
        <f t="shared" si="186"/>
        <v>1.9014284924480029</v>
      </c>
      <c r="Q636" s="101">
        <f t="shared" si="187"/>
        <v>371.95369167578576</v>
      </c>
      <c r="R636" s="101">
        <f t="shared" si="188"/>
        <v>13.260002060209379</v>
      </c>
      <c r="S636" s="101">
        <f t="shared" si="172"/>
        <v>358.49283031059093</v>
      </c>
      <c r="T636" s="101">
        <f t="shared" si="173"/>
        <v>465.23909901272901</v>
      </c>
      <c r="U636" s="101">
        <f t="shared" si="174"/>
        <v>37.567016109738866</v>
      </c>
      <c r="V636" s="33">
        <f t="shared" si="175"/>
        <v>999.99999999999909</v>
      </c>
      <c r="W636" s="105">
        <f t="shared" si="189"/>
        <v>478374.3388843282</v>
      </c>
      <c r="X636" s="112">
        <f t="shared" si="176"/>
        <v>497.19388487753116</v>
      </c>
      <c r="Y636" s="32">
        <f>(uNES*L636+ uOCEX*G636+uEREX*'UC '!H636+uHOEX*I636+uNES*S636+ uOCEX*N636+uEREX*O636+uHOEX*P636)/(1+oDR)^A$5:A$65536</f>
        <v>268.56395738210261</v>
      </c>
    </row>
    <row r="637" spans="1:25" x14ac:dyDescent="0.25">
      <c r="A637" s="4">
        <v>631</v>
      </c>
      <c r="C637" s="110">
        <f>IF(male=0,VLOOKUP((A635:A1469/'Life tables'!$I$2)+age,lifetable,13,1),IF(male=1,VLOOKUP((A635:A1469/'Life tables'!$I$2)+age,lifetable,10,1),"error"))</f>
        <v>1.0903171265725931E-3</v>
      </c>
      <c r="F637" s="101">
        <f t="shared" si="177"/>
        <v>172.83260677475451</v>
      </c>
      <c r="G637" s="101">
        <f t="shared" si="178"/>
        <v>17.361397069241054</v>
      </c>
      <c r="H637" s="101">
        <f t="shared" si="179"/>
        <v>0.39729424257369755</v>
      </c>
      <c r="I637" s="101">
        <f t="shared" si="180"/>
        <v>0.39729424257369755</v>
      </c>
      <c r="J637" s="101">
        <f t="shared" si="181"/>
        <v>93.493645470139697</v>
      </c>
      <c r="K637" s="101">
        <f t="shared" si="182"/>
        <v>24.338157595717608</v>
      </c>
      <c r="L637" s="101">
        <f t="shared" si="171"/>
        <v>36.844818154508744</v>
      </c>
      <c r="M637" s="101">
        <f t="shared" si="183"/>
        <v>827.1673932252445</v>
      </c>
      <c r="N637" s="101">
        <f t="shared" si="184"/>
        <v>79.658012131202312</v>
      </c>
      <c r="O637" s="101">
        <f t="shared" si="185"/>
        <v>1.9014284926071361</v>
      </c>
      <c r="P637" s="101">
        <f t="shared" si="186"/>
        <v>1.9014284926071361</v>
      </c>
      <c r="Q637" s="101">
        <f t="shared" si="187"/>
        <v>372.9465652661579</v>
      </c>
      <c r="R637" s="101">
        <f t="shared" si="188"/>
        <v>13.282155332281466</v>
      </c>
      <c r="S637" s="101">
        <f t="shared" si="172"/>
        <v>357.47780351038853</v>
      </c>
      <c r="T637" s="101">
        <f t="shared" si="173"/>
        <v>466.44021073629762</v>
      </c>
      <c r="U637" s="101">
        <f t="shared" si="174"/>
        <v>37.620312927999073</v>
      </c>
      <c r="V637" s="33">
        <f t="shared" si="175"/>
        <v>999.99999999999898</v>
      </c>
      <c r="W637" s="105">
        <f t="shared" si="189"/>
        <v>476361.31249381282</v>
      </c>
      <c r="X637" s="112">
        <f t="shared" si="176"/>
        <v>495.9394763357023</v>
      </c>
      <c r="Y637" s="32">
        <f>(uNES*L637+ uOCEX*G637+uEREX*'UC '!H637+uHOEX*I637+uNES*S637+ uOCEX*N637+uEREX*O637+uHOEX*P637)/(1+oDR)^A$5:A$65536</f>
        <v>267.78681000647759</v>
      </c>
    </row>
    <row r="638" spans="1:25" x14ac:dyDescent="0.25">
      <c r="A638" s="4">
        <v>632</v>
      </c>
      <c r="C638" s="110">
        <f>IF(male=0,VLOOKUP((A636:A1470/'Life tables'!$I$2)+age,lifetable,13,1),IF(male=1,VLOOKUP((A636:A1470/'Life tables'!$I$2)+age,lifetable,10,1),"error"))</f>
        <v>1.0903171265725931E-3</v>
      </c>
      <c r="F638" s="101">
        <f t="shared" si="177"/>
        <v>172.83260670766148</v>
      </c>
      <c r="G638" s="101">
        <f t="shared" si="178"/>
        <v>17.361397062501421</v>
      </c>
      <c r="H638" s="101">
        <f t="shared" si="179"/>
        <v>0.39729424241946931</v>
      </c>
      <c r="I638" s="101">
        <f t="shared" si="180"/>
        <v>0.39729424241946931</v>
      </c>
      <c r="J638" s="101">
        <f t="shared" si="181"/>
        <v>93.701883603255311</v>
      </c>
      <c r="K638" s="101">
        <f t="shared" si="182"/>
        <v>24.36930114189364</v>
      </c>
      <c r="L638" s="101">
        <f t="shared" si="171"/>
        <v>36.605436415172164</v>
      </c>
      <c r="M638" s="101">
        <f t="shared" si="183"/>
        <v>827.16739329233758</v>
      </c>
      <c r="N638" s="101">
        <f t="shared" si="184"/>
        <v>79.658012137663519</v>
      </c>
      <c r="O638" s="101">
        <f t="shared" si="185"/>
        <v>1.9014284927613645</v>
      </c>
      <c r="P638" s="101">
        <f t="shared" si="186"/>
        <v>1.9014284927613645</v>
      </c>
      <c r="Q638" s="101">
        <f t="shared" si="187"/>
        <v>373.93943885661059</v>
      </c>
      <c r="R638" s="101">
        <f t="shared" si="188"/>
        <v>13.30430860435535</v>
      </c>
      <c r="S638" s="101">
        <f t="shared" si="172"/>
        <v>356.4627767081854</v>
      </c>
      <c r="T638" s="101">
        <f t="shared" si="173"/>
        <v>467.64132245986593</v>
      </c>
      <c r="U638" s="101">
        <f t="shared" si="174"/>
        <v>37.673609746248992</v>
      </c>
      <c r="V638" s="33">
        <f t="shared" si="175"/>
        <v>999.99999999999909</v>
      </c>
      <c r="W638" s="105">
        <f t="shared" si="189"/>
        <v>474352.2815454292</v>
      </c>
      <c r="X638" s="112">
        <f t="shared" si="176"/>
        <v>494.68506779388417</v>
      </c>
      <c r="Y638" s="32">
        <f>(uNES*L638+ uOCEX*G638+uEREX*'UC '!H638+uHOEX*I638+uNES*S638+ uOCEX*N638+uEREX*O638+uHOEX*P638)/(1+oDR)^A$5:A$65536</f>
        <v>267.01008741566733</v>
      </c>
    </row>
    <row r="639" spans="1:25" x14ac:dyDescent="0.25">
      <c r="A639" s="4">
        <v>633</v>
      </c>
      <c r="C639" s="110">
        <f>IF(male=0,VLOOKUP((A637:A1471/'Life tables'!$I$2)+age,lifetable,13,1),IF(male=1,VLOOKUP((A637:A1471/'Life tables'!$I$2)+age,lifetable,10,1),"error"))</f>
        <v>1.0903171265725931E-3</v>
      </c>
      <c r="F639" s="101">
        <f t="shared" si="177"/>
        <v>172.83260664263651</v>
      </c>
      <c r="G639" s="101">
        <f t="shared" si="178"/>
        <v>17.361397055969526</v>
      </c>
      <c r="H639" s="101">
        <f t="shared" si="179"/>
        <v>0.39729424226999488</v>
      </c>
      <c r="I639" s="101">
        <f t="shared" si="180"/>
        <v>0.39729424226999488</v>
      </c>
      <c r="J639" s="101">
        <f t="shared" si="181"/>
        <v>93.910121736292581</v>
      </c>
      <c r="K639" s="101">
        <f t="shared" si="182"/>
        <v>24.400444688057956</v>
      </c>
      <c r="L639" s="101">
        <f t="shared" si="171"/>
        <v>36.366054677776447</v>
      </c>
      <c r="M639" s="101">
        <f t="shared" si="183"/>
        <v>827.16739335736258</v>
      </c>
      <c r="N639" s="101">
        <f t="shared" si="184"/>
        <v>79.658012143925575</v>
      </c>
      <c r="O639" s="101">
        <f t="shared" si="185"/>
        <v>1.9014284929108389</v>
      </c>
      <c r="P639" s="101">
        <f t="shared" si="186"/>
        <v>1.9014284929108389</v>
      </c>
      <c r="Q639" s="101">
        <f t="shared" si="187"/>
        <v>374.93231244714133</v>
      </c>
      <c r="R639" s="101">
        <f t="shared" si="188"/>
        <v>13.326461876430976</v>
      </c>
      <c r="S639" s="101">
        <f t="shared" si="172"/>
        <v>355.44774990404301</v>
      </c>
      <c r="T639" s="101">
        <f t="shared" si="173"/>
        <v>468.84243418343391</v>
      </c>
      <c r="U639" s="101">
        <f t="shared" si="174"/>
        <v>37.726906564488928</v>
      </c>
      <c r="V639" s="33">
        <f t="shared" si="175"/>
        <v>999.99999999999909</v>
      </c>
      <c r="W639" s="105">
        <f t="shared" si="189"/>
        <v>472347.2395140336</v>
      </c>
      <c r="X639" s="112">
        <f t="shared" si="176"/>
        <v>493.43065925207623</v>
      </c>
      <c r="Y639" s="32">
        <f>(uNES*L639+ uOCEX*G639+uEREX*'UC '!H639+uHOEX*I639+uNES*S639+ uOCEX*N639+uEREX*O639+uHOEX*P639)/(1+oDR)^A$5:A$65536</f>
        <v>266.23378942962131</v>
      </c>
    </row>
    <row r="640" spans="1:25" x14ac:dyDescent="0.25">
      <c r="A640" s="4">
        <v>634</v>
      </c>
      <c r="C640" s="110">
        <f>IF(male=0,VLOOKUP((A638:A1472/'Life tables'!$I$2)+age,lifetable,13,1),IF(male=1,VLOOKUP((A638:A1472/'Life tables'!$I$2)+age,lifetable,10,1),"error"))</f>
        <v>1.0903171265725931E-3</v>
      </c>
      <c r="F640" s="101">
        <f t="shared" si="177"/>
        <v>172.83260657961583</v>
      </c>
      <c r="G640" s="101">
        <f t="shared" si="178"/>
        <v>17.361397049638967</v>
      </c>
      <c r="H640" s="101">
        <f t="shared" si="179"/>
        <v>0.39729424212512782</v>
      </c>
      <c r="I640" s="101">
        <f t="shared" si="180"/>
        <v>0.39729424212512782</v>
      </c>
      <c r="J640" s="101">
        <f t="shared" si="181"/>
        <v>94.118359869253922</v>
      </c>
      <c r="K640" s="101">
        <f t="shared" si="182"/>
        <v>24.431588234210917</v>
      </c>
      <c r="L640" s="101">
        <f t="shared" si="171"/>
        <v>36.126672942261763</v>
      </c>
      <c r="M640" s="101">
        <f t="shared" si="183"/>
        <v>827.16739342038329</v>
      </c>
      <c r="N640" s="101">
        <f t="shared" si="184"/>
        <v>79.658012149994605</v>
      </c>
      <c r="O640" s="101">
        <f t="shared" si="185"/>
        <v>1.9014284930557062</v>
      </c>
      <c r="P640" s="101">
        <f t="shared" si="186"/>
        <v>1.9014284930557062</v>
      </c>
      <c r="Q640" s="101">
        <f t="shared" si="187"/>
        <v>375.92518603774772</v>
      </c>
      <c r="R640" s="101">
        <f t="shared" si="188"/>
        <v>13.348615148508289</v>
      </c>
      <c r="S640" s="101">
        <f t="shared" si="172"/>
        <v>354.43272309802126</v>
      </c>
      <c r="T640" s="101">
        <f t="shared" si="173"/>
        <v>470.04354590700166</v>
      </c>
      <c r="U640" s="101">
        <f t="shared" si="174"/>
        <v>37.780203382719208</v>
      </c>
      <c r="V640" s="33">
        <f t="shared" si="175"/>
        <v>999.99999999999909</v>
      </c>
      <c r="W640" s="105">
        <f t="shared" si="189"/>
        <v>470346.1798842054</v>
      </c>
      <c r="X640" s="112">
        <f t="shared" si="176"/>
        <v>492.17625071027828</v>
      </c>
      <c r="Y640" s="32">
        <f>(uNES*L640+ uOCEX*G640+uEREX*'UC '!H640+uHOEX*I640+uNES*S640+ uOCEX*N640+uEREX*O640+uHOEX*P640)/(1+oDR)^A$5:A$65536</f>
        <v>265.45791586835674</v>
      </c>
    </row>
    <row r="641" spans="1:25" x14ac:dyDescent="0.25">
      <c r="A641" s="4">
        <v>635</v>
      </c>
      <c r="C641" s="110">
        <f>IF(male=0,VLOOKUP((A639:A1473/'Life tables'!$I$2)+age,lifetable,13,1),IF(male=1,VLOOKUP((A639:A1473/'Life tables'!$I$2)+age,lifetable,10,1),"error"))</f>
        <v>1.0903171265725931E-3</v>
      </c>
      <c r="F641" s="101">
        <f t="shared" si="177"/>
        <v>172.83260651853766</v>
      </c>
      <c r="G641" s="101">
        <f t="shared" si="178"/>
        <v>17.361397043503537</v>
      </c>
      <c r="H641" s="101">
        <f t="shared" si="179"/>
        <v>0.39729424198472607</v>
      </c>
      <c r="I641" s="101">
        <f t="shared" si="180"/>
        <v>0.39729424198472607</v>
      </c>
      <c r="J641" s="101">
        <f t="shared" si="181"/>
        <v>94.326598002141679</v>
      </c>
      <c r="K641" s="101">
        <f t="shared" si="182"/>
        <v>24.462731780352872</v>
      </c>
      <c r="L641" s="101">
        <f t="shared" si="171"/>
        <v>35.887291208570133</v>
      </c>
      <c r="M641" s="101">
        <f t="shared" si="183"/>
        <v>827.16739348146143</v>
      </c>
      <c r="N641" s="101">
        <f t="shared" si="184"/>
        <v>79.658012155876563</v>
      </c>
      <c r="O641" s="101">
        <f t="shared" si="185"/>
        <v>1.9014284931961078</v>
      </c>
      <c r="P641" s="101">
        <f t="shared" si="186"/>
        <v>1.9014284931961078</v>
      </c>
      <c r="Q641" s="101">
        <f t="shared" si="187"/>
        <v>376.91805962842744</v>
      </c>
      <c r="R641" s="101">
        <f t="shared" si="188"/>
        <v>13.370768420587238</v>
      </c>
      <c r="S641" s="101">
        <f t="shared" si="172"/>
        <v>353.41769629017796</v>
      </c>
      <c r="T641" s="101">
        <f t="shared" si="173"/>
        <v>471.24465763056912</v>
      </c>
      <c r="U641" s="101">
        <f t="shared" si="174"/>
        <v>37.833500200940108</v>
      </c>
      <c r="V641" s="33">
        <f t="shared" si="175"/>
        <v>999.99999999999909</v>
      </c>
      <c r="W641" s="105">
        <f t="shared" si="189"/>
        <v>468349.09615023102</v>
      </c>
      <c r="X641" s="112">
        <f t="shared" si="176"/>
        <v>490.92184216848989</v>
      </c>
      <c r="Y641" s="32">
        <f>(uNES*L641+ uOCEX*G641+uEREX*'UC '!H641+uHOEX*I641+uNES*S641+ uOCEX*N641+uEREX*O641+uHOEX*P641)/(1+oDR)^A$5:A$65536</f>
        <v>264.68246655195975</v>
      </c>
    </row>
    <row r="642" spans="1:25" x14ac:dyDescent="0.25">
      <c r="A642" s="4">
        <v>636</v>
      </c>
      <c r="C642" s="110">
        <f>IF(male=0,VLOOKUP((A640:A1474/'Life tables'!$I$2)+age,lifetable,13,1),IF(male=1,VLOOKUP((A640:A1474/'Life tables'!$I$2)+age,lifetable,10,1),"error"))</f>
        <v>1.0903171265725931E-3</v>
      </c>
      <c r="F642" s="101">
        <f t="shared" si="177"/>
        <v>172.83260645934214</v>
      </c>
      <c r="G642" s="101">
        <f t="shared" si="178"/>
        <v>17.361397037557222</v>
      </c>
      <c r="H642" s="101">
        <f t="shared" si="179"/>
        <v>0.39729424184865197</v>
      </c>
      <c r="I642" s="101">
        <f t="shared" si="180"/>
        <v>0.39729424184865197</v>
      </c>
      <c r="J642" s="101">
        <f t="shared" si="181"/>
        <v>94.534836134958113</v>
      </c>
      <c r="K642" s="101">
        <f t="shared" si="182"/>
        <v>24.493875326484158</v>
      </c>
      <c r="L642" s="101">
        <f t="shared" si="171"/>
        <v>35.647909476645367</v>
      </c>
      <c r="M642" s="101">
        <f t="shared" si="183"/>
        <v>827.16739354065692</v>
      </c>
      <c r="N642" s="101">
        <f t="shared" si="184"/>
        <v>79.658012161577219</v>
      </c>
      <c r="O642" s="101">
        <f t="shared" si="185"/>
        <v>1.9014284933321817</v>
      </c>
      <c r="P642" s="101">
        <f t="shared" si="186"/>
        <v>1.9014284933321817</v>
      </c>
      <c r="Q642" s="101">
        <f t="shared" si="187"/>
        <v>377.91093321917822</v>
      </c>
      <c r="R642" s="101">
        <f t="shared" si="188"/>
        <v>13.392921692667773</v>
      </c>
      <c r="S642" s="101">
        <f t="shared" si="172"/>
        <v>352.40266948056939</v>
      </c>
      <c r="T642" s="101">
        <f t="shared" si="173"/>
        <v>472.44576935413636</v>
      </c>
      <c r="U642" s="101">
        <f t="shared" si="174"/>
        <v>37.886797019151928</v>
      </c>
      <c r="V642" s="33">
        <f t="shared" si="175"/>
        <v>999.99999999999909</v>
      </c>
      <c r="W642" s="105">
        <f t="shared" si="189"/>
        <v>466355.98181609117</v>
      </c>
      <c r="X642" s="112">
        <f t="shared" si="176"/>
        <v>489.66743362671087</v>
      </c>
      <c r="Y642" s="32">
        <f>(uNES*L642+ uOCEX*G642+uEREX*'UC '!H642+uHOEX*I642+uNES*S642+ uOCEX*N642+uEREX*O642+uHOEX*P642)/(1+oDR)^A$5:A$65536</f>
        <v>263.90744130058476</v>
      </c>
    </row>
    <row r="643" spans="1:25" x14ac:dyDescent="0.25">
      <c r="A643" s="4">
        <v>637</v>
      </c>
      <c r="C643" s="110">
        <f>IF(male=0,VLOOKUP((A641:A1475/'Life tables'!$I$2)+age,lifetable,13,1),IF(male=1,VLOOKUP((A641:A1475/'Life tables'!$I$2)+age,lifetable,10,1),"error"))</f>
        <v>1.0903171265725931E-3</v>
      </c>
      <c r="F643" s="101">
        <f t="shared" si="177"/>
        <v>172.83260640197125</v>
      </c>
      <c r="G643" s="101">
        <f t="shared" si="178"/>
        <v>17.361397031794198</v>
      </c>
      <c r="H643" s="101">
        <f t="shared" si="179"/>
        <v>0.39729424171677219</v>
      </c>
      <c r="I643" s="101">
        <f t="shared" si="180"/>
        <v>0.39729424171677219</v>
      </c>
      <c r="J643" s="101">
        <f t="shared" si="181"/>
        <v>94.743074267705424</v>
      </c>
      <c r="K643" s="101">
        <f t="shared" si="182"/>
        <v>24.525018872605106</v>
      </c>
      <c r="L643" s="101">
        <f t="shared" ref="L643:L706" si="190">F643-SUM(G643:K643)</f>
        <v>35.408527746432981</v>
      </c>
      <c r="M643" s="101">
        <f t="shared" si="183"/>
        <v>827.16739359802773</v>
      </c>
      <c r="N643" s="101">
        <f t="shared" si="184"/>
        <v>79.658012167102143</v>
      </c>
      <c r="O643" s="101">
        <f t="shared" si="185"/>
        <v>1.9014284934640613</v>
      </c>
      <c r="P643" s="101">
        <f t="shared" si="186"/>
        <v>1.9014284934640613</v>
      </c>
      <c r="Q643" s="101">
        <f t="shared" si="187"/>
        <v>378.90380680999783</v>
      </c>
      <c r="R643" s="101">
        <f t="shared" si="188"/>
        <v>13.415074964749843</v>
      </c>
      <c r="S643" s="101">
        <f t="shared" ref="S643:S706" si="191">M643-SUM(N643:R643)</f>
        <v>351.38764266924977</v>
      </c>
      <c r="T643" s="101">
        <f t="shared" ref="T643:T706" si="192">J643+Q643</f>
        <v>473.64688107770326</v>
      </c>
      <c r="U643" s="101">
        <f t="shared" ref="U643:U706" si="193">K643+R643</f>
        <v>37.940093837354951</v>
      </c>
      <c r="V643" s="33">
        <f t="shared" ref="V643:V706" si="194">SUM(F643,M643)</f>
        <v>999.99999999999898</v>
      </c>
      <c r="W643" s="105">
        <f t="shared" si="189"/>
        <v>464366.83039544581</v>
      </c>
      <c r="X643" s="112">
        <f t="shared" ref="X643:X706" si="195">(L643+G643+H643+I643+N643+O643+P643+S643)</f>
        <v>488.41302508494078</v>
      </c>
      <c r="Y643" s="32">
        <f>(uNES*L643+ uOCEX*G643+uEREX*'UC '!H643+uHOEX*I643+uNES*S643+ uOCEX*N643+uEREX*O643+uHOEX*P643)/(1+oDR)^A$5:A$65536</f>
        <v>263.13283993445424</v>
      </c>
    </row>
    <row r="644" spans="1:25" x14ac:dyDescent="0.25">
      <c r="A644" s="4">
        <v>638</v>
      </c>
      <c r="C644" s="110">
        <f>IF(male=0,VLOOKUP((A642:A1476/'Life tables'!$I$2)+age,lifetable,13,1),IF(male=1,VLOOKUP((A642:A1476/'Life tables'!$I$2)+age,lifetable,10,1),"error"))</f>
        <v>1.0903171265725931E-3</v>
      </c>
      <c r="F644" s="101">
        <f t="shared" si="177"/>
        <v>172.83260634636875</v>
      </c>
      <c r="G644" s="101">
        <f t="shared" si="178"/>
        <v>17.36139702620881</v>
      </c>
      <c r="H644" s="101">
        <f t="shared" si="179"/>
        <v>0.39729424158895749</v>
      </c>
      <c r="I644" s="101">
        <f t="shared" si="180"/>
        <v>0.39729424158895749</v>
      </c>
      <c r="J644" s="101">
        <f t="shared" si="181"/>
        <v>94.951312400385731</v>
      </c>
      <c r="K644" s="101">
        <f t="shared" si="182"/>
        <v>24.556162418716035</v>
      </c>
      <c r="L644" s="101">
        <f t="shared" si="190"/>
        <v>35.169146017880252</v>
      </c>
      <c r="M644" s="101">
        <f t="shared" si="183"/>
        <v>827.16739365363026</v>
      </c>
      <c r="N644" s="101">
        <f t="shared" si="184"/>
        <v>79.658012172456793</v>
      </c>
      <c r="O644" s="101">
        <f t="shared" si="185"/>
        <v>1.9014284935918762</v>
      </c>
      <c r="P644" s="101">
        <f t="shared" si="186"/>
        <v>1.9014284935918762</v>
      </c>
      <c r="Q644" s="101">
        <f t="shared" si="187"/>
        <v>379.89668040088418</v>
      </c>
      <c r="R644" s="101">
        <f t="shared" si="188"/>
        <v>13.437228236833404</v>
      </c>
      <c r="S644" s="101">
        <f t="shared" si="191"/>
        <v>350.37261585627215</v>
      </c>
      <c r="T644" s="101">
        <f t="shared" si="192"/>
        <v>474.84799280126992</v>
      </c>
      <c r="U644" s="101">
        <f t="shared" si="193"/>
        <v>37.99339065554944</v>
      </c>
      <c r="V644" s="33">
        <f t="shared" si="194"/>
        <v>999.99999999999898</v>
      </c>
      <c r="W644" s="105">
        <f t="shared" si="189"/>
        <v>462381.63541162328</v>
      </c>
      <c r="X644" s="112">
        <f t="shared" si="195"/>
        <v>487.15861654317968</v>
      </c>
      <c r="Y644" s="32">
        <f>(uNES*L644+ uOCEX*G644+uEREX*'UC '!H644+uHOEX*I644+uNES*S644+ uOCEX*N644+uEREX*O644+uHOEX*P644)/(1+oDR)^A$5:A$65536</f>
        <v>262.35866227385947</v>
      </c>
    </row>
    <row r="645" spans="1:25" x14ac:dyDescent="0.25">
      <c r="A645" s="4">
        <v>639</v>
      </c>
      <c r="C645" s="110">
        <f>IF(male=0,VLOOKUP((A643:A1477/'Life tables'!$I$2)+age,lifetable,13,1),IF(male=1,VLOOKUP((A643:A1477/'Life tables'!$I$2)+age,lifetable,10,1),"error"))</f>
        <v>1.0903171265725931E-3</v>
      </c>
      <c r="F645" s="101">
        <f t="shared" si="177"/>
        <v>172.83260629248011</v>
      </c>
      <c r="G645" s="101">
        <f t="shared" si="178"/>
        <v>17.361397020795582</v>
      </c>
      <c r="H645" s="101">
        <f t="shared" si="179"/>
        <v>0.39729424146508241</v>
      </c>
      <c r="I645" s="101">
        <f t="shared" si="180"/>
        <v>0.39729424146508241</v>
      </c>
      <c r="J645" s="101">
        <f t="shared" si="181"/>
        <v>95.159550533001124</v>
      </c>
      <c r="K645" s="101">
        <f t="shared" si="182"/>
        <v>24.587305964817254</v>
      </c>
      <c r="L645" s="101">
        <f t="shared" si="190"/>
        <v>34.929764290935992</v>
      </c>
      <c r="M645" s="101">
        <f t="shared" si="183"/>
        <v>827.16739370751895</v>
      </c>
      <c r="N645" s="101">
        <f t="shared" si="184"/>
        <v>79.658012177646384</v>
      </c>
      <c r="O645" s="101">
        <f t="shared" si="185"/>
        <v>1.9014284937157513</v>
      </c>
      <c r="P645" s="101">
        <f t="shared" si="186"/>
        <v>1.9014284937157513</v>
      </c>
      <c r="Q645" s="101">
        <f t="shared" si="187"/>
        <v>380.88955399183521</v>
      </c>
      <c r="R645" s="101">
        <f t="shared" si="188"/>
        <v>13.459381508918407</v>
      </c>
      <c r="S645" s="101">
        <f t="shared" si="191"/>
        <v>349.35758904168745</v>
      </c>
      <c r="T645" s="101">
        <f t="shared" si="192"/>
        <v>476.04910452483637</v>
      </c>
      <c r="U645" s="101">
        <f t="shared" si="193"/>
        <v>38.046687473735659</v>
      </c>
      <c r="V645" s="33">
        <f t="shared" si="194"/>
        <v>999.99999999999909</v>
      </c>
      <c r="W645" s="105">
        <f t="shared" si="189"/>
        <v>460400.39039760269</v>
      </c>
      <c r="X645" s="112">
        <f t="shared" si="195"/>
        <v>485.90420800142704</v>
      </c>
      <c r="Y645" s="32">
        <f>(uNES*L645+ uOCEX*G645+uEREX*'UC '!H645+uHOEX*I645+uNES*S645+ uOCEX*N645+uEREX*O645+uHOEX*P645)/(1+oDR)^A$5:A$65536</f>
        <v>261.58490813915978</v>
      </c>
    </row>
    <row r="646" spans="1:25" x14ac:dyDescent="0.25">
      <c r="A646" s="4">
        <v>640</v>
      </c>
      <c r="C646" s="110">
        <f>IF(male=0,VLOOKUP((A644:A1478/'Life tables'!$I$2)+age,lifetable,13,1),IF(male=1,VLOOKUP((A644:A1478/'Life tables'!$I$2)+age,lifetable,10,1),"error"))</f>
        <v>1.0903171265725931E-3</v>
      </c>
      <c r="F646" s="101">
        <f t="shared" si="177"/>
        <v>172.83260624025249</v>
      </c>
      <c r="G646" s="101">
        <f t="shared" si="178"/>
        <v>17.361397015549208</v>
      </c>
      <c r="H646" s="101">
        <f t="shared" si="179"/>
        <v>0.39729424134502561</v>
      </c>
      <c r="I646" s="101">
        <f t="shared" si="180"/>
        <v>0.39729424134502561</v>
      </c>
      <c r="J646" s="101">
        <f t="shared" si="181"/>
        <v>95.367788665553576</v>
      </c>
      <c r="K646" s="101">
        <f t="shared" si="182"/>
        <v>24.618449510909063</v>
      </c>
      <c r="L646" s="101">
        <f t="shared" si="190"/>
        <v>34.690382565550578</v>
      </c>
      <c r="M646" s="101">
        <f t="shared" si="183"/>
        <v>827.16739375974657</v>
      </c>
      <c r="N646" s="101">
        <f t="shared" si="184"/>
        <v>79.658012182676018</v>
      </c>
      <c r="O646" s="101">
        <f t="shared" si="185"/>
        <v>1.9014284938358081</v>
      </c>
      <c r="P646" s="101">
        <f t="shared" si="186"/>
        <v>1.9014284938358081</v>
      </c>
      <c r="Q646" s="101">
        <f t="shared" si="187"/>
        <v>381.88242758284895</v>
      </c>
      <c r="R646" s="101">
        <f t="shared" si="188"/>
        <v>13.481534781004809</v>
      </c>
      <c r="S646" s="101">
        <f t="shared" si="191"/>
        <v>348.34256222554518</v>
      </c>
      <c r="T646" s="101">
        <f t="shared" si="192"/>
        <v>477.25021624840252</v>
      </c>
      <c r="U646" s="101">
        <f t="shared" si="193"/>
        <v>38.09998429191387</v>
      </c>
      <c r="V646" s="33">
        <f t="shared" si="194"/>
        <v>999.99999999999909</v>
      </c>
      <c r="W646" s="105">
        <f t="shared" si="189"/>
        <v>458423.08889600448</v>
      </c>
      <c r="X646" s="112">
        <f t="shared" si="195"/>
        <v>484.64979945968264</v>
      </c>
      <c r="Y646" s="32">
        <f>(uNES*L646+ uOCEX*G646+uEREX*'UC '!H646+uHOEX*I646+uNES*S646+ uOCEX*N646+uEREX*O646+uHOEX*P646)/(1+oDR)^A$5:A$65536</f>
        <v>260.81157735078261</v>
      </c>
    </row>
    <row r="647" spans="1:25" x14ac:dyDescent="0.25">
      <c r="A647" s="4">
        <v>641</v>
      </c>
      <c r="C647" s="110">
        <f>IF(male=0,VLOOKUP((A645:A1479/'Life tables'!$I$2)+age,lifetable,13,1),IF(male=1,VLOOKUP((A645:A1479/'Life tables'!$I$2)+age,lifetable,10,1),"error"))</f>
        <v>1.0903171265725931E-3</v>
      </c>
      <c r="F647" s="101">
        <f t="shared" ref="F647:F710" si="196">E646*(1-pCAUC)+F646*(1-pCAUC)+M646*(pUAUC)</f>
        <v>172.8326061896347</v>
      </c>
      <c r="G647" s="101">
        <f t="shared" ref="G647:G710" si="197">F647*(rrOSEX)</f>
        <v>17.361397010464547</v>
      </c>
      <c r="H647" s="101">
        <f t="shared" ref="H647:H710" si="198">F647*rrEREX</f>
        <v>0.39729424122866935</v>
      </c>
      <c r="I647" s="101">
        <f t="shared" ref="I647:I710" si="199">F647*rrHOEX</f>
        <v>0.39729424122866935</v>
      </c>
      <c r="J647" s="101">
        <f t="shared" ref="J647:J710" si="200">F647*mr + G647*mr + H647*mr+I647*mr +J646</f>
        <v>95.576026798045049</v>
      </c>
      <c r="K647" s="101">
        <f t="shared" ref="K647:K710" si="201">F647*amr + I647*amrHOEX +K646</f>
        <v>24.649593056991751</v>
      </c>
      <c r="L647" s="101">
        <f t="shared" si="190"/>
        <v>34.451000841676006</v>
      </c>
      <c r="M647" s="101">
        <f t="shared" ref="M647:M710" si="202">E646*pCAUC+F646*pCAUC+M646*(1-pUAUC)</f>
        <v>827.16739381036439</v>
      </c>
      <c r="N647" s="101">
        <f t="shared" ref="N647:N710" si="203">M647*rrOSEXc</f>
        <v>79.658012187550625</v>
      </c>
      <c r="O647" s="101">
        <f t="shared" ref="O647:O710" si="204">M647*rrEREXc</f>
        <v>1.9014284939521644</v>
      </c>
      <c r="P647" s="101">
        <f t="shared" ref="P647:P710" si="205">M647*rrHOEXc</f>
        <v>1.9014284939521644</v>
      </c>
      <c r="Q647" s="101">
        <f t="shared" ref="Q647:Q710" si="206">M647*mr + N647*mr + O647*mr+P647*mr+Q646</f>
        <v>382.87530117392345</v>
      </c>
      <c r="R647" s="101">
        <f t="shared" ref="R647:R710" si="207">M647*amrc + P647*amrHOEX+R646</f>
        <v>13.503688053092567</v>
      </c>
      <c r="S647" s="101">
        <f t="shared" si="191"/>
        <v>347.32753540789344</v>
      </c>
      <c r="T647" s="101">
        <f t="shared" si="192"/>
        <v>478.45132797196851</v>
      </c>
      <c r="U647" s="101">
        <f t="shared" si="193"/>
        <v>38.153281110084322</v>
      </c>
      <c r="V647" s="33">
        <f t="shared" si="194"/>
        <v>999.99999999999909</v>
      </c>
      <c r="W647" s="105">
        <f t="shared" ref="W647:W710" si="208">(cNES*L647+cOSEX*G647+cEREX*H647+cHOEX*I647 + cNES*S647 + cOSEX*N647 + cEREX*O647 + cHOEX*P647)/(1+cDR)^A$5:A$65536</f>
        <v>456449.72445907339</v>
      </c>
      <c r="X647" s="112">
        <f t="shared" si="195"/>
        <v>483.39539091794626</v>
      </c>
      <c r="Y647" s="32">
        <f>(uNES*L647+ uOCEX*G647+uEREX*'UC '!H647+uHOEX*I647+uNES*S647+ uOCEX*N647+uEREX*O647+uHOEX*P647)/(1+oDR)^A$5:A$65536</f>
        <v>260.03866972922401</v>
      </c>
    </row>
    <row r="648" spans="1:25" x14ac:dyDescent="0.25">
      <c r="A648" s="4">
        <v>642</v>
      </c>
      <c r="C648" s="110">
        <f>IF(male=0,VLOOKUP((A646:A1480/'Life tables'!$I$2)+age,lifetable,13,1),IF(male=1,VLOOKUP((A646:A1480/'Life tables'!$I$2)+age,lifetable,10,1),"error"))</f>
        <v>1.0903171265725931E-3</v>
      </c>
      <c r="F648" s="101">
        <f t="shared" si="196"/>
        <v>172.83260614057716</v>
      </c>
      <c r="G648" s="101">
        <f t="shared" si="197"/>
        <v>17.361397005536613</v>
      </c>
      <c r="H648" s="101">
        <f t="shared" si="198"/>
        <v>0.39729424111589967</v>
      </c>
      <c r="I648" s="101">
        <f t="shared" si="199"/>
        <v>0.39729424111589967</v>
      </c>
      <c r="J648" s="101">
        <f t="shared" si="200"/>
        <v>95.78426493047742</v>
      </c>
      <c r="K648" s="101">
        <f t="shared" si="201"/>
        <v>24.680736603065597</v>
      </c>
      <c r="L648" s="101">
        <f t="shared" si="190"/>
        <v>34.21161911926572</v>
      </c>
      <c r="M648" s="101">
        <f t="shared" si="202"/>
        <v>827.16739385942196</v>
      </c>
      <c r="N648" s="101">
        <f t="shared" si="203"/>
        <v>79.658012192274981</v>
      </c>
      <c r="O648" s="101">
        <f t="shared" si="204"/>
        <v>1.9014284940649342</v>
      </c>
      <c r="P648" s="101">
        <f t="shared" si="205"/>
        <v>1.9014284940649342</v>
      </c>
      <c r="Q648" s="101">
        <f t="shared" si="206"/>
        <v>383.86817476505684</v>
      </c>
      <c r="R648" s="101">
        <f t="shared" si="207"/>
        <v>13.52584132518164</v>
      </c>
      <c r="S648" s="101">
        <f t="shared" si="191"/>
        <v>346.31250858877866</v>
      </c>
      <c r="T648" s="101">
        <f t="shared" si="192"/>
        <v>479.65243969553427</v>
      </c>
      <c r="U648" s="101">
        <f t="shared" si="193"/>
        <v>38.206577928247235</v>
      </c>
      <c r="V648" s="33">
        <f t="shared" si="194"/>
        <v>999.99999999999909</v>
      </c>
      <c r="W648" s="105">
        <f t="shared" si="208"/>
        <v>454480.29064866685</v>
      </c>
      <c r="X648" s="112">
        <f t="shared" si="195"/>
        <v>482.14098237621761</v>
      </c>
      <c r="Y648" s="32">
        <f>(uNES*L648+ uOCEX*G648+uEREX*'UC '!H648+uHOEX*I648+uNES*S648+ uOCEX*N648+uEREX*O648+uHOEX*P648)/(1+oDR)^A$5:A$65536</f>
        <v>259.26618509504817</v>
      </c>
    </row>
    <row r="649" spans="1:25" x14ac:dyDescent="0.25">
      <c r="A649" s="4">
        <v>643</v>
      </c>
      <c r="C649" s="110">
        <f>IF(male=0,VLOOKUP((A647:A1481/'Life tables'!$I$2)+age,lifetable,13,1),IF(male=1,VLOOKUP((A647:A1481/'Life tables'!$I$2)+age,lifetable,10,1),"error"))</f>
        <v>1.0903171265725931E-3</v>
      </c>
      <c r="F649" s="101">
        <f t="shared" si="196"/>
        <v>172.83260609303173</v>
      </c>
      <c r="G649" s="101">
        <f t="shared" si="197"/>
        <v>17.361397000760576</v>
      </c>
      <c r="H649" s="101">
        <f t="shared" si="198"/>
        <v>0.39729424100660587</v>
      </c>
      <c r="I649" s="101">
        <f t="shared" si="199"/>
        <v>0.39729424100660587</v>
      </c>
      <c r="J649" s="101">
        <f t="shared" si="200"/>
        <v>95.992503062852492</v>
      </c>
      <c r="K649" s="101">
        <f t="shared" si="201"/>
        <v>24.711880149130877</v>
      </c>
      <c r="L649" s="101">
        <f t="shared" si="190"/>
        <v>33.972237398274586</v>
      </c>
      <c r="M649" s="101">
        <f t="shared" si="202"/>
        <v>827.16739390696739</v>
      </c>
      <c r="N649" s="101">
        <f t="shared" si="203"/>
        <v>79.658012196853704</v>
      </c>
      <c r="O649" s="101">
        <f t="shared" si="204"/>
        <v>1.9014284941742281</v>
      </c>
      <c r="P649" s="101">
        <f t="shared" si="205"/>
        <v>1.9014284941742281</v>
      </c>
      <c r="Q649" s="101">
        <f t="shared" si="206"/>
        <v>384.8610483562473</v>
      </c>
      <c r="R649" s="101">
        <f t="shared" si="207"/>
        <v>13.547994597271984</v>
      </c>
      <c r="S649" s="101">
        <f t="shared" si="191"/>
        <v>345.29748176824592</v>
      </c>
      <c r="T649" s="101">
        <f t="shared" si="192"/>
        <v>480.8535514190998</v>
      </c>
      <c r="U649" s="101">
        <f t="shared" si="193"/>
        <v>38.259874746402858</v>
      </c>
      <c r="V649" s="33">
        <f t="shared" si="194"/>
        <v>999.99999999999909</v>
      </c>
      <c r="W649" s="105">
        <f t="shared" si="208"/>
        <v>452514.78103624046</v>
      </c>
      <c r="X649" s="112">
        <f t="shared" si="195"/>
        <v>480.88657383449646</v>
      </c>
      <c r="Y649" s="32">
        <f>(uNES*L649+ uOCEX*G649+uEREX*'UC '!H649+uHOEX*I649+uNES*S649+ uOCEX*N649+uEREX*O649+uHOEX*P649)/(1+oDR)^A$5:A$65536</f>
        <v>258.49412326888717</v>
      </c>
    </row>
    <row r="650" spans="1:25" x14ac:dyDescent="0.25">
      <c r="A650" s="4">
        <v>644</v>
      </c>
      <c r="C650" s="110">
        <f>IF(male=0,VLOOKUP((A648:A1482/'Life tables'!$I$2)+age,lifetable,13,1),IF(male=1,VLOOKUP((A648:A1482/'Life tables'!$I$2)+age,lifetable,10,1),"error"))</f>
        <v>1.0903171265725931E-3</v>
      </c>
      <c r="F650" s="101">
        <f t="shared" si="196"/>
        <v>172.83260604695184</v>
      </c>
      <c r="G650" s="101">
        <f t="shared" si="197"/>
        <v>17.361396996131752</v>
      </c>
      <c r="H650" s="101">
        <f t="shared" si="198"/>
        <v>0.39729424090068099</v>
      </c>
      <c r="I650" s="101">
        <f t="shared" si="199"/>
        <v>0.39729424090068099</v>
      </c>
      <c r="J650" s="101">
        <f t="shared" si="200"/>
        <v>96.200741195172057</v>
      </c>
      <c r="K650" s="101">
        <f t="shared" si="201"/>
        <v>24.743023695187855</v>
      </c>
      <c r="L650" s="101">
        <f t="shared" si="190"/>
        <v>33.732855678658808</v>
      </c>
      <c r="M650" s="101">
        <f t="shared" si="202"/>
        <v>827.16739395304728</v>
      </c>
      <c r="N650" s="101">
        <f t="shared" si="203"/>
        <v>79.658012201291299</v>
      </c>
      <c r="O650" s="101">
        <f t="shared" si="204"/>
        <v>1.9014284942801529</v>
      </c>
      <c r="P650" s="101">
        <f t="shared" si="205"/>
        <v>1.9014284942801529</v>
      </c>
      <c r="Q650" s="101">
        <f t="shared" si="206"/>
        <v>385.85392194749306</v>
      </c>
      <c r="R650" s="101">
        <f t="shared" si="207"/>
        <v>13.570147869363563</v>
      </c>
      <c r="S650" s="101">
        <f t="shared" si="191"/>
        <v>344.28245494633904</v>
      </c>
      <c r="T650" s="101">
        <f t="shared" si="192"/>
        <v>482.05466314266511</v>
      </c>
      <c r="U650" s="101">
        <f t="shared" si="193"/>
        <v>38.313171564551418</v>
      </c>
      <c r="V650" s="33">
        <f t="shared" si="194"/>
        <v>999.99999999999909</v>
      </c>
      <c r="W650" s="105">
        <f t="shared" si="208"/>
        <v>450553.18920283573</v>
      </c>
      <c r="X650" s="112">
        <f t="shared" si="195"/>
        <v>479.63216529278253</v>
      </c>
      <c r="Y650" s="32">
        <f>(uNES*L650+ uOCEX*G650+uEREX*'UC '!H650+uHOEX*I650+uNES*S650+ uOCEX*N650+uEREX*O650+uHOEX*P650)/(1+oDR)^A$5:A$65536</f>
        <v>257.72248407144184</v>
      </c>
    </row>
    <row r="651" spans="1:25" x14ac:dyDescent="0.25">
      <c r="A651" s="4">
        <v>645</v>
      </c>
      <c r="C651" s="110">
        <f>IF(male=0,VLOOKUP((A649:A1483/'Life tables'!$I$2)+age,lifetable,13,1),IF(male=1,VLOOKUP((A649:A1483/'Life tables'!$I$2)+age,lifetable,10,1),"error"))</f>
        <v>1.0903171265725931E-3</v>
      </c>
      <c r="F651" s="101">
        <f t="shared" si="196"/>
        <v>172.83260600229227</v>
      </c>
      <c r="G651" s="101">
        <f t="shared" si="197"/>
        <v>17.361396991645606</v>
      </c>
      <c r="H651" s="101">
        <f t="shared" si="198"/>
        <v>0.39729424079802106</v>
      </c>
      <c r="I651" s="101">
        <f t="shared" si="199"/>
        <v>0.39729424079802106</v>
      </c>
      <c r="J651" s="101">
        <f t="shared" si="200"/>
        <v>96.408979327437805</v>
      </c>
      <c r="K651" s="101">
        <f t="shared" si="201"/>
        <v>24.774167241236785</v>
      </c>
      <c r="L651" s="101">
        <f t="shared" si="190"/>
        <v>33.493473960376008</v>
      </c>
      <c r="M651" s="101">
        <f t="shared" si="202"/>
        <v>827.16739399770688</v>
      </c>
      <c r="N651" s="101">
        <f t="shared" si="203"/>
        <v>79.658012205592115</v>
      </c>
      <c r="O651" s="101">
        <f t="shared" si="204"/>
        <v>1.901428494382813</v>
      </c>
      <c r="P651" s="101">
        <f t="shared" si="205"/>
        <v>1.901428494382813</v>
      </c>
      <c r="Q651" s="101">
        <f t="shared" si="206"/>
        <v>386.84679553879243</v>
      </c>
      <c r="R651" s="101">
        <f t="shared" si="207"/>
        <v>13.592301141456337</v>
      </c>
      <c r="S651" s="101">
        <f t="shared" si="191"/>
        <v>343.26742812310033</v>
      </c>
      <c r="T651" s="101">
        <f t="shared" si="192"/>
        <v>483.25577486623024</v>
      </c>
      <c r="U651" s="101">
        <f t="shared" si="193"/>
        <v>38.366468382693121</v>
      </c>
      <c r="V651" s="33">
        <f t="shared" si="194"/>
        <v>999.99999999999909</v>
      </c>
      <c r="W651" s="105">
        <f t="shared" si="208"/>
        <v>448595.50873906416</v>
      </c>
      <c r="X651" s="112">
        <f t="shared" si="195"/>
        <v>478.37775675107571</v>
      </c>
      <c r="Y651" s="32">
        <f>(uNES*L651+ uOCEX*G651+uEREX*'UC '!H651+uHOEX*I651+uNES*S651+ uOCEX*N651+uEREX*O651+uHOEX*P651)/(1+oDR)^A$5:A$65536</f>
        <v>256.95126732348069</v>
      </c>
    </row>
    <row r="652" spans="1:25" x14ac:dyDescent="0.25">
      <c r="A652" s="4">
        <v>646</v>
      </c>
      <c r="C652" s="110">
        <f>IF(male=0,VLOOKUP((A650:A1484/'Life tables'!$I$2)+age,lifetable,13,1),IF(male=1,VLOOKUP((A650:A1484/'Life tables'!$I$2)+age,lifetable,10,1),"error"))</f>
        <v>1.0903171265725931E-3</v>
      </c>
      <c r="F652" s="101">
        <f t="shared" si="196"/>
        <v>172.83260595900927</v>
      </c>
      <c r="G652" s="101">
        <f t="shared" si="197"/>
        <v>17.361396987297738</v>
      </c>
      <c r="H652" s="101">
        <f t="shared" si="198"/>
        <v>0.39729424069852542</v>
      </c>
      <c r="I652" s="101">
        <f t="shared" si="199"/>
        <v>0.39729424069852542</v>
      </c>
      <c r="J652" s="101">
        <f t="shared" si="200"/>
        <v>96.6172174596514</v>
      </c>
      <c r="K652" s="101">
        <f t="shared" si="201"/>
        <v>24.805310787277914</v>
      </c>
      <c r="L652" s="101">
        <f t="shared" si="190"/>
        <v>33.254092243385173</v>
      </c>
      <c r="M652" s="101">
        <f t="shared" si="202"/>
        <v>827.16739404098985</v>
      </c>
      <c r="N652" s="101">
        <f t="shared" si="203"/>
        <v>79.658012209760358</v>
      </c>
      <c r="O652" s="101">
        <f t="shared" si="204"/>
        <v>1.9014284944823086</v>
      </c>
      <c r="P652" s="101">
        <f t="shared" si="205"/>
        <v>1.9014284944823086</v>
      </c>
      <c r="Q652" s="101">
        <f t="shared" si="206"/>
        <v>387.83966913014376</v>
      </c>
      <c r="R652" s="101">
        <f t="shared" si="207"/>
        <v>13.614454413550272</v>
      </c>
      <c r="S652" s="101">
        <f t="shared" si="191"/>
        <v>342.25240129857087</v>
      </c>
      <c r="T652" s="101">
        <f t="shared" si="192"/>
        <v>484.45688658979515</v>
      </c>
      <c r="U652" s="101">
        <f t="shared" si="193"/>
        <v>38.419765200828188</v>
      </c>
      <c r="V652" s="33">
        <f t="shared" si="194"/>
        <v>999.99999999999909</v>
      </c>
      <c r="W652" s="105">
        <f t="shared" si="208"/>
        <v>446641.73324509623</v>
      </c>
      <c r="X652" s="112">
        <f t="shared" si="195"/>
        <v>477.12334820937582</v>
      </c>
      <c r="Y652" s="32">
        <f>(uNES*L652+ uOCEX*G652+uEREX*'UC '!H652+uHOEX*I652+uNES*S652+ uOCEX*N652+uEREX*O652+uHOEX*P652)/(1+oDR)^A$5:A$65536</f>
        <v>256.18047284584071</v>
      </c>
    </row>
    <row r="653" spans="1:25" x14ac:dyDescent="0.25">
      <c r="A653" s="4">
        <v>647</v>
      </c>
      <c r="C653" s="110">
        <f>IF(male=0,VLOOKUP((A651:A1485/'Life tables'!$I$2)+age,lifetable,13,1),IF(male=1,VLOOKUP((A651:A1485/'Life tables'!$I$2)+age,lifetable,10,1),"error"))</f>
        <v>1.0903171265725931E-3</v>
      </c>
      <c r="F653" s="101">
        <f t="shared" si="196"/>
        <v>172.83260591706042</v>
      </c>
      <c r="G653" s="101">
        <f t="shared" si="197"/>
        <v>17.361396983083889</v>
      </c>
      <c r="H653" s="101">
        <f t="shared" si="198"/>
        <v>0.39729424060209667</v>
      </c>
      <c r="I653" s="101">
        <f t="shared" si="199"/>
        <v>0.39729424060209667</v>
      </c>
      <c r="J653" s="101">
        <f t="shared" si="200"/>
        <v>96.82545559181446</v>
      </c>
      <c r="K653" s="101">
        <f t="shared" si="201"/>
        <v>24.836454333311487</v>
      </c>
      <c r="L653" s="101">
        <f t="shared" si="190"/>
        <v>33.0147105276464</v>
      </c>
      <c r="M653" s="101">
        <f t="shared" si="202"/>
        <v>827.1673940829387</v>
      </c>
      <c r="N653" s="101">
        <f t="shared" si="203"/>
        <v>79.65801221380012</v>
      </c>
      <c r="O653" s="101">
        <f t="shared" si="204"/>
        <v>1.9014284945787372</v>
      </c>
      <c r="P653" s="101">
        <f t="shared" si="205"/>
        <v>1.9014284945787372</v>
      </c>
      <c r="Q653" s="101">
        <f t="shared" si="206"/>
        <v>388.83254272154545</v>
      </c>
      <c r="R653" s="101">
        <f t="shared" si="207"/>
        <v>13.636607685645329</v>
      </c>
      <c r="S653" s="101">
        <f t="shared" si="191"/>
        <v>341.23737447279029</v>
      </c>
      <c r="T653" s="101">
        <f t="shared" si="192"/>
        <v>485.65799831335994</v>
      </c>
      <c r="U653" s="101">
        <f t="shared" si="193"/>
        <v>38.473062018956817</v>
      </c>
      <c r="V653" s="33">
        <f t="shared" si="194"/>
        <v>999.99999999999909</v>
      </c>
      <c r="W653" s="105">
        <f t="shared" si="208"/>
        <v>444691.85633064655</v>
      </c>
      <c r="X653" s="112">
        <f t="shared" si="195"/>
        <v>475.86893966768235</v>
      </c>
      <c r="Y653" s="32">
        <f>(uNES*L653+ uOCEX*G653+uEREX*'UC '!H653+uHOEX*I653+uNES*S653+ uOCEX*N653+uEREX*O653+uHOEX*P653)/(1+oDR)^A$5:A$65536</f>
        <v>255.41010045942662</v>
      </c>
    </row>
    <row r="654" spans="1:25" x14ac:dyDescent="0.25">
      <c r="A654" s="4">
        <v>648</v>
      </c>
      <c r="C654" s="110">
        <f>IF(male=0,VLOOKUP((A652:A1486/'Life tables'!$I$2)+age,lifetable,13,1),IF(male=1,VLOOKUP((A652:A1486/'Life tables'!$I$2)+age,lifetable,10,1),"error"))</f>
        <v>1.0903171265725931E-3</v>
      </c>
      <c r="F654" s="101">
        <f t="shared" si="196"/>
        <v>172.83260587640456</v>
      </c>
      <c r="G654" s="101">
        <f t="shared" si="197"/>
        <v>17.361396978999924</v>
      </c>
      <c r="H654" s="101">
        <f t="shared" si="198"/>
        <v>0.3972942405086401</v>
      </c>
      <c r="I654" s="101">
        <f t="shared" si="199"/>
        <v>0.3972942405086401</v>
      </c>
      <c r="J654" s="101">
        <f t="shared" si="200"/>
        <v>97.033693723928536</v>
      </c>
      <c r="K654" s="101">
        <f t="shared" si="201"/>
        <v>24.86759787933773</v>
      </c>
      <c r="L654" s="101">
        <f t="shared" si="190"/>
        <v>32.775328813121092</v>
      </c>
      <c r="M654" s="101">
        <f t="shared" si="202"/>
        <v>827.16739412359448</v>
      </c>
      <c r="N654" s="101">
        <f t="shared" si="203"/>
        <v>79.658012217715367</v>
      </c>
      <c r="O654" s="101">
        <f t="shared" si="204"/>
        <v>1.9014284946721935</v>
      </c>
      <c r="P654" s="101">
        <f t="shared" si="205"/>
        <v>1.9014284946721935</v>
      </c>
      <c r="Q654" s="101">
        <f t="shared" si="206"/>
        <v>389.82541631299591</v>
      </c>
      <c r="R654" s="101">
        <f t="shared" si="207"/>
        <v>13.658760957741475</v>
      </c>
      <c r="S654" s="101">
        <f t="shared" si="191"/>
        <v>340.2223476457973</v>
      </c>
      <c r="T654" s="101">
        <f t="shared" si="192"/>
        <v>486.85911003692445</v>
      </c>
      <c r="U654" s="101">
        <f t="shared" si="193"/>
        <v>38.526358837079201</v>
      </c>
      <c r="V654" s="33">
        <f t="shared" si="194"/>
        <v>999.99999999999909</v>
      </c>
      <c r="W654" s="105">
        <f t="shared" si="208"/>
        <v>442745.87161496026</v>
      </c>
      <c r="X654" s="112">
        <f t="shared" si="195"/>
        <v>474.61453112599531</v>
      </c>
      <c r="Y654" s="32">
        <f>(uNES*L654+ uOCEX*G654+uEREX*'UC '!H654+uHOEX*I654+uNES*S654+ uOCEX*N654+uEREX*O654+uHOEX*P654)/(1+oDR)^A$5:A$65536</f>
        <v>254.64014998521159</v>
      </c>
    </row>
    <row r="655" spans="1:25" x14ac:dyDescent="0.25">
      <c r="A655" s="4">
        <v>649</v>
      </c>
      <c r="C655" s="110">
        <f>IF(male=0,VLOOKUP((A653:A1487/'Life tables'!$I$2)+age,lifetable,13,1),IF(male=1,VLOOKUP((A653:A1487/'Life tables'!$I$2)+age,lifetable,10,1),"error"))</f>
        <v>1.0903171265725931E-3</v>
      </c>
      <c r="F655" s="101">
        <f t="shared" si="196"/>
        <v>172.83260583700186</v>
      </c>
      <c r="G655" s="101">
        <f t="shared" si="197"/>
        <v>17.361396975041838</v>
      </c>
      <c r="H655" s="101">
        <f t="shared" si="198"/>
        <v>0.39729424041806422</v>
      </c>
      <c r="I655" s="101">
        <f t="shared" si="199"/>
        <v>0.39729424041806422</v>
      </c>
      <c r="J655" s="101">
        <f t="shared" si="200"/>
        <v>97.241931855995134</v>
      </c>
      <c r="K655" s="101">
        <f t="shared" si="201"/>
        <v>24.898741425356874</v>
      </c>
      <c r="L655" s="101">
        <f t="shared" si="190"/>
        <v>32.535947099771903</v>
      </c>
      <c r="M655" s="101">
        <f t="shared" si="202"/>
        <v>827.16739416299708</v>
      </c>
      <c r="N655" s="101">
        <f t="shared" si="203"/>
        <v>79.658012221509921</v>
      </c>
      <c r="O655" s="101">
        <f t="shared" si="204"/>
        <v>1.9014284947627693</v>
      </c>
      <c r="P655" s="101">
        <f t="shared" si="205"/>
        <v>1.9014284947627693</v>
      </c>
      <c r="Q655" s="101">
        <f t="shared" si="206"/>
        <v>390.81828990449367</v>
      </c>
      <c r="R655" s="101">
        <f t="shared" si="207"/>
        <v>13.680914229838677</v>
      </c>
      <c r="S655" s="101">
        <f t="shared" si="191"/>
        <v>339.2073208176293</v>
      </c>
      <c r="T655" s="101">
        <f t="shared" si="192"/>
        <v>488.06022176048879</v>
      </c>
      <c r="U655" s="101">
        <f t="shared" si="193"/>
        <v>38.579655655195552</v>
      </c>
      <c r="V655" s="33">
        <f t="shared" si="194"/>
        <v>999.99999999999898</v>
      </c>
      <c r="W655" s="105">
        <f t="shared" si="208"/>
        <v>440803.77272680058</v>
      </c>
      <c r="X655" s="112">
        <f t="shared" si="195"/>
        <v>473.36012258431464</v>
      </c>
      <c r="Y655" s="32">
        <f>(uNES*L655+ uOCEX*G655+uEREX*'UC '!H655+uHOEX*I655+uNES*S655+ uOCEX*N655+uEREX*O655+uHOEX*P655)/(1+oDR)^A$5:A$65536</f>
        <v>253.87062124423687</v>
      </c>
    </row>
    <row r="656" spans="1:25" x14ac:dyDescent="0.25">
      <c r="A656" s="4">
        <v>650</v>
      </c>
      <c r="C656" s="110">
        <f>IF(male=0,VLOOKUP((A654:A1488/'Life tables'!$I$2)+age,lifetable,13,1),IF(male=1,VLOOKUP((A654:A1488/'Life tables'!$I$2)+age,lifetable,10,1),"error"))</f>
        <v>1.0903171265725931E-3</v>
      </c>
      <c r="F656" s="101">
        <f t="shared" si="196"/>
        <v>172.83260579881369</v>
      </c>
      <c r="G656" s="101">
        <f t="shared" si="197"/>
        <v>17.361396971205757</v>
      </c>
      <c r="H656" s="101">
        <f t="shared" si="198"/>
        <v>0.39729424033028021</v>
      </c>
      <c r="I656" s="101">
        <f t="shared" si="199"/>
        <v>0.39729424033028021</v>
      </c>
      <c r="J656" s="101">
        <f t="shared" si="200"/>
        <v>97.450169988015716</v>
      </c>
      <c r="K656" s="101">
        <f t="shared" si="201"/>
        <v>24.929884971369138</v>
      </c>
      <c r="L656" s="101">
        <f t="shared" si="190"/>
        <v>32.296565387562509</v>
      </c>
      <c r="M656" s="101">
        <f t="shared" si="202"/>
        <v>827.16739420118529</v>
      </c>
      <c r="N656" s="101">
        <f t="shared" si="203"/>
        <v>79.658012225187534</v>
      </c>
      <c r="O656" s="101">
        <f t="shared" si="204"/>
        <v>1.9014284948505533</v>
      </c>
      <c r="P656" s="101">
        <f t="shared" si="205"/>
        <v>1.9014284948505533</v>
      </c>
      <c r="Q656" s="101">
        <f t="shared" si="206"/>
        <v>391.8111634960373</v>
      </c>
      <c r="R656" s="101">
        <f t="shared" si="207"/>
        <v>13.703067501936902</v>
      </c>
      <c r="S656" s="101">
        <f t="shared" si="191"/>
        <v>338.19229398832243</v>
      </c>
      <c r="T656" s="101">
        <f t="shared" si="192"/>
        <v>489.26133348405301</v>
      </c>
      <c r="U656" s="101">
        <f t="shared" si="193"/>
        <v>38.632952473306041</v>
      </c>
      <c r="V656" s="33">
        <f t="shared" si="194"/>
        <v>999.99999999999898</v>
      </c>
      <c r="W656" s="105">
        <f t="shared" si="208"/>
        <v>438865.553304434</v>
      </c>
      <c r="X656" s="112">
        <f t="shared" si="195"/>
        <v>472.10571404263993</v>
      </c>
      <c r="Y656" s="32">
        <f>(uNES*L656+ uOCEX*G656+uEREX*'UC '!H656+uHOEX*I656+uNES*S656+ uOCEX*N656+uEREX*O656+uHOEX*P656)/(1+oDR)^A$5:A$65536</f>
        <v>253.10151405761135</v>
      </c>
    </row>
    <row r="657" spans="1:25" x14ac:dyDescent="0.25">
      <c r="A657" s="4">
        <v>651</v>
      </c>
      <c r="C657" s="110">
        <f>IF(male=0,VLOOKUP((A655:A1489/'Life tables'!$I$2)+age,lifetable,13,1),IF(male=1,VLOOKUP((A655:A1489/'Life tables'!$I$2)+age,lifetable,10,1),"error"))</f>
        <v>1.0903171265725931E-3</v>
      </c>
      <c r="F657" s="101">
        <f t="shared" si="196"/>
        <v>172.8326057618026</v>
      </c>
      <c r="G657" s="101">
        <f t="shared" si="197"/>
        <v>17.361396967487916</v>
      </c>
      <c r="H657" s="101">
        <f t="shared" si="198"/>
        <v>0.39729424024520199</v>
      </c>
      <c r="I657" s="101">
        <f t="shared" si="199"/>
        <v>0.39729424024520199</v>
      </c>
      <c r="J657" s="101">
        <f t="shared" si="200"/>
        <v>97.658408119991705</v>
      </c>
      <c r="K657" s="101">
        <f t="shared" si="201"/>
        <v>24.961028517374732</v>
      </c>
      <c r="L657" s="101">
        <f t="shared" si="190"/>
        <v>32.057183676457839</v>
      </c>
      <c r="M657" s="101">
        <f t="shared" si="202"/>
        <v>827.16739423819627</v>
      </c>
      <c r="N657" s="101">
        <f t="shared" si="203"/>
        <v>79.658012228751772</v>
      </c>
      <c r="O657" s="101">
        <f t="shared" si="204"/>
        <v>1.9014284949356313</v>
      </c>
      <c r="P657" s="101">
        <f t="shared" si="205"/>
        <v>1.9014284949356313</v>
      </c>
      <c r="Q657" s="101">
        <f t="shared" si="206"/>
        <v>392.80403708762532</v>
      </c>
      <c r="R657" s="101">
        <f t="shared" si="207"/>
        <v>13.725220774036117</v>
      </c>
      <c r="S657" s="101">
        <f t="shared" si="191"/>
        <v>337.17726715791179</v>
      </c>
      <c r="T657" s="101">
        <f t="shared" si="192"/>
        <v>490.46244520761701</v>
      </c>
      <c r="U657" s="101">
        <f t="shared" si="193"/>
        <v>38.686249291410846</v>
      </c>
      <c r="V657" s="33">
        <f t="shared" si="194"/>
        <v>999.99999999999886</v>
      </c>
      <c r="W657" s="105">
        <f t="shared" si="208"/>
        <v>436931.20699561801</v>
      </c>
      <c r="X657" s="112">
        <f t="shared" si="195"/>
        <v>470.85130550097097</v>
      </c>
      <c r="Y657" s="32">
        <f>(uNES*L657+ uOCEX*G657+uEREX*'UC '!H657+uHOEX*I657+uNES*S657+ uOCEX*N657+uEREX*O657+uHOEX*P657)/(1+oDR)^A$5:A$65536</f>
        <v>252.33282824651243</v>
      </c>
    </row>
    <row r="658" spans="1:25" x14ac:dyDescent="0.25">
      <c r="A658" s="4">
        <v>652</v>
      </c>
      <c r="C658" s="110">
        <f>IF(male=0,VLOOKUP((A656:A1490/'Life tables'!$I$2)+age,lifetable,13,1),IF(male=1,VLOOKUP((A656:A1490/'Life tables'!$I$2)+age,lifetable,10,1),"error"))</f>
        <v>1.0903171265725931E-3</v>
      </c>
      <c r="F658" s="101">
        <f t="shared" si="196"/>
        <v>172.83260572593235</v>
      </c>
      <c r="G658" s="101">
        <f t="shared" si="197"/>
        <v>17.361396963884676</v>
      </c>
      <c r="H658" s="101">
        <f t="shared" si="198"/>
        <v>0.39729424016274623</v>
      </c>
      <c r="I658" s="101">
        <f t="shared" si="199"/>
        <v>0.39729424016274623</v>
      </c>
      <c r="J658" s="101">
        <f t="shared" si="200"/>
        <v>97.866646251924479</v>
      </c>
      <c r="K658" s="101">
        <f t="shared" si="201"/>
        <v>24.992172063373861</v>
      </c>
      <c r="L658" s="101">
        <f t="shared" si="190"/>
        <v>31.817801966423843</v>
      </c>
      <c r="M658" s="101">
        <f t="shared" si="202"/>
        <v>827.16739427406651</v>
      </c>
      <c r="N658" s="101">
        <f t="shared" si="203"/>
        <v>79.658012232206147</v>
      </c>
      <c r="O658" s="101">
        <f t="shared" si="204"/>
        <v>1.9014284950180871</v>
      </c>
      <c r="P658" s="101">
        <f t="shared" si="205"/>
        <v>1.9014284950180871</v>
      </c>
      <c r="Q658" s="101">
        <f t="shared" si="206"/>
        <v>393.79691067925643</v>
      </c>
      <c r="R658" s="101">
        <f t="shared" si="207"/>
        <v>13.747374046136294</v>
      </c>
      <c r="S658" s="101">
        <f t="shared" si="191"/>
        <v>336.16224032643146</v>
      </c>
      <c r="T658" s="101">
        <f t="shared" si="192"/>
        <v>491.66355693118089</v>
      </c>
      <c r="U658" s="101">
        <f t="shared" si="193"/>
        <v>38.739546109510158</v>
      </c>
      <c r="V658" s="33">
        <f t="shared" si="194"/>
        <v>999.99999999999886</v>
      </c>
      <c r="W658" s="105">
        <f t="shared" si="208"/>
        <v>435000.72745758784</v>
      </c>
      <c r="X658" s="112">
        <f t="shared" si="195"/>
        <v>469.59689695930774</v>
      </c>
      <c r="Y658" s="32">
        <f>(uNES*L658+ uOCEX*G658+uEREX*'UC '!H658+uHOEX*I658+uNES*S658+ uOCEX*N658+uEREX*O658+uHOEX*P658)/(1+oDR)^A$5:A$65536</f>
        <v>251.56456363218498</v>
      </c>
    </row>
    <row r="659" spans="1:25" x14ac:dyDescent="0.25">
      <c r="A659" s="4">
        <v>653</v>
      </c>
      <c r="C659" s="110">
        <f>IF(male=0,VLOOKUP((A657:A1491/'Life tables'!$I$2)+age,lifetable,13,1),IF(male=1,VLOOKUP((A657:A1491/'Life tables'!$I$2)+age,lifetable,10,1),"error"))</f>
        <v>1.0903171265725931E-3</v>
      </c>
      <c r="F659" s="101">
        <f t="shared" si="196"/>
        <v>172.83260569116774</v>
      </c>
      <c r="G659" s="101">
        <f t="shared" si="197"/>
        <v>17.361396960392497</v>
      </c>
      <c r="H659" s="101">
        <f t="shared" si="198"/>
        <v>0.39729424008283204</v>
      </c>
      <c r="I659" s="101">
        <f t="shared" si="199"/>
        <v>0.39729424008283204</v>
      </c>
      <c r="J659" s="101">
        <f t="shared" si="200"/>
        <v>98.074884383815373</v>
      </c>
      <c r="K659" s="101">
        <f t="shared" si="201"/>
        <v>25.023315609366726</v>
      </c>
      <c r="L659" s="101">
        <f t="shared" si="190"/>
        <v>31.578420257427467</v>
      </c>
      <c r="M659" s="101">
        <f t="shared" si="202"/>
        <v>827.16739430883104</v>
      </c>
      <c r="N659" s="101">
        <f t="shared" si="203"/>
        <v>79.658012235554054</v>
      </c>
      <c r="O659" s="101">
        <f t="shared" si="204"/>
        <v>1.9014284950980012</v>
      </c>
      <c r="P659" s="101">
        <f t="shared" si="205"/>
        <v>1.9014284950980012</v>
      </c>
      <c r="Q659" s="101">
        <f t="shared" si="206"/>
        <v>394.78978427092926</v>
      </c>
      <c r="R659" s="101">
        <f t="shared" si="207"/>
        <v>13.769527318237401</v>
      </c>
      <c r="S659" s="101">
        <f t="shared" si="191"/>
        <v>335.14721349391431</v>
      </c>
      <c r="T659" s="101">
        <f t="shared" si="192"/>
        <v>492.86466865474461</v>
      </c>
      <c r="U659" s="101">
        <f t="shared" si="193"/>
        <v>38.792842927604127</v>
      </c>
      <c r="V659" s="33">
        <f t="shared" si="194"/>
        <v>999.99999999999875</v>
      </c>
      <c r="W659" s="105">
        <f t="shared" si="208"/>
        <v>433074.10835704074</v>
      </c>
      <c r="X659" s="112">
        <f t="shared" si="195"/>
        <v>468.34248841764997</v>
      </c>
      <c r="Y659" s="32">
        <f>(uNES*L659+ uOCEX*G659+uEREX*'UC '!H659+uHOEX*I659+uNES*S659+ uOCEX*N659+uEREX*O659+uHOEX*P659)/(1+oDR)^A$5:A$65536</f>
        <v>250.79672003594231</v>
      </c>
    </row>
    <row r="660" spans="1:25" x14ac:dyDescent="0.25">
      <c r="A660" s="4">
        <v>654</v>
      </c>
      <c r="C660" s="110">
        <f>IF(male=0,VLOOKUP((A658:A1492/'Life tables'!$I$2)+age,lifetable,13,1),IF(male=1,VLOOKUP((A658:A1492/'Life tables'!$I$2)+age,lifetable,10,1),"error"))</f>
        <v>1.0903171265725931E-3</v>
      </c>
      <c r="F660" s="101">
        <f t="shared" si="196"/>
        <v>172.83260565747469</v>
      </c>
      <c r="G660" s="101">
        <f t="shared" si="197"/>
        <v>17.361396957007958</v>
      </c>
      <c r="H660" s="101">
        <f t="shared" si="198"/>
        <v>0.39729424000538105</v>
      </c>
      <c r="I660" s="101">
        <f t="shared" si="199"/>
        <v>0.39729424000538105</v>
      </c>
      <c r="J660" s="101">
        <f t="shared" si="200"/>
        <v>98.283122515665667</v>
      </c>
      <c r="K660" s="101">
        <f t="shared" si="201"/>
        <v>25.05445915535352</v>
      </c>
      <c r="L660" s="101">
        <f t="shared" si="190"/>
        <v>31.339038549436793</v>
      </c>
      <c r="M660" s="101">
        <f t="shared" si="202"/>
        <v>827.16739434252406</v>
      </c>
      <c r="N660" s="101">
        <f t="shared" si="203"/>
        <v>79.658012238798761</v>
      </c>
      <c r="O660" s="101">
        <f t="shared" si="204"/>
        <v>1.9014284951754521</v>
      </c>
      <c r="P660" s="101">
        <f t="shared" si="205"/>
        <v>1.9014284951754521</v>
      </c>
      <c r="Q660" s="101">
        <f t="shared" si="206"/>
        <v>395.78265786264251</v>
      </c>
      <c r="R660" s="101">
        <f t="shared" si="207"/>
        <v>13.791680590339411</v>
      </c>
      <c r="S660" s="101">
        <f t="shared" si="191"/>
        <v>334.13218666039245</v>
      </c>
      <c r="T660" s="101">
        <f t="shared" si="192"/>
        <v>494.0657803783082</v>
      </c>
      <c r="U660" s="101">
        <f t="shared" si="193"/>
        <v>38.84613974569293</v>
      </c>
      <c r="V660" s="33">
        <f t="shared" si="194"/>
        <v>999.99999999999875</v>
      </c>
      <c r="W660" s="105">
        <f t="shared" si="208"/>
        <v>431151.34337012639</v>
      </c>
      <c r="X660" s="112">
        <f t="shared" si="195"/>
        <v>467.08807987599761</v>
      </c>
      <c r="Y660" s="32">
        <f>(uNES*L660+ uOCEX*G660+uEREX*'UC '!H660+uHOEX*I660+uNES*S660+ uOCEX*N660+uEREX*O660+uHOEX*P660)/(1+oDR)^A$5:A$65536</f>
        <v>250.02929727916558</v>
      </c>
    </row>
    <row r="661" spans="1:25" x14ac:dyDescent="0.25">
      <c r="A661" s="4">
        <v>655</v>
      </c>
      <c r="C661" s="110">
        <f>IF(male=0,VLOOKUP((A659:A1493/'Life tables'!$I$2)+age,lifetable,13,1),IF(male=1,VLOOKUP((A659:A1493/'Life tables'!$I$2)+age,lifetable,10,1),"error"))</f>
        <v>1.0903171265725931E-3</v>
      </c>
      <c r="F661" s="101">
        <f t="shared" si="196"/>
        <v>172.83260562482019</v>
      </c>
      <c r="G661" s="101">
        <f t="shared" si="197"/>
        <v>17.361396953727745</v>
      </c>
      <c r="H661" s="101">
        <f t="shared" si="198"/>
        <v>0.39729423993031737</v>
      </c>
      <c r="I661" s="101">
        <f t="shared" si="199"/>
        <v>0.39729423993031737</v>
      </c>
      <c r="J661" s="101">
        <f t="shared" si="200"/>
        <v>98.491360647476625</v>
      </c>
      <c r="K661" s="101">
        <f t="shared" si="201"/>
        <v>25.08560270133443</v>
      </c>
      <c r="L661" s="101">
        <f t="shared" si="190"/>
        <v>31.099656842420757</v>
      </c>
      <c r="M661" s="101">
        <f t="shared" si="202"/>
        <v>827.16739437517856</v>
      </c>
      <c r="N661" s="101">
        <f t="shared" si="203"/>
        <v>79.658012241943453</v>
      </c>
      <c r="O661" s="101">
        <f t="shared" si="204"/>
        <v>1.9014284952505156</v>
      </c>
      <c r="P661" s="101">
        <f t="shared" si="205"/>
        <v>1.9014284952505156</v>
      </c>
      <c r="Q661" s="101">
        <f t="shared" si="206"/>
        <v>396.77553145439498</v>
      </c>
      <c r="R661" s="101">
        <f t="shared" si="207"/>
        <v>13.813833862442296</v>
      </c>
      <c r="S661" s="101">
        <f t="shared" si="191"/>
        <v>333.11715982589675</v>
      </c>
      <c r="T661" s="101">
        <f t="shared" si="192"/>
        <v>495.26689210187158</v>
      </c>
      <c r="U661" s="101">
        <f t="shared" si="193"/>
        <v>38.899436563776725</v>
      </c>
      <c r="V661" s="33">
        <f t="shared" si="194"/>
        <v>999.99999999999875</v>
      </c>
      <c r="W661" s="105">
        <f t="shared" si="208"/>
        <v>429232.42618243</v>
      </c>
      <c r="X661" s="112">
        <f t="shared" si="195"/>
        <v>465.83367133435036</v>
      </c>
      <c r="Y661" s="32">
        <f>(uNES*L661+ uOCEX*G661+uEREX*'UC '!H661+uHOEX*I661+uNES*S661+ uOCEX*N661+uEREX*O661+uHOEX*P661)/(1+oDR)^A$5:A$65536</f>
        <v>249.26229518330362</v>
      </c>
    </row>
    <row r="662" spans="1:25" x14ac:dyDescent="0.25">
      <c r="A662" s="4">
        <v>656</v>
      </c>
      <c r="C662" s="110">
        <f>IF(male=0,VLOOKUP((A660:A1494/'Life tables'!$I$2)+age,lifetable,13,1),IF(male=1,VLOOKUP((A660:A1494/'Life tables'!$I$2)+age,lifetable,10,1),"error"))</f>
        <v>1.0903171265725931E-3</v>
      </c>
      <c r="F662" s="101">
        <f t="shared" si="196"/>
        <v>172.83260559317222</v>
      </c>
      <c r="G662" s="101">
        <f t="shared" si="197"/>
        <v>17.361396950548642</v>
      </c>
      <c r="H662" s="101">
        <f t="shared" si="198"/>
        <v>0.39729423985756745</v>
      </c>
      <c r="I662" s="101">
        <f t="shared" si="199"/>
        <v>0.39729423985756745</v>
      </c>
      <c r="J662" s="101">
        <f t="shared" si="200"/>
        <v>98.699598779249442</v>
      </c>
      <c r="K662" s="101">
        <f t="shared" si="201"/>
        <v>25.116746247309639</v>
      </c>
      <c r="L662" s="101">
        <f t="shared" si="190"/>
        <v>30.860275136349344</v>
      </c>
      <c r="M662" s="101">
        <f t="shared" si="202"/>
        <v>827.16739440682647</v>
      </c>
      <c r="N662" s="101">
        <f t="shared" si="203"/>
        <v>79.658012244991227</v>
      </c>
      <c r="O662" s="101">
        <f t="shared" si="204"/>
        <v>1.9014284953232654</v>
      </c>
      <c r="P662" s="101">
        <f t="shared" si="205"/>
        <v>1.9014284953232654</v>
      </c>
      <c r="Q662" s="101">
        <f t="shared" si="206"/>
        <v>397.76840504618542</v>
      </c>
      <c r="R662" s="101">
        <f t="shared" si="207"/>
        <v>13.835987134546029</v>
      </c>
      <c r="S662" s="101">
        <f t="shared" si="191"/>
        <v>332.10213299045728</v>
      </c>
      <c r="T662" s="101">
        <f t="shared" si="192"/>
        <v>496.46800382543483</v>
      </c>
      <c r="U662" s="101">
        <f t="shared" si="193"/>
        <v>38.952733381855666</v>
      </c>
      <c r="V662" s="33">
        <f t="shared" si="194"/>
        <v>999.99999999999864</v>
      </c>
      <c r="W662" s="105">
        <f t="shared" si="208"/>
        <v>427317.35048896109</v>
      </c>
      <c r="X662" s="112">
        <f t="shared" si="195"/>
        <v>464.57926279270816</v>
      </c>
      <c r="Y662" s="32">
        <f>(uNES*L662+ uOCEX*G662+uEREX*'UC '!H662+uHOEX*I662+uNES*S662+ uOCEX*N662+uEREX*O662+uHOEX*P662)/(1+oDR)^A$5:A$65536</f>
        <v>248.49571356987329</v>
      </c>
    </row>
    <row r="663" spans="1:25" x14ac:dyDescent="0.25">
      <c r="A663" s="4">
        <v>657</v>
      </c>
      <c r="C663" s="110">
        <f>IF(male=0,VLOOKUP((A661:A1495/'Life tables'!$I$2)+age,lifetable,13,1),IF(male=1,VLOOKUP((A661:A1495/'Life tables'!$I$2)+age,lifetable,10,1),"error"))</f>
        <v>1.0903171265725931E-3</v>
      </c>
      <c r="F663" s="101">
        <f t="shared" si="196"/>
        <v>172.83260556249974</v>
      </c>
      <c r="G663" s="101">
        <f t="shared" si="197"/>
        <v>17.361396947467526</v>
      </c>
      <c r="H663" s="101">
        <f t="shared" si="198"/>
        <v>0.39729423978705997</v>
      </c>
      <c r="I663" s="101">
        <f t="shared" si="199"/>
        <v>0.39729423978705997</v>
      </c>
      <c r="J663" s="101">
        <f t="shared" si="200"/>
        <v>98.90783691098531</v>
      </c>
      <c r="K663" s="101">
        <f t="shared" si="201"/>
        <v>25.147889793279319</v>
      </c>
      <c r="L663" s="101">
        <f t="shared" si="190"/>
        <v>30.620893431193451</v>
      </c>
      <c r="M663" s="101">
        <f t="shared" si="202"/>
        <v>827.16739443749896</v>
      </c>
      <c r="N663" s="101">
        <f t="shared" si="203"/>
        <v>79.658012247945052</v>
      </c>
      <c r="O663" s="101">
        <f t="shared" si="204"/>
        <v>1.901428495393773</v>
      </c>
      <c r="P663" s="101">
        <f t="shared" si="205"/>
        <v>1.901428495393773</v>
      </c>
      <c r="Q663" s="101">
        <f t="shared" si="206"/>
        <v>398.7612786380127</v>
      </c>
      <c r="R663" s="101">
        <f t="shared" si="207"/>
        <v>13.858140406650582</v>
      </c>
      <c r="S663" s="101">
        <f t="shared" si="191"/>
        <v>331.08710615410308</v>
      </c>
      <c r="T663" s="101">
        <f t="shared" si="192"/>
        <v>497.66911554899798</v>
      </c>
      <c r="U663" s="101">
        <f t="shared" si="193"/>
        <v>39.006030199929903</v>
      </c>
      <c r="V663" s="33">
        <f t="shared" si="194"/>
        <v>999.99999999999864</v>
      </c>
      <c r="W663" s="105">
        <f t="shared" si="208"/>
        <v>425406.10999413941</v>
      </c>
      <c r="X663" s="112">
        <f t="shared" si="195"/>
        <v>463.32485425107075</v>
      </c>
      <c r="Y663" s="32">
        <f>(uNES*L663+ uOCEX*G663+uEREX*'UC '!H663+uHOEX*I663+uNES*S663+ uOCEX*N663+uEREX*O663+uHOEX*P663)/(1+oDR)^A$5:A$65536</f>
        <v>247.72955226045949</v>
      </c>
    </row>
    <row r="664" spans="1:25" x14ac:dyDescent="0.25">
      <c r="A664" s="4">
        <v>658</v>
      </c>
      <c r="C664" s="110">
        <f>IF(male=0,VLOOKUP((A662:A1496/'Life tables'!$I$2)+age,lifetable,13,1),IF(male=1,VLOOKUP((A662:A1496/'Life tables'!$I$2)+age,lifetable,10,1),"error"))</f>
        <v>1.0903171265725931E-3</v>
      </c>
      <c r="F664" s="101">
        <f t="shared" si="196"/>
        <v>172.8326055327727</v>
      </c>
      <c r="G664" s="101">
        <f t="shared" si="197"/>
        <v>17.361396944481385</v>
      </c>
      <c r="H664" s="101">
        <f t="shared" si="198"/>
        <v>0.39729423971872574</v>
      </c>
      <c r="I664" s="101">
        <f t="shared" si="199"/>
        <v>0.39729423971872574</v>
      </c>
      <c r="J664" s="101">
        <f t="shared" si="200"/>
        <v>99.116075042685353</v>
      </c>
      <c r="K664" s="101">
        <f t="shared" si="201"/>
        <v>25.179033339243642</v>
      </c>
      <c r="L664" s="101">
        <f t="shared" si="190"/>
        <v>30.381511726924884</v>
      </c>
      <c r="M664" s="101">
        <f t="shared" si="202"/>
        <v>827.16739446722602</v>
      </c>
      <c r="N664" s="101">
        <f t="shared" si="203"/>
        <v>79.658012250807829</v>
      </c>
      <c r="O664" s="101">
        <f t="shared" si="204"/>
        <v>1.9014284954621072</v>
      </c>
      <c r="P664" s="101">
        <f t="shared" si="205"/>
        <v>1.9014284954621072</v>
      </c>
      <c r="Q664" s="101">
        <f t="shared" si="206"/>
        <v>399.75415222987561</v>
      </c>
      <c r="R664" s="101">
        <f t="shared" si="207"/>
        <v>13.880293678755931</v>
      </c>
      <c r="S664" s="101">
        <f t="shared" si="191"/>
        <v>330.07207931686241</v>
      </c>
      <c r="T664" s="101">
        <f t="shared" si="192"/>
        <v>498.87022727256095</v>
      </c>
      <c r="U664" s="101">
        <f t="shared" si="193"/>
        <v>39.059327017999571</v>
      </c>
      <c r="V664" s="33">
        <f t="shared" si="194"/>
        <v>999.99999999999875</v>
      </c>
      <c r="W664" s="105">
        <f t="shared" si="208"/>
        <v>423498.69841178216</v>
      </c>
      <c r="X664" s="112">
        <f t="shared" si="195"/>
        <v>462.07044570943822</v>
      </c>
      <c r="Y664" s="32">
        <f>(uNES*L664+ uOCEX*G664+uEREX*'UC '!H664+uHOEX*I664+uNES*S664+ uOCEX*N664+uEREX*O664+uHOEX*P664)/(1+oDR)^A$5:A$65536</f>
        <v>246.96381107671459</v>
      </c>
    </row>
    <row r="665" spans="1:25" x14ac:dyDescent="0.25">
      <c r="A665" s="4">
        <v>659</v>
      </c>
      <c r="C665" s="110">
        <f>IF(male=0,VLOOKUP((A663:A1497/'Life tables'!$I$2)+age,lifetable,13,1),IF(male=1,VLOOKUP((A663:A1497/'Life tables'!$I$2)+age,lifetable,10,1),"error"))</f>
        <v>1.0903171265725931E-3</v>
      </c>
      <c r="F665" s="101">
        <f t="shared" si="196"/>
        <v>172.83260550396199</v>
      </c>
      <c r="G665" s="101">
        <f t="shared" si="197"/>
        <v>17.361396941587287</v>
      </c>
      <c r="H665" s="101">
        <f t="shared" si="198"/>
        <v>0.39729423965249788</v>
      </c>
      <c r="I665" s="101">
        <f t="shared" si="199"/>
        <v>0.39729423965249788</v>
      </c>
      <c r="J665" s="101">
        <f t="shared" si="200"/>
        <v>99.324313174350692</v>
      </c>
      <c r="K665" s="101">
        <f t="shared" si="201"/>
        <v>25.210176885202774</v>
      </c>
      <c r="L665" s="101">
        <f t="shared" si="190"/>
        <v>30.142130023516245</v>
      </c>
      <c r="M665" s="101">
        <f t="shared" si="202"/>
        <v>827.16739449603676</v>
      </c>
      <c r="N665" s="101">
        <f t="shared" si="203"/>
        <v>79.65801225358237</v>
      </c>
      <c r="O665" s="101">
        <f t="shared" si="204"/>
        <v>1.9014284955283351</v>
      </c>
      <c r="P665" s="101">
        <f t="shared" si="205"/>
        <v>1.9014284955283351</v>
      </c>
      <c r="Q665" s="101">
        <f t="shared" si="206"/>
        <v>400.74702582177315</v>
      </c>
      <c r="R665" s="101">
        <f t="shared" si="207"/>
        <v>13.902446950862053</v>
      </c>
      <c r="S665" s="101">
        <f t="shared" si="191"/>
        <v>329.0570524787625</v>
      </c>
      <c r="T665" s="101">
        <f t="shared" si="192"/>
        <v>500.07133899612381</v>
      </c>
      <c r="U665" s="101">
        <f t="shared" si="193"/>
        <v>39.112623836064827</v>
      </c>
      <c r="V665" s="33">
        <f t="shared" si="194"/>
        <v>999.99999999999875</v>
      </c>
      <c r="W665" s="105">
        <f t="shared" si="208"/>
        <v>421595.10946508928</v>
      </c>
      <c r="X665" s="112">
        <f t="shared" si="195"/>
        <v>460.81603716781007</v>
      </c>
      <c r="Y665" s="32">
        <f>(uNES*L665+ uOCEX*G665+uEREX*'UC '!H665+uHOEX*I665+uNES*S665+ uOCEX*N665+uEREX*O665+uHOEX*P665)/(1+oDR)^A$5:A$65536</f>
        <v>246.19848984035923</v>
      </c>
    </row>
    <row r="666" spans="1:25" x14ac:dyDescent="0.25">
      <c r="A666" s="4">
        <v>660</v>
      </c>
      <c r="C666" s="110">
        <f>IF(male=0,VLOOKUP((A664:A1498/'Life tables'!$I$2)+age,lifetable,13,1),IF(male=1,VLOOKUP((A664:A1498/'Life tables'!$I$2)+age,lifetable,10,1),"error"))</f>
        <v>1.0903171265725931E-3</v>
      </c>
      <c r="F666" s="101">
        <f t="shared" si="196"/>
        <v>172.8326054760393</v>
      </c>
      <c r="G666" s="101">
        <f t="shared" si="197"/>
        <v>17.361396938782395</v>
      </c>
      <c r="H666" s="101">
        <f t="shared" si="198"/>
        <v>0.39729423958831139</v>
      </c>
      <c r="I666" s="101">
        <f t="shared" si="199"/>
        <v>0.39729423958831139</v>
      </c>
      <c r="J666" s="101">
        <f t="shared" si="200"/>
        <v>99.532551305982381</v>
      </c>
      <c r="K666" s="101">
        <f t="shared" si="201"/>
        <v>25.241320431156876</v>
      </c>
      <c r="L666" s="101">
        <f t="shared" si="190"/>
        <v>29.902748320941043</v>
      </c>
      <c r="M666" s="101">
        <f t="shared" si="202"/>
        <v>827.1673945239595</v>
      </c>
      <c r="N666" s="101">
        <f t="shared" si="203"/>
        <v>79.658012256271391</v>
      </c>
      <c r="O666" s="101">
        <f t="shared" si="204"/>
        <v>1.9014284955925218</v>
      </c>
      <c r="P666" s="101">
        <f t="shared" si="205"/>
        <v>1.9014284955925218</v>
      </c>
      <c r="Q666" s="101">
        <f t="shared" si="206"/>
        <v>401.73989941370417</v>
      </c>
      <c r="R666" s="101">
        <f t="shared" si="207"/>
        <v>13.924600222968923</v>
      </c>
      <c r="S666" s="101">
        <f t="shared" si="191"/>
        <v>328.04202563982994</v>
      </c>
      <c r="T666" s="101">
        <f t="shared" si="192"/>
        <v>501.27245071968656</v>
      </c>
      <c r="U666" s="101">
        <f t="shared" si="193"/>
        <v>39.165920654125799</v>
      </c>
      <c r="V666" s="33">
        <f t="shared" si="194"/>
        <v>999.99999999999886</v>
      </c>
      <c r="W666" s="105">
        <f t="shared" si="208"/>
        <v>419695.33688663261</v>
      </c>
      <c r="X666" s="112">
        <f t="shared" si="195"/>
        <v>459.56162862618646</v>
      </c>
      <c r="Y666" s="32">
        <f>(uNES*L666+ uOCEX*G666+uEREX*'UC '!H666+uHOEX*I666+uNES*S666+ uOCEX*N666+uEREX*O666+uHOEX*P666)/(1+oDR)^A$5:A$65536</f>
        <v>245.43358837318152</v>
      </c>
    </row>
    <row r="667" spans="1:25" x14ac:dyDescent="0.25">
      <c r="A667" s="4">
        <v>661</v>
      </c>
      <c r="C667" s="110">
        <f>IF(male=0,VLOOKUP((A665:A1499/'Life tables'!$I$2)+age,lifetable,13,1),IF(male=1,VLOOKUP((A665:A1499/'Life tables'!$I$2)+age,lifetable,10,1),"error"))</f>
        <v>1.0903171265725931E-3</v>
      </c>
      <c r="F667" s="101">
        <f t="shared" si="196"/>
        <v>172.83260544897729</v>
      </c>
      <c r="G667" s="101">
        <f t="shared" si="197"/>
        <v>17.361396936063958</v>
      </c>
      <c r="H667" s="101">
        <f t="shared" si="198"/>
        <v>0.39729423952610332</v>
      </c>
      <c r="I667" s="101">
        <f t="shared" si="199"/>
        <v>0.39729423952610332</v>
      </c>
      <c r="J667" s="101">
        <f t="shared" si="200"/>
        <v>99.740789437581469</v>
      </c>
      <c r="K667" s="101">
        <f t="shared" si="201"/>
        <v>25.272463977106099</v>
      </c>
      <c r="L667" s="101">
        <f t="shared" si="190"/>
        <v>29.663366619173559</v>
      </c>
      <c r="M667" s="101">
        <f t="shared" si="202"/>
        <v>827.16739455102152</v>
      </c>
      <c r="N667" s="101">
        <f t="shared" si="203"/>
        <v>79.65801225887752</v>
      </c>
      <c r="O667" s="101">
        <f t="shared" si="204"/>
        <v>1.9014284956547298</v>
      </c>
      <c r="P667" s="101">
        <f t="shared" si="205"/>
        <v>1.9014284956547298</v>
      </c>
      <c r="Q667" s="101">
        <f t="shared" si="206"/>
        <v>402.7327730056677</v>
      </c>
      <c r="R667" s="101">
        <f t="shared" si="207"/>
        <v>13.946753495076518</v>
      </c>
      <c r="S667" s="101">
        <f t="shared" si="191"/>
        <v>327.02699880009033</v>
      </c>
      <c r="T667" s="101">
        <f t="shared" si="192"/>
        <v>502.47356244324919</v>
      </c>
      <c r="U667" s="101">
        <f t="shared" si="193"/>
        <v>39.219217472182621</v>
      </c>
      <c r="V667" s="33">
        <f t="shared" si="194"/>
        <v>999.99999999999886</v>
      </c>
      <c r="W667" s="105">
        <f t="shared" si="208"/>
        <v>417799.37441834004</v>
      </c>
      <c r="X667" s="112">
        <f t="shared" si="195"/>
        <v>458.30722008456701</v>
      </c>
      <c r="Y667" s="32">
        <f>(uNES*L667+ uOCEX*G667+uEREX*'UC '!H667+uHOEX*I667+uNES*S667+ uOCEX*N667+uEREX*O667+uHOEX*P667)/(1+oDR)^A$5:A$65536</f>
        <v>244.66910649703743</v>
      </c>
    </row>
    <row r="668" spans="1:25" x14ac:dyDescent="0.25">
      <c r="A668" s="4">
        <v>662</v>
      </c>
      <c r="C668" s="110">
        <f>IF(male=0,VLOOKUP((A666:A1500/'Life tables'!$I$2)+age,lifetable,13,1),IF(male=1,VLOOKUP((A666:A1500/'Life tables'!$I$2)+age,lifetable,10,1),"error"))</f>
        <v>1.0903171265725931E-3</v>
      </c>
      <c r="F668" s="101">
        <f t="shared" si="196"/>
        <v>172.83260542274942</v>
      </c>
      <c r="G668" s="101">
        <f t="shared" si="197"/>
        <v>17.361396933429315</v>
      </c>
      <c r="H668" s="101">
        <f t="shared" si="198"/>
        <v>0.39729423946581272</v>
      </c>
      <c r="I668" s="101">
        <f t="shared" si="199"/>
        <v>0.39729423946581272</v>
      </c>
      <c r="J668" s="101">
        <f t="shared" si="200"/>
        <v>99.949027569148953</v>
      </c>
      <c r="K668" s="101">
        <f t="shared" si="201"/>
        <v>25.303607523050598</v>
      </c>
      <c r="L668" s="101">
        <f t="shared" si="190"/>
        <v>29.42398491818895</v>
      </c>
      <c r="M668" s="101">
        <f t="shared" si="202"/>
        <v>827.16739457724941</v>
      </c>
      <c r="N668" s="101">
        <f t="shared" si="203"/>
        <v>79.658012261403314</v>
      </c>
      <c r="O668" s="101">
        <f t="shared" si="204"/>
        <v>1.9014284957150205</v>
      </c>
      <c r="P668" s="101">
        <f t="shared" si="205"/>
        <v>1.9014284957150205</v>
      </c>
      <c r="Q668" s="101">
        <f t="shared" si="206"/>
        <v>403.72564659766272</v>
      </c>
      <c r="R668" s="101">
        <f t="shared" si="207"/>
        <v>13.968906767184814</v>
      </c>
      <c r="S668" s="101">
        <f t="shared" si="191"/>
        <v>326.01197195956848</v>
      </c>
      <c r="T668" s="101">
        <f t="shared" si="192"/>
        <v>503.67467416681166</v>
      </c>
      <c r="U668" s="101">
        <f t="shared" si="193"/>
        <v>39.272514290235414</v>
      </c>
      <c r="V668" s="33">
        <f t="shared" si="194"/>
        <v>999.99999999999886</v>
      </c>
      <c r="W668" s="105">
        <f t="shared" si="208"/>
        <v>415907.21581148403</v>
      </c>
      <c r="X668" s="112">
        <f t="shared" si="195"/>
        <v>457.05281154295176</v>
      </c>
      <c r="Y668" s="32">
        <f>(uNES*L668+ uOCEX*G668+uEREX*'UC '!H668+uHOEX*I668+uNES*S668+ uOCEX*N668+uEREX*O668+uHOEX*P668)/(1+oDR)^A$5:A$65536</f>
        <v>243.90504403385066</v>
      </c>
    </row>
    <row r="669" spans="1:25" x14ac:dyDescent="0.25">
      <c r="A669" s="4">
        <v>663</v>
      </c>
      <c r="C669" s="110">
        <f>IF(male=0,VLOOKUP((A667:A1501/'Life tables'!$I$2)+age,lifetable,13,1),IF(male=1,VLOOKUP((A667:A1501/'Life tables'!$I$2)+age,lifetable,10,1),"error"))</f>
        <v>1.0903171265725931E-3</v>
      </c>
      <c r="F669" s="101">
        <f t="shared" si="196"/>
        <v>172.83260539732998</v>
      </c>
      <c r="G669" s="101">
        <f t="shared" si="197"/>
        <v>17.36139693087588</v>
      </c>
      <c r="H669" s="101">
        <f t="shared" si="198"/>
        <v>0.39729423940738051</v>
      </c>
      <c r="I669" s="101">
        <f t="shared" si="199"/>
        <v>0.39729423940738051</v>
      </c>
      <c r="J669" s="101">
        <f t="shared" si="200"/>
        <v>100.15726570068581</v>
      </c>
      <c r="K669" s="101">
        <f t="shared" si="201"/>
        <v>25.334751068990517</v>
      </c>
      <c r="L669" s="101">
        <f t="shared" si="190"/>
        <v>29.184603217963001</v>
      </c>
      <c r="M669" s="101">
        <f t="shared" si="202"/>
        <v>827.16739460266888</v>
      </c>
      <c r="N669" s="101">
        <f t="shared" si="203"/>
        <v>79.658012263851262</v>
      </c>
      <c r="O669" s="101">
        <f t="shared" si="204"/>
        <v>1.9014284957734529</v>
      </c>
      <c r="P669" s="101">
        <f t="shared" si="205"/>
        <v>1.9014284957734529</v>
      </c>
      <c r="Q669" s="101">
        <f t="shared" si="206"/>
        <v>404.71852018968821</v>
      </c>
      <c r="R669" s="101">
        <f t="shared" si="207"/>
        <v>13.99106003929379</v>
      </c>
      <c r="S669" s="101">
        <f t="shared" si="191"/>
        <v>324.99694511828869</v>
      </c>
      <c r="T669" s="101">
        <f t="shared" si="192"/>
        <v>504.875785890374</v>
      </c>
      <c r="U669" s="101">
        <f t="shared" si="193"/>
        <v>39.325811108284306</v>
      </c>
      <c r="V669" s="33">
        <f t="shared" si="194"/>
        <v>999.99999999999886</v>
      </c>
      <c r="W669" s="105">
        <f t="shared" si="208"/>
        <v>414018.85482666793</v>
      </c>
      <c r="X669" s="112">
        <f t="shared" si="195"/>
        <v>455.79840300134049</v>
      </c>
      <c r="Y669" s="32">
        <f>(uNES*L669+ uOCEX*G669+uEREX*'UC '!H669+uHOEX*I669+uNES*S669+ uOCEX*N669+uEREX*O669+uHOEX*P669)/(1+oDR)^A$5:A$65536</f>
        <v>243.14140080561285</v>
      </c>
    </row>
    <row r="670" spans="1:25" x14ac:dyDescent="0.25">
      <c r="A670" s="4">
        <v>664</v>
      </c>
      <c r="C670" s="110">
        <f>IF(male=0,VLOOKUP((A668:A1502/'Life tables'!$I$2)+age,lifetable,13,1),IF(male=1,VLOOKUP((A668:A1502/'Life tables'!$I$2)+age,lifetable,10,1),"error"))</f>
        <v>1.0903171265725931E-3</v>
      </c>
      <c r="F670" s="101">
        <f t="shared" si="196"/>
        <v>172.83260537269408</v>
      </c>
      <c r="G670" s="101">
        <f t="shared" si="197"/>
        <v>17.361396928401149</v>
      </c>
      <c r="H670" s="101">
        <f t="shared" si="198"/>
        <v>0.39729423935074937</v>
      </c>
      <c r="I670" s="101">
        <f t="shared" si="199"/>
        <v>0.39729423935074937</v>
      </c>
      <c r="J670" s="101">
        <f t="shared" si="200"/>
        <v>100.36550383219299</v>
      </c>
      <c r="K670" s="101">
        <f t="shared" si="201"/>
        <v>25.365894614925995</v>
      </c>
      <c r="L670" s="101">
        <f t="shared" si="190"/>
        <v>28.945221518472437</v>
      </c>
      <c r="M670" s="101">
        <f t="shared" si="202"/>
        <v>827.16739462730482</v>
      </c>
      <c r="N670" s="101">
        <f t="shared" si="203"/>
        <v>79.658012266223764</v>
      </c>
      <c r="O670" s="101">
        <f t="shared" si="204"/>
        <v>1.901428495830084</v>
      </c>
      <c r="P670" s="101">
        <f t="shared" si="205"/>
        <v>1.901428495830084</v>
      </c>
      <c r="Q670" s="101">
        <f t="shared" si="206"/>
        <v>405.71139378174331</v>
      </c>
      <c r="R670" s="101">
        <f t="shared" si="207"/>
        <v>14.013213311403428</v>
      </c>
      <c r="S670" s="101">
        <f t="shared" si="191"/>
        <v>323.98191827627414</v>
      </c>
      <c r="T670" s="101">
        <f t="shared" si="192"/>
        <v>506.0768976139363</v>
      </c>
      <c r="U670" s="101">
        <f t="shared" si="193"/>
        <v>39.379107926329425</v>
      </c>
      <c r="V670" s="33">
        <f t="shared" si="194"/>
        <v>999.99999999999886</v>
      </c>
      <c r="W670" s="105">
        <f t="shared" si="208"/>
        <v>412134.2852338127</v>
      </c>
      <c r="X670" s="112">
        <f t="shared" si="195"/>
        <v>454.5439944597332</v>
      </c>
      <c r="Y670" s="32">
        <f>(uNES*L670+ uOCEX*G670+uEREX*'UC '!H670+uHOEX*I670+uNES*S670+ uOCEX*N670+uEREX*O670+uHOEX*P670)/(1+oDR)^A$5:A$65536</f>
        <v>242.3781766343829</v>
      </c>
    </row>
    <row r="671" spans="1:25" x14ac:dyDescent="0.25">
      <c r="A671" s="4">
        <v>665</v>
      </c>
      <c r="C671" s="110">
        <f>IF(male=0,VLOOKUP((A669:A1503/'Life tables'!$I$2)+age,lifetable,13,1),IF(male=1,VLOOKUP((A669:A1503/'Life tables'!$I$2)+age,lifetable,10,1),"error"))</f>
        <v>1.0903171265725931E-3</v>
      </c>
      <c r="F671" s="101">
        <f t="shared" si="196"/>
        <v>172.83260534881751</v>
      </c>
      <c r="G671" s="101">
        <f t="shared" si="197"/>
        <v>17.361396926002698</v>
      </c>
      <c r="H671" s="101">
        <f t="shared" si="198"/>
        <v>0.39729423929586377</v>
      </c>
      <c r="I671" s="101">
        <f t="shared" si="199"/>
        <v>0.39729423929586377</v>
      </c>
      <c r="J671" s="101">
        <f t="shared" si="200"/>
        <v>100.5737419636714</v>
      </c>
      <c r="K671" s="101">
        <f t="shared" si="201"/>
        <v>25.397038160857171</v>
      </c>
      <c r="L671" s="101">
        <f t="shared" si="190"/>
        <v>28.705839819694518</v>
      </c>
      <c r="M671" s="101">
        <f t="shared" si="202"/>
        <v>827.16739465118144</v>
      </c>
      <c r="N671" s="101">
        <f t="shared" si="203"/>
        <v>79.658012268523137</v>
      </c>
      <c r="O671" s="101">
        <f t="shared" si="204"/>
        <v>1.9014284958849696</v>
      </c>
      <c r="P671" s="101">
        <f t="shared" si="205"/>
        <v>1.9014284958849696</v>
      </c>
      <c r="Q671" s="101">
        <f t="shared" si="206"/>
        <v>406.70426737382707</v>
      </c>
      <c r="R671" s="101">
        <f t="shared" si="207"/>
        <v>14.035366583513705</v>
      </c>
      <c r="S671" s="101">
        <f t="shared" si="191"/>
        <v>322.96689143354763</v>
      </c>
      <c r="T671" s="101">
        <f t="shared" si="192"/>
        <v>507.27800933749847</v>
      </c>
      <c r="U671" s="101">
        <f t="shared" si="193"/>
        <v>39.432404744370878</v>
      </c>
      <c r="V671" s="33">
        <f t="shared" si="194"/>
        <v>999.99999999999898</v>
      </c>
      <c r="W671" s="105">
        <f t="shared" si="208"/>
        <v>410253.50081214367</v>
      </c>
      <c r="X671" s="112">
        <f t="shared" si="195"/>
        <v>453.28958591812966</v>
      </c>
      <c r="Y671" s="32">
        <f>(uNES*L671+ uOCEX*G671+uEREX*'UC '!H671+uHOEX*I671+uNES*S671+ uOCEX*N671+uEREX*O671+uHOEX*P671)/(1+oDR)^A$5:A$65536</f>
        <v>241.61537134228783</v>
      </c>
    </row>
    <row r="672" spans="1:25" x14ac:dyDescent="0.25">
      <c r="A672" s="4">
        <v>666</v>
      </c>
      <c r="C672" s="110">
        <f>IF(male=0,VLOOKUP((A670:A1504/'Life tables'!$I$2)+age,lifetable,13,1),IF(male=1,VLOOKUP((A670:A1504/'Life tables'!$I$2)+age,lifetable,10,1),"error"))</f>
        <v>1.0903171265725931E-3</v>
      </c>
      <c r="F672" s="101">
        <f t="shared" si="196"/>
        <v>172.83260532567692</v>
      </c>
      <c r="G672" s="101">
        <f t="shared" si="197"/>
        <v>17.361396923678178</v>
      </c>
      <c r="H672" s="101">
        <f t="shared" si="198"/>
        <v>0.39729423924266999</v>
      </c>
      <c r="I672" s="101">
        <f t="shared" si="199"/>
        <v>0.39729423924266999</v>
      </c>
      <c r="J672" s="101">
        <f t="shared" si="200"/>
        <v>100.78198009512192</v>
      </c>
      <c r="K672" s="101">
        <f t="shared" si="201"/>
        <v>25.428181706784176</v>
      </c>
      <c r="L672" s="101">
        <f t="shared" si="190"/>
        <v>28.466458121607303</v>
      </c>
      <c r="M672" s="101">
        <f t="shared" si="202"/>
        <v>827.16739467432205</v>
      </c>
      <c r="N672" s="101">
        <f t="shared" si="203"/>
        <v>79.658012270751627</v>
      </c>
      <c r="O672" s="101">
        <f t="shared" si="204"/>
        <v>1.9014284959381635</v>
      </c>
      <c r="P672" s="101">
        <f t="shared" si="205"/>
        <v>1.9014284959381635</v>
      </c>
      <c r="Q672" s="101">
        <f t="shared" si="206"/>
        <v>407.69714096593862</v>
      </c>
      <c r="R672" s="101">
        <f t="shared" si="207"/>
        <v>14.057519855624601</v>
      </c>
      <c r="S672" s="101">
        <f t="shared" si="191"/>
        <v>321.95186459013087</v>
      </c>
      <c r="T672" s="101">
        <f t="shared" si="192"/>
        <v>508.47912106106054</v>
      </c>
      <c r="U672" s="101">
        <f t="shared" si="193"/>
        <v>39.485701562408778</v>
      </c>
      <c r="V672" s="33">
        <f t="shared" si="194"/>
        <v>999.99999999999898</v>
      </c>
      <c r="W672" s="105">
        <f t="shared" si="208"/>
        <v>408376.49535017688</v>
      </c>
      <c r="X672" s="112">
        <f t="shared" si="195"/>
        <v>452.03517737652965</v>
      </c>
      <c r="Y672" s="32">
        <f>(uNES*L672+ uOCEX*G672+uEREX*'UC '!H672+uHOEX*I672+uNES*S672+ uOCEX*N672+uEREX*O672+uHOEX*P672)/(1+oDR)^A$5:A$65536</f>
        <v>240.852984751522</v>
      </c>
    </row>
    <row r="673" spans="1:25" x14ac:dyDescent="0.25">
      <c r="A673" s="4">
        <v>667</v>
      </c>
      <c r="C673" s="110">
        <f>IF(male=0,VLOOKUP((A671:A1505/'Life tables'!$I$2)+age,lifetable,13,1),IF(male=1,VLOOKUP((A671:A1505/'Life tables'!$I$2)+age,lifetable,10,1),"error"))</f>
        <v>1.0903171265725931E-3</v>
      </c>
      <c r="F673" s="101">
        <f t="shared" si="196"/>
        <v>172.83260530324961</v>
      </c>
      <c r="G673" s="101">
        <f t="shared" si="197"/>
        <v>17.361396921425307</v>
      </c>
      <c r="H673" s="101">
        <f t="shared" si="198"/>
        <v>0.39729423919111578</v>
      </c>
      <c r="I673" s="101">
        <f t="shared" si="199"/>
        <v>0.39729423919111578</v>
      </c>
      <c r="J673" s="101">
        <f t="shared" si="200"/>
        <v>100.99021822654542</v>
      </c>
      <c r="K673" s="101">
        <f t="shared" si="201"/>
        <v>25.459325252707142</v>
      </c>
      <c r="L673" s="101">
        <f t="shared" si="190"/>
        <v>28.227076424189505</v>
      </c>
      <c r="M673" s="101">
        <f t="shared" si="202"/>
        <v>827.16739469674928</v>
      </c>
      <c r="N673" s="101">
        <f t="shared" si="203"/>
        <v>79.658012272911421</v>
      </c>
      <c r="O673" s="101">
        <f t="shared" si="204"/>
        <v>1.9014284959897176</v>
      </c>
      <c r="P673" s="101">
        <f t="shared" si="205"/>
        <v>1.9014284959897176</v>
      </c>
      <c r="Q673" s="101">
        <f t="shared" si="206"/>
        <v>408.69001455807705</v>
      </c>
      <c r="R673" s="101">
        <f t="shared" si="207"/>
        <v>14.079673127736099</v>
      </c>
      <c r="S673" s="101">
        <f t="shared" si="191"/>
        <v>320.93683774604528</v>
      </c>
      <c r="T673" s="101">
        <f t="shared" si="192"/>
        <v>509.68023278462249</v>
      </c>
      <c r="U673" s="101">
        <f t="shared" si="193"/>
        <v>39.538998380443239</v>
      </c>
      <c r="V673" s="33">
        <f t="shared" si="194"/>
        <v>999.99999999999886</v>
      </c>
      <c r="W673" s="105">
        <f t="shared" si="208"/>
        <v>406503.26264570735</v>
      </c>
      <c r="X673" s="112">
        <f t="shared" si="195"/>
        <v>450.78076883493316</v>
      </c>
      <c r="Y673" s="32">
        <f>(uNES*L673+ uOCEX*G673+uEREX*'UC '!H673+uHOEX*I673+uNES*S673+ uOCEX*N673+uEREX*O673+uHOEX*P673)/(1+oDR)^A$5:A$65536</f>
        <v>240.09101668434758</v>
      </c>
    </row>
    <row r="674" spans="1:25" x14ac:dyDescent="0.25">
      <c r="A674" s="4">
        <v>668</v>
      </c>
      <c r="C674" s="110">
        <f>IF(male=0,VLOOKUP((A672:A1506/'Life tables'!$I$2)+age,lifetable,13,1),IF(male=1,VLOOKUP((A672:A1506/'Life tables'!$I$2)+age,lifetable,10,1),"error"))</f>
        <v>1.0903171265725931E-3</v>
      </c>
      <c r="F674" s="101">
        <f t="shared" si="196"/>
        <v>172.83260528151359</v>
      </c>
      <c r="G674" s="101">
        <f t="shared" si="197"/>
        <v>17.36139691924188</v>
      </c>
      <c r="H674" s="101">
        <f t="shared" si="198"/>
        <v>0.3972942391411507</v>
      </c>
      <c r="I674" s="101">
        <f t="shared" si="199"/>
        <v>0.3972942391411507</v>
      </c>
      <c r="J674" s="101">
        <f t="shared" si="200"/>
        <v>101.19845635794275</v>
      </c>
      <c r="K674" s="101">
        <f t="shared" si="201"/>
        <v>25.490468798626189</v>
      </c>
      <c r="L674" s="101">
        <f t="shared" si="190"/>
        <v>27.987694727420489</v>
      </c>
      <c r="M674" s="101">
        <f t="shared" si="202"/>
        <v>827.16739471848541</v>
      </c>
      <c r="N674" s="101">
        <f t="shared" si="203"/>
        <v>79.658012275004651</v>
      </c>
      <c r="O674" s="101">
        <f t="shared" si="204"/>
        <v>1.901428496039683</v>
      </c>
      <c r="P674" s="101">
        <f t="shared" si="205"/>
        <v>1.901428496039683</v>
      </c>
      <c r="Q674" s="101">
        <f t="shared" si="206"/>
        <v>409.68288815024158</v>
      </c>
      <c r="R674" s="101">
        <f t="shared" si="207"/>
        <v>14.101826399848179</v>
      </c>
      <c r="S674" s="101">
        <f t="shared" si="191"/>
        <v>319.92181090131163</v>
      </c>
      <c r="T674" s="101">
        <f t="shared" si="192"/>
        <v>510.88134450818433</v>
      </c>
      <c r="U674" s="101">
        <f t="shared" si="193"/>
        <v>39.592295198474368</v>
      </c>
      <c r="V674" s="33">
        <f t="shared" si="194"/>
        <v>999.99999999999898</v>
      </c>
      <c r="W674" s="105">
        <f t="shared" si="208"/>
        <v>404633.79650579568</v>
      </c>
      <c r="X674" s="112">
        <f t="shared" si="195"/>
        <v>449.5263602933403</v>
      </c>
      <c r="Y674" s="32">
        <f>(uNES*L674+ uOCEX*G674+uEREX*'UC '!H674+uHOEX*I674+uNES*S674+ uOCEX*N674+uEREX*O674+uHOEX*P674)/(1+oDR)^A$5:A$65536</f>
        <v>239.32946696309438</v>
      </c>
    </row>
    <row r="675" spans="1:25" x14ac:dyDescent="0.25">
      <c r="A675" s="4">
        <v>669</v>
      </c>
      <c r="C675" s="110">
        <f>IF(male=0,VLOOKUP((A673:A1507/'Life tables'!$I$2)+age,lifetable,13,1),IF(male=1,VLOOKUP((A673:A1507/'Life tables'!$I$2)+age,lifetable,10,1),"error"))</f>
        <v>1.0903171265725931E-3</v>
      </c>
      <c r="F675" s="101">
        <f t="shared" si="196"/>
        <v>172.83260526044754</v>
      </c>
      <c r="G675" s="101">
        <f t="shared" si="197"/>
        <v>17.361396917125752</v>
      </c>
      <c r="H675" s="101">
        <f t="shared" si="198"/>
        <v>0.39729423909272571</v>
      </c>
      <c r="I675" s="101">
        <f t="shared" si="199"/>
        <v>0.39729423909272571</v>
      </c>
      <c r="J675" s="101">
        <f t="shared" si="200"/>
        <v>101.40669448931469</v>
      </c>
      <c r="K675" s="101">
        <f t="shared" si="201"/>
        <v>25.521612344541442</v>
      </c>
      <c r="L675" s="101">
        <f t="shared" si="190"/>
        <v>27.74831303128019</v>
      </c>
      <c r="M675" s="101">
        <f t="shared" si="202"/>
        <v>827.16739473955147</v>
      </c>
      <c r="N675" s="101">
        <f t="shared" si="203"/>
        <v>79.658012277033365</v>
      </c>
      <c r="O675" s="101">
        <f t="shared" si="204"/>
        <v>1.901428496088108</v>
      </c>
      <c r="P675" s="101">
        <f t="shared" si="205"/>
        <v>1.901428496088108</v>
      </c>
      <c r="Q675" s="101">
        <f t="shared" si="206"/>
        <v>410.6757617424314</v>
      </c>
      <c r="R675" s="101">
        <f t="shared" si="207"/>
        <v>14.123979671960821</v>
      </c>
      <c r="S675" s="101">
        <f t="shared" si="191"/>
        <v>318.90678405594969</v>
      </c>
      <c r="T675" s="101">
        <f t="shared" si="192"/>
        <v>512.08245623174605</v>
      </c>
      <c r="U675" s="101">
        <f t="shared" si="193"/>
        <v>39.645592016502263</v>
      </c>
      <c r="V675" s="33">
        <f t="shared" si="194"/>
        <v>999.99999999999898</v>
      </c>
      <c r="W675" s="105">
        <f t="shared" si="208"/>
        <v>402768.09074675222</v>
      </c>
      <c r="X675" s="112">
        <f t="shared" si="195"/>
        <v>448.27195175175063</v>
      </c>
      <c r="Y675" s="32">
        <f>(uNES*L675+ uOCEX*G675+uEREX*'UC '!H675+uHOEX*I675+uNES*S675+ uOCEX*N675+uEREX*O675+uHOEX*P675)/(1+oDR)^A$5:A$65536</f>
        <v>238.56833541015956</v>
      </c>
    </row>
    <row r="676" spans="1:25" x14ac:dyDescent="0.25">
      <c r="A676" s="4">
        <v>670</v>
      </c>
      <c r="C676" s="110">
        <f>IF(male=0,VLOOKUP((A674:A1508/'Life tables'!$I$2)+age,lifetable,13,1),IF(male=1,VLOOKUP((A674:A1508/'Life tables'!$I$2)+age,lifetable,10,1),"error"))</f>
        <v>1.0903171265725931E-3</v>
      </c>
      <c r="F676" s="101">
        <f t="shared" si="196"/>
        <v>172.83260524003083</v>
      </c>
      <c r="G676" s="101">
        <f t="shared" si="197"/>
        <v>17.361396915074849</v>
      </c>
      <c r="H676" s="101">
        <f t="shared" si="198"/>
        <v>0.39729423904579336</v>
      </c>
      <c r="I676" s="101">
        <f t="shared" si="199"/>
        <v>0.39729423904579336</v>
      </c>
      <c r="J676" s="101">
        <f t="shared" si="200"/>
        <v>101.61493262066203</v>
      </c>
      <c r="K676" s="101">
        <f t="shared" si="201"/>
        <v>25.552755890453014</v>
      </c>
      <c r="L676" s="101">
        <f t="shared" si="190"/>
        <v>27.508931335749367</v>
      </c>
      <c r="M676" s="101">
        <f t="shared" si="202"/>
        <v>827.16739475996826</v>
      </c>
      <c r="N676" s="101">
        <f t="shared" si="203"/>
        <v>79.658012278999536</v>
      </c>
      <c r="O676" s="101">
        <f t="shared" si="204"/>
        <v>1.9014284961350405</v>
      </c>
      <c r="P676" s="101">
        <f t="shared" si="205"/>
        <v>1.9014284961350405</v>
      </c>
      <c r="Q676" s="101">
        <f t="shared" si="206"/>
        <v>411.66863533464573</v>
      </c>
      <c r="R676" s="101">
        <f t="shared" si="207"/>
        <v>14.146132944074012</v>
      </c>
      <c r="S676" s="101">
        <f t="shared" si="191"/>
        <v>317.89175720997889</v>
      </c>
      <c r="T676" s="101">
        <f t="shared" si="192"/>
        <v>513.28356795530772</v>
      </c>
      <c r="U676" s="101">
        <f t="shared" si="193"/>
        <v>39.698888834527025</v>
      </c>
      <c r="V676" s="33">
        <f t="shared" si="194"/>
        <v>999.99999999999909</v>
      </c>
      <c r="W676" s="105">
        <f t="shared" si="208"/>
        <v>400906.13919412845</v>
      </c>
      <c r="X676" s="112">
        <f t="shared" si="195"/>
        <v>447.01754321016432</v>
      </c>
      <c r="Y676" s="32">
        <f>(uNES*L676+ uOCEX*G676+uEREX*'UC '!H676+uHOEX*I676+uNES*S676+ uOCEX*N676+uEREX*O676+uHOEX*P676)/(1+oDR)^A$5:A$65536</f>
        <v>237.8076218480081</v>
      </c>
    </row>
    <row r="677" spans="1:25" x14ac:dyDescent="0.25">
      <c r="A677" s="4">
        <v>671</v>
      </c>
      <c r="C677" s="110">
        <f>IF(male=0,VLOOKUP((A675:A1509/'Life tables'!$I$2)+age,lifetable,13,1),IF(male=1,VLOOKUP((A675:A1509/'Life tables'!$I$2)+age,lifetable,10,1),"error"))</f>
        <v>1.0903171265725931E-3</v>
      </c>
      <c r="F677" s="101">
        <f t="shared" si="196"/>
        <v>172.83260522024344</v>
      </c>
      <c r="G677" s="101">
        <f t="shared" si="197"/>
        <v>17.361396913087166</v>
      </c>
      <c r="H677" s="101">
        <f t="shared" si="198"/>
        <v>0.39729423900030764</v>
      </c>
      <c r="I677" s="101">
        <f t="shared" si="199"/>
        <v>0.39729423900030764</v>
      </c>
      <c r="J677" s="101">
        <f t="shared" si="200"/>
        <v>101.82317075198553</v>
      </c>
      <c r="K677" s="101">
        <f t="shared" si="201"/>
        <v>25.583899436361023</v>
      </c>
      <c r="L677" s="101">
        <f t="shared" si="190"/>
        <v>27.269549640809117</v>
      </c>
      <c r="M677" s="101">
        <f t="shared" si="202"/>
        <v>827.16739477975568</v>
      </c>
      <c r="N677" s="101">
        <f t="shared" si="203"/>
        <v>79.658012280905112</v>
      </c>
      <c r="O677" s="101">
        <f t="shared" si="204"/>
        <v>1.9014284961805263</v>
      </c>
      <c r="P677" s="101">
        <f t="shared" si="205"/>
        <v>1.9014284961805263</v>
      </c>
      <c r="Q677" s="101">
        <f t="shared" si="206"/>
        <v>412.66150892688381</v>
      </c>
      <c r="R677" s="101">
        <f t="shared" si="207"/>
        <v>14.168286216187731</v>
      </c>
      <c r="S677" s="101">
        <f t="shared" si="191"/>
        <v>316.87673036341801</v>
      </c>
      <c r="T677" s="101">
        <f t="shared" si="192"/>
        <v>514.48467967886938</v>
      </c>
      <c r="U677" s="101">
        <f t="shared" si="193"/>
        <v>39.752185652548754</v>
      </c>
      <c r="V677" s="33">
        <f t="shared" si="194"/>
        <v>999.99999999999909</v>
      </c>
      <c r="W677" s="105">
        <f t="shared" si="208"/>
        <v>399047.93568270007</v>
      </c>
      <c r="X677" s="112">
        <f t="shared" si="195"/>
        <v>445.76313466858107</v>
      </c>
      <c r="Y677" s="32">
        <f>(uNES*L677+ uOCEX*G677+uEREX*'UC '!H677+uHOEX*I677+uNES*S677+ uOCEX*N677+uEREX*O677+uHOEX*P677)/(1+oDR)^A$5:A$65536</f>
        <v>237.04732609917221</v>
      </c>
    </row>
    <row r="678" spans="1:25" x14ac:dyDescent="0.25">
      <c r="A678" s="4">
        <v>672</v>
      </c>
      <c r="C678" s="110">
        <f>IF(male=0,VLOOKUP((A676:A1510/'Life tables'!$I$2)+age,lifetable,13,1),IF(male=1,VLOOKUP((A676:A1510/'Life tables'!$I$2)+age,lifetable,10,1),"error"))</f>
        <v>1.0903171265725931E-3</v>
      </c>
      <c r="F678" s="101">
        <f t="shared" si="196"/>
        <v>172.83260520106597</v>
      </c>
      <c r="G678" s="101">
        <f t="shared" si="197"/>
        <v>17.36139691116075</v>
      </c>
      <c r="H678" s="101">
        <f t="shared" si="198"/>
        <v>0.39729423895622396</v>
      </c>
      <c r="I678" s="101">
        <f t="shared" si="199"/>
        <v>0.39729423895622396</v>
      </c>
      <c r="J678" s="101">
        <f t="shared" si="200"/>
        <v>102.03140888328592</v>
      </c>
      <c r="K678" s="101">
        <f t="shared" si="201"/>
        <v>25.615042982265575</v>
      </c>
      <c r="L678" s="101">
        <f t="shared" si="190"/>
        <v>27.030167946441281</v>
      </c>
      <c r="M678" s="101">
        <f t="shared" si="202"/>
        <v>827.16739479893317</v>
      </c>
      <c r="N678" s="101">
        <f t="shared" si="203"/>
        <v>79.65801228275194</v>
      </c>
      <c r="O678" s="101">
        <f t="shared" si="204"/>
        <v>1.90142849622461</v>
      </c>
      <c r="P678" s="101">
        <f t="shared" si="205"/>
        <v>1.90142849622461</v>
      </c>
      <c r="Q678" s="101">
        <f t="shared" si="206"/>
        <v>413.65438251914492</v>
      </c>
      <c r="R678" s="101">
        <f t="shared" si="207"/>
        <v>14.190439488301966</v>
      </c>
      <c r="S678" s="101">
        <f t="shared" si="191"/>
        <v>315.8617035162851</v>
      </c>
      <c r="T678" s="101">
        <f t="shared" si="192"/>
        <v>515.68579140243082</v>
      </c>
      <c r="U678" s="101">
        <f t="shared" si="193"/>
        <v>39.80548247056754</v>
      </c>
      <c r="V678" s="33">
        <f t="shared" si="194"/>
        <v>999.99999999999909</v>
      </c>
      <c r="W678" s="105">
        <f t="shared" si="208"/>
        <v>397193.47405645665</v>
      </c>
      <c r="X678" s="112">
        <f t="shared" si="195"/>
        <v>444.50872612700073</v>
      </c>
      <c r="Y678" s="32">
        <f>(uNES*L678+ uOCEX*G678+uEREX*'UC '!H678+uHOEX*I678+uNES*S678+ uOCEX*N678+uEREX*O678+uHOEX*P678)/(1+oDR)^A$5:A$65536</f>
        <v>236.28744798625172</v>
      </c>
    </row>
    <row r="679" spans="1:25" x14ac:dyDescent="0.25">
      <c r="A679" s="4">
        <v>673</v>
      </c>
      <c r="C679" s="110">
        <f>IF(male=0,VLOOKUP((A677:A1511/'Life tables'!$I$2)+age,lifetable,13,1),IF(male=1,VLOOKUP((A677:A1511/'Life tables'!$I$2)+age,lifetable,10,1),"error"))</f>
        <v>1.0903171265725931E-3</v>
      </c>
      <c r="F679" s="101">
        <f t="shared" si="196"/>
        <v>172.8326051824796</v>
      </c>
      <c r="G679" s="101">
        <f t="shared" si="197"/>
        <v>17.36139690929371</v>
      </c>
      <c r="H679" s="101">
        <f t="shared" si="198"/>
        <v>0.39729423891349902</v>
      </c>
      <c r="I679" s="101">
        <f t="shared" si="199"/>
        <v>0.39729423891349902</v>
      </c>
      <c r="J679" s="101">
        <f t="shared" si="200"/>
        <v>102.23964701456391</v>
      </c>
      <c r="K679" s="101">
        <f t="shared" si="201"/>
        <v>25.646186528166776</v>
      </c>
      <c r="L679" s="101">
        <f t="shared" si="190"/>
        <v>26.790786252628209</v>
      </c>
      <c r="M679" s="101">
        <f t="shared" si="202"/>
        <v>827.16739481751949</v>
      </c>
      <c r="N679" s="101">
        <f t="shared" si="203"/>
        <v>79.658012284541854</v>
      </c>
      <c r="O679" s="101">
        <f t="shared" si="204"/>
        <v>1.9014284962673349</v>
      </c>
      <c r="P679" s="101">
        <f t="shared" si="205"/>
        <v>1.9014284962673349</v>
      </c>
      <c r="Q679" s="101">
        <f t="shared" si="206"/>
        <v>414.64725611142831</v>
      </c>
      <c r="R679" s="101">
        <f t="shared" si="207"/>
        <v>14.212592760416698</v>
      </c>
      <c r="S679" s="101">
        <f t="shared" si="191"/>
        <v>314.84667666859798</v>
      </c>
      <c r="T679" s="101">
        <f t="shared" si="192"/>
        <v>516.88690312599226</v>
      </c>
      <c r="U679" s="101">
        <f t="shared" si="193"/>
        <v>39.858779288583477</v>
      </c>
      <c r="V679" s="33">
        <f t="shared" si="194"/>
        <v>999.99999999999909</v>
      </c>
      <c r="W679" s="105">
        <f t="shared" si="208"/>
        <v>395342.7481685864</v>
      </c>
      <c r="X679" s="112">
        <f t="shared" si="195"/>
        <v>443.25431758542339</v>
      </c>
      <c r="Y679" s="32">
        <f>(uNES*L679+ uOCEX*G679+uEREX*'UC '!H679+uHOEX*I679+uNES*S679+ uOCEX*N679+uEREX*O679+uHOEX*P679)/(1+oDR)^A$5:A$65536</f>
        <v>235.52798733191432</v>
      </c>
    </row>
    <row r="680" spans="1:25" x14ac:dyDescent="0.25">
      <c r="A680" s="4">
        <v>674</v>
      </c>
      <c r="C680" s="110">
        <f>IF(male=0,VLOOKUP((A678:A1512/'Life tables'!$I$2)+age,lifetable,13,1),IF(male=1,VLOOKUP((A678:A1512/'Life tables'!$I$2)+age,lifetable,10,1),"error"))</f>
        <v>1.0903171265725931E-3</v>
      </c>
      <c r="F680" s="101">
        <f t="shared" si="196"/>
        <v>172.83260516446614</v>
      </c>
      <c r="G680" s="101">
        <f t="shared" si="197"/>
        <v>17.36139690748422</v>
      </c>
      <c r="H680" s="101">
        <f t="shared" si="198"/>
        <v>0.39729423887209109</v>
      </c>
      <c r="I680" s="101">
        <f t="shared" si="199"/>
        <v>0.39729423887209109</v>
      </c>
      <c r="J680" s="101">
        <f t="shared" si="200"/>
        <v>102.44788514582021</v>
      </c>
      <c r="K680" s="101">
        <f t="shared" si="201"/>
        <v>25.677330074064734</v>
      </c>
      <c r="L680" s="101">
        <f t="shared" si="190"/>
        <v>26.55140455935279</v>
      </c>
      <c r="M680" s="101">
        <f t="shared" si="202"/>
        <v>827.16739483553295</v>
      </c>
      <c r="N680" s="101">
        <f t="shared" si="203"/>
        <v>79.658012286276588</v>
      </c>
      <c r="O680" s="101">
        <f t="shared" si="204"/>
        <v>1.9014284963087427</v>
      </c>
      <c r="P680" s="101">
        <f t="shared" si="205"/>
        <v>1.9014284963087427</v>
      </c>
      <c r="Q680" s="101">
        <f t="shared" si="206"/>
        <v>415.64012970373335</v>
      </c>
      <c r="R680" s="101">
        <f t="shared" si="207"/>
        <v>14.234746032531911</v>
      </c>
      <c r="S680" s="101">
        <f t="shared" si="191"/>
        <v>313.83164982037363</v>
      </c>
      <c r="T680" s="101">
        <f t="shared" si="192"/>
        <v>518.08801484955359</v>
      </c>
      <c r="U680" s="101">
        <f t="shared" si="193"/>
        <v>39.912076106596643</v>
      </c>
      <c r="V680" s="33">
        <f t="shared" si="194"/>
        <v>999.99999999999909</v>
      </c>
      <c r="W680" s="105">
        <f t="shared" si="208"/>
        <v>393495.75188146491</v>
      </c>
      <c r="X680" s="112">
        <f t="shared" si="195"/>
        <v>441.9999090438489</v>
      </c>
      <c r="Y680" s="32">
        <f>(uNES*L680+ uOCEX*G680+uEREX*'UC '!H680+uHOEX*I680+uNES*S680+ uOCEX*N680+uEREX*O680+uHOEX*P680)/(1+oDR)^A$5:A$65536</f>
        <v>234.7689439588946</v>
      </c>
    </row>
    <row r="681" spans="1:25" x14ac:dyDescent="0.25">
      <c r="A681" s="4">
        <v>675</v>
      </c>
      <c r="C681" s="110">
        <f>IF(male=0,VLOOKUP((A679:A1513/'Life tables'!$I$2)+age,lifetable,13,1),IF(male=1,VLOOKUP((A679:A1513/'Life tables'!$I$2)+age,lifetable,10,1),"error"))</f>
        <v>1.0903171265725931E-3</v>
      </c>
      <c r="F681" s="101">
        <f t="shared" si="196"/>
        <v>172.83260514700791</v>
      </c>
      <c r="G681" s="101">
        <f t="shared" si="197"/>
        <v>17.361396905730501</v>
      </c>
      <c r="H681" s="101">
        <f t="shared" si="198"/>
        <v>0.39729423883195947</v>
      </c>
      <c r="I681" s="101">
        <f t="shared" si="199"/>
        <v>0.39729423883195947</v>
      </c>
      <c r="J681" s="101">
        <f t="shared" si="200"/>
        <v>102.65612327705547</v>
      </c>
      <c r="K681" s="101">
        <f t="shared" si="201"/>
        <v>25.708473619959545</v>
      </c>
      <c r="L681" s="101">
        <f t="shared" si="190"/>
        <v>26.312022866598483</v>
      </c>
      <c r="M681" s="101">
        <f t="shared" si="202"/>
        <v>827.16739485299115</v>
      </c>
      <c r="N681" s="101">
        <f t="shared" si="203"/>
        <v>79.658012287957845</v>
      </c>
      <c r="O681" s="101">
        <f t="shared" si="204"/>
        <v>1.9014284963488743</v>
      </c>
      <c r="P681" s="101">
        <f t="shared" si="205"/>
        <v>1.9014284963488743</v>
      </c>
      <c r="Q681" s="101">
        <f t="shared" si="206"/>
        <v>416.63300329605931</v>
      </c>
      <c r="R681" s="101">
        <f t="shared" si="207"/>
        <v>14.256899304647593</v>
      </c>
      <c r="S681" s="101">
        <f t="shared" si="191"/>
        <v>312.8166229716287</v>
      </c>
      <c r="T681" s="101">
        <f t="shared" si="192"/>
        <v>519.2891265731148</v>
      </c>
      <c r="U681" s="101">
        <f t="shared" si="193"/>
        <v>39.965372924607138</v>
      </c>
      <c r="V681" s="33">
        <f t="shared" si="194"/>
        <v>999.99999999999909</v>
      </c>
      <c r="W681" s="105">
        <f t="shared" si="208"/>
        <v>391652.47906664107</v>
      </c>
      <c r="X681" s="112">
        <f t="shared" si="195"/>
        <v>440.7455005022772</v>
      </c>
      <c r="Y681" s="32">
        <f>(uNES*L681+ uOCEX*G681+uEREX*'UC '!H681+uHOEX*I681+uNES*S681+ uOCEX*N681+uEREX*O681+uHOEX*P681)/(1+oDR)^A$5:A$65536</f>
        <v>234.01031768999485</v>
      </c>
    </row>
    <row r="682" spans="1:25" x14ac:dyDescent="0.25">
      <c r="A682" s="4">
        <v>676</v>
      </c>
      <c r="C682" s="110">
        <f>IF(male=0,VLOOKUP((A680:A1514/'Life tables'!$I$2)+age,lifetable,13,1),IF(male=1,VLOOKUP((A680:A1514/'Life tables'!$I$2)+age,lifetable,10,1),"error"))</f>
        <v>1.0903171265725931E-3</v>
      </c>
      <c r="F682" s="101">
        <f t="shared" si="196"/>
        <v>172.83260513008781</v>
      </c>
      <c r="G682" s="101">
        <f t="shared" si="197"/>
        <v>17.361396904030844</v>
      </c>
      <c r="H682" s="101">
        <f t="shared" si="198"/>
        <v>0.39729423879306486</v>
      </c>
      <c r="I682" s="101">
        <f t="shared" si="199"/>
        <v>0.39729423879306486</v>
      </c>
      <c r="J682" s="101">
        <f t="shared" si="200"/>
        <v>102.86436140827034</v>
      </c>
      <c r="K682" s="101">
        <f t="shared" si="201"/>
        <v>25.739617165851307</v>
      </c>
      <c r="L682" s="101">
        <f t="shared" si="190"/>
        <v>26.072641174349201</v>
      </c>
      <c r="M682" s="101">
        <f t="shared" si="202"/>
        <v>827.16739486991128</v>
      </c>
      <c r="N682" s="101">
        <f t="shared" si="203"/>
        <v>79.65801228958729</v>
      </c>
      <c r="O682" s="101">
        <f t="shared" si="204"/>
        <v>1.901428496387769</v>
      </c>
      <c r="P682" s="101">
        <f t="shared" si="205"/>
        <v>1.901428496387769</v>
      </c>
      <c r="Q682" s="101">
        <f t="shared" si="206"/>
        <v>417.62587688840563</v>
      </c>
      <c r="R682" s="101">
        <f t="shared" si="207"/>
        <v>14.279052576763728</v>
      </c>
      <c r="S682" s="101">
        <f t="shared" si="191"/>
        <v>311.80159612237912</v>
      </c>
      <c r="T682" s="101">
        <f t="shared" si="192"/>
        <v>520.49023829667601</v>
      </c>
      <c r="U682" s="101">
        <f t="shared" si="193"/>
        <v>40.018669742615032</v>
      </c>
      <c r="V682" s="33">
        <f t="shared" si="194"/>
        <v>999.99999999999909</v>
      </c>
      <c r="W682" s="105">
        <f t="shared" si="208"/>
        <v>389812.92360482475</v>
      </c>
      <c r="X682" s="112">
        <f t="shared" si="195"/>
        <v>439.4910919607081</v>
      </c>
      <c r="Y682" s="32">
        <f>(uNES*L682+ uOCEX*G682+uEREX*'UC '!H682+uHOEX*I682+uNES*S682+ uOCEX*N682+uEREX*O682+uHOEX*P682)/(1+oDR)^A$5:A$65536</f>
        <v>233.25210834808465</v>
      </c>
    </row>
    <row r="683" spans="1:25" x14ac:dyDescent="0.25">
      <c r="A683" s="4">
        <v>677</v>
      </c>
      <c r="C683" s="110">
        <f>IF(male=0,VLOOKUP((A681:A1515/'Life tables'!$I$2)+age,lifetable,13,1),IF(male=1,VLOOKUP((A681:A1515/'Life tables'!$I$2)+age,lifetable,10,1),"error"))</f>
        <v>1.0903171265725931E-3</v>
      </c>
      <c r="F683" s="101">
        <f t="shared" si="196"/>
        <v>172.83260511368925</v>
      </c>
      <c r="G683" s="101">
        <f t="shared" si="197"/>
        <v>17.361396902383575</v>
      </c>
      <c r="H683" s="101">
        <f t="shared" si="198"/>
        <v>0.39729423875536907</v>
      </c>
      <c r="I683" s="101">
        <f t="shared" si="199"/>
        <v>0.39729423875536907</v>
      </c>
      <c r="J683" s="101">
        <f t="shared" si="200"/>
        <v>103.07259953946546</v>
      </c>
      <c r="K683" s="101">
        <f t="shared" si="201"/>
        <v>25.770760711740113</v>
      </c>
      <c r="L683" s="101">
        <f t="shared" si="190"/>
        <v>25.833259482589369</v>
      </c>
      <c r="M683" s="101">
        <f t="shared" si="202"/>
        <v>827.16739488630981</v>
      </c>
      <c r="N683" s="101">
        <f t="shared" si="203"/>
        <v>79.6580122911665</v>
      </c>
      <c r="O683" s="101">
        <f t="shared" si="204"/>
        <v>1.9014284964254646</v>
      </c>
      <c r="P683" s="101">
        <f t="shared" si="205"/>
        <v>1.9014284964254646</v>
      </c>
      <c r="Q683" s="101">
        <f t="shared" si="206"/>
        <v>418.61875048077161</v>
      </c>
      <c r="R683" s="101">
        <f t="shared" si="207"/>
        <v>14.301205848880302</v>
      </c>
      <c r="S683" s="101">
        <f t="shared" si="191"/>
        <v>310.78656927264046</v>
      </c>
      <c r="T683" s="101">
        <f t="shared" si="192"/>
        <v>521.69135002023711</v>
      </c>
      <c r="U683" s="101">
        <f t="shared" si="193"/>
        <v>40.071966560620417</v>
      </c>
      <c r="V683" s="33">
        <f t="shared" si="194"/>
        <v>999.99999999999909</v>
      </c>
      <c r="W683" s="105">
        <f t="shared" si="208"/>
        <v>387977.07938587322</v>
      </c>
      <c r="X683" s="112">
        <f t="shared" si="195"/>
        <v>438.23668341914157</v>
      </c>
      <c r="Y683" s="32">
        <f>(uNES*L683+ uOCEX*G683+uEREX*'UC '!H683+uHOEX*I683+uNES*S683+ uOCEX*N683+uEREX*O683+uHOEX*P683)/(1+oDR)^A$5:A$65536</f>
        <v>232.49431575610117</v>
      </c>
    </row>
    <row r="684" spans="1:25" x14ac:dyDescent="0.25">
      <c r="A684" s="4">
        <v>678</v>
      </c>
      <c r="C684" s="110">
        <f>IF(male=0,VLOOKUP((A682:A1516/'Life tables'!$I$2)+age,lifetable,13,1),IF(male=1,VLOOKUP((A682:A1516/'Life tables'!$I$2)+age,lifetable,10,1),"error"))</f>
        <v>1.1900158768971547E-3</v>
      </c>
      <c r="F684" s="101">
        <f t="shared" si="196"/>
        <v>172.83260509779615</v>
      </c>
      <c r="G684" s="101">
        <f t="shared" si="197"/>
        <v>17.361396900787078</v>
      </c>
      <c r="H684" s="101">
        <f t="shared" si="198"/>
        <v>0.39729423871883524</v>
      </c>
      <c r="I684" s="101">
        <f t="shared" si="199"/>
        <v>0.39729423871883524</v>
      </c>
      <c r="J684" s="101">
        <f t="shared" si="200"/>
        <v>103.29987899443813</v>
      </c>
      <c r="K684" s="101">
        <f t="shared" si="201"/>
        <v>25.801904257626056</v>
      </c>
      <c r="L684" s="101">
        <f t="shared" si="190"/>
        <v>25.574836467507197</v>
      </c>
      <c r="M684" s="101">
        <f t="shared" si="202"/>
        <v>827.16739490220289</v>
      </c>
      <c r="N684" s="101">
        <f t="shared" si="203"/>
        <v>79.658012292697038</v>
      </c>
      <c r="O684" s="101">
        <f t="shared" si="204"/>
        <v>1.9014284964619985</v>
      </c>
      <c r="P684" s="101">
        <f t="shared" si="205"/>
        <v>1.9014284964619985</v>
      </c>
      <c r="Q684" s="101">
        <f t="shared" si="206"/>
        <v>419.70241257310641</v>
      </c>
      <c r="R684" s="101">
        <f t="shared" si="207"/>
        <v>14.323359120997303</v>
      </c>
      <c r="S684" s="101">
        <f t="shared" si="191"/>
        <v>309.68075392247806</v>
      </c>
      <c r="T684" s="101">
        <f t="shared" si="192"/>
        <v>523.00229156754449</v>
      </c>
      <c r="U684" s="101">
        <f t="shared" si="193"/>
        <v>40.125263378623359</v>
      </c>
      <c r="V684" s="33">
        <f t="shared" si="194"/>
        <v>999.99999999999909</v>
      </c>
      <c r="W684" s="105">
        <f t="shared" si="208"/>
        <v>386023.57032067381</v>
      </c>
      <c r="X684" s="112">
        <f t="shared" si="195"/>
        <v>436.87244505383103</v>
      </c>
      <c r="Y684" s="32">
        <f>(uNES*L684+ uOCEX*G684+uEREX*'UC '!H684+uHOEX*I684+uNES*S684+ uOCEX*N684+uEREX*O684+uHOEX*P684)/(1+oDR)^A$5:A$65536</f>
        <v>231.67648179170723</v>
      </c>
    </row>
    <row r="685" spans="1:25" x14ac:dyDescent="0.25">
      <c r="A685" s="4">
        <v>679</v>
      </c>
      <c r="C685" s="110">
        <f>IF(male=0,VLOOKUP((A683:A1517/'Life tables'!$I$2)+age,lifetable,13,1),IF(male=1,VLOOKUP((A683:A1517/'Life tables'!$I$2)+age,lifetable,10,1),"error"))</f>
        <v>1.1900158768971547E-3</v>
      </c>
      <c r="F685" s="101">
        <f t="shared" si="196"/>
        <v>172.83260508239292</v>
      </c>
      <c r="G685" s="101">
        <f t="shared" si="197"/>
        <v>17.361396899239793</v>
      </c>
      <c r="H685" s="101">
        <f t="shared" si="198"/>
        <v>0.3972942386834275</v>
      </c>
      <c r="I685" s="101">
        <f t="shared" si="199"/>
        <v>0.3972942386834275</v>
      </c>
      <c r="J685" s="101">
        <f t="shared" si="200"/>
        <v>103.52715844939056</v>
      </c>
      <c r="K685" s="101">
        <f t="shared" si="201"/>
        <v>25.833047803509224</v>
      </c>
      <c r="L685" s="101">
        <f t="shared" si="190"/>
        <v>25.316413452886479</v>
      </c>
      <c r="M685" s="101">
        <f t="shared" si="202"/>
        <v>827.16739491760609</v>
      </c>
      <c r="N685" s="101">
        <f t="shared" si="203"/>
        <v>79.658012294180409</v>
      </c>
      <c r="O685" s="101">
        <f t="shared" si="204"/>
        <v>1.9014284964974062</v>
      </c>
      <c r="P685" s="101">
        <f t="shared" si="205"/>
        <v>1.9014284964974062</v>
      </c>
      <c r="Q685" s="101">
        <f t="shared" si="206"/>
        <v>420.7860746654614</v>
      </c>
      <c r="R685" s="101">
        <f t="shared" si="207"/>
        <v>14.345512393114715</v>
      </c>
      <c r="S685" s="101">
        <f t="shared" si="191"/>
        <v>308.57493857185477</v>
      </c>
      <c r="T685" s="101">
        <f t="shared" si="192"/>
        <v>524.31323311485198</v>
      </c>
      <c r="U685" s="101">
        <f t="shared" si="193"/>
        <v>40.178560196623941</v>
      </c>
      <c r="V685" s="33">
        <f t="shared" si="194"/>
        <v>999.99999999999898</v>
      </c>
      <c r="W685" s="105">
        <f t="shared" si="208"/>
        <v>384074.03930141259</v>
      </c>
      <c r="X685" s="112">
        <f t="shared" si="195"/>
        <v>435.5082066885231</v>
      </c>
      <c r="Y685" s="32">
        <f>(uNES*L685+ uOCEX*G685+uEREX*'UC '!H685+uHOEX*I685+uNES*S685+ uOCEX*N685+uEREX*O685+uHOEX*P685)/(1+oDR)^A$5:A$65536</f>
        <v>230.85909899730763</v>
      </c>
    </row>
    <row r="686" spans="1:25" x14ac:dyDescent="0.25">
      <c r="A686" s="4">
        <v>680</v>
      </c>
      <c r="C686" s="110">
        <f>IF(male=0,VLOOKUP((A684:A1518/'Life tables'!$I$2)+age,lifetable,13,1),IF(male=1,VLOOKUP((A684:A1518/'Life tables'!$I$2)+age,lifetable,10,1),"error"))</f>
        <v>1.1900158768971547E-3</v>
      </c>
      <c r="F686" s="101">
        <f t="shared" si="196"/>
        <v>172.83260506746447</v>
      </c>
      <c r="G686" s="101">
        <f t="shared" si="197"/>
        <v>17.3613968977402</v>
      </c>
      <c r="H686" s="101">
        <f t="shared" si="198"/>
        <v>0.39729423864911112</v>
      </c>
      <c r="I686" s="101">
        <f t="shared" si="199"/>
        <v>0.39729423864911112</v>
      </c>
      <c r="J686" s="101">
        <f t="shared" si="200"/>
        <v>103.75443790432334</v>
      </c>
      <c r="K686" s="101">
        <f t="shared" si="201"/>
        <v>25.864191349389703</v>
      </c>
      <c r="L686" s="101">
        <f t="shared" si="190"/>
        <v>25.057990438713006</v>
      </c>
      <c r="M686" s="101">
        <f t="shared" si="202"/>
        <v>827.16739493253453</v>
      </c>
      <c r="N686" s="101">
        <f t="shared" si="203"/>
        <v>79.65801229561805</v>
      </c>
      <c r="O686" s="101">
        <f t="shared" si="204"/>
        <v>1.9014284965317225</v>
      </c>
      <c r="P686" s="101">
        <f t="shared" si="205"/>
        <v>1.9014284965317225</v>
      </c>
      <c r="Q686" s="101">
        <f t="shared" si="206"/>
        <v>421.86973675783594</v>
      </c>
      <c r="R686" s="101">
        <f t="shared" si="207"/>
        <v>14.367665665232527</v>
      </c>
      <c r="S686" s="101">
        <f t="shared" si="191"/>
        <v>307.46912322078458</v>
      </c>
      <c r="T686" s="101">
        <f t="shared" si="192"/>
        <v>525.62417466215925</v>
      </c>
      <c r="U686" s="101">
        <f t="shared" si="193"/>
        <v>40.231857014622229</v>
      </c>
      <c r="V686" s="33">
        <f t="shared" si="194"/>
        <v>999.99999999999898</v>
      </c>
      <c r="W686" s="105">
        <f t="shared" si="208"/>
        <v>382128.47976431227</v>
      </c>
      <c r="X686" s="112">
        <f t="shared" si="195"/>
        <v>434.14396832321751</v>
      </c>
      <c r="Y686" s="32">
        <f>(uNES*L686+ uOCEX*G686+uEREX*'UC '!H686+uHOEX*I686+uNES*S686+ uOCEX*N686+uEREX*O686+uHOEX*P686)/(1+oDR)^A$5:A$65536</f>
        <v>230.04216718104018</v>
      </c>
    </row>
    <row r="687" spans="1:25" x14ac:dyDescent="0.25">
      <c r="A687" s="4">
        <v>681</v>
      </c>
      <c r="C687" s="110">
        <f>IF(male=0,VLOOKUP((A685:A1519/'Life tables'!$I$2)+age,lifetable,13,1),IF(male=1,VLOOKUP((A685:A1519/'Life tables'!$I$2)+age,lifetable,10,1),"error"))</f>
        <v>1.1900158768971547E-3</v>
      </c>
      <c r="F687" s="101">
        <f t="shared" si="196"/>
        <v>172.83260505299617</v>
      </c>
      <c r="G687" s="101">
        <f t="shared" si="197"/>
        <v>17.361396896286827</v>
      </c>
      <c r="H687" s="101">
        <f t="shared" si="198"/>
        <v>0.3972942386158525</v>
      </c>
      <c r="I687" s="101">
        <f t="shared" si="199"/>
        <v>0.3972942386158525</v>
      </c>
      <c r="J687" s="101">
        <f t="shared" si="200"/>
        <v>103.98171735923709</v>
      </c>
      <c r="K687" s="101">
        <f t="shared" si="201"/>
        <v>25.895334895267574</v>
      </c>
      <c r="L687" s="101">
        <f t="shared" si="190"/>
        <v>24.799567424972963</v>
      </c>
      <c r="M687" s="101">
        <f t="shared" si="202"/>
        <v>827.16739494700289</v>
      </c>
      <c r="N687" s="101">
        <f t="shared" si="203"/>
        <v>79.658012297011382</v>
      </c>
      <c r="O687" s="101">
        <f t="shared" si="204"/>
        <v>1.9014284965649813</v>
      </c>
      <c r="P687" s="101">
        <f t="shared" si="205"/>
        <v>1.9014284965649813</v>
      </c>
      <c r="Q687" s="101">
        <f t="shared" si="206"/>
        <v>422.95339885022946</v>
      </c>
      <c r="R687" s="101">
        <f t="shared" si="207"/>
        <v>14.389818937350727</v>
      </c>
      <c r="S687" s="101">
        <f t="shared" si="191"/>
        <v>306.36330786928136</v>
      </c>
      <c r="T687" s="101">
        <f t="shared" si="192"/>
        <v>526.93511620946651</v>
      </c>
      <c r="U687" s="101">
        <f t="shared" si="193"/>
        <v>40.285153832618299</v>
      </c>
      <c r="V687" s="33">
        <f t="shared" si="194"/>
        <v>999.99999999999909</v>
      </c>
      <c r="W687" s="105">
        <f t="shared" si="208"/>
        <v>380186.88515542774</v>
      </c>
      <c r="X687" s="112">
        <f t="shared" si="195"/>
        <v>432.77972995791418</v>
      </c>
      <c r="Y687" s="32">
        <f>(uNES*L687+ uOCEX*G687+uEREX*'UC '!H687+uHOEX*I687+uNES*S687+ uOCEX*N687+uEREX*O687+uHOEX*P687)/(1+oDR)^A$5:A$65536</f>
        <v>229.22568615111635</v>
      </c>
    </row>
    <row r="688" spans="1:25" x14ac:dyDescent="0.25">
      <c r="A688" s="4">
        <v>682</v>
      </c>
      <c r="C688" s="110">
        <f>IF(male=0,VLOOKUP((A686:A1520/'Life tables'!$I$2)+age,lifetable,13,1),IF(male=1,VLOOKUP((A686:A1520/'Life tables'!$I$2)+age,lifetable,10,1),"error"))</f>
        <v>1.1900158768971547E-3</v>
      </c>
      <c r="F688" s="101">
        <f t="shared" si="196"/>
        <v>172.83260503897384</v>
      </c>
      <c r="G688" s="101">
        <f t="shared" si="197"/>
        <v>17.361396894878254</v>
      </c>
      <c r="H688" s="101">
        <f t="shared" si="198"/>
        <v>0.39729423858361906</v>
      </c>
      <c r="I688" s="101">
        <f t="shared" si="199"/>
        <v>0.39729423858361906</v>
      </c>
      <c r="J688" s="101">
        <f t="shared" si="200"/>
        <v>104.20899681413242</v>
      </c>
      <c r="K688" s="101">
        <f t="shared" si="201"/>
        <v>25.926478441142919</v>
      </c>
      <c r="L688" s="101">
        <f t="shared" si="190"/>
        <v>24.541144411653022</v>
      </c>
      <c r="M688" s="101">
        <f t="shared" si="202"/>
        <v>827.16739496102525</v>
      </c>
      <c r="N688" s="101">
        <f t="shared" si="203"/>
        <v>79.658012298361768</v>
      </c>
      <c r="O688" s="101">
        <f t="shared" si="204"/>
        <v>1.9014284965972148</v>
      </c>
      <c r="P688" s="101">
        <f t="shared" si="205"/>
        <v>1.9014284965972148</v>
      </c>
      <c r="Q688" s="101">
        <f t="shared" si="206"/>
        <v>424.03706094264135</v>
      </c>
      <c r="R688" s="101">
        <f t="shared" si="207"/>
        <v>14.411972209469301</v>
      </c>
      <c r="S688" s="101">
        <f t="shared" si="191"/>
        <v>305.2574925173584</v>
      </c>
      <c r="T688" s="101">
        <f t="shared" si="192"/>
        <v>528.24605775677378</v>
      </c>
      <c r="U688" s="101">
        <f t="shared" si="193"/>
        <v>40.338450650612216</v>
      </c>
      <c r="V688" s="33">
        <f t="shared" si="194"/>
        <v>999.99999999999909</v>
      </c>
      <c r="W688" s="105">
        <f t="shared" si="208"/>
        <v>378249.24893063394</v>
      </c>
      <c r="X688" s="112">
        <f t="shared" si="195"/>
        <v>431.41549159261314</v>
      </c>
      <c r="Y688" s="32">
        <f>(uNES*L688+ uOCEX*G688+uEREX*'UC '!H688+uHOEX*I688+uNES*S688+ uOCEX*N688+uEREX*O688+uHOEX*P688)/(1+oDR)^A$5:A$65536</f>
        <v>228.40965571582024</v>
      </c>
    </row>
    <row r="689" spans="1:25" x14ac:dyDescent="0.25">
      <c r="A689" s="4">
        <v>683</v>
      </c>
      <c r="C689" s="110">
        <f>IF(male=0,VLOOKUP((A687:A1521/'Life tables'!$I$2)+age,lifetable,13,1),IF(male=1,VLOOKUP((A687:A1521/'Life tables'!$I$2)+age,lifetable,10,1),"error"))</f>
        <v>1.1900158768971547E-3</v>
      </c>
      <c r="F689" s="101">
        <f t="shared" si="196"/>
        <v>172.83260502538371</v>
      </c>
      <c r="G689" s="101">
        <f t="shared" si="197"/>
        <v>17.361396893513099</v>
      </c>
      <c r="H689" s="101">
        <f t="shared" si="198"/>
        <v>0.39729423855237916</v>
      </c>
      <c r="I689" s="101">
        <f t="shared" si="199"/>
        <v>0.39729423855237916</v>
      </c>
      <c r="J689" s="101">
        <f t="shared" si="200"/>
        <v>104.43627626900987</v>
      </c>
      <c r="K689" s="101">
        <f t="shared" si="201"/>
        <v>25.957621987015813</v>
      </c>
      <c r="L689" s="101">
        <f t="shared" si="190"/>
        <v>24.282721398740193</v>
      </c>
      <c r="M689" s="101">
        <f t="shared" si="202"/>
        <v>827.16739497461538</v>
      </c>
      <c r="N689" s="101">
        <f t="shared" si="203"/>
        <v>79.658012299670517</v>
      </c>
      <c r="O689" s="101">
        <f t="shared" si="204"/>
        <v>1.9014284966284547</v>
      </c>
      <c r="P689" s="101">
        <f t="shared" si="205"/>
        <v>1.9014284966284547</v>
      </c>
      <c r="Q689" s="101">
        <f t="shared" si="206"/>
        <v>425.12072303507102</v>
      </c>
      <c r="R689" s="101">
        <f t="shared" si="207"/>
        <v>14.434125481588239</v>
      </c>
      <c r="S689" s="101">
        <f t="shared" si="191"/>
        <v>304.15167716502867</v>
      </c>
      <c r="T689" s="101">
        <f t="shared" si="192"/>
        <v>529.55699930408093</v>
      </c>
      <c r="U689" s="101">
        <f t="shared" si="193"/>
        <v>40.391747468604052</v>
      </c>
      <c r="V689" s="33">
        <f t="shared" si="194"/>
        <v>999.99999999999909</v>
      </c>
      <c r="W689" s="105">
        <f t="shared" si="208"/>
        <v>376315.56455561065</v>
      </c>
      <c r="X689" s="112">
        <f t="shared" si="195"/>
        <v>430.05125322731413</v>
      </c>
      <c r="Y689" s="32">
        <f>(uNES*L689+ uOCEX*G689+uEREX*'UC '!H689+uHOEX*I689+uNES*S689+ uOCEX*N689+uEREX*O689+uHOEX*P689)/(1+oDR)^A$5:A$65536</f>
        <v>227.59407568350912</v>
      </c>
    </row>
    <row r="690" spans="1:25" x14ac:dyDescent="0.25">
      <c r="A690" s="4">
        <v>684</v>
      </c>
      <c r="C690" s="110">
        <f>IF(male=0,VLOOKUP((A688:A1522/'Life tables'!$I$2)+age,lifetable,13,1),IF(male=1,VLOOKUP((A688:A1522/'Life tables'!$I$2)+age,lifetable,10,1),"error"))</f>
        <v>1.1900158768971547E-3</v>
      </c>
      <c r="F690" s="101">
        <f t="shared" si="196"/>
        <v>172.8326050122125</v>
      </c>
      <c r="G690" s="101">
        <f t="shared" si="197"/>
        <v>17.361396892190022</v>
      </c>
      <c r="H690" s="101">
        <f t="shared" si="198"/>
        <v>0.39729423852210216</v>
      </c>
      <c r="I690" s="101">
        <f t="shared" si="199"/>
        <v>0.39729423852210216</v>
      </c>
      <c r="J690" s="101">
        <f t="shared" si="200"/>
        <v>104.66355572386999</v>
      </c>
      <c r="K690" s="101">
        <f t="shared" si="201"/>
        <v>25.988765532886333</v>
      </c>
      <c r="L690" s="101">
        <f t="shared" si="190"/>
        <v>24.024298386221943</v>
      </c>
      <c r="M690" s="101">
        <f t="shared" si="202"/>
        <v>827.16739498778657</v>
      </c>
      <c r="N690" s="101">
        <f t="shared" si="203"/>
        <v>79.658012300938935</v>
      </c>
      <c r="O690" s="101">
        <f t="shared" si="204"/>
        <v>1.9014284966587316</v>
      </c>
      <c r="P690" s="101">
        <f t="shared" si="205"/>
        <v>1.9014284966587316</v>
      </c>
      <c r="Q690" s="101">
        <f t="shared" si="206"/>
        <v>426.20438512751798</v>
      </c>
      <c r="R690" s="101">
        <f t="shared" si="207"/>
        <v>14.456278753707531</v>
      </c>
      <c r="S690" s="101">
        <f t="shared" si="191"/>
        <v>303.04586181230457</v>
      </c>
      <c r="T690" s="101">
        <f t="shared" si="192"/>
        <v>530.86794085138797</v>
      </c>
      <c r="U690" s="101">
        <f t="shared" si="193"/>
        <v>40.445044286593863</v>
      </c>
      <c r="V690" s="33">
        <f t="shared" si="194"/>
        <v>999.99999999999909</v>
      </c>
      <c r="W690" s="105">
        <f t="shared" si="208"/>
        <v>374385.82550582947</v>
      </c>
      <c r="X690" s="112">
        <f t="shared" si="195"/>
        <v>428.68701486201712</v>
      </c>
      <c r="Y690" s="32">
        <f>(uNES*L690+ uOCEX*G690+uEREX*'UC '!H690+uHOEX*I690+uNES*S690+ uOCEX*N690+uEREX*O690+uHOEX*P690)/(1+oDR)^A$5:A$65536</f>
        <v>226.77894586261314</v>
      </c>
    </row>
    <row r="691" spans="1:25" x14ac:dyDescent="0.25">
      <c r="A691" s="4">
        <v>685</v>
      </c>
      <c r="C691" s="110">
        <f>IF(male=0,VLOOKUP((A689:A1523/'Life tables'!$I$2)+age,lifetable,13,1),IF(male=1,VLOOKUP((A689:A1523/'Life tables'!$I$2)+age,lifetable,10,1),"error"))</f>
        <v>1.1900158768971547E-3</v>
      </c>
      <c r="F691" s="101">
        <f t="shared" si="196"/>
        <v>172.83260499944726</v>
      </c>
      <c r="G691" s="101">
        <f t="shared" si="197"/>
        <v>17.361396890907727</v>
      </c>
      <c r="H691" s="101">
        <f t="shared" si="198"/>
        <v>0.39729423849275841</v>
      </c>
      <c r="I691" s="101">
        <f t="shared" si="199"/>
        <v>0.39729423849275841</v>
      </c>
      <c r="J691" s="101">
        <f t="shared" si="200"/>
        <v>104.89083517871333</v>
      </c>
      <c r="K691" s="101">
        <f t="shared" si="201"/>
        <v>26.019909078754555</v>
      </c>
      <c r="L691" s="101">
        <f t="shared" si="190"/>
        <v>23.765875374086136</v>
      </c>
      <c r="M691" s="101">
        <f t="shared" si="202"/>
        <v>827.16739500055189</v>
      </c>
      <c r="N691" s="101">
        <f t="shared" si="203"/>
        <v>79.65801230216826</v>
      </c>
      <c r="O691" s="101">
        <f t="shared" si="204"/>
        <v>1.9014284966880755</v>
      </c>
      <c r="P691" s="101">
        <f t="shared" si="205"/>
        <v>1.9014284966880755</v>
      </c>
      <c r="Q691" s="101">
        <f t="shared" si="206"/>
        <v>427.28804721998165</v>
      </c>
      <c r="R691" s="101">
        <f t="shared" si="207"/>
        <v>14.478432025827164</v>
      </c>
      <c r="S691" s="101">
        <f t="shared" si="191"/>
        <v>301.9400464591987</v>
      </c>
      <c r="T691" s="101">
        <f t="shared" si="192"/>
        <v>532.17888239869501</v>
      </c>
      <c r="U691" s="101">
        <f t="shared" si="193"/>
        <v>40.498341104581719</v>
      </c>
      <c r="V691" s="33">
        <f t="shared" si="194"/>
        <v>999.99999999999909</v>
      </c>
      <c r="W691" s="105">
        <f t="shared" si="208"/>
        <v>372460.02526653936</v>
      </c>
      <c r="X691" s="112">
        <f t="shared" si="195"/>
        <v>427.32277649672244</v>
      </c>
      <c r="Y691" s="32">
        <f>(uNES*L691+ uOCEX*G691+uEREX*'UC '!H691+uHOEX*I691+uNES*S691+ uOCEX*N691+uEREX*O691+uHOEX*P691)/(1+oDR)^A$5:A$65536</f>
        <v>225.96426606163547</v>
      </c>
    </row>
    <row r="692" spans="1:25" x14ac:dyDescent="0.25">
      <c r="A692" s="4">
        <v>686</v>
      </c>
      <c r="C692" s="110">
        <f>IF(male=0,VLOOKUP((A690:A1524/'Life tables'!$I$2)+age,lifetable,13,1),IF(male=1,VLOOKUP((A690:A1524/'Life tables'!$I$2)+age,lifetable,10,1),"error"))</f>
        <v>1.1900158768971547E-3</v>
      </c>
      <c r="F692" s="101">
        <f t="shared" si="196"/>
        <v>172.83260498707548</v>
      </c>
      <c r="G692" s="101">
        <f t="shared" si="197"/>
        <v>17.361396889664956</v>
      </c>
      <c r="H692" s="101">
        <f t="shared" si="198"/>
        <v>0.39729423846431916</v>
      </c>
      <c r="I692" s="101">
        <f t="shared" si="199"/>
        <v>0.39729423846431916</v>
      </c>
      <c r="J692" s="101">
        <f t="shared" si="200"/>
        <v>105.1181146335404</v>
      </c>
      <c r="K692" s="101">
        <f t="shared" si="201"/>
        <v>26.051052624620546</v>
      </c>
      <c r="L692" s="101">
        <f t="shared" si="190"/>
        <v>23.507452362320947</v>
      </c>
      <c r="M692" s="101">
        <f t="shared" si="202"/>
        <v>827.16739501292363</v>
      </c>
      <c r="N692" s="101">
        <f t="shared" si="203"/>
        <v>79.658012303359683</v>
      </c>
      <c r="O692" s="101">
        <f t="shared" si="204"/>
        <v>1.9014284967165147</v>
      </c>
      <c r="P692" s="101">
        <f t="shared" si="205"/>
        <v>1.9014284967165147</v>
      </c>
      <c r="Q692" s="101">
        <f t="shared" si="206"/>
        <v>428.37170931246152</v>
      </c>
      <c r="R692" s="101">
        <f t="shared" si="207"/>
        <v>14.500585297947129</v>
      </c>
      <c r="S692" s="101">
        <f t="shared" si="191"/>
        <v>300.83423110572221</v>
      </c>
      <c r="T692" s="101">
        <f t="shared" si="192"/>
        <v>533.48982394600193</v>
      </c>
      <c r="U692" s="101">
        <f t="shared" si="193"/>
        <v>40.551637922567679</v>
      </c>
      <c r="V692" s="33">
        <f t="shared" si="194"/>
        <v>999.99999999999909</v>
      </c>
      <c r="W692" s="105">
        <f t="shared" si="208"/>
        <v>370538.15733275295</v>
      </c>
      <c r="X692" s="112">
        <f t="shared" si="195"/>
        <v>425.95853813142946</v>
      </c>
      <c r="Y692" s="32">
        <f>(uNES*L692+ uOCEX*G692+uEREX*'UC '!H692+uHOEX*I692+uNES*S692+ uOCEX*N692+uEREX*O692+uHOEX*P692)/(1+oDR)^A$5:A$65536</f>
        <v>225.15003608915217</v>
      </c>
    </row>
    <row r="693" spans="1:25" x14ac:dyDescent="0.25">
      <c r="A693" s="4">
        <v>687</v>
      </c>
      <c r="C693" s="110">
        <f>IF(male=0,VLOOKUP((A691:A1525/'Life tables'!$I$2)+age,lifetable,13,1),IF(male=1,VLOOKUP((A691:A1525/'Life tables'!$I$2)+age,lifetable,10,1),"error"))</f>
        <v>1.1900158768971547E-3</v>
      </c>
      <c r="F693" s="101">
        <f t="shared" si="196"/>
        <v>172.83260497508508</v>
      </c>
      <c r="G693" s="101">
        <f t="shared" si="197"/>
        <v>17.361396888460494</v>
      </c>
      <c r="H693" s="101">
        <f t="shared" si="198"/>
        <v>0.39729423843675654</v>
      </c>
      <c r="I693" s="101">
        <f t="shared" si="199"/>
        <v>0.39729423843675654</v>
      </c>
      <c r="J693" s="101">
        <f t="shared" si="200"/>
        <v>105.34539408835171</v>
      </c>
      <c r="K693" s="101">
        <f t="shared" si="201"/>
        <v>26.082196170484377</v>
      </c>
      <c r="L693" s="101">
        <f t="shared" si="190"/>
        <v>23.249029350914981</v>
      </c>
      <c r="M693" s="101">
        <f t="shared" si="202"/>
        <v>827.16739502491407</v>
      </c>
      <c r="N693" s="101">
        <f t="shared" si="203"/>
        <v>79.658012304514401</v>
      </c>
      <c r="O693" s="101">
        <f t="shared" si="204"/>
        <v>1.9014284967440775</v>
      </c>
      <c r="P693" s="101">
        <f t="shared" si="205"/>
        <v>1.9014284967440775</v>
      </c>
      <c r="Q693" s="101">
        <f t="shared" si="206"/>
        <v>429.45537140495708</v>
      </c>
      <c r="R693" s="101">
        <f t="shared" si="207"/>
        <v>14.522738570067416</v>
      </c>
      <c r="S693" s="101">
        <f t="shared" si="191"/>
        <v>299.72841575188704</v>
      </c>
      <c r="T693" s="101">
        <f t="shared" si="192"/>
        <v>534.80076549330875</v>
      </c>
      <c r="U693" s="101">
        <f t="shared" si="193"/>
        <v>40.604934740551791</v>
      </c>
      <c r="V693" s="33">
        <f t="shared" si="194"/>
        <v>999.99999999999909</v>
      </c>
      <c r="W693" s="105">
        <f t="shared" si="208"/>
        <v>368620.21520923311</v>
      </c>
      <c r="X693" s="112">
        <f t="shared" si="195"/>
        <v>424.59429976613859</v>
      </c>
      <c r="Y693" s="32">
        <f>(uNES*L693+ uOCEX*G693+uEREX*'UC '!H693+uHOEX*I693+uNES*S693+ uOCEX*N693+uEREX*O693+uHOEX*P693)/(1+oDR)^A$5:A$65536</f>
        <v>224.33625575381211</v>
      </c>
    </row>
    <row r="694" spans="1:25" x14ac:dyDescent="0.25">
      <c r="A694" s="4">
        <v>688</v>
      </c>
      <c r="C694" s="110">
        <f>IF(male=0,VLOOKUP((A692:A1526/'Life tables'!$I$2)+age,lifetable,13,1),IF(male=1,VLOOKUP((A692:A1526/'Life tables'!$I$2)+age,lifetable,10,1),"error"))</f>
        <v>1.1900158768971547E-3</v>
      </c>
      <c r="F694" s="101">
        <f t="shared" si="196"/>
        <v>172.83260496346426</v>
      </c>
      <c r="G694" s="101">
        <f t="shared" si="197"/>
        <v>17.361396887293161</v>
      </c>
      <c r="H694" s="101">
        <f t="shared" si="198"/>
        <v>0.39729423841004347</v>
      </c>
      <c r="I694" s="101">
        <f t="shared" si="199"/>
        <v>0.39729423841004347</v>
      </c>
      <c r="J694" s="101">
        <f t="shared" si="200"/>
        <v>105.57267354314773</v>
      </c>
      <c r="K694" s="101">
        <f t="shared" si="201"/>
        <v>26.113339716346115</v>
      </c>
      <c r="L694" s="101">
        <f t="shared" si="190"/>
        <v>22.99060633985718</v>
      </c>
      <c r="M694" s="101">
        <f t="shared" si="202"/>
        <v>827.16739503653491</v>
      </c>
      <c r="N694" s="101">
        <f t="shared" si="203"/>
        <v>79.658012305633505</v>
      </c>
      <c r="O694" s="101">
        <f t="shared" si="204"/>
        <v>1.9014284967707906</v>
      </c>
      <c r="P694" s="101">
        <f t="shared" si="205"/>
        <v>1.9014284967707906</v>
      </c>
      <c r="Q694" s="101">
        <f t="shared" si="206"/>
        <v>430.53903349746787</v>
      </c>
      <c r="R694" s="101">
        <f t="shared" si="207"/>
        <v>14.544891842188013</v>
      </c>
      <c r="S694" s="101">
        <f t="shared" si="191"/>
        <v>298.62260039770399</v>
      </c>
      <c r="T694" s="101">
        <f t="shared" si="192"/>
        <v>536.11170704061556</v>
      </c>
      <c r="U694" s="101">
        <f t="shared" si="193"/>
        <v>40.658231558534126</v>
      </c>
      <c r="V694" s="33">
        <f t="shared" si="194"/>
        <v>999.9999999999992</v>
      </c>
      <c r="W694" s="105">
        <f t="shared" si="208"/>
        <v>366706.19241047819</v>
      </c>
      <c r="X694" s="112">
        <f t="shared" si="195"/>
        <v>423.23006140084954</v>
      </c>
      <c r="Y694" s="32">
        <f>(uNES*L694+ uOCEX*G694+uEREX*'UC '!H694+uHOEX*I694+uNES*S694+ uOCEX*N694+uEREX*O694+uHOEX*P694)/(1+oDR)^A$5:A$65536</f>
        <v>223.52292486433674</v>
      </c>
    </row>
    <row r="695" spans="1:25" x14ac:dyDescent="0.25">
      <c r="A695" s="4">
        <v>689</v>
      </c>
      <c r="C695" s="110">
        <f>IF(male=0,VLOOKUP((A693:A1527/'Life tables'!$I$2)+age,lifetable,13,1),IF(male=1,VLOOKUP((A693:A1527/'Life tables'!$I$2)+age,lifetable,10,1),"error"))</f>
        <v>1.1900158768971547E-3</v>
      </c>
      <c r="F695" s="101">
        <f t="shared" si="196"/>
        <v>172.83260495220162</v>
      </c>
      <c r="G695" s="101">
        <f t="shared" si="197"/>
        <v>17.361396886161803</v>
      </c>
      <c r="H695" s="101">
        <f t="shared" si="198"/>
        <v>0.39729423838415379</v>
      </c>
      <c r="I695" s="101">
        <f t="shared" si="199"/>
        <v>0.39729423838415379</v>
      </c>
      <c r="J695" s="101">
        <f t="shared" si="200"/>
        <v>105.79995299792894</v>
      </c>
      <c r="K695" s="101">
        <f t="shared" si="201"/>
        <v>26.144483262205824</v>
      </c>
      <c r="L695" s="101">
        <f t="shared" si="190"/>
        <v>22.732183329136745</v>
      </c>
      <c r="M695" s="101">
        <f t="shared" si="202"/>
        <v>827.16739504779753</v>
      </c>
      <c r="N695" s="101">
        <f t="shared" si="203"/>
        <v>79.65801230671812</v>
      </c>
      <c r="O695" s="101">
        <f t="shared" si="204"/>
        <v>1.9014284967966801</v>
      </c>
      <c r="P695" s="101">
        <f t="shared" si="205"/>
        <v>1.9014284967966801</v>
      </c>
      <c r="Q695" s="101">
        <f t="shared" si="206"/>
        <v>431.62269558999344</v>
      </c>
      <c r="R695" s="101">
        <f t="shared" si="207"/>
        <v>14.567045114308913</v>
      </c>
      <c r="S695" s="101">
        <f t="shared" si="191"/>
        <v>297.51678504318363</v>
      </c>
      <c r="T695" s="101">
        <f t="shared" si="192"/>
        <v>537.42264858792237</v>
      </c>
      <c r="U695" s="101">
        <f t="shared" si="193"/>
        <v>40.711528376514735</v>
      </c>
      <c r="V695" s="33">
        <f t="shared" si="194"/>
        <v>999.99999999999909</v>
      </c>
      <c r="W695" s="105">
        <f t="shared" si="208"/>
        <v>364796.08246070886</v>
      </c>
      <c r="X695" s="112">
        <f t="shared" si="195"/>
        <v>421.86582303556196</v>
      </c>
      <c r="Y695" s="32">
        <f>(uNES*L695+ uOCEX*G695+uEREX*'UC '!H695+uHOEX*I695+uNES*S695+ uOCEX*N695+uEREX*O695+uHOEX*P695)/(1+oDR)^A$5:A$65536</f>
        <v>222.71004322952109</v>
      </c>
    </row>
    <row r="696" spans="1:25" x14ac:dyDescent="0.25">
      <c r="A696" s="4">
        <v>690</v>
      </c>
      <c r="C696" s="110">
        <f>IF(male=0,VLOOKUP((A694:A1528/'Life tables'!$I$2)+age,lifetable,13,1),IF(male=1,VLOOKUP((A694:A1528/'Life tables'!$I$2)+age,lifetable,10,1),"error"))</f>
        <v>1.1900158768971547E-3</v>
      </c>
      <c r="F696" s="101">
        <f t="shared" si="196"/>
        <v>172.83260494128615</v>
      </c>
      <c r="G696" s="101">
        <f t="shared" si="197"/>
        <v>17.361396885065322</v>
      </c>
      <c r="H696" s="101">
        <f t="shared" si="198"/>
        <v>0.39729423835906214</v>
      </c>
      <c r="I696" s="101">
        <f t="shared" si="199"/>
        <v>0.39729423835906214</v>
      </c>
      <c r="J696" s="101">
        <f t="shared" si="200"/>
        <v>106.0272324526958</v>
      </c>
      <c r="K696" s="101">
        <f t="shared" si="201"/>
        <v>26.175626808063566</v>
      </c>
      <c r="L696" s="101">
        <f t="shared" si="190"/>
        <v>22.473760318743331</v>
      </c>
      <c r="M696" s="101">
        <f t="shared" si="202"/>
        <v>827.16739505871305</v>
      </c>
      <c r="N696" s="101">
        <f t="shared" si="203"/>
        <v>79.658012307769312</v>
      </c>
      <c r="O696" s="101">
        <f t="shared" si="204"/>
        <v>1.9014284968217718</v>
      </c>
      <c r="P696" s="101">
        <f t="shared" si="205"/>
        <v>1.9014284968217718</v>
      </c>
      <c r="Q696" s="101">
        <f t="shared" si="206"/>
        <v>432.70635768253328</v>
      </c>
      <c r="R696" s="101">
        <f t="shared" si="207"/>
        <v>14.589198386430104</v>
      </c>
      <c r="S696" s="101">
        <f t="shared" si="191"/>
        <v>296.41096968833688</v>
      </c>
      <c r="T696" s="101">
        <f t="shared" si="192"/>
        <v>538.73359013522906</v>
      </c>
      <c r="U696" s="101">
        <f t="shared" si="193"/>
        <v>40.764825194493667</v>
      </c>
      <c r="V696" s="33">
        <f t="shared" si="194"/>
        <v>999.9999999999992</v>
      </c>
      <c r="W696" s="105">
        <f t="shared" si="208"/>
        <v>362889.8788938552</v>
      </c>
      <c r="X696" s="112">
        <f t="shared" si="195"/>
        <v>420.50158467027649</v>
      </c>
      <c r="Y696" s="32">
        <f>(uNES*L696+ uOCEX*G696+uEREX*'UC '!H696+uHOEX*I696+uNES*S696+ uOCEX*N696+uEREX*O696+uHOEX*P696)/(1+oDR)^A$5:A$65536</f>
        <v>221.89761065823257</v>
      </c>
    </row>
    <row r="697" spans="1:25" x14ac:dyDescent="0.25">
      <c r="A697" s="4">
        <v>691</v>
      </c>
      <c r="C697" s="110">
        <f>IF(male=0,VLOOKUP((A695:A1529/'Life tables'!$I$2)+age,lifetable,13,1),IF(male=1,VLOOKUP((A695:A1529/'Life tables'!$I$2)+age,lifetable,10,1),"error"))</f>
        <v>1.1900158768971547E-3</v>
      </c>
      <c r="F697" s="101">
        <f t="shared" si="196"/>
        <v>172.83260493070713</v>
      </c>
      <c r="G697" s="101">
        <f t="shared" si="197"/>
        <v>17.361396884002637</v>
      </c>
      <c r="H697" s="101">
        <f t="shared" si="198"/>
        <v>0.39729423833474392</v>
      </c>
      <c r="I697" s="101">
        <f t="shared" si="199"/>
        <v>0.39729423833474392</v>
      </c>
      <c r="J697" s="101">
        <f t="shared" si="200"/>
        <v>106.25451190744874</v>
      </c>
      <c r="K697" s="101">
        <f t="shared" si="201"/>
        <v>26.206770353919399</v>
      </c>
      <c r="L697" s="101">
        <f t="shared" si="190"/>
        <v>22.215337308666847</v>
      </c>
      <c r="M697" s="101">
        <f t="shared" si="202"/>
        <v>827.16739506929207</v>
      </c>
      <c r="N697" s="101">
        <f t="shared" si="203"/>
        <v>79.658012308788088</v>
      </c>
      <c r="O697" s="101">
        <f t="shared" si="204"/>
        <v>1.9014284968460902</v>
      </c>
      <c r="P697" s="101">
        <f t="shared" si="205"/>
        <v>1.9014284968460902</v>
      </c>
      <c r="Q697" s="101">
        <f t="shared" si="206"/>
        <v>433.79001977508699</v>
      </c>
      <c r="R697" s="101">
        <f t="shared" si="207"/>
        <v>14.611351658551579</v>
      </c>
      <c r="S697" s="101">
        <f t="shared" si="191"/>
        <v>295.30515433317316</v>
      </c>
      <c r="T697" s="101">
        <f t="shared" si="192"/>
        <v>540.04453168253576</v>
      </c>
      <c r="U697" s="101">
        <f t="shared" si="193"/>
        <v>40.81812201247098</v>
      </c>
      <c r="V697" s="33">
        <f t="shared" si="194"/>
        <v>999.9999999999992</v>
      </c>
      <c r="W697" s="105">
        <f t="shared" si="208"/>
        <v>360987.57525354036</v>
      </c>
      <c r="X697" s="112">
        <f t="shared" si="195"/>
        <v>419.13734630499243</v>
      </c>
      <c r="Y697" s="32">
        <f>(uNES*L697+ uOCEX*G697+uEREX*'UC '!H697+uHOEX*I697+uNES*S697+ uOCEX*N697+uEREX*O697+uHOEX*P697)/(1+oDR)^A$5:A$65536</f>
        <v>221.08562695941112</v>
      </c>
    </row>
    <row r="698" spans="1:25" x14ac:dyDescent="0.25">
      <c r="A698" s="4">
        <v>692</v>
      </c>
      <c r="C698" s="110">
        <f>IF(male=0,VLOOKUP((A696:A1530/'Life tables'!$I$2)+age,lifetable,13,1),IF(male=1,VLOOKUP((A696:A1530/'Life tables'!$I$2)+age,lifetable,10,1),"error"))</f>
        <v>1.1900158768971547E-3</v>
      </c>
      <c r="F698" s="101">
        <f t="shared" si="196"/>
        <v>172.8326049204542</v>
      </c>
      <c r="G698" s="101">
        <f t="shared" si="197"/>
        <v>17.361396882972709</v>
      </c>
      <c r="H698" s="101">
        <f t="shared" si="198"/>
        <v>0.39729423831117527</v>
      </c>
      <c r="I698" s="101">
        <f t="shared" si="199"/>
        <v>0.39729423831117527</v>
      </c>
      <c r="J698" s="101">
        <f t="shared" si="200"/>
        <v>106.4817913621882</v>
      </c>
      <c r="K698" s="101">
        <f t="shared" si="201"/>
        <v>26.237913899773385</v>
      </c>
      <c r="L698" s="101">
        <f t="shared" si="190"/>
        <v>21.956914298897544</v>
      </c>
      <c r="M698" s="101">
        <f t="shared" si="202"/>
        <v>827.16739507954503</v>
      </c>
      <c r="N698" s="101">
        <f t="shared" si="203"/>
        <v>79.658012309775472</v>
      </c>
      <c r="O698" s="101">
        <f t="shared" si="204"/>
        <v>1.9014284968696589</v>
      </c>
      <c r="P698" s="101">
        <f t="shared" si="205"/>
        <v>1.9014284968696589</v>
      </c>
      <c r="Q698" s="101">
        <f t="shared" si="206"/>
        <v>434.87368186765411</v>
      </c>
      <c r="R698" s="101">
        <f t="shared" si="207"/>
        <v>14.633504930673327</v>
      </c>
      <c r="S698" s="101">
        <f t="shared" si="191"/>
        <v>294.19933897770284</v>
      </c>
      <c r="T698" s="101">
        <f t="shared" si="192"/>
        <v>541.35547322984235</v>
      </c>
      <c r="U698" s="101">
        <f t="shared" si="193"/>
        <v>40.871418830446714</v>
      </c>
      <c r="V698" s="33">
        <f t="shared" si="194"/>
        <v>999.9999999999992</v>
      </c>
      <c r="W698" s="105">
        <f t="shared" si="208"/>
        <v>359089.16509307013</v>
      </c>
      <c r="X698" s="112">
        <f t="shared" si="195"/>
        <v>417.77310793971026</v>
      </c>
      <c r="Y698" s="32">
        <f>(uNES*L698+ uOCEX*G698+uEREX*'UC '!H698+uHOEX*I698+uNES*S698+ uOCEX*N698+uEREX*O698+uHOEX*P698)/(1+oDR)^A$5:A$65536</f>
        <v>220.27409194206976</v>
      </c>
    </row>
    <row r="699" spans="1:25" x14ac:dyDescent="0.25">
      <c r="A699" s="4">
        <v>693</v>
      </c>
      <c r="C699" s="110">
        <f>IF(male=0,VLOOKUP((A697:A1531/'Life tables'!$I$2)+age,lifetable,13,1),IF(male=1,VLOOKUP((A697:A1531/'Life tables'!$I$2)+age,lifetable,10,1),"error"))</f>
        <v>1.1900158768971547E-3</v>
      </c>
      <c r="F699" s="101">
        <f t="shared" si="196"/>
        <v>172.83260491051726</v>
      </c>
      <c r="G699" s="101">
        <f t="shared" si="197"/>
        <v>17.361396881974521</v>
      </c>
      <c r="H699" s="101">
        <f t="shared" si="198"/>
        <v>0.39729423828833299</v>
      </c>
      <c r="I699" s="101">
        <f t="shared" si="199"/>
        <v>0.39729423828833299</v>
      </c>
      <c r="J699" s="101">
        <f t="shared" si="200"/>
        <v>106.7090708169146</v>
      </c>
      <c r="K699" s="101">
        <f t="shared" si="201"/>
        <v>26.269057445625581</v>
      </c>
      <c r="L699" s="101">
        <f t="shared" si="190"/>
        <v>21.698491289425903</v>
      </c>
      <c r="M699" s="101">
        <f t="shared" si="202"/>
        <v>827.16739508948194</v>
      </c>
      <c r="N699" s="101">
        <f t="shared" si="203"/>
        <v>79.658012310732417</v>
      </c>
      <c r="O699" s="101">
        <f t="shared" si="204"/>
        <v>1.901428496892501</v>
      </c>
      <c r="P699" s="101">
        <f t="shared" si="205"/>
        <v>1.901428496892501</v>
      </c>
      <c r="Q699" s="101">
        <f t="shared" si="206"/>
        <v>435.95734396023425</v>
      </c>
      <c r="R699" s="101">
        <f t="shared" si="207"/>
        <v>14.655658202795342</v>
      </c>
      <c r="S699" s="101">
        <f t="shared" si="191"/>
        <v>293.09352362193488</v>
      </c>
      <c r="T699" s="101">
        <f t="shared" si="192"/>
        <v>542.66641477714882</v>
      </c>
      <c r="U699" s="101">
        <f t="shared" si="193"/>
        <v>40.924715648420921</v>
      </c>
      <c r="V699" s="33">
        <f t="shared" si="194"/>
        <v>999.9999999999992</v>
      </c>
      <c r="W699" s="105">
        <f t="shared" si="208"/>
        <v>357194.64197541622</v>
      </c>
      <c r="X699" s="112">
        <f t="shared" si="195"/>
        <v>416.40886957442939</v>
      </c>
      <c r="Y699" s="32">
        <f>(uNES*L699+ uOCEX*G699+uEREX*'UC '!H699+uHOEX*I699+uNES*S699+ uOCEX*N699+uEREX*O699+uHOEX*P699)/(1+oDR)^A$5:A$65536</f>
        <v>219.46300541529402</v>
      </c>
    </row>
    <row r="700" spans="1:25" x14ac:dyDescent="0.25">
      <c r="A700" s="4">
        <v>694</v>
      </c>
      <c r="C700" s="110">
        <f>IF(male=0,VLOOKUP((A698:A1532/'Life tables'!$I$2)+age,lifetable,13,1),IF(male=1,VLOOKUP((A698:A1532/'Life tables'!$I$2)+age,lifetable,10,1),"error"))</f>
        <v>1.1900158768971547E-3</v>
      </c>
      <c r="F700" s="101">
        <f t="shared" si="196"/>
        <v>172.83260490088665</v>
      </c>
      <c r="G700" s="101">
        <f t="shared" si="197"/>
        <v>17.361396881007106</v>
      </c>
      <c r="H700" s="101">
        <f t="shared" si="198"/>
        <v>0.39729423826619492</v>
      </c>
      <c r="I700" s="101">
        <f t="shared" si="199"/>
        <v>0.39729423826619492</v>
      </c>
      <c r="J700" s="101">
        <f t="shared" si="200"/>
        <v>106.93635027162834</v>
      </c>
      <c r="K700" s="101">
        <f t="shared" si="201"/>
        <v>26.300200991476043</v>
      </c>
      <c r="L700" s="101">
        <f t="shared" si="190"/>
        <v>21.44006828024277</v>
      </c>
      <c r="M700" s="101">
        <f t="shared" si="202"/>
        <v>827.16739509911258</v>
      </c>
      <c r="N700" s="101">
        <f t="shared" si="203"/>
        <v>79.658012311659874</v>
      </c>
      <c r="O700" s="101">
        <f t="shared" si="204"/>
        <v>1.9014284969146393</v>
      </c>
      <c r="P700" s="101">
        <f t="shared" si="205"/>
        <v>1.9014284969146393</v>
      </c>
      <c r="Q700" s="101">
        <f t="shared" si="206"/>
        <v>437.04100605282702</v>
      </c>
      <c r="R700" s="101">
        <f t="shared" si="207"/>
        <v>14.677811474917615</v>
      </c>
      <c r="S700" s="101">
        <f t="shared" si="191"/>
        <v>291.98770826587884</v>
      </c>
      <c r="T700" s="101">
        <f t="shared" si="192"/>
        <v>543.9773563244554</v>
      </c>
      <c r="U700" s="101">
        <f t="shared" si="193"/>
        <v>40.978012466393658</v>
      </c>
      <c r="V700" s="33">
        <f t="shared" si="194"/>
        <v>999.9999999999992</v>
      </c>
      <c r="W700" s="105">
        <f t="shared" si="208"/>
        <v>355303.99947320478</v>
      </c>
      <c r="X700" s="112">
        <f t="shared" si="195"/>
        <v>415.04463120915023</v>
      </c>
      <c r="Y700" s="32">
        <f>(uNES*L700+ uOCEX*G700+uEREX*'UC '!H700+uHOEX*I700+uNES*S700+ uOCEX*N700+uEREX*O700+uHOEX*P700)/(1+oDR)^A$5:A$65536</f>
        <v>218.65236718824261</v>
      </c>
    </row>
    <row r="701" spans="1:25" x14ac:dyDescent="0.25">
      <c r="A701" s="4">
        <v>695</v>
      </c>
      <c r="C701" s="110">
        <f>IF(male=0,VLOOKUP((A699:A1533/'Life tables'!$I$2)+age,lifetable,13,1),IF(male=1,VLOOKUP((A699:A1533/'Life tables'!$I$2)+age,lifetable,10,1),"error"))</f>
        <v>1.1900158768971547E-3</v>
      </c>
      <c r="F701" s="101">
        <f t="shared" si="196"/>
        <v>172.83260489155288</v>
      </c>
      <c r="G701" s="101">
        <f t="shared" si="197"/>
        <v>17.36139688006951</v>
      </c>
      <c r="H701" s="101">
        <f t="shared" si="198"/>
        <v>0.39729423824473914</v>
      </c>
      <c r="I701" s="101">
        <f t="shared" si="199"/>
        <v>0.39729423824473914</v>
      </c>
      <c r="J701" s="101">
        <f t="shared" si="200"/>
        <v>107.1636297263298</v>
      </c>
      <c r="K701" s="101">
        <f t="shared" si="201"/>
        <v>26.331344537324821</v>
      </c>
      <c r="L701" s="101">
        <f t="shared" si="190"/>
        <v>21.181645271339278</v>
      </c>
      <c r="M701" s="101">
        <f t="shared" si="202"/>
        <v>827.16739510844639</v>
      </c>
      <c r="N701" s="101">
        <f t="shared" si="203"/>
        <v>79.658012312558739</v>
      </c>
      <c r="O701" s="101">
        <f t="shared" si="204"/>
        <v>1.9014284969360951</v>
      </c>
      <c r="P701" s="101">
        <f t="shared" si="205"/>
        <v>1.9014284969360951</v>
      </c>
      <c r="Q701" s="101">
        <f t="shared" si="206"/>
        <v>438.124668145432</v>
      </c>
      <c r="R701" s="101">
        <f t="shared" si="207"/>
        <v>14.699964747040138</v>
      </c>
      <c r="S701" s="101">
        <f t="shared" si="191"/>
        <v>290.88189290954335</v>
      </c>
      <c r="T701" s="101">
        <f t="shared" si="192"/>
        <v>545.28829787176176</v>
      </c>
      <c r="U701" s="101">
        <f t="shared" si="193"/>
        <v>41.031309284364959</v>
      </c>
      <c r="V701" s="33">
        <f t="shared" si="194"/>
        <v>999.99999999999932</v>
      </c>
      <c r="W701" s="105">
        <f t="shared" si="208"/>
        <v>353417.23116870114</v>
      </c>
      <c r="X701" s="112">
        <f t="shared" si="195"/>
        <v>413.68039284387254</v>
      </c>
      <c r="Y701" s="32">
        <f>(uNES*L701+ uOCEX*G701+uEREX*'UC '!H701+uHOEX*I701+uNES*S701+ uOCEX*N701+uEREX*O701+uHOEX*P701)/(1+oDR)^A$5:A$65536</f>
        <v>217.84217707014633</v>
      </c>
    </row>
    <row r="702" spans="1:25" x14ac:dyDescent="0.25">
      <c r="A702" s="4">
        <v>696</v>
      </c>
      <c r="C702" s="110">
        <f>IF(male=0,VLOOKUP((A700:A1534/'Life tables'!$I$2)+age,lifetable,13,1),IF(male=1,VLOOKUP((A700:A1534/'Life tables'!$I$2)+age,lifetable,10,1),"error"))</f>
        <v>1.1900158768971547E-3</v>
      </c>
      <c r="F702" s="101">
        <f t="shared" si="196"/>
        <v>172.83260488250681</v>
      </c>
      <c r="G702" s="101">
        <f t="shared" si="197"/>
        <v>17.361396879160814</v>
      </c>
      <c r="H702" s="101">
        <f t="shared" si="198"/>
        <v>0.39729423822394477</v>
      </c>
      <c r="I702" s="101">
        <f t="shared" si="199"/>
        <v>0.39729423822394477</v>
      </c>
      <c r="J702" s="101">
        <f t="shared" si="200"/>
        <v>107.39090918101937</v>
      </c>
      <c r="K702" s="101">
        <f t="shared" si="201"/>
        <v>26.362488083171971</v>
      </c>
      <c r="L702" s="101">
        <f t="shared" si="190"/>
        <v>20.923222262706759</v>
      </c>
      <c r="M702" s="101">
        <f t="shared" si="202"/>
        <v>827.16739511749256</v>
      </c>
      <c r="N702" s="101">
        <f t="shared" si="203"/>
        <v>79.658012313429907</v>
      </c>
      <c r="O702" s="101">
        <f t="shared" si="204"/>
        <v>1.9014284969568898</v>
      </c>
      <c r="P702" s="101">
        <f t="shared" si="205"/>
        <v>1.9014284969568898</v>
      </c>
      <c r="Q702" s="101">
        <f t="shared" si="206"/>
        <v>439.20833023804886</v>
      </c>
      <c r="R702" s="101">
        <f t="shared" si="207"/>
        <v>14.722118019162902</v>
      </c>
      <c r="S702" s="101">
        <f t="shared" si="191"/>
        <v>289.77607755293718</v>
      </c>
      <c r="T702" s="101">
        <f t="shared" si="192"/>
        <v>546.59923941906823</v>
      </c>
      <c r="U702" s="101">
        <f t="shared" si="193"/>
        <v>41.084606102334874</v>
      </c>
      <c r="V702" s="33">
        <f t="shared" si="194"/>
        <v>999.99999999999932</v>
      </c>
      <c r="W702" s="105">
        <f t="shared" si="208"/>
        <v>351534.33065379754</v>
      </c>
      <c r="X702" s="112">
        <f t="shared" si="195"/>
        <v>412.31615447859633</v>
      </c>
      <c r="Y702" s="32">
        <f>(uNES*L702+ uOCEX*G702+uEREX*'UC '!H702+uHOEX*I702+uNES*S702+ uOCEX*N702+uEREX*O702+uHOEX*P702)/(1+oDR)^A$5:A$65536</f>
        <v>217.03243487030875</v>
      </c>
    </row>
    <row r="703" spans="1:25" x14ac:dyDescent="0.25">
      <c r="A703" s="4">
        <v>697</v>
      </c>
      <c r="C703" s="110">
        <f>IF(male=0,VLOOKUP((A701:A1535/'Life tables'!$I$2)+age,lifetable,13,1),IF(male=1,VLOOKUP((A701:A1535/'Life tables'!$I$2)+age,lifetable,10,1),"error"))</f>
        <v>1.1900158768971547E-3</v>
      </c>
      <c r="F703" s="101">
        <f t="shared" si="196"/>
        <v>172.83260487373957</v>
      </c>
      <c r="G703" s="101">
        <f t="shared" si="197"/>
        <v>17.361396878280125</v>
      </c>
      <c r="H703" s="101">
        <f t="shared" si="198"/>
        <v>0.39729423820379128</v>
      </c>
      <c r="I703" s="101">
        <f t="shared" si="199"/>
        <v>0.39729423820379128</v>
      </c>
      <c r="J703" s="101">
        <f t="shared" si="200"/>
        <v>107.61818863569741</v>
      </c>
      <c r="K703" s="101">
        <f t="shared" si="201"/>
        <v>26.393631629017541</v>
      </c>
      <c r="L703" s="101">
        <f t="shared" si="190"/>
        <v>20.664799254336913</v>
      </c>
      <c r="M703" s="101">
        <f t="shared" si="202"/>
        <v>827.16739512625986</v>
      </c>
      <c r="N703" s="101">
        <f t="shared" si="203"/>
        <v>79.658012314274217</v>
      </c>
      <c r="O703" s="101">
        <f t="shared" si="204"/>
        <v>1.9014284969770434</v>
      </c>
      <c r="P703" s="101">
        <f t="shared" si="205"/>
        <v>1.9014284969770434</v>
      </c>
      <c r="Q703" s="101">
        <f t="shared" si="206"/>
        <v>440.2919923306772</v>
      </c>
      <c r="R703" s="101">
        <f t="shared" si="207"/>
        <v>14.744271291285903</v>
      </c>
      <c r="S703" s="101">
        <f t="shared" si="191"/>
        <v>288.67026219606839</v>
      </c>
      <c r="T703" s="101">
        <f t="shared" si="192"/>
        <v>547.91018096637458</v>
      </c>
      <c r="U703" s="101">
        <f t="shared" si="193"/>
        <v>41.137902920303446</v>
      </c>
      <c r="V703" s="33">
        <f t="shared" si="194"/>
        <v>999.99999999999943</v>
      </c>
      <c r="W703" s="105">
        <f t="shared" si="208"/>
        <v>349655.29152999783</v>
      </c>
      <c r="X703" s="112">
        <f t="shared" si="195"/>
        <v>410.95191611332132</v>
      </c>
      <c r="Y703" s="32">
        <f>(uNES*L703+ uOCEX*G703+uEREX*'UC '!H703+uHOEX*I703+uNES*S703+ uOCEX*N703+uEREX*O703+uHOEX*P703)/(1+oDR)^A$5:A$65536</f>
        <v>216.22314039810641</v>
      </c>
    </row>
    <row r="704" spans="1:25" x14ac:dyDescent="0.25">
      <c r="A704" s="4">
        <v>698</v>
      </c>
      <c r="C704" s="110">
        <f>IF(male=0,VLOOKUP((A702:A1536/'Life tables'!$I$2)+age,lifetable,13,1),IF(male=1,VLOOKUP((A702:A1536/'Life tables'!$I$2)+age,lifetable,10,1),"error"))</f>
        <v>1.1900158768971547E-3</v>
      </c>
      <c r="F704" s="101">
        <f t="shared" si="196"/>
        <v>172.83260486524259</v>
      </c>
      <c r="G704" s="101">
        <f t="shared" si="197"/>
        <v>17.361396877426586</v>
      </c>
      <c r="H704" s="101">
        <f t="shared" si="198"/>
        <v>0.39729423818425907</v>
      </c>
      <c r="I704" s="101">
        <f t="shared" si="199"/>
        <v>0.39729423818425907</v>
      </c>
      <c r="J704" s="101">
        <f t="shared" si="200"/>
        <v>107.84546809036426</v>
      </c>
      <c r="K704" s="101">
        <f t="shared" si="201"/>
        <v>26.42477517486158</v>
      </c>
      <c r="L704" s="101">
        <f t="shared" si="190"/>
        <v>20.40637624622164</v>
      </c>
      <c r="M704" s="101">
        <f t="shared" si="202"/>
        <v>827.16739513475693</v>
      </c>
      <c r="N704" s="101">
        <f t="shared" si="203"/>
        <v>79.658012315092506</v>
      </c>
      <c r="O704" s="101">
        <f t="shared" si="204"/>
        <v>1.9014284969965758</v>
      </c>
      <c r="P704" s="101">
        <f t="shared" si="205"/>
        <v>1.9014284969965758</v>
      </c>
      <c r="Q704" s="101">
        <f t="shared" si="206"/>
        <v>441.37565442331669</v>
      </c>
      <c r="R704" s="101">
        <f t="shared" si="207"/>
        <v>14.766424563409132</v>
      </c>
      <c r="S704" s="101">
        <f t="shared" si="191"/>
        <v>287.5644468389454</v>
      </c>
      <c r="T704" s="101">
        <f t="shared" si="192"/>
        <v>549.22112251368094</v>
      </c>
      <c r="U704" s="101">
        <f t="shared" si="193"/>
        <v>41.191199738270711</v>
      </c>
      <c r="V704" s="33">
        <f t="shared" si="194"/>
        <v>999.99999999999955</v>
      </c>
      <c r="W704" s="105">
        <f t="shared" si="208"/>
        <v>347780.10740840557</v>
      </c>
      <c r="X704" s="112">
        <f t="shared" si="195"/>
        <v>409.58767774804778</v>
      </c>
      <c r="Y704" s="32">
        <f>(uNES*L704+ uOCEX*G704+uEREX*'UC '!H704+uHOEX*I704+uNES*S704+ uOCEX*N704+uEREX*O704+uHOEX*P704)/(1+oDR)^A$5:A$65536</f>
        <v>215.41429346298816</v>
      </c>
    </row>
    <row r="705" spans="1:25" x14ac:dyDescent="0.25">
      <c r="A705" s="4">
        <v>699</v>
      </c>
      <c r="C705" s="110">
        <f>IF(male=0,VLOOKUP((A703:A1537/'Life tables'!$I$2)+age,lifetable,13,1),IF(male=1,VLOOKUP((A703:A1537/'Life tables'!$I$2)+age,lifetable,10,1),"error"))</f>
        <v>1.1900158768971547E-3</v>
      </c>
      <c r="F705" s="101">
        <f t="shared" si="196"/>
        <v>172.83260485700748</v>
      </c>
      <c r="G705" s="101">
        <f t="shared" si="197"/>
        <v>17.361396876599354</v>
      </c>
      <c r="H705" s="101">
        <f t="shared" si="198"/>
        <v>0.39729423816532888</v>
      </c>
      <c r="I705" s="101">
        <f t="shared" si="199"/>
        <v>0.39729423816532888</v>
      </c>
      <c r="J705" s="101">
        <f t="shared" si="200"/>
        <v>108.07274754502029</v>
      </c>
      <c r="K705" s="101">
        <f t="shared" si="201"/>
        <v>26.455918720704133</v>
      </c>
      <c r="L705" s="101">
        <f t="shared" si="190"/>
        <v>20.14795323835304</v>
      </c>
      <c r="M705" s="101">
        <f t="shared" si="202"/>
        <v>827.16739514299206</v>
      </c>
      <c r="N705" s="101">
        <f t="shared" si="203"/>
        <v>79.658012315885557</v>
      </c>
      <c r="O705" s="101">
        <f t="shared" si="204"/>
        <v>1.901428497015506</v>
      </c>
      <c r="P705" s="101">
        <f t="shared" si="205"/>
        <v>1.901428497015506</v>
      </c>
      <c r="Q705" s="101">
        <f t="shared" si="206"/>
        <v>442.45931651596698</v>
      </c>
      <c r="R705" s="101">
        <f t="shared" si="207"/>
        <v>14.78857783553258</v>
      </c>
      <c r="S705" s="101">
        <f t="shared" si="191"/>
        <v>286.45863148157594</v>
      </c>
      <c r="T705" s="101">
        <f t="shared" si="192"/>
        <v>550.5320640609873</v>
      </c>
      <c r="U705" s="101">
        <f t="shared" si="193"/>
        <v>41.244496556236712</v>
      </c>
      <c r="V705" s="33">
        <f t="shared" si="194"/>
        <v>999.99999999999955</v>
      </c>
      <c r="W705" s="105">
        <f t="shared" si="208"/>
        <v>345908.77190970897</v>
      </c>
      <c r="X705" s="112">
        <f t="shared" si="195"/>
        <v>408.22343938277555</v>
      </c>
      <c r="Y705" s="32">
        <f>(uNES*L705+ uOCEX*G705+uEREX*'UC '!H705+uHOEX*I705+uNES*S705+ uOCEX*N705+uEREX*O705+uHOEX*P705)/(1+oDR)^A$5:A$65536</f>
        <v>214.60589387447536</v>
      </c>
    </row>
    <row r="706" spans="1:25" x14ac:dyDescent="0.25">
      <c r="A706" s="4">
        <v>700</v>
      </c>
      <c r="C706" s="110">
        <f>IF(male=0,VLOOKUP((A704:A1538/'Life tables'!$I$2)+age,lifetable,13,1),IF(male=1,VLOOKUP((A704:A1538/'Life tables'!$I$2)+age,lifetable,10,1),"error"))</f>
        <v>1.1900158768971547E-3</v>
      </c>
      <c r="F706" s="101">
        <f t="shared" si="196"/>
        <v>172.83260484902621</v>
      </c>
      <c r="G706" s="101">
        <f t="shared" si="197"/>
        <v>17.361396875797617</v>
      </c>
      <c r="H706" s="101">
        <f t="shared" si="198"/>
        <v>0.39729423814698211</v>
      </c>
      <c r="I706" s="101">
        <f t="shared" si="199"/>
        <v>0.39729423814698211</v>
      </c>
      <c r="J706" s="101">
        <f t="shared" si="200"/>
        <v>108.30002699966583</v>
      </c>
      <c r="K706" s="101">
        <f t="shared" si="201"/>
        <v>26.487062266545248</v>
      </c>
      <c r="L706" s="101">
        <f t="shared" si="190"/>
        <v>19.889530230723551</v>
      </c>
      <c r="M706" s="101">
        <f t="shared" si="202"/>
        <v>827.16739515097333</v>
      </c>
      <c r="N706" s="101">
        <f t="shared" si="203"/>
        <v>79.65801231665418</v>
      </c>
      <c r="O706" s="101">
        <f t="shared" si="204"/>
        <v>1.9014284970338526</v>
      </c>
      <c r="P706" s="101">
        <f t="shared" si="205"/>
        <v>1.9014284970338526</v>
      </c>
      <c r="Q706" s="101">
        <f t="shared" si="206"/>
        <v>443.54297860862772</v>
      </c>
      <c r="R706" s="101">
        <f t="shared" si="207"/>
        <v>14.810731107656242</v>
      </c>
      <c r="S706" s="101">
        <f t="shared" si="191"/>
        <v>285.3528161239675</v>
      </c>
      <c r="T706" s="101">
        <f t="shared" si="192"/>
        <v>551.84300560829354</v>
      </c>
      <c r="U706" s="101">
        <f t="shared" si="193"/>
        <v>41.29779337420149</v>
      </c>
      <c r="V706" s="33">
        <f t="shared" si="194"/>
        <v>999.99999999999955</v>
      </c>
      <c r="W706" s="105">
        <f t="shared" si="208"/>
        <v>344041.27866416873</v>
      </c>
      <c r="X706" s="112">
        <f t="shared" si="195"/>
        <v>406.85920101750452</v>
      </c>
      <c r="Y706" s="32">
        <f>(uNES*L706+ uOCEX*G706+uEREX*'UC '!H706+uHOEX*I706+uNES*S706+ uOCEX*N706+uEREX*O706+uHOEX*P706)/(1+oDR)^A$5:A$65536</f>
        <v>213.79794144216217</v>
      </c>
    </row>
    <row r="707" spans="1:25" x14ac:dyDescent="0.25">
      <c r="A707" s="4">
        <v>701</v>
      </c>
      <c r="C707" s="110">
        <f>IF(male=0,VLOOKUP((A705:A1539/'Life tables'!$I$2)+age,lifetable,13,1),IF(male=1,VLOOKUP((A705:A1539/'Life tables'!$I$2)+age,lifetable,10,1),"error"))</f>
        <v>1.1900158768971547E-3</v>
      </c>
      <c r="F707" s="101">
        <f t="shared" si="196"/>
        <v>172.83260484129096</v>
      </c>
      <c r="G707" s="101">
        <f t="shared" si="197"/>
        <v>17.361396875020596</v>
      </c>
      <c r="H707" s="101">
        <f t="shared" si="198"/>
        <v>0.39729423812920095</v>
      </c>
      <c r="I707" s="101">
        <f t="shared" si="199"/>
        <v>0.39729423812920095</v>
      </c>
      <c r="J707" s="101">
        <f t="shared" si="200"/>
        <v>108.5273064543012</v>
      </c>
      <c r="K707" s="101">
        <f t="shared" si="201"/>
        <v>26.51820581238497</v>
      </c>
      <c r="L707" s="101">
        <f t="shared" ref="L707:L770" si="209">F707-SUM(G707:K707)</f>
        <v>19.631107223325785</v>
      </c>
      <c r="M707" s="101">
        <f t="shared" si="202"/>
        <v>827.16739515870859</v>
      </c>
      <c r="N707" s="101">
        <f t="shared" si="203"/>
        <v>79.658012317399098</v>
      </c>
      <c r="O707" s="101">
        <f t="shared" si="204"/>
        <v>1.901428497051634</v>
      </c>
      <c r="P707" s="101">
        <f t="shared" si="205"/>
        <v>1.901428497051634</v>
      </c>
      <c r="Q707" s="101">
        <f t="shared" si="206"/>
        <v>444.62664070129858</v>
      </c>
      <c r="R707" s="101">
        <f t="shared" si="207"/>
        <v>14.832884379780111</v>
      </c>
      <c r="S707" s="101">
        <f t="shared" ref="S707:S770" si="210">M707-SUM(N707:R707)</f>
        <v>284.24700076612748</v>
      </c>
      <c r="T707" s="101">
        <f t="shared" ref="T707:T770" si="211">J707+Q707</f>
        <v>553.15394715559978</v>
      </c>
      <c r="U707" s="101">
        <f t="shared" ref="U707:U770" si="212">K707+R707</f>
        <v>41.351090192165081</v>
      </c>
      <c r="V707" s="33">
        <f t="shared" ref="V707:V770" si="213">SUM(F707,M707)</f>
        <v>999.99999999999955</v>
      </c>
      <c r="W707" s="105">
        <f t="shared" si="208"/>
        <v>342177.62131160259</v>
      </c>
      <c r="X707" s="112">
        <f t="shared" ref="X707:X770" si="214">(L707+G707+H707+I707+N707+O707+P707+S707)</f>
        <v>405.49496265223468</v>
      </c>
      <c r="Y707" s="32">
        <f>(uNES*L707+ uOCEX*G707+uEREX*'UC '!H707+uHOEX*I707+uNES*S707+ uOCEX*N707+uEREX*O707+uHOEX*P707)/(1+oDR)^A$5:A$65536</f>
        <v>212.99043597571503</v>
      </c>
    </row>
    <row r="708" spans="1:25" x14ac:dyDescent="0.25">
      <c r="A708" s="4">
        <v>702</v>
      </c>
      <c r="C708" s="110">
        <f>IF(male=0,VLOOKUP((A706:A1540/'Life tables'!$I$2)+age,lifetable,13,1),IF(male=1,VLOOKUP((A706:A1540/'Life tables'!$I$2)+age,lifetable,10,1),"error"))</f>
        <v>1.1900158768971547E-3</v>
      </c>
      <c r="F708" s="101">
        <f t="shared" si="196"/>
        <v>172.83260483379414</v>
      </c>
      <c r="G708" s="101">
        <f t="shared" si="197"/>
        <v>17.361396874267523</v>
      </c>
      <c r="H708" s="101">
        <f t="shared" si="198"/>
        <v>0.39729423811196785</v>
      </c>
      <c r="I708" s="101">
        <f t="shared" si="199"/>
        <v>0.39729423811196785</v>
      </c>
      <c r="J708" s="101">
        <f t="shared" si="200"/>
        <v>108.7545859089267</v>
      </c>
      <c r="K708" s="101">
        <f t="shared" si="201"/>
        <v>26.549349358223342</v>
      </c>
      <c r="L708" s="101">
        <f t="shared" si="209"/>
        <v>19.372684216152635</v>
      </c>
      <c r="M708" s="101">
        <f t="shared" si="202"/>
        <v>827.16739516620532</v>
      </c>
      <c r="N708" s="101">
        <f t="shared" si="203"/>
        <v>79.658012318121052</v>
      </c>
      <c r="O708" s="101">
        <f t="shared" si="204"/>
        <v>1.9014284970688669</v>
      </c>
      <c r="P708" s="101">
        <f t="shared" si="205"/>
        <v>1.9014284970688669</v>
      </c>
      <c r="Q708" s="101">
        <f t="shared" si="206"/>
        <v>445.71030279397928</v>
      </c>
      <c r="R708" s="101">
        <f t="shared" si="207"/>
        <v>14.855037651904182</v>
      </c>
      <c r="S708" s="101">
        <f t="shared" si="210"/>
        <v>283.14118540806317</v>
      </c>
      <c r="T708" s="101">
        <f t="shared" si="211"/>
        <v>554.46488870290602</v>
      </c>
      <c r="U708" s="101">
        <f t="shared" si="212"/>
        <v>41.404387010127522</v>
      </c>
      <c r="V708" s="33">
        <f t="shared" si="213"/>
        <v>999.99999999999943</v>
      </c>
      <c r="W708" s="105">
        <f t="shared" si="208"/>
        <v>340317.79350137396</v>
      </c>
      <c r="X708" s="112">
        <f t="shared" si="214"/>
        <v>404.13072428696603</v>
      </c>
      <c r="Y708" s="32">
        <f>(uNES*L708+ uOCEX*G708+uEREX*'UC '!H708+uHOEX*I708+uNES*S708+ uOCEX*N708+uEREX*O708+uHOEX*P708)/(1+oDR)^A$5:A$65536</f>
        <v>212.18337728487313</v>
      </c>
    </row>
    <row r="709" spans="1:25" x14ac:dyDescent="0.25">
      <c r="A709" s="4">
        <v>703</v>
      </c>
      <c r="C709" s="110">
        <f>IF(male=0,VLOOKUP((A707:A1541/'Life tables'!$I$2)+age,lifetable,13,1),IF(male=1,VLOOKUP((A707:A1541/'Life tables'!$I$2)+age,lifetable,10,1),"error"))</f>
        <v>1.1900158768971547E-3</v>
      </c>
      <c r="F709" s="101">
        <f t="shared" si="196"/>
        <v>172.83260482652838</v>
      </c>
      <c r="G709" s="101">
        <f t="shared" si="197"/>
        <v>17.361396873537664</v>
      </c>
      <c r="H709" s="101">
        <f t="shared" si="198"/>
        <v>0.39729423809526587</v>
      </c>
      <c r="I709" s="101">
        <f t="shared" si="199"/>
        <v>0.39729423809526587</v>
      </c>
      <c r="J709" s="101">
        <f t="shared" si="200"/>
        <v>108.98186536354265</v>
      </c>
      <c r="K709" s="101">
        <f t="shared" si="201"/>
        <v>26.580492904060403</v>
      </c>
      <c r="L709" s="101">
        <f t="shared" si="209"/>
        <v>19.114261209197139</v>
      </c>
      <c r="M709" s="101">
        <f t="shared" si="202"/>
        <v>827.16739517347105</v>
      </c>
      <c r="N709" s="101">
        <f t="shared" si="203"/>
        <v>79.658012318820752</v>
      </c>
      <c r="O709" s="101">
        <f t="shared" si="204"/>
        <v>1.9014284970855688</v>
      </c>
      <c r="P709" s="101">
        <f t="shared" si="205"/>
        <v>1.9014284970855688</v>
      </c>
      <c r="Q709" s="101">
        <f t="shared" si="206"/>
        <v>446.79396488666947</v>
      </c>
      <c r="R709" s="101">
        <f t="shared" si="207"/>
        <v>14.877190924028445</v>
      </c>
      <c r="S709" s="101">
        <f t="shared" si="210"/>
        <v>282.03537004978125</v>
      </c>
      <c r="T709" s="101">
        <f t="shared" si="211"/>
        <v>555.77583025021215</v>
      </c>
      <c r="U709" s="101">
        <f t="shared" si="212"/>
        <v>41.457683828088847</v>
      </c>
      <c r="V709" s="33">
        <f t="shared" si="213"/>
        <v>999.99999999999943</v>
      </c>
      <c r="W709" s="105">
        <f t="shared" si="208"/>
        <v>338461.78889237618</v>
      </c>
      <c r="X709" s="112">
        <f t="shared" si="214"/>
        <v>402.76648592169852</v>
      </c>
      <c r="Y709" s="32">
        <f>(uNES*L709+ uOCEX*G709+uEREX*'UC '!H709+uHOEX*I709+uNES*S709+ uOCEX*N709+uEREX*O709+uHOEX*P709)/(1+oDR)^A$5:A$65536</f>
        <v>211.37676517944786</v>
      </c>
    </row>
    <row r="710" spans="1:25" x14ac:dyDescent="0.25">
      <c r="A710" s="4">
        <v>704</v>
      </c>
      <c r="C710" s="110">
        <f>IF(male=0,VLOOKUP((A708:A1542/'Life tables'!$I$2)+age,lifetable,13,1),IF(male=1,VLOOKUP((A708:A1542/'Life tables'!$I$2)+age,lifetable,10,1),"error"))</f>
        <v>1.1900158768971547E-3</v>
      </c>
      <c r="F710" s="101">
        <f t="shared" si="196"/>
        <v>172.83260481948659</v>
      </c>
      <c r="G710" s="101">
        <f t="shared" si="197"/>
        <v>17.361396872830301</v>
      </c>
      <c r="H710" s="101">
        <f t="shared" si="198"/>
        <v>0.39729423807907877</v>
      </c>
      <c r="I710" s="101">
        <f t="shared" si="199"/>
        <v>0.39729423807907877</v>
      </c>
      <c r="J710" s="101">
        <f t="shared" si="200"/>
        <v>109.20914481814934</v>
      </c>
      <c r="K710" s="101">
        <f t="shared" si="201"/>
        <v>26.611636449896196</v>
      </c>
      <c r="L710" s="101">
        <f t="shared" si="209"/>
        <v>18.855838202452588</v>
      </c>
      <c r="M710" s="101">
        <f t="shared" si="202"/>
        <v>827.16739518051293</v>
      </c>
      <c r="N710" s="101">
        <f t="shared" si="203"/>
        <v>79.658012319498908</v>
      </c>
      <c r="O710" s="101">
        <f t="shared" si="204"/>
        <v>1.9014284971017561</v>
      </c>
      <c r="P710" s="101">
        <f t="shared" si="205"/>
        <v>1.9014284971017561</v>
      </c>
      <c r="Q710" s="101">
        <f t="shared" si="206"/>
        <v>447.87762697936887</v>
      </c>
      <c r="R710" s="101">
        <f t="shared" si="207"/>
        <v>14.899344196152899</v>
      </c>
      <c r="S710" s="101">
        <f t="shared" si="210"/>
        <v>280.92955469128867</v>
      </c>
      <c r="T710" s="101">
        <f t="shared" si="211"/>
        <v>557.08677179751817</v>
      </c>
      <c r="U710" s="101">
        <f t="shared" si="212"/>
        <v>41.510980646049092</v>
      </c>
      <c r="V710" s="33">
        <f t="shared" si="213"/>
        <v>999.99999999999955</v>
      </c>
      <c r="W710" s="105">
        <f t="shared" si="208"/>
        <v>336609.60115302133</v>
      </c>
      <c r="X710" s="112">
        <f t="shared" si="214"/>
        <v>401.40224755643214</v>
      </c>
      <c r="Y710" s="32">
        <f>(uNES*L710+ uOCEX*G710+uEREX*'UC '!H710+uHOEX*I710+uNES*S710+ uOCEX*N710+uEREX*O710+uHOEX*P710)/(1+oDR)^A$5:A$65536</f>
        <v>210.5705994693231</v>
      </c>
    </row>
    <row r="711" spans="1:25" x14ac:dyDescent="0.25">
      <c r="A711" s="4">
        <v>705</v>
      </c>
      <c r="C711" s="110">
        <f>IF(male=0,VLOOKUP((A709:A1543/'Life tables'!$I$2)+age,lifetable,13,1),IF(male=1,VLOOKUP((A709:A1543/'Life tables'!$I$2)+age,lifetable,10,1),"error"))</f>
        <v>1.1900158768971547E-3</v>
      </c>
      <c r="F711" s="101">
        <f t="shared" ref="F711:F774" si="215">E710*(1-pCAUC)+F710*(1-pCAUC)+M710*(pUAUC)</f>
        <v>172.83260481266186</v>
      </c>
      <c r="G711" s="101">
        <f t="shared" ref="G711:G774" si="216">F711*(rrOSEX)</f>
        <v>17.361396872144741</v>
      </c>
      <c r="H711" s="101">
        <f t="shared" ref="H711:H774" si="217">F711*rrEREX</f>
        <v>0.39729423806339059</v>
      </c>
      <c r="I711" s="101">
        <f t="shared" ref="I711:I774" si="218">F711*rrHOEX</f>
        <v>0.39729423806339059</v>
      </c>
      <c r="J711" s="101">
        <f t="shared" ref="J711:J774" si="219">F711*mr + G711*mr + H711*mr+I711*mr +J710</f>
        <v>109.43642427274706</v>
      </c>
      <c r="K711" s="101">
        <f t="shared" ref="K711:K774" si="220">F711*amr + I711*amrHOEX +K710</f>
        <v>26.642779995730759</v>
      </c>
      <c r="L711" s="101">
        <f t="shared" si="209"/>
        <v>18.597415195912504</v>
      </c>
      <c r="M711" s="101">
        <f t="shared" ref="M711:M774" si="221">E710*pCAUC+F710*pCAUC+M710*(1-pUAUC)</f>
        <v>827.16739518733766</v>
      </c>
      <c r="N711" s="101">
        <f t="shared" ref="N711:N774" si="222">M711*rrOSEXc</f>
        <v>79.658012320156132</v>
      </c>
      <c r="O711" s="101">
        <f t="shared" ref="O711:O774" si="223">M711*rrEREXc</f>
        <v>1.9014284971174442</v>
      </c>
      <c r="P711" s="101">
        <f t="shared" ref="P711:P774" si="224">M711*rrHOEXc</f>
        <v>1.9014284971174442</v>
      </c>
      <c r="Q711" s="101">
        <f t="shared" ref="Q711:Q774" si="225">M711*mr + N711*mr + O711*mr+P711*mr+Q710</f>
        <v>448.96128907207725</v>
      </c>
      <c r="R711" s="101">
        <f t="shared" ref="R711:R774" si="226">M711*amrc + P711*amrHOEX+R710</f>
        <v>14.921497468277535</v>
      </c>
      <c r="S711" s="101">
        <f t="shared" si="210"/>
        <v>279.82373933259191</v>
      </c>
      <c r="T711" s="101">
        <f t="shared" si="211"/>
        <v>558.3977133448243</v>
      </c>
      <c r="U711" s="101">
        <f t="shared" si="212"/>
        <v>41.564277464008292</v>
      </c>
      <c r="V711" s="33">
        <f t="shared" si="213"/>
        <v>999.99999999999955</v>
      </c>
      <c r="W711" s="105">
        <f t="shared" ref="W711:W774" si="227">(cNES*L711+cOSEX*G711+cEREX*H711+cHOEX*I711 + cNES*S711 + cOSEX*N711 + cEREX*O711 + cHOEX*P711)/(1+cDR)^A$5:A$65536</f>
        <v>334761.22396122455</v>
      </c>
      <c r="X711" s="112">
        <f t="shared" si="214"/>
        <v>400.03800919116696</v>
      </c>
      <c r="Y711" s="32">
        <f>(uNES*L711+ uOCEX*G711+uEREX*'UC '!H711+uHOEX*I711+uNES*S711+ uOCEX*N711+uEREX*O711+uHOEX*P711)/(1+oDR)^A$5:A$65536</f>
        <v>209.76487996445545</v>
      </c>
    </row>
    <row r="712" spans="1:25" x14ac:dyDescent="0.25">
      <c r="A712" s="4">
        <v>706</v>
      </c>
      <c r="C712" s="110">
        <f>IF(male=0,VLOOKUP((A710:A1544/'Life tables'!$I$2)+age,lifetable,13,1),IF(male=1,VLOOKUP((A710:A1544/'Life tables'!$I$2)+age,lifetable,10,1),"error"))</f>
        <v>1.1900158768971547E-3</v>
      </c>
      <c r="F712" s="101">
        <f t="shared" si="215"/>
        <v>172.8326048060475</v>
      </c>
      <c r="G712" s="101">
        <f t="shared" si="216"/>
        <v>17.361396871480316</v>
      </c>
      <c r="H712" s="101">
        <f t="shared" si="217"/>
        <v>0.39729423804818598</v>
      </c>
      <c r="I712" s="101">
        <f t="shared" si="218"/>
        <v>0.39729423804818598</v>
      </c>
      <c r="J712" s="101">
        <f t="shared" si="219"/>
        <v>109.66370372733607</v>
      </c>
      <c r="K712" s="101">
        <f t="shared" si="220"/>
        <v>26.673923541564132</v>
      </c>
      <c r="L712" s="101">
        <f t="shared" si="209"/>
        <v>18.338992189570604</v>
      </c>
      <c r="M712" s="101">
        <f t="shared" si="221"/>
        <v>827.16739519395207</v>
      </c>
      <c r="N712" s="101">
        <f t="shared" si="222"/>
        <v>79.658012320793119</v>
      </c>
      <c r="O712" s="101">
        <f t="shared" si="223"/>
        <v>1.9014284971326489</v>
      </c>
      <c r="P712" s="101">
        <f t="shared" si="224"/>
        <v>1.9014284971326489</v>
      </c>
      <c r="Q712" s="101">
        <f t="shared" si="225"/>
        <v>450.04495116479427</v>
      </c>
      <c r="R712" s="101">
        <f t="shared" si="226"/>
        <v>14.943650740402347</v>
      </c>
      <c r="S712" s="101">
        <f t="shared" si="210"/>
        <v>278.71792397369711</v>
      </c>
      <c r="T712" s="101">
        <f t="shared" si="211"/>
        <v>559.70865489213031</v>
      </c>
      <c r="U712" s="101">
        <f t="shared" si="212"/>
        <v>41.617574281966483</v>
      </c>
      <c r="V712" s="33">
        <f t="shared" si="213"/>
        <v>999.99999999999955</v>
      </c>
      <c r="W712" s="105">
        <f t="shared" si="227"/>
        <v>332916.65100439149</v>
      </c>
      <c r="X712" s="112">
        <f t="shared" si="214"/>
        <v>398.67377082590281</v>
      </c>
      <c r="Y712" s="32">
        <f>(uNES*L712+ uOCEX*G712+uEREX*'UC '!H712+uHOEX*I712+uNES*S712+ uOCEX*N712+uEREX*O712+uHOEX*P712)/(1+oDR)^A$5:A$65536</f>
        <v>208.95960647487342</v>
      </c>
    </row>
    <row r="713" spans="1:25" x14ac:dyDescent="0.25">
      <c r="A713" s="4">
        <v>707</v>
      </c>
      <c r="C713" s="110">
        <f>IF(male=0,VLOOKUP((A711:A1545/'Life tables'!$I$2)+age,lifetable,13,1),IF(male=1,VLOOKUP((A711:A1545/'Life tables'!$I$2)+age,lifetable,10,1),"error"))</f>
        <v>1.1900158768971547E-3</v>
      </c>
      <c r="F713" s="101">
        <f t="shared" si="215"/>
        <v>172.83260479963701</v>
      </c>
      <c r="G713" s="101">
        <f t="shared" si="216"/>
        <v>17.361396870836369</v>
      </c>
      <c r="H713" s="101">
        <f t="shared" si="217"/>
        <v>0.39729423803345004</v>
      </c>
      <c r="I713" s="101">
        <f t="shared" si="218"/>
        <v>0.39729423803345004</v>
      </c>
      <c r="J713" s="101">
        <f t="shared" si="219"/>
        <v>109.89098318191665</v>
      </c>
      <c r="K713" s="101">
        <f t="shared" si="220"/>
        <v>26.705067087396348</v>
      </c>
      <c r="L713" s="101">
        <f t="shared" si="209"/>
        <v>18.080569183420749</v>
      </c>
      <c r="M713" s="101">
        <f t="shared" si="221"/>
        <v>827.16739520036253</v>
      </c>
      <c r="N713" s="101">
        <f t="shared" si="222"/>
        <v>79.658012321410467</v>
      </c>
      <c r="O713" s="101">
        <f t="shared" si="223"/>
        <v>1.9014284971473847</v>
      </c>
      <c r="P713" s="101">
        <f t="shared" si="224"/>
        <v>1.9014284971473847</v>
      </c>
      <c r="Q713" s="101">
        <f t="shared" si="225"/>
        <v>451.1286132575197</v>
      </c>
      <c r="R713" s="101">
        <f t="shared" si="226"/>
        <v>14.965804012527332</v>
      </c>
      <c r="S713" s="101">
        <f t="shared" si="210"/>
        <v>277.61210861461029</v>
      </c>
      <c r="T713" s="101">
        <f t="shared" si="211"/>
        <v>561.01959643943633</v>
      </c>
      <c r="U713" s="101">
        <f t="shared" si="212"/>
        <v>41.67087109992368</v>
      </c>
      <c r="V713" s="33">
        <f t="shared" si="213"/>
        <v>999.99999999999955</v>
      </c>
      <c r="W713" s="105">
        <f t="shared" si="227"/>
        <v>331075.87597940513</v>
      </c>
      <c r="X713" s="112">
        <f t="shared" si="214"/>
        <v>397.30953246063956</v>
      </c>
      <c r="Y713" s="32">
        <f>(uNES*L713+ uOCEX*G713+uEREX*'UC '!H713+uHOEX*I713+uNES*S713+ uOCEX*N713+uEREX*O713+uHOEX*P713)/(1+oDR)^A$5:A$65536</f>
        <v>208.15477881067815</v>
      </c>
    </row>
    <row r="714" spans="1:25" x14ac:dyDescent="0.25">
      <c r="A714" s="4">
        <v>708</v>
      </c>
      <c r="C714" s="110">
        <f>IF(male=0,VLOOKUP((A712:A1546/'Life tables'!$I$2)+age,lifetable,13,1),IF(male=1,VLOOKUP((A712:A1546/'Life tables'!$I$2)+age,lifetable,10,1),"error"))</f>
        <v>1.1900158768971547E-3</v>
      </c>
      <c r="F714" s="101">
        <f t="shared" si="215"/>
        <v>172.83260479342411</v>
      </c>
      <c r="G714" s="101">
        <f t="shared" si="216"/>
        <v>17.361396870212271</v>
      </c>
      <c r="H714" s="101">
        <f t="shared" si="217"/>
        <v>0.3972942380191683</v>
      </c>
      <c r="I714" s="101">
        <f t="shared" si="218"/>
        <v>0.3972942380191683</v>
      </c>
      <c r="J714" s="101">
        <f t="shared" si="219"/>
        <v>110.11826263648906</v>
      </c>
      <c r="K714" s="101">
        <f t="shared" si="220"/>
        <v>26.736210633227444</v>
      </c>
      <c r="L714" s="101">
        <f t="shared" si="209"/>
        <v>17.822146177457</v>
      </c>
      <c r="M714" s="101">
        <f t="shared" si="221"/>
        <v>827.16739520657541</v>
      </c>
      <c r="N714" s="101">
        <f t="shared" si="222"/>
        <v>79.658012322008773</v>
      </c>
      <c r="O714" s="101">
        <f t="shared" si="223"/>
        <v>1.9014284971616664</v>
      </c>
      <c r="P714" s="101">
        <f t="shared" si="224"/>
        <v>1.9014284971616664</v>
      </c>
      <c r="Q714" s="101">
        <f t="shared" si="225"/>
        <v>452.21227535025326</v>
      </c>
      <c r="R714" s="101">
        <f t="shared" si="226"/>
        <v>14.987957284652484</v>
      </c>
      <c r="S714" s="101">
        <f t="shared" si="210"/>
        <v>276.5062932553376</v>
      </c>
      <c r="T714" s="101">
        <f t="shared" si="211"/>
        <v>562.33053798674234</v>
      </c>
      <c r="U714" s="101">
        <f t="shared" si="212"/>
        <v>41.724167917879925</v>
      </c>
      <c r="V714" s="33">
        <f t="shared" si="213"/>
        <v>999.99999999999955</v>
      </c>
      <c r="W714" s="105">
        <f t="shared" si="227"/>
        <v>329238.89259261236</v>
      </c>
      <c r="X714" s="112">
        <f t="shared" si="214"/>
        <v>395.94529409537733</v>
      </c>
      <c r="Y714" s="32">
        <f>(uNES*L714+ uOCEX*G714+uEREX*'UC '!H714+uHOEX*I714+uNES*S714+ uOCEX*N714+uEREX*O714+uHOEX*P714)/(1+oDR)^A$5:A$65536</f>
        <v>207.35039678204313</v>
      </c>
    </row>
    <row r="715" spans="1:25" x14ac:dyDescent="0.25">
      <c r="A715" s="4">
        <v>709</v>
      </c>
      <c r="C715" s="110">
        <f>IF(male=0,VLOOKUP((A713:A1547/'Life tables'!$I$2)+age,lifetable,13,1),IF(male=1,VLOOKUP((A713:A1547/'Life tables'!$I$2)+age,lifetable,10,1),"error"))</f>
        <v>1.1900158768971547E-3</v>
      </c>
      <c r="F715" s="101">
        <f t="shared" si="215"/>
        <v>172.83260478740272</v>
      </c>
      <c r="G715" s="101">
        <f t="shared" si="216"/>
        <v>17.361396869607407</v>
      </c>
      <c r="H715" s="101">
        <f t="shared" si="217"/>
        <v>0.39729423800532682</v>
      </c>
      <c r="I715" s="101">
        <f t="shared" si="218"/>
        <v>0.39729423800532682</v>
      </c>
      <c r="J715" s="101">
        <f t="shared" si="219"/>
        <v>110.34554209105356</v>
      </c>
      <c r="K715" s="101">
        <f t="shared" si="220"/>
        <v>26.767354179057456</v>
      </c>
      <c r="L715" s="101">
        <f t="shared" si="209"/>
        <v>17.563723171673644</v>
      </c>
      <c r="M715" s="101">
        <f t="shared" si="221"/>
        <v>827.16739521259672</v>
      </c>
      <c r="N715" s="101">
        <f t="shared" si="222"/>
        <v>79.658012322588647</v>
      </c>
      <c r="O715" s="101">
        <f t="shared" si="223"/>
        <v>1.9014284971755078</v>
      </c>
      <c r="P715" s="101">
        <f t="shared" si="224"/>
        <v>1.9014284971755078</v>
      </c>
      <c r="Q715" s="101">
        <f t="shared" si="225"/>
        <v>453.29593744299473</v>
      </c>
      <c r="R715" s="101">
        <f t="shared" si="226"/>
        <v>15.010110556777796</v>
      </c>
      <c r="S715" s="101">
        <f t="shared" si="210"/>
        <v>275.40047789588448</v>
      </c>
      <c r="T715" s="101">
        <f t="shared" si="211"/>
        <v>563.64147953404824</v>
      </c>
      <c r="U715" s="101">
        <f t="shared" si="212"/>
        <v>41.777464735835252</v>
      </c>
      <c r="V715" s="33">
        <f t="shared" si="213"/>
        <v>999.99999999999943</v>
      </c>
      <c r="W715" s="105">
        <f t="shared" si="227"/>
        <v>327405.69455980952</v>
      </c>
      <c r="X715" s="112">
        <f t="shared" si="214"/>
        <v>394.58105573011585</v>
      </c>
      <c r="Y715" s="32">
        <f>(uNES*L715+ uOCEX*G715+uEREX*'UC '!H715+uHOEX*I715+uNES*S715+ uOCEX*N715+uEREX*O715+uHOEX*P715)/(1+oDR)^A$5:A$65536</f>
        <v>206.54646019921401</v>
      </c>
    </row>
    <row r="716" spans="1:25" x14ac:dyDescent="0.25">
      <c r="A716" s="4">
        <v>710</v>
      </c>
      <c r="C716" s="110">
        <f>IF(male=0,VLOOKUP((A714:A1548/'Life tables'!$I$2)+age,lifetable,13,1),IF(male=1,VLOOKUP((A714:A1548/'Life tables'!$I$2)+age,lifetable,10,1),"error"))</f>
        <v>1.1900158768971547E-3</v>
      </c>
      <c r="F716" s="101">
        <f t="shared" si="215"/>
        <v>172.83260478156691</v>
      </c>
      <c r="G716" s="101">
        <f t="shared" si="216"/>
        <v>17.361396869021188</v>
      </c>
      <c r="H716" s="101">
        <f t="shared" si="217"/>
        <v>0.39729423799191194</v>
      </c>
      <c r="I716" s="101">
        <f t="shared" si="218"/>
        <v>0.39729423799191194</v>
      </c>
      <c r="J716" s="101">
        <f t="shared" si="219"/>
        <v>110.57282154561038</v>
      </c>
      <c r="K716" s="101">
        <f t="shared" si="220"/>
        <v>26.798497724886417</v>
      </c>
      <c r="L716" s="101">
        <f t="shared" si="209"/>
        <v>17.305300166065109</v>
      </c>
      <c r="M716" s="101">
        <f t="shared" si="221"/>
        <v>827.16739521843249</v>
      </c>
      <c r="N716" s="101">
        <f t="shared" si="222"/>
        <v>79.658012323150643</v>
      </c>
      <c r="O716" s="101">
        <f t="shared" si="223"/>
        <v>1.9014284971889226</v>
      </c>
      <c r="P716" s="101">
        <f t="shared" si="224"/>
        <v>1.9014284971889226</v>
      </c>
      <c r="Q716" s="101">
        <f t="shared" si="225"/>
        <v>454.37959953574381</v>
      </c>
      <c r="R716" s="101">
        <f t="shared" si="226"/>
        <v>15.032263828903265</v>
      </c>
      <c r="S716" s="101">
        <f t="shared" si="210"/>
        <v>274.29466253625685</v>
      </c>
      <c r="T716" s="101">
        <f t="shared" si="211"/>
        <v>564.95242108135415</v>
      </c>
      <c r="U716" s="101">
        <f t="shared" si="212"/>
        <v>41.830761553789685</v>
      </c>
      <c r="V716" s="33">
        <f t="shared" si="213"/>
        <v>999.99999999999943</v>
      </c>
      <c r="W716" s="105">
        <f t="shared" si="227"/>
        <v>325576.27560623043</v>
      </c>
      <c r="X716" s="112">
        <f t="shared" si="214"/>
        <v>393.21681736485544</v>
      </c>
      <c r="Y716" s="32">
        <f>(uNES*L716+ uOCEX*G716+uEREX*'UC '!H716+uHOEX*I716+uNES*S716+ uOCEX*N716+uEREX*O716+uHOEX*P716)/(1+oDR)^A$5:A$65536</f>
        <v>205.7429688725091</v>
      </c>
    </row>
    <row r="717" spans="1:25" x14ac:dyDescent="0.25">
      <c r="A717" s="4">
        <v>711</v>
      </c>
      <c r="C717" s="110">
        <f>IF(male=0,VLOOKUP((A715:A1549/'Life tables'!$I$2)+age,lifetable,13,1),IF(male=1,VLOOKUP((A715:A1549/'Life tables'!$I$2)+age,lifetable,10,1),"error"))</f>
        <v>1.1900158768971547E-3</v>
      </c>
      <c r="F717" s="101">
        <f t="shared" si="215"/>
        <v>172.83260477591099</v>
      </c>
      <c r="G717" s="101">
        <f t="shared" si="216"/>
        <v>17.361396868453042</v>
      </c>
      <c r="H717" s="101">
        <f t="shared" si="217"/>
        <v>0.3972942379789105</v>
      </c>
      <c r="I717" s="101">
        <f t="shared" si="218"/>
        <v>0.3972942379789105</v>
      </c>
      <c r="J717" s="101">
        <f t="shared" si="219"/>
        <v>110.80010100015977</v>
      </c>
      <c r="K717" s="101">
        <f t="shared" si="220"/>
        <v>26.829641270714358</v>
      </c>
      <c r="L717" s="101">
        <f t="shared" si="209"/>
        <v>17.046877160626025</v>
      </c>
      <c r="M717" s="101">
        <f t="shared" si="221"/>
        <v>827.16739522408841</v>
      </c>
      <c r="N717" s="101">
        <f t="shared" si="222"/>
        <v>79.658012323695317</v>
      </c>
      <c r="O717" s="101">
        <f t="shared" si="223"/>
        <v>1.901428497201924</v>
      </c>
      <c r="P717" s="101">
        <f t="shared" si="224"/>
        <v>1.901428497201924</v>
      </c>
      <c r="Q717" s="101">
        <f t="shared" si="225"/>
        <v>455.46326162850033</v>
      </c>
      <c r="R717" s="101">
        <f t="shared" si="226"/>
        <v>15.054417101028886</v>
      </c>
      <c r="S717" s="101">
        <f t="shared" si="210"/>
        <v>273.18884717646006</v>
      </c>
      <c r="T717" s="101">
        <f t="shared" si="211"/>
        <v>566.26336262866016</v>
      </c>
      <c r="U717" s="101">
        <f t="shared" si="212"/>
        <v>41.884058371743244</v>
      </c>
      <c r="V717" s="33">
        <f t="shared" si="213"/>
        <v>999.99999999999943</v>
      </c>
      <c r="W717" s="105">
        <f t="shared" si="227"/>
        <v>323750.62946653203</v>
      </c>
      <c r="X717" s="112">
        <f t="shared" si="214"/>
        <v>391.85257899959612</v>
      </c>
      <c r="Y717" s="32">
        <f>(uNES*L717+ uOCEX*G717+uEREX*'UC '!H717+uHOEX*I717+uNES*S717+ uOCEX*N717+uEREX*O717+uHOEX*P717)/(1+oDR)^A$5:A$65536</f>
        <v>204.93992261231867</v>
      </c>
    </row>
    <row r="718" spans="1:25" x14ac:dyDescent="0.25">
      <c r="A718" s="4">
        <v>712</v>
      </c>
      <c r="C718" s="110">
        <f>IF(male=0,VLOOKUP((A716:A1550/'Life tables'!$I$2)+age,lifetable,13,1),IF(male=1,VLOOKUP((A716:A1550/'Life tables'!$I$2)+age,lifetable,10,1),"error"))</f>
        <v>1.1900158768971547E-3</v>
      </c>
      <c r="F718" s="101">
        <f t="shared" si="215"/>
        <v>172.83260477042941</v>
      </c>
      <c r="G718" s="101">
        <f t="shared" si="216"/>
        <v>17.361396867902403</v>
      </c>
      <c r="H718" s="101">
        <f t="shared" si="217"/>
        <v>0.39729423796630992</v>
      </c>
      <c r="I718" s="101">
        <f t="shared" si="218"/>
        <v>0.39729423796630992</v>
      </c>
      <c r="J718" s="101">
        <f t="shared" si="219"/>
        <v>111.02738045470196</v>
      </c>
      <c r="K718" s="101">
        <f t="shared" si="220"/>
        <v>26.860784816541312</v>
      </c>
      <c r="L718" s="101">
        <f t="shared" si="209"/>
        <v>16.788454155351104</v>
      </c>
      <c r="M718" s="101">
        <f t="shared" si="221"/>
        <v>827.16739522957005</v>
      </c>
      <c r="N718" s="101">
        <f t="shared" si="222"/>
        <v>79.658012324223208</v>
      </c>
      <c r="O718" s="101">
        <f t="shared" si="223"/>
        <v>1.9014284972145248</v>
      </c>
      <c r="P718" s="101">
        <f t="shared" si="224"/>
        <v>1.9014284972145248</v>
      </c>
      <c r="Q718" s="101">
        <f t="shared" si="225"/>
        <v>456.54692372126402</v>
      </c>
      <c r="R718" s="101">
        <f t="shared" si="226"/>
        <v>15.076570373154652</v>
      </c>
      <c r="S718" s="101">
        <f t="shared" si="210"/>
        <v>272.08303181649921</v>
      </c>
      <c r="T718" s="101">
        <f t="shared" si="211"/>
        <v>567.57430417596595</v>
      </c>
      <c r="U718" s="101">
        <f t="shared" si="212"/>
        <v>41.937355189695964</v>
      </c>
      <c r="V718" s="33">
        <f t="shared" si="213"/>
        <v>999.99999999999943</v>
      </c>
      <c r="W718" s="105">
        <f t="shared" si="227"/>
        <v>321928.74988478114</v>
      </c>
      <c r="X718" s="112">
        <f t="shared" si="214"/>
        <v>390.48834063433759</v>
      </c>
      <c r="Y718" s="32">
        <f>(uNES*L718+ uOCEX*G718+uEREX*'UC '!H718+uHOEX*I718+uNES*S718+ uOCEX*N718+uEREX*O718+uHOEX*P718)/(1+oDR)^A$5:A$65536</f>
        <v>204.13732122910503</v>
      </c>
    </row>
    <row r="719" spans="1:25" x14ac:dyDescent="0.25">
      <c r="A719" s="4">
        <v>713</v>
      </c>
      <c r="C719" s="110">
        <f>IF(male=0,VLOOKUP((A717:A1551/'Life tables'!$I$2)+age,lifetable,13,1),IF(male=1,VLOOKUP((A717:A1551/'Life tables'!$I$2)+age,lifetable,10,1),"error"))</f>
        <v>1.1900158768971547E-3</v>
      </c>
      <c r="F719" s="101">
        <f t="shared" si="215"/>
        <v>172.8326047651168</v>
      </c>
      <c r="G719" s="101">
        <f t="shared" si="216"/>
        <v>17.361396867368743</v>
      </c>
      <c r="H719" s="101">
        <f t="shared" si="217"/>
        <v>0.39729423795409768</v>
      </c>
      <c r="I719" s="101">
        <f t="shared" si="218"/>
        <v>0.39729423795409768</v>
      </c>
      <c r="J719" s="101">
        <f t="shared" si="219"/>
        <v>111.25465990923715</v>
      </c>
      <c r="K719" s="101">
        <f t="shared" si="220"/>
        <v>26.89192836236731</v>
      </c>
      <c r="L719" s="101">
        <f t="shared" si="209"/>
        <v>16.530031150235402</v>
      </c>
      <c r="M719" s="101">
        <f t="shared" si="221"/>
        <v>827.16739523488275</v>
      </c>
      <c r="N719" s="101">
        <f t="shared" si="222"/>
        <v>79.658012324734827</v>
      </c>
      <c r="O719" s="101">
        <f t="shared" si="223"/>
        <v>1.9014284972267372</v>
      </c>
      <c r="P719" s="101">
        <f t="shared" si="224"/>
        <v>1.9014284972267372</v>
      </c>
      <c r="Q719" s="101">
        <f t="shared" si="225"/>
        <v>457.63058581403465</v>
      </c>
      <c r="R719" s="101">
        <f t="shared" si="226"/>
        <v>15.098723645280561</v>
      </c>
      <c r="S719" s="101">
        <f t="shared" si="210"/>
        <v>270.97721645637932</v>
      </c>
      <c r="T719" s="101">
        <f t="shared" si="211"/>
        <v>568.88524572327174</v>
      </c>
      <c r="U719" s="101">
        <f t="shared" si="212"/>
        <v>41.990652007647867</v>
      </c>
      <c r="V719" s="33">
        <f t="shared" si="213"/>
        <v>999.99999999999955</v>
      </c>
      <c r="W719" s="105">
        <f t="shared" si="227"/>
        <v>320110.63061444112</v>
      </c>
      <c r="X719" s="112">
        <f t="shared" si="214"/>
        <v>389.12410226907997</v>
      </c>
      <c r="Y719" s="32">
        <f>(uNES*L719+ uOCEX*G719+uEREX*'UC '!H719+uHOEX*I719+uNES*S719+ uOCEX*N719+uEREX*O719+uHOEX*P719)/(1+oDR)^A$5:A$65536</f>
        <v>203.33516453340312</v>
      </c>
    </row>
    <row r="720" spans="1:25" x14ac:dyDescent="0.25">
      <c r="A720" s="4">
        <v>714</v>
      </c>
      <c r="C720" s="110">
        <f>IF(male=0,VLOOKUP((A718:A1552/'Life tables'!$I$2)+age,lifetable,13,1),IF(male=1,VLOOKUP((A718:A1552/'Life tables'!$I$2)+age,lifetable,10,1),"error"))</f>
        <v>1.1900158768971547E-3</v>
      </c>
      <c r="F720" s="101">
        <f t="shared" si="215"/>
        <v>172.83260475996795</v>
      </c>
      <c r="G720" s="101">
        <f t="shared" si="216"/>
        <v>17.361396866851528</v>
      </c>
      <c r="H720" s="101">
        <f t="shared" si="217"/>
        <v>0.39729423794226187</v>
      </c>
      <c r="I720" s="101">
        <f t="shared" si="218"/>
        <v>0.39729423794226187</v>
      </c>
      <c r="J720" s="101">
        <f t="shared" si="219"/>
        <v>111.48193936376556</v>
      </c>
      <c r="K720" s="101">
        <f t="shared" si="220"/>
        <v>26.923071908192377</v>
      </c>
      <c r="L720" s="101">
        <f t="shared" si="209"/>
        <v>16.271608145273945</v>
      </c>
      <c r="M720" s="101">
        <f t="shared" si="221"/>
        <v>827.16739524003162</v>
      </c>
      <c r="N720" s="101">
        <f t="shared" si="222"/>
        <v>79.658012325230686</v>
      </c>
      <c r="O720" s="101">
        <f t="shared" si="223"/>
        <v>1.9014284972385731</v>
      </c>
      <c r="P720" s="101">
        <f t="shared" si="224"/>
        <v>1.9014284972385731</v>
      </c>
      <c r="Q720" s="101">
        <f t="shared" si="225"/>
        <v>458.71424790681203</v>
      </c>
      <c r="R720" s="101">
        <f t="shared" si="226"/>
        <v>15.120876917406608</v>
      </c>
      <c r="S720" s="101">
        <f t="shared" si="210"/>
        <v>269.87140109610516</v>
      </c>
      <c r="T720" s="101">
        <f t="shared" si="211"/>
        <v>570.19618727057764</v>
      </c>
      <c r="U720" s="101">
        <f t="shared" si="212"/>
        <v>42.043948825598989</v>
      </c>
      <c r="V720" s="33">
        <f t="shared" si="213"/>
        <v>999.99999999999955</v>
      </c>
      <c r="W720" s="105">
        <f t="shared" si="227"/>
        <v>318296.2654183589</v>
      </c>
      <c r="X720" s="112">
        <f t="shared" si="214"/>
        <v>387.75986390382297</v>
      </c>
      <c r="Y720" s="32">
        <f>(uNES*L720+ uOCEX*G720+uEREX*'UC '!H720+uHOEX*I720+uNES*S720+ uOCEX*N720+uEREX*O720+uHOEX*P720)/(1+oDR)^A$5:A$65536</f>
        <v>202.53345233581967</v>
      </c>
    </row>
    <row r="721" spans="1:25" x14ac:dyDescent="0.25">
      <c r="A721" s="4">
        <v>715</v>
      </c>
      <c r="C721" s="110">
        <f>IF(male=0,VLOOKUP((A719:A1553/'Life tables'!$I$2)+age,lifetable,13,1),IF(male=1,VLOOKUP((A719:A1553/'Life tables'!$I$2)+age,lifetable,10,1),"error"))</f>
        <v>1.1900158768971547E-3</v>
      </c>
      <c r="F721" s="101">
        <f t="shared" si="215"/>
        <v>172.83260475497781</v>
      </c>
      <c r="G721" s="101">
        <f t="shared" si="216"/>
        <v>17.361396866350258</v>
      </c>
      <c r="H721" s="101">
        <f t="shared" si="217"/>
        <v>0.39729423793079094</v>
      </c>
      <c r="I721" s="101">
        <f t="shared" si="218"/>
        <v>0.39729423793079094</v>
      </c>
      <c r="J721" s="101">
        <f t="shared" si="219"/>
        <v>111.70921881828743</v>
      </c>
      <c r="K721" s="101">
        <f t="shared" si="220"/>
        <v>26.954215454016545</v>
      </c>
      <c r="L721" s="101">
        <f t="shared" si="209"/>
        <v>16.013185140461985</v>
      </c>
      <c r="M721" s="101">
        <f t="shared" si="221"/>
        <v>827.16739524502179</v>
      </c>
      <c r="N721" s="101">
        <f t="shared" si="222"/>
        <v>79.65801232571124</v>
      </c>
      <c r="O721" s="101">
        <f t="shared" si="223"/>
        <v>1.9014284972500441</v>
      </c>
      <c r="P721" s="101">
        <f t="shared" si="224"/>
        <v>1.9014284972500441</v>
      </c>
      <c r="Q721" s="101">
        <f t="shared" si="225"/>
        <v>459.79790999959596</v>
      </c>
      <c r="R721" s="101">
        <f t="shared" si="226"/>
        <v>15.143030189532789</v>
      </c>
      <c r="S721" s="101">
        <f t="shared" si="210"/>
        <v>268.76558573568184</v>
      </c>
      <c r="T721" s="101">
        <f t="shared" si="211"/>
        <v>571.50712881788343</v>
      </c>
      <c r="U721" s="101">
        <f t="shared" si="212"/>
        <v>42.097245643549336</v>
      </c>
      <c r="V721" s="33">
        <f t="shared" si="213"/>
        <v>999.99999999999955</v>
      </c>
      <c r="W721" s="105">
        <f t="shared" si="227"/>
        <v>316485.6480687515</v>
      </c>
      <c r="X721" s="112">
        <f t="shared" si="214"/>
        <v>386.395625538567</v>
      </c>
      <c r="Y721" s="32">
        <f>(uNES*L721+ uOCEX*G721+uEREX*'UC '!H721+uHOEX*I721+uNES*S721+ uOCEX*N721+uEREX*O721+uHOEX*P721)/(1+oDR)^A$5:A$65536</f>
        <v>201.732184447034</v>
      </c>
    </row>
    <row r="722" spans="1:25" x14ac:dyDescent="0.25">
      <c r="A722" s="4">
        <v>716</v>
      </c>
      <c r="C722" s="110">
        <f>IF(male=0,VLOOKUP((A720:A1554/'Life tables'!$I$2)+age,lifetable,13,1),IF(male=1,VLOOKUP((A720:A1554/'Life tables'!$I$2)+age,lifetable,10,1),"error"))</f>
        <v>1.1900158768971547E-3</v>
      </c>
      <c r="F722" s="101">
        <f t="shared" si="215"/>
        <v>172.83260475014146</v>
      </c>
      <c r="G722" s="101">
        <f t="shared" si="216"/>
        <v>17.361396865864435</v>
      </c>
      <c r="H722" s="101">
        <f t="shared" si="217"/>
        <v>0.3972942379196735</v>
      </c>
      <c r="I722" s="101">
        <f t="shared" si="218"/>
        <v>0.3972942379196735</v>
      </c>
      <c r="J722" s="101">
        <f t="shared" si="219"/>
        <v>111.93649827280292</v>
      </c>
      <c r="K722" s="101">
        <f t="shared" si="220"/>
        <v>26.985358999839843</v>
      </c>
      <c r="L722" s="101">
        <f t="shared" si="209"/>
        <v>15.75476213579492</v>
      </c>
      <c r="M722" s="101">
        <f t="shared" si="221"/>
        <v>827.16739524985815</v>
      </c>
      <c r="N722" s="101">
        <f t="shared" si="222"/>
        <v>79.658012326177001</v>
      </c>
      <c r="O722" s="101">
        <f t="shared" si="223"/>
        <v>1.9014284972611615</v>
      </c>
      <c r="P722" s="101">
        <f t="shared" si="224"/>
        <v>1.9014284972611615</v>
      </c>
      <c r="Q722" s="101">
        <f t="shared" si="225"/>
        <v>460.88157209238625</v>
      </c>
      <c r="R722" s="101">
        <f t="shared" si="226"/>
        <v>15.165183461659099</v>
      </c>
      <c r="S722" s="101">
        <f t="shared" si="210"/>
        <v>267.65977037511345</v>
      </c>
      <c r="T722" s="101">
        <f t="shared" si="211"/>
        <v>572.81807036518921</v>
      </c>
      <c r="U722" s="101">
        <f t="shared" si="212"/>
        <v>42.150542461498944</v>
      </c>
      <c r="V722" s="33">
        <f t="shared" si="213"/>
        <v>999.99999999999955</v>
      </c>
      <c r="W722" s="105">
        <f t="shared" si="227"/>
        <v>314678.77234719211</v>
      </c>
      <c r="X722" s="112">
        <f t="shared" si="214"/>
        <v>385.03138717331149</v>
      </c>
      <c r="Y722" s="32">
        <f>(uNES*L722+ uOCEX*G722+uEREX*'UC '!H722+uHOEX*I722+uNES*S722+ uOCEX*N722+uEREX*O722+uHOEX*P722)/(1+oDR)^A$5:A$65536</f>
        <v>200.93136067779699</v>
      </c>
    </row>
    <row r="723" spans="1:25" x14ac:dyDescent="0.25">
      <c r="A723" s="4">
        <v>717</v>
      </c>
      <c r="C723" s="110">
        <f>IF(male=0,VLOOKUP((A721:A1555/'Life tables'!$I$2)+age,lifetable,13,1),IF(male=1,VLOOKUP((A721:A1555/'Life tables'!$I$2)+age,lifetable,10,1),"error"))</f>
        <v>1.1900158768971547E-3</v>
      </c>
      <c r="F723" s="101">
        <f t="shared" si="215"/>
        <v>172.8326047454542</v>
      </c>
      <c r="G723" s="101">
        <f t="shared" si="216"/>
        <v>17.361396865393594</v>
      </c>
      <c r="H723" s="101">
        <f t="shared" si="217"/>
        <v>0.39729423790889878</v>
      </c>
      <c r="I723" s="101">
        <f t="shared" si="218"/>
        <v>0.39729423790889878</v>
      </c>
      <c r="J723" s="101">
        <f t="shared" si="219"/>
        <v>112.16377772731225</v>
      </c>
      <c r="K723" s="101">
        <f t="shared" si="220"/>
        <v>27.016502545662295</v>
      </c>
      <c r="L723" s="101">
        <f t="shared" si="209"/>
        <v>15.496339131268286</v>
      </c>
      <c r="M723" s="101">
        <f t="shared" si="221"/>
        <v>827.16739525454545</v>
      </c>
      <c r="N723" s="101">
        <f t="shared" si="222"/>
        <v>79.658012326628395</v>
      </c>
      <c r="O723" s="101">
        <f t="shared" si="223"/>
        <v>1.9014284972719364</v>
      </c>
      <c r="P723" s="101">
        <f t="shared" si="224"/>
        <v>1.9014284972719364</v>
      </c>
      <c r="Q723" s="101">
        <f t="shared" si="225"/>
        <v>461.96523418518268</v>
      </c>
      <c r="R723" s="101">
        <f t="shared" si="226"/>
        <v>15.187336733785536</v>
      </c>
      <c r="S723" s="101">
        <f t="shared" si="210"/>
        <v>266.55395501440501</v>
      </c>
      <c r="T723" s="101">
        <f t="shared" si="211"/>
        <v>574.12901191249489</v>
      </c>
      <c r="U723" s="101">
        <f t="shared" si="212"/>
        <v>42.203839279447834</v>
      </c>
      <c r="V723" s="33">
        <f t="shared" si="213"/>
        <v>999.99999999999966</v>
      </c>
      <c r="W723" s="105">
        <f t="shared" si="227"/>
        <v>312875.63204459805</v>
      </c>
      <c r="X723" s="112">
        <f t="shared" si="214"/>
        <v>383.66714880805694</v>
      </c>
      <c r="Y723" s="32">
        <f>(uNES*L723+ uOCEX*G723+uEREX*'UC '!H723+uHOEX*I723+uNES*S723+ uOCEX*N723+uEREX*O723+uHOEX*P723)/(1+oDR)^A$5:A$65536</f>
        <v>200.13098083893237</v>
      </c>
    </row>
    <row r="724" spans="1:25" x14ac:dyDescent="0.25">
      <c r="A724" s="4">
        <v>718</v>
      </c>
      <c r="C724" s="110">
        <f>IF(male=0,VLOOKUP((A722:A1556/'Life tables'!$I$2)+age,lifetable,13,1),IF(male=1,VLOOKUP((A722:A1556/'Life tables'!$I$2)+age,lifetable,10,1),"error"))</f>
        <v>1.1900158768971547E-3</v>
      </c>
      <c r="F724" s="101">
        <f t="shared" si="215"/>
        <v>172.83260474091139</v>
      </c>
      <c r="G724" s="101">
        <f t="shared" si="216"/>
        <v>17.361396864937259</v>
      </c>
      <c r="H724" s="101">
        <f t="shared" si="217"/>
        <v>0.39729423789845614</v>
      </c>
      <c r="I724" s="101">
        <f t="shared" si="218"/>
        <v>0.39729423789845614</v>
      </c>
      <c r="J724" s="101">
        <f t="shared" si="219"/>
        <v>112.39105718181561</v>
      </c>
      <c r="K724" s="101">
        <f t="shared" si="220"/>
        <v>27.04764609148393</v>
      </c>
      <c r="L724" s="101">
        <f t="shared" si="209"/>
        <v>15.237916126877678</v>
      </c>
      <c r="M724" s="101">
        <f t="shared" si="221"/>
        <v>827.16739525908815</v>
      </c>
      <c r="N724" s="101">
        <f t="shared" si="222"/>
        <v>79.658012327065862</v>
      </c>
      <c r="O724" s="101">
        <f t="shared" si="223"/>
        <v>1.9014284972823787</v>
      </c>
      <c r="P724" s="101">
        <f t="shared" si="224"/>
        <v>1.9014284972823787</v>
      </c>
      <c r="Q724" s="101">
        <f t="shared" si="225"/>
        <v>463.04889627798502</v>
      </c>
      <c r="R724" s="101">
        <f t="shared" si="226"/>
        <v>15.209490005912093</v>
      </c>
      <c r="S724" s="101">
        <f t="shared" si="210"/>
        <v>265.44813965356036</v>
      </c>
      <c r="T724" s="101">
        <f t="shared" si="211"/>
        <v>575.43995345980068</v>
      </c>
      <c r="U724" s="101">
        <f t="shared" si="212"/>
        <v>42.257136097396021</v>
      </c>
      <c r="V724" s="33">
        <f t="shared" si="213"/>
        <v>999.99999999999955</v>
      </c>
      <c r="W724" s="105">
        <f t="shared" si="227"/>
        <v>311076.22096121614</v>
      </c>
      <c r="X724" s="112">
        <f t="shared" si="214"/>
        <v>382.30291044280284</v>
      </c>
      <c r="Y724" s="32">
        <f>(uNES*L724+ uOCEX*G724+uEREX*'UC '!H724+uHOEX*I724+uNES*S724+ uOCEX*N724+uEREX*O724+uHOEX*P724)/(1+oDR)^A$5:A$65536</f>
        <v>199.33104474133523</v>
      </c>
    </row>
    <row r="725" spans="1:25" x14ac:dyDescent="0.25">
      <c r="A725" s="4">
        <v>719</v>
      </c>
      <c r="C725" s="110">
        <f>IF(male=0,VLOOKUP((A723:A1557/'Life tables'!$I$2)+age,lifetable,13,1),IF(male=1,VLOOKUP((A723:A1557/'Life tables'!$I$2)+age,lifetable,10,1),"error"))</f>
        <v>1.1900158768971547E-3</v>
      </c>
      <c r="F725" s="101">
        <f t="shared" si="215"/>
        <v>172.83260473650864</v>
      </c>
      <c r="G725" s="101">
        <f t="shared" si="216"/>
        <v>17.361396864494992</v>
      </c>
      <c r="H725" s="101">
        <f t="shared" si="217"/>
        <v>0.39729423788833546</v>
      </c>
      <c r="I725" s="101">
        <f t="shared" si="218"/>
        <v>0.39729423788833546</v>
      </c>
      <c r="J725" s="101">
        <f t="shared" si="219"/>
        <v>112.61833663631319</v>
      </c>
      <c r="K725" s="101">
        <f t="shared" si="220"/>
        <v>27.078789637304773</v>
      </c>
      <c r="L725" s="101">
        <f t="shared" si="209"/>
        <v>14.979493122619033</v>
      </c>
      <c r="M725" s="101">
        <f t="shared" si="221"/>
        <v>827.16739526349102</v>
      </c>
      <c r="N725" s="101">
        <f t="shared" si="222"/>
        <v>79.658012327489871</v>
      </c>
      <c r="O725" s="101">
        <f t="shared" si="223"/>
        <v>1.9014284972924997</v>
      </c>
      <c r="P725" s="101">
        <f t="shared" si="224"/>
        <v>1.9014284972924997</v>
      </c>
      <c r="Q725" s="101">
        <f t="shared" si="225"/>
        <v>464.13255837079316</v>
      </c>
      <c r="R725" s="101">
        <f t="shared" si="226"/>
        <v>15.231643278038769</v>
      </c>
      <c r="S725" s="101">
        <f t="shared" si="210"/>
        <v>264.34232429258418</v>
      </c>
      <c r="T725" s="101">
        <f t="shared" si="211"/>
        <v>576.75089500710635</v>
      </c>
      <c r="U725" s="101">
        <f t="shared" si="212"/>
        <v>42.31043291534354</v>
      </c>
      <c r="V725" s="33">
        <f t="shared" si="213"/>
        <v>999.99999999999966</v>
      </c>
      <c r="W725" s="105">
        <f t="shared" si="227"/>
        <v>309280.53290661081</v>
      </c>
      <c r="X725" s="112">
        <f t="shared" si="214"/>
        <v>380.93867207754977</v>
      </c>
      <c r="Y725" s="32">
        <f>(uNES*L725+ uOCEX*G725+uEREX*'UC '!H725+uHOEX*I725+uNES*S725+ uOCEX*N725+uEREX*O725+uHOEX*P725)/(1+oDR)^A$5:A$65536</f>
        <v>198.53155219597326</v>
      </c>
    </row>
    <row r="726" spans="1:25" x14ac:dyDescent="0.25">
      <c r="A726" s="4">
        <v>720</v>
      </c>
      <c r="C726" s="110">
        <f>IF(male=0,VLOOKUP((A724:A1558/'Life tables'!$I$2)+age,lifetable,13,1),IF(male=1,VLOOKUP((A724:A1558/'Life tables'!$I$2)+age,lifetable,10,1),"error"))</f>
        <v>1.1900158768971547E-3</v>
      </c>
      <c r="F726" s="101">
        <f t="shared" si="215"/>
        <v>172.83260473224158</v>
      </c>
      <c r="G726" s="101">
        <f t="shared" si="216"/>
        <v>17.361396864066357</v>
      </c>
      <c r="H726" s="101">
        <f t="shared" si="217"/>
        <v>0.39729423787852663</v>
      </c>
      <c r="I726" s="101">
        <f t="shared" si="218"/>
        <v>0.39729423787852663</v>
      </c>
      <c r="J726" s="101">
        <f t="shared" si="219"/>
        <v>112.84561609080515</v>
      </c>
      <c r="K726" s="101">
        <f t="shared" si="220"/>
        <v>27.109933183124845</v>
      </c>
      <c r="L726" s="101">
        <f t="shared" si="209"/>
        <v>14.721070118488171</v>
      </c>
      <c r="M726" s="101">
        <f t="shared" si="221"/>
        <v>827.16739526775802</v>
      </c>
      <c r="N726" s="101">
        <f t="shared" si="222"/>
        <v>79.658012327900792</v>
      </c>
      <c r="O726" s="101">
        <f t="shared" si="223"/>
        <v>1.9014284973023083</v>
      </c>
      <c r="P726" s="101">
        <f t="shared" si="224"/>
        <v>1.9014284973023083</v>
      </c>
      <c r="Q726" s="101">
        <f t="shared" si="225"/>
        <v>465.21622046360687</v>
      </c>
      <c r="R726" s="101">
        <f t="shared" si="226"/>
        <v>15.253796550165559</v>
      </c>
      <c r="S726" s="101">
        <f t="shared" si="210"/>
        <v>263.23650893148022</v>
      </c>
      <c r="T726" s="101">
        <f t="shared" si="211"/>
        <v>578.06183655441203</v>
      </c>
      <c r="U726" s="101">
        <f t="shared" si="212"/>
        <v>42.363729733290405</v>
      </c>
      <c r="V726" s="33">
        <f t="shared" si="213"/>
        <v>999.99999999999955</v>
      </c>
      <c r="W726" s="105">
        <f t="shared" si="227"/>
        <v>307488.56169964944</v>
      </c>
      <c r="X726" s="112">
        <f t="shared" si="214"/>
        <v>379.57443371229721</v>
      </c>
      <c r="Y726" s="32">
        <f>(uNES*L726+ uOCEX*G726+uEREX*'UC '!H726+uHOEX*I726+uNES*S726+ uOCEX*N726+uEREX*O726+uHOEX*P726)/(1+oDR)^A$5:A$65536</f>
        <v>197.73250301388563</v>
      </c>
    </row>
    <row r="727" spans="1:25" x14ac:dyDescent="0.25">
      <c r="A727" s="4">
        <v>721</v>
      </c>
      <c r="C727" s="110">
        <f>IF(male=0,VLOOKUP((A725:A1559/'Life tables'!$I$2)+age,lifetable,13,1),IF(male=1,VLOOKUP((A725:A1559/'Life tables'!$I$2)+age,lifetable,10,1),"error"))</f>
        <v>1.1900158768971547E-3</v>
      </c>
      <c r="F727" s="101">
        <f t="shared" si="215"/>
        <v>172.83260472810605</v>
      </c>
      <c r="G727" s="101">
        <f t="shared" si="216"/>
        <v>17.361396863650935</v>
      </c>
      <c r="H727" s="101">
        <f t="shared" si="217"/>
        <v>0.39729423786902018</v>
      </c>
      <c r="I727" s="101">
        <f t="shared" si="218"/>
        <v>0.39729423786902018</v>
      </c>
      <c r="J727" s="101">
        <f t="shared" si="219"/>
        <v>113.07289554529167</v>
      </c>
      <c r="K727" s="101">
        <f t="shared" si="220"/>
        <v>27.141076728944171</v>
      </c>
      <c r="L727" s="101">
        <f t="shared" si="209"/>
        <v>14.462647114481229</v>
      </c>
      <c r="M727" s="101">
        <f t="shared" si="221"/>
        <v>827.1673952718935</v>
      </c>
      <c r="N727" s="101">
        <f t="shared" si="222"/>
        <v>79.658012328299051</v>
      </c>
      <c r="O727" s="101">
        <f t="shared" si="223"/>
        <v>1.9014284973118147</v>
      </c>
      <c r="P727" s="101">
        <f t="shared" si="224"/>
        <v>1.9014284973118147</v>
      </c>
      <c r="Q727" s="101">
        <f t="shared" si="225"/>
        <v>466.29988255642598</v>
      </c>
      <c r="R727" s="101">
        <f t="shared" si="226"/>
        <v>15.275949822292459</v>
      </c>
      <c r="S727" s="101">
        <f t="shared" si="210"/>
        <v>262.13069357025245</v>
      </c>
      <c r="T727" s="101">
        <f t="shared" si="211"/>
        <v>579.3727781017177</v>
      </c>
      <c r="U727" s="101">
        <f t="shared" si="212"/>
        <v>42.417026551236631</v>
      </c>
      <c r="V727" s="33">
        <f t="shared" si="213"/>
        <v>999.99999999999955</v>
      </c>
      <c r="W727" s="105">
        <f t="shared" si="227"/>
        <v>305700.30116849026</v>
      </c>
      <c r="X727" s="112">
        <f t="shared" si="214"/>
        <v>378.21019534704533</v>
      </c>
      <c r="Y727" s="32">
        <f>(uNES*L727+ uOCEX*G727+uEREX*'UC '!H727+uHOEX*I727+uNES*S727+ uOCEX*N727+uEREX*O727+uHOEX*P727)/(1+oDR)^A$5:A$65536</f>
        <v>196.93389700618411</v>
      </c>
    </row>
    <row r="728" spans="1:25" x14ac:dyDescent="0.25">
      <c r="A728" s="4">
        <v>722</v>
      </c>
      <c r="C728" s="110">
        <f>IF(male=0,VLOOKUP((A726:A1560/'Life tables'!$I$2)+age,lifetable,13,1),IF(male=1,VLOOKUP((A726:A1560/'Life tables'!$I$2)+age,lifetable,10,1),"error"))</f>
        <v>1.1900158768971547E-3</v>
      </c>
      <c r="F728" s="101">
        <f t="shared" si="215"/>
        <v>172.83260472409799</v>
      </c>
      <c r="G728" s="101">
        <f t="shared" si="216"/>
        <v>17.361396863248316</v>
      </c>
      <c r="H728" s="101">
        <f t="shared" si="217"/>
        <v>0.39729423785980678</v>
      </c>
      <c r="I728" s="101">
        <f t="shared" si="218"/>
        <v>0.39729423785980678</v>
      </c>
      <c r="J728" s="101">
        <f t="shared" si="219"/>
        <v>113.30017499977292</v>
      </c>
      <c r="K728" s="101">
        <f t="shared" si="220"/>
        <v>27.172220274762775</v>
      </c>
      <c r="L728" s="101">
        <f t="shared" si="209"/>
        <v>14.204224110594367</v>
      </c>
      <c r="M728" s="101">
        <f t="shared" si="221"/>
        <v>827.16739527590164</v>
      </c>
      <c r="N728" s="101">
        <f t="shared" si="222"/>
        <v>79.658012328685047</v>
      </c>
      <c r="O728" s="101">
        <f t="shared" si="223"/>
        <v>1.9014284973210283</v>
      </c>
      <c r="P728" s="101">
        <f t="shared" si="224"/>
        <v>1.9014284973210283</v>
      </c>
      <c r="Q728" s="101">
        <f t="shared" si="225"/>
        <v>467.38354464925038</v>
      </c>
      <c r="R728" s="101">
        <f t="shared" si="226"/>
        <v>15.298103094419467</v>
      </c>
      <c r="S728" s="101">
        <f t="shared" si="210"/>
        <v>261.02487820890462</v>
      </c>
      <c r="T728" s="101">
        <f t="shared" si="211"/>
        <v>580.68371964902326</v>
      </c>
      <c r="U728" s="101">
        <f t="shared" si="212"/>
        <v>42.470323369182239</v>
      </c>
      <c r="V728" s="33">
        <f t="shared" si="213"/>
        <v>999.99999999999966</v>
      </c>
      <c r="W728" s="105">
        <f t="shared" si="227"/>
        <v>303915.74515056872</v>
      </c>
      <c r="X728" s="112">
        <f t="shared" si="214"/>
        <v>376.84595698179407</v>
      </c>
      <c r="Y728" s="32">
        <f>(uNES*L728+ uOCEX*G728+uEREX*'UC '!H728+uHOEX*I728+uNES*S728+ uOCEX*N728+uEREX*O728+uHOEX*P728)/(1+oDR)^A$5:A$65536</f>
        <v>196.13573398405202</v>
      </c>
    </row>
    <row r="729" spans="1:25" x14ac:dyDescent="0.25">
      <c r="A729" s="4">
        <v>723</v>
      </c>
      <c r="C729" s="110">
        <f>IF(male=0,VLOOKUP((A727:A1561/'Life tables'!$I$2)+age,lifetable,13,1),IF(male=1,VLOOKUP((A727:A1561/'Life tables'!$I$2)+age,lifetable,10,1),"error"))</f>
        <v>1.1900158768971547E-3</v>
      </c>
      <c r="F729" s="101">
        <f t="shared" si="215"/>
        <v>172.83260472021345</v>
      </c>
      <c r="G729" s="101">
        <f t="shared" si="216"/>
        <v>17.361396862858108</v>
      </c>
      <c r="H729" s="101">
        <f t="shared" si="217"/>
        <v>0.39729423785087731</v>
      </c>
      <c r="I729" s="101">
        <f t="shared" si="218"/>
        <v>0.39729423785087731</v>
      </c>
      <c r="J729" s="101">
        <f t="shared" si="219"/>
        <v>113.52745445424907</v>
      </c>
      <c r="K729" s="101">
        <f t="shared" si="220"/>
        <v>27.20336382058068</v>
      </c>
      <c r="L729" s="101">
        <f t="shared" si="209"/>
        <v>13.945801106823836</v>
      </c>
      <c r="M729" s="101">
        <f t="shared" si="221"/>
        <v>827.16739527978621</v>
      </c>
      <c r="N729" s="101">
        <f t="shared" si="222"/>
        <v>79.658012329059133</v>
      </c>
      <c r="O729" s="101">
        <f t="shared" si="223"/>
        <v>1.9014284973299578</v>
      </c>
      <c r="P729" s="101">
        <f t="shared" si="224"/>
        <v>1.9014284973299578</v>
      </c>
      <c r="Q729" s="101">
        <f t="shared" si="225"/>
        <v>468.46720674207984</v>
      </c>
      <c r="R729" s="101">
        <f t="shared" si="226"/>
        <v>15.320256366546579</v>
      </c>
      <c r="S729" s="101">
        <f t="shared" si="210"/>
        <v>259.91906284744073</v>
      </c>
      <c r="T729" s="101">
        <f t="shared" si="211"/>
        <v>581.99466119632893</v>
      </c>
      <c r="U729" s="101">
        <f t="shared" si="212"/>
        <v>42.523620187127257</v>
      </c>
      <c r="V729" s="33">
        <f t="shared" si="213"/>
        <v>999.99999999999966</v>
      </c>
      <c r="W729" s="105">
        <f t="shared" si="227"/>
        <v>302134.88749258441</v>
      </c>
      <c r="X729" s="112">
        <f t="shared" si="214"/>
        <v>375.4817186165435</v>
      </c>
      <c r="Y729" s="32">
        <f>(uNES*L729+ uOCEX*G729+uEREX*'UC '!H729+uHOEX*I729+uNES*S729+ uOCEX*N729+uEREX*O729+uHOEX*P729)/(1+oDR)^A$5:A$65536</f>
        <v>195.33801375874489</v>
      </c>
    </row>
    <row r="730" spans="1:25" x14ac:dyDescent="0.25">
      <c r="A730" s="4">
        <v>724</v>
      </c>
      <c r="C730" s="110">
        <f>IF(male=0,VLOOKUP((A728:A1562/'Life tables'!$I$2)+age,lifetable,13,1),IF(male=1,VLOOKUP((A728:A1562/'Life tables'!$I$2)+age,lifetable,10,1),"error"))</f>
        <v>1.1900158768971547E-3</v>
      </c>
      <c r="F730" s="101">
        <f t="shared" si="215"/>
        <v>172.83260471644866</v>
      </c>
      <c r="G730" s="101">
        <f t="shared" si="216"/>
        <v>17.361396862479925</v>
      </c>
      <c r="H730" s="101">
        <f t="shared" si="217"/>
        <v>0.39729423784222312</v>
      </c>
      <c r="I730" s="101">
        <f t="shared" si="218"/>
        <v>0.39729423784222312</v>
      </c>
      <c r="J730" s="101">
        <f t="shared" si="219"/>
        <v>113.75473390872025</v>
      </c>
      <c r="K730" s="101">
        <f t="shared" si="220"/>
        <v>27.234507366397906</v>
      </c>
      <c r="L730" s="101">
        <f t="shared" si="209"/>
        <v>13.687378103166111</v>
      </c>
      <c r="M730" s="101">
        <f t="shared" si="221"/>
        <v>827.16739528355106</v>
      </c>
      <c r="N730" s="101">
        <f t="shared" si="222"/>
        <v>79.658012329421695</v>
      </c>
      <c r="O730" s="101">
        <f t="shared" si="223"/>
        <v>1.9014284973386122</v>
      </c>
      <c r="P730" s="101">
        <f t="shared" si="224"/>
        <v>1.9014284973386122</v>
      </c>
      <c r="Q730" s="101">
        <f t="shared" si="225"/>
        <v>469.55086883491424</v>
      </c>
      <c r="R730" s="101">
        <f t="shared" si="226"/>
        <v>15.342409638673791</v>
      </c>
      <c r="S730" s="101">
        <f t="shared" si="210"/>
        <v>258.81324748586417</v>
      </c>
      <c r="T730" s="101">
        <f t="shared" si="211"/>
        <v>583.30560274363449</v>
      </c>
      <c r="U730" s="101">
        <f t="shared" si="212"/>
        <v>42.576917005071699</v>
      </c>
      <c r="V730" s="33">
        <f t="shared" si="213"/>
        <v>999.99999999999977</v>
      </c>
      <c r="W730" s="105">
        <f t="shared" si="227"/>
        <v>300357.722050488</v>
      </c>
      <c r="X730" s="112">
        <f t="shared" si="214"/>
        <v>374.11748025129356</v>
      </c>
      <c r="Y730" s="32">
        <f>(uNES*L730+ uOCEX*G730+uEREX*'UC '!H730+uHOEX*I730+uNES*S730+ uOCEX*N730+uEREX*O730+uHOEX*P730)/(1+oDR)^A$5:A$65536</f>
        <v>194.54073614158986</v>
      </c>
    </row>
    <row r="731" spans="1:25" x14ac:dyDescent="0.25">
      <c r="A731" s="4">
        <v>725</v>
      </c>
      <c r="C731" s="110">
        <f>IF(male=0,VLOOKUP((A729:A1563/'Life tables'!$I$2)+age,lifetable,13,1),IF(male=1,VLOOKUP((A729:A1563/'Life tables'!$I$2)+age,lifetable,10,1),"error"))</f>
        <v>1.1900158768971547E-3</v>
      </c>
      <c r="F731" s="101">
        <f t="shared" si="215"/>
        <v>172.83260471279991</v>
      </c>
      <c r="G731" s="101">
        <f t="shared" si="216"/>
        <v>17.361396862113398</v>
      </c>
      <c r="H731" s="101">
        <f t="shared" si="217"/>
        <v>0.39729423783383561</v>
      </c>
      <c r="I731" s="101">
        <f t="shared" si="218"/>
        <v>0.39729423783383561</v>
      </c>
      <c r="J731" s="101">
        <f t="shared" si="219"/>
        <v>113.98201336318665</v>
      </c>
      <c r="K731" s="101">
        <f t="shared" si="220"/>
        <v>27.265650912214475</v>
      </c>
      <c r="L731" s="101">
        <f t="shared" si="209"/>
        <v>13.428955099617696</v>
      </c>
      <c r="M731" s="101">
        <f t="shared" si="221"/>
        <v>827.16739528719972</v>
      </c>
      <c r="N731" s="101">
        <f t="shared" si="222"/>
        <v>79.658012329773072</v>
      </c>
      <c r="O731" s="101">
        <f t="shared" si="223"/>
        <v>1.9014284973469995</v>
      </c>
      <c r="P731" s="101">
        <f t="shared" si="224"/>
        <v>1.9014284973469995</v>
      </c>
      <c r="Q731" s="101">
        <f t="shared" si="225"/>
        <v>470.63453092775342</v>
      </c>
      <c r="R731" s="101">
        <f t="shared" si="226"/>
        <v>15.364562910801101</v>
      </c>
      <c r="S731" s="101">
        <f t="shared" si="210"/>
        <v>257.70743212417813</v>
      </c>
      <c r="T731" s="101">
        <f t="shared" si="211"/>
        <v>584.61654429094006</v>
      </c>
      <c r="U731" s="101">
        <f t="shared" si="212"/>
        <v>42.63021382301558</v>
      </c>
      <c r="V731" s="33">
        <f t="shared" si="213"/>
        <v>999.99999999999966</v>
      </c>
      <c r="W731" s="105">
        <f t="shared" si="227"/>
        <v>298584.2426894675</v>
      </c>
      <c r="X731" s="112">
        <f t="shared" si="214"/>
        <v>372.75324188604395</v>
      </c>
      <c r="Y731" s="32">
        <f>(uNES*L731+ uOCEX*G731+uEREX*'UC '!H731+uHOEX*I731+uNES*S731+ uOCEX*N731+uEREX*O731+uHOEX*P731)/(1+oDR)^A$5:A$65536</f>
        <v>193.74390094398618</v>
      </c>
    </row>
    <row r="732" spans="1:25" x14ac:dyDescent="0.25">
      <c r="A732" s="4">
        <v>726</v>
      </c>
      <c r="C732" s="110">
        <f>IF(male=0,VLOOKUP((A730:A1564/'Life tables'!$I$2)+age,lifetable,13,1),IF(male=1,VLOOKUP((A730:A1564/'Life tables'!$I$2)+age,lifetable,10,1),"error"))</f>
        <v>1.1900158768971547E-3</v>
      </c>
      <c r="F732" s="101">
        <f t="shared" si="215"/>
        <v>172.83260470926365</v>
      </c>
      <c r="G732" s="101">
        <f t="shared" si="216"/>
        <v>17.361396861758177</v>
      </c>
      <c r="H732" s="101">
        <f t="shared" si="217"/>
        <v>0.39729423782570678</v>
      </c>
      <c r="I732" s="101">
        <f t="shared" si="218"/>
        <v>0.39729423782570678</v>
      </c>
      <c r="J732" s="101">
        <f t="shared" si="219"/>
        <v>114.20929281764839</v>
      </c>
      <c r="K732" s="101">
        <f t="shared" si="220"/>
        <v>27.296794458030408</v>
      </c>
      <c r="L732" s="101">
        <f t="shared" si="209"/>
        <v>13.170532096175265</v>
      </c>
      <c r="M732" s="101">
        <f t="shared" si="221"/>
        <v>827.16739529073595</v>
      </c>
      <c r="N732" s="101">
        <f t="shared" si="222"/>
        <v>79.658012330113621</v>
      </c>
      <c r="O732" s="101">
        <f t="shared" si="223"/>
        <v>1.9014284973551283</v>
      </c>
      <c r="P732" s="101">
        <f t="shared" si="224"/>
        <v>1.9014284973551283</v>
      </c>
      <c r="Q732" s="101">
        <f t="shared" si="225"/>
        <v>471.71819302059725</v>
      </c>
      <c r="R732" s="101">
        <f t="shared" si="226"/>
        <v>15.386716182928506</v>
      </c>
      <c r="S732" s="101">
        <f t="shared" si="210"/>
        <v>256.60161676238636</v>
      </c>
      <c r="T732" s="101">
        <f t="shared" si="211"/>
        <v>585.92748583824562</v>
      </c>
      <c r="U732" s="101">
        <f t="shared" si="212"/>
        <v>42.683510640958914</v>
      </c>
      <c r="V732" s="33">
        <f t="shared" si="213"/>
        <v>999.99999999999955</v>
      </c>
      <c r="W732" s="105">
        <f t="shared" si="227"/>
        <v>296814.44328393624</v>
      </c>
      <c r="X732" s="112">
        <f t="shared" si="214"/>
        <v>371.38900352079509</v>
      </c>
      <c r="Y732" s="32">
        <f>(uNES*L732+ uOCEX*G732+uEREX*'UC '!H732+uHOEX*I732+uNES*S732+ uOCEX*N732+uEREX*O732+uHOEX*P732)/(1+oDR)^A$5:A$65536</f>
        <v>192.94750797740502</v>
      </c>
    </row>
    <row r="733" spans="1:25" x14ac:dyDescent="0.25">
      <c r="A733" s="4">
        <v>727</v>
      </c>
      <c r="C733" s="110">
        <f>IF(male=0,VLOOKUP((A731:A1565/'Life tables'!$I$2)+age,lifetable,13,1),IF(male=1,VLOOKUP((A731:A1565/'Life tables'!$I$2)+age,lifetable,10,1),"error"))</f>
        <v>1.1900158768971547E-3</v>
      </c>
      <c r="F733" s="101">
        <f t="shared" si="215"/>
        <v>172.83260470583639</v>
      </c>
      <c r="G733" s="101">
        <f t="shared" si="216"/>
        <v>17.361396861413901</v>
      </c>
      <c r="H733" s="101">
        <f t="shared" si="217"/>
        <v>0.39729423781782841</v>
      </c>
      <c r="I733" s="101">
        <f t="shared" si="218"/>
        <v>0.39729423781782841</v>
      </c>
      <c r="J733" s="101">
        <f t="shared" si="219"/>
        <v>114.43657227210562</v>
      </c>
      <c r="K733" s="101">
        <f t="shared" si="220"/>
        <v>27.327938003845723</v>
      </c>
      <c r="L733" s="101">
        <f t="shared" si="209"/>
        <v>12.912109092835493</v>
      </c>
      <c r="M733" s="101">
        <f t="shared" si="221"/>
        <v>827.16739529416327</v>
      </c>
      <c r="N733" s="101">
        <f t="shared" si="222"/>
        <v>79.658012330443682</v>
      </c>
      <c r="O733" s="101">
        <f t="shared" si="223"/>
        <v>1.9014284973630067</v>
      </c>
      <c r="P733" s="101">
        <f t="shared" si="224"/>
        <v>1.9014284973630067</v>
      </c>
      <c r="Q733" s="101">
        <f t="shared" si="225"/>
        <v>472.80185511344558</v>
      </c>
      <c r="R733" s="101">
        <f t="shared" si="226"/>
        <v>15.408869455056003</v>
      </c>
      <c r="S733" s="101">
        <f t="shared" si="210"/>
        <v>255.49580140049204</v>
      </c>
      <c r="T733" s="101">
        <f t="shared" si="211"/>
        <v>587.23842738555118</v>
      </c>
      <c r="U733" s="101">
        <f t="shared" si="212"/>
        <v>42.736807458901723</v>
      </c>
      <c r="V733" s="33">
        <f t="shared" si="213"/>
        <v>999.99999999999966</v>
      </c>
      <c r="W733" s="105">
        <f t="shared" si="227"/>
        <v>295048.31771751848</v>
      </c>
      <c r="X733" s="112">
        <f t="shared" si="214"/>
        <v>370.02476515554679</v>
      </c>
      <c r="Y733" s="32">
        <f>(uNES*L733+ uOCEX*G733+uEREX*'UC '!H733+uHOEX*I733+uNES*S733+ uOCEX*N733+uEREX*O733+uHOEX*P733)/(1+oDR)^A$5:A$65536</f>
        <v>192.15155705338941</v>
      </c>
    </row>
    <row r="734" spans="1:25" x14ac:dyDescent="0.25">
      <c r="A734" s="4">
        <v>728</v>
      </c>
      <c r="C734" s="110">
        <f>IF(male=0,VLOOKUP((A732:A1566/'Life tables'!$I$2)+age,lifetable,13,1),IF(male=1,VLOOKUP((A732:A1566/'Life tables'!$I$2)+age,lifetable,10,1),"error"))</f>
        <v>1.1900158768971547E-3</v>
      </c>
      <c r="F734" s="101">
        <f t="shared" si="215"/>
        <v>172.83260470251474</v>
      </c>
      <c r="G734" s="101">
        <f t="shared" si="216"/>
        <v>17.361396861080234</v>
      </c>
      <c r="H734" s="101">
        <f t="shared" si="217"/>
        <v>0.39729423781019291</v>
      </c>
      <c r="I734" s="101">
        <f t="shared" si="218"/>
        <v>0.39729423781019291</v>
      </c>
      <c r="J734" s="101">
        <f t="shared" si="219"/>
        <v>114.66385172655849</v>
      </c>
      <c r="K734" s="101">
        <f t="shared" si="220"/>
        <v>27.359081549660438</v>
      </c>
      <c r="L734" s="101">
        <f t="shared" si="209"/>
        <v>12.653686089595197</v>
      </c>
      <c r="M734" s="101">
        <f t="shared" si="221"/>
        <v>827.16739529748486</v>
      </c>
      <c r="N734" s="101">
        <f t="shared" si="222"/>
        <v>79.658012330763555</v>
      </c>
      <c r="O734" s="101">
        <f t="shared" si="223"/>
        <v>1.9014284973706421</v>
      </c>
      <c r="P734" s="101">
        <f t="shared" si="224"/>
        <v>1.9014284973706421</v>
      </c>
      <c r="Q734" s="101">
        <f t="shared" si="225"/>
        <v>473.88551720629823</v>
      </c>
      <c r="R734" s="101">
        <f t="shared" si="226"/>
        <v>15.431022727183588</v>
      </c>
      <c r="S734" s="101">
        <f t="shared" si="210"/>
        <v>254.38998603849814</v>
      </c>
      <c r="T734" s="101">
        <f t="shared" si="211"/>
        <v>588.54936893285674</v>
      </c>
      <c r="U734" s="101">
        <f t="shared" si="212"/>
        <v>42.790104276844026</v>
      </c>
      <c r="V734" s="33">
        <f t="shared" si="213"/>
        <v>999.99999999999955</v>
      </c>
      <c r="W734" s="105">
        <f t="shared" si="227"/>
        <v>293285.85988303763</v>
      </c>
      <c r="X734" s="112">
        <f t="shared" si="214"/>
        <v>368.66052679029883</v>
      </c>
      <c r="Y734" s="32">
        <f>(uNES*L734+ uOCEX*G734+uEREX*'UC '!H734+uHOEX*I734+uNES*S734+ uOCEX*N734+uEREX*O734+uHOEX*P734)/(1+oDR)^A$5:A$65536</f>
        <v>191.35604798355379</v>
      </c>
    </row>
    <row r="735" spans="1:25" x14ac:dyDescent="0.25">
      <c r="A735" s="4">
        <v>729</v>
      </c>
      <c r="C735" s="110">
        <f>IF(male=0,VLOOKUP((A733:A1567/'Life tables'!$I$2)+age,lifetable,13,1),IF(male=1,VLOOKUP((A733:A1567/'Life tables'!$I$2)+age,lifetable,10,1),"error"))</f>
        <v>1.1900158768971547E-3</v>
      </c>
      <c r="F735" s="101">
        <f t="shared" si="215"/>
        <v>172.8326046992955</v>
      </c>
      <c r="G735" s="101">
        <f t="shared" si="216"/>
        <v>17.361396860756855</v>
      </c>
      <c r="H735" s="101">
        <f t="shared" si="217"/>
        <v>0.39729423780279277</v>
      </c>
      <c r="I735" s="101">
        <f t="shared" si="218"/>
        <v>0.39729423780279277</v>
      </c>
      <c r="J735" s="101">
        <f t="shared" si="219"/>
        <v>114.89113118100713</v>
      </c>
      <c r="K735" s="101">
        <f t="shared" si="220"/>
        <v>27.390225095474573</v>
      </c>
      <c r="L735" s="101">
        <f t="shared" si="209"/>
        <v>12.395263086451365</v>
      </c>
      <c r="M735" s="101">
        <f t="shared" si="221"/>
        <v>827.16739530070402</v>
      </c>
      <c r="N735" s="101">
        <f t="shared" si="222"/>
        <v>79.658012331073564</v>
      </c>
      <c r="O735" s="101">
        <f t="shared" si="223"/>
        <v>1.901428497378042</v>
      </c>
      <c r="P735" s="101">
        <f t="shared" si="224"/>
        <v>1.901428497378042</v>
      </c>
      <c r="Q735" s="101">
        <f t="shared" si="225"/>
        <v>474.96917929915509</v>
      </c>
      <c r="R735" s="101">
        <f t="shared" si="226"/>
        <v>15.453175999311261</v>
      </c>
      <c r="S735" s="101">
        <f t="shared" si="210"/>
        <v>253.28417067640805</v>
      </c>
      <c r="T735" s="101">
        <f t="shared" si="211"/>
        <v>589.86031048016218</v>
      </c>
      <c r="U735" s="101">
        <f t="shared" si="212"/>
        <v>42.843401094785833</v>
      </c>
      <c r="V735" s="33">
        <f t="shared" si="213"/>
        <v>999.99999999999955</v>
      </c>
      <c r="W735" s="105">
        <f t="shared" si="227"/>
        <v>291527.06368250237</v>
      </c>
      <c r="X735" s="112">
        <f t="shared" si="214"/>
        <v>367.29628842505156</v>
      </c>
      <c r="Y735" s="32">
        <f>(uNES*L735+ uOCEX*G735+uEREX*'UC '!H735+uHOEX*I735+uNES*S735+ uOCEX*N735+uEREX*O735+uHOEX*P735)/(1+oDR)^A$5:A$65536</f>
        <v>190.56098057958513</v>
      </c>
    </row>
    <row r="736" spans="1:25" x14ac:dyDescent="0.25">
      <c r="A736" s="4">
        <v>730</v>
      </c>
      <c r="C736" s="110">
        <f>IF(male=0,VLOOKUP((A734:A1568/'Life tables'!$I$2)+age,lifetable,13,1),IF(male=1,VLOOKUP((A734:A1568/'Life tables'!$I$2)+age,lifetable,10,1),"error"))</f>
        <v>1.1900158768971547E-3</v>
      </c>
      <c r="F736" s="101">
        <f t="shared" si="215"/>
        <v>172.83260469617548</v>
      </c>
      <c r="G736" s="101">
        <f t="shared" si="216"/>
        <v>17.361396860443442</v>
      </c>
      <c r="H736" s="101">
        <f t="shared" si="217"/>
        <v>0.39729423779562067</v>
      </c>
      <c r="I736" s="101">
        <f t="shared" si="218"/>
        <v>0.39729423779562067</v>
      </c>
      <c r="J736" s="101">
        <f t="shared" si="219"/>
        <v>115.11841063545165</v>
      </c>
      <c r="K736" s="101">
        <f t="shared" si="220"/>
        <v>27.421368641288147</v>
      </c>
      <c r="L736" s="101">
        <f t="shared" si="209"/>
        <v>12.136840083400983</v>
      </c>
      <c r="M736" s="101">
        <f t="shared" si="221"/>
        <v>827.16739530382392</v>
      </c>
      <c r="N736" s="101">
        <f t="shared" si="222"/>
        <v>79.658012331374024</v>
      </c>
      <c r="O736" s="101">
        <f t="shared" si="223"/>
        <v>1.9014284973852138</v>
      </c>
      <c r="P736" s="101">
        <f t="shared" si="224"/>
        <v>1.9014284973852138</v>
      </c>
      <c r="Q736" s="101">
        <f t="shared" si="225"/>
        <v>476.05284139201603</v>
      </c>
      <c r="R736" s="101">
        <f t="shared" si="226"/>
        <v>15.475329271439017</v>
      </c>
      <c r="S736" s="101">
        <f t="shared" si="210"/>
        <v>252.1783553142244</v>
      </c>
      <c r="T736" s="101">
        <f t="shared" si="211"/>
        <v>591.17125202746774</v>
      </c>
      <c r="U736" s="101">
        <f t="shared" si="212"/>
        <v>42.896697912727163</v>
      </c>
      <c r="V736" s="33">
        <f t="shared" si="213"/>
        <v>999.99999999999943</v>
      </c>
      <c r="W736" s="105">
        <f t="shared" si="227"/>
        <v>289771.92302709335</v>
      </c>
      <c r="X736" s="112">
        <f t="shared" si="214"/>
        <v>365.93205005980451</v>
      </c>
      <c r="Y736" s="32">
        <f>(uNES*L736+ uOCEX*G736+uEREX*'UC '!H736+uHOEX*I736+uNES*S736+ uOCEX*N736+uEREX*O736+uHOEX*P736)/(1+oDR)^A$5:A$65536</f>
        <v>189.76635465324136</v>
      </c>
    </row>
    <row r="737" spans="1:25" x14ac:dyDescent="0.25">
      <c r="A737" s="4">
        <v>731</v>
      </c>
      <c r="C737" s="110">
        <f>IF(male=0,VLOOKUP((A735:A1569/'Life tables'!$I$2)+age,lifetable,13,1),IF(male=1,VLOOKUP((A735:A1569/'Life tables'!$I$2)+age,lifetable,10,1),"error"))</f>
        <v>1.3000289296523082E-3</v>
      </c>
      <c r="F737" s="101">
        <f t="shared" si="215"/>
        <v>172.83260469315164</v>
      </c>
      <c r="G737" s="101">
        <f t="shared" si="216"/>
        <v>17.361396860139692</v>
      </c>
      <c r="H737" s="101">
        <f t="shared" si="217"/>
        <v>0.39729423778866974</v>
      </c>
      <c r="I737" s="101">
        <f t="shared" si="218"/>
        <v>0.39729423778866974</v>
      </c>
      <c r="J737" s="101">
        <f t="shared" si="219"/>
        <v>115.36670132772268</v>
      </c>
      <c r="K737" s="101">
        <f t="shared" si="220"/>
        <v>27.452512187101174</v>
      </c>
      <c r="L737" s="101">
        <f t="shared" si="209"/>
        <v>11.857405842610746</v>
      </c>
      <c r="M737" s="101">
        <f t="shared" si="221"/>
        <v>827.16739530684777</v>
      </c>
      <c r="N737" s="101">
        <f t="shared" si="222"/>
        <v>79.658012331665219</v>
      </c>
      <c r="O737" s="101">
        <f t="shared" si="223"/>
        <v>1.9014284973921649</v>
      </c>
      <c r="P737" s="101">
        <f t="shared" si="224"/>
        <v>1.9014284973921649</v>
      </c>
      <c r="Q737" s="101">
        <f t="shared" si="225"/>
        <v>477.23668448019839</v>
      </c>
      <c r="R737" s="101">
        <f t="shared" si="226"/>
        <v>15.497482543566854</v>
      </c>
      <c r="S737" s="101">
        <f t="shared" si="210"/>
        <v>250.972358956633</v>
      </c>
      <c r="T737" s="101">
        <f t="shared" si="211"/>
        <v>592.60338580792109</v>
      </c>
      <c r="U737" s="101">
        <f t="shared" si="212"/>
        <v>42.949994730668024</v>
      </c>
      <c r="V737" s="33">
        <f t="shared" si="213"/>
        <v>999.99999999999943</v>
      </c>
      <c r="W737" s="105">
        <f t="shared" si="227"/>
        <v>287894.42472883651</v>
      </c>
      <c r="X737" s="112">
        <f t="shared" si="214"/>
        <v>364.44661946141031</v>
      </c>
      <c r="Y737" s="32">
        <f>(uNES*L737+ uOCEX*G737+uEREX*'UC '!H737+uHOEX*I737+uNES*S737+ uOCEX*N737+uEREX*O737+uHOEX*P737)/(1+oDR)^A$5:A$65536</f>
        <v>188.90646669270873</v>
      </c>
    </row>
    <row r="738" spans="1:25" x14ac:dyDescent="0.25">
      <c r="A738" s="4">
        <v>732</v>
      </c>
      <c r="C738" s="110">
        <f>IF(male=0,VLOOKUP((A736:A1570/'Life tables'!$I$2)+age,lifetable,13,1),IF(male=1,VLOOKUP((A736:A1570/'Life tables'!$I$2)+age,lifetable,10,1),"error"))</f>
        <v>1.3000289296523082E-3</v>
      </c>
      <c r="F738" s="101">
        <f t="shared" si="215"/>
        <v>172.83260469022099</v>
      </c>
      <c r="G738" s="101">
        <f t="shared" si="216"/>
        <v>17.3613968598453</v>
      </c>
      <c r="H738" s="101">
        <f t="shared" si="217"/>
        <v>0.39729423778193296</v>
      </c>
      <c r="I738" s="101">
        <f t="shared" si="218"/>
        <v>0.39729423778193296</v>
      </c>
      <c r="J738" s="101">
        <f t="shared" si="219"/>
        <v>115.6149920199895</v>
      </c>
      <c r="K738" s="101">
        <f t="shared" si="220"/>
        <v>27.483655732913675</v>
      </c>
      <c r="L738" s="101">
        <f t="shared" si="209"/>
        <v>11.577971601908644</v>
      </c>
      <c r="M738" s="101">
        <f t="shared" si="221"/>
        <v>827.1673953097785</v>
      </c>
      <c r="N738" s="101">
        <f t="shared" si="222"/>
        <v>79.658012331947461</v>
      </c>
      <c r="O738" s="101">
        <f t="shared" si="223"/>
        <v>1.9014284973989017</v>
      </c>
      <c r="P738" s="101">
        <f t="shared" si="224"/>
        <v>1.9014284973989017</v>
      </c>
      <c r="Q738" s="101">
        <f t="shared" si="225"/>
        <v>478.42052756838495</v>
      </c>
      <c r="R738" s="101">
        <f t="shared" si="226"/>
        <v>15.51963581569477</v>
      </c>
      <c r="S738" s="101">
        <f t="shared" si="210"/>
        <v>249.76636259895349</v>
      </c>
      <c r="T738" s="101">
        <f t="shared" si="211"/>
        <v>594.03551958837443</v>
      </c>
      <c r="U738" s="101">
        <f t="shared" si="212"/>
        <v>43.003291548608445</v>
      </c>
      <c r="V738" s="33">
        <f t="shared" si="213"/>
        <v>999.99999999999955</v>
      </c>
      <c r="W738" s="105">
        <f t="shared" si="227"/>
        <v>286020.85948095476</v>
      </c>
      <c r="X738" s="112">
        <f t="shared" si="214"/>
        <v>362.96118886301656</v>
      </c>
      <c r="Y738" s="32">
        <f>(uNES*L738+ uOCEX*G738+uEREX*'UC '!H738+uHOEX*I738+uNES*S738+ uOCEX*N738+uEREX*O738+uHOEX*P738)/(1+oDR)^A$5:A$65536</f>
        <v>188.04705762454276</v>
      </c>
    </row>
    <row r="739" spans="1:25" x14ac:dyDescent="0.25">
      <c r="A739" s="4">
        <v>733</v>
      </c>
      <c r="C739" s="110">
        <f>IF(male=0,VLOOKUP((A737:A1571/'Life tables'!$I$2)+age,lifetable,13,1),IF(male=1,VLOOKUP((A737:A1571/'Life tables'!$I$2)+age,lifetable,10,1),"error"))</f>
        <v>1.3000289296523082E-3</v>
      </c>
      <c r="F739" s="101">
        <f t="shared" si="215"/>
        <v>172.83260468738067</v>
      </c>
      <c r="G739" s="101">
        <f t="shared" si="216"/>
        <v>17.361396859559985</v>
      </c>
      <c r="H739" s="101">
        <f t="shared" si="217"/>
        <v>0.39729423777540385</v>
      </c>
      <c r="I739" s="101">
        <f t="shared" si="218"/>
        <v>0.39729423777540385</v>
      </c>
      <c r="J739" s="101">
        <f t="shared" si="219"/>
        <v>115.86328271225224</v>
      </c>
      <c r="K739" s="101">
        <f t="shared" si="220"/>
        <v>27.514799278725665</v>
      </c>
      <c r="L739" s="101">
        <f t="shared" si="209"/>
        <v>11.298537361291977</v>
      </c>
      <c r="M739" s="101">
        <f t="shared" si="221"/>
        <v>827.16739531261874</v>
      </c>
      <c r="N739" s="101">
        <f t="shared" si="222"/>
        <v>79.658012332220977</v>
      </c>
      <c r="O739" s="101">
        <f t="shared" si="223"/>
        <v>1.9014284974054307</v>
      </c>
      <c r="P739" s="101">
        <f t="shared" si="224"/>
        <v>1.9014284974054307</v>
      </c>
      <c r="Q739" s="101">
        <f t="shared" si="225"/>
        <v>479.60437065657555</v>
      </c>
      <c r="R739" s="101">
        <f t="shared" si="226"/>
        <v>15.54178908782276</v>
      </c>
      <c r="S739" s="101">
        <f t="shared" si="210"/>
        <v>248.5603662411886</v>
      </c>
      <c r="T739" s="101">
        <f t="shared" si="211"/>
        <v>595.46765336882777</v>
      </c>
      <c r="U739" s="101">
        <f t="shared" si="212"/>
        <v>43.056588366548425</v>
      </c>
      <c r="V739" s="33">
        <f t="shared" si="213"/>
        <v>999.99999999999943</v>
      </c>
      <c r="W739" s="105">
        <f t="shared" si="227"/>
        <v>284151.22072268982</v>
      </c>
      <c r="X739" s="112">
        <f t="shared" si="214"/>
        <v>361.47575826462321</v>
      </c>
      <c r="Y739" s="32">
        <f>(uNES*L739+ uOCEX*G739+uEREX*'UC '!H739+uHOEX*I739+uNES*S739+ uOCEX*N739+uEREX*O739+uHOEX*P739)/(1+oDR)^A$5:A$65536</f>
        <v>187.18812724441463</v>
      </c>
    </row>
    <row r="740" spans="1:25" x14ac:dyDescent="0.25">
      <c r="A740" s="4">
        <v>734</v>
      </c>
      <c r="C740" s="110">
        <f>IF(male=0,VLOOKUP((A738:A1572/'Life tables'!$I$2)+age,lifetable,13,1),IF(male=1,VLOOKUP((A738:A1572/'Life tables'!$I$2)+age,lifetable,10,1),"error"))</f>
        <v>1.3000289296523082E-3</v>
      </c>
      <c r="F740" s="101">
        <f t="shared" si="215"/>
        <v>172.83260468462788</v>
      </c>
      <c r="G740" s="101">
        <f t="shared" si="216"/>
        <v>17.36139685928346</v>
      </c>
      <c r="H740" s="101">
        <f t="shared" si="217"/>
        <v>0.39729423776907596</v>
      </c>
      <c r="I740" s="101">
        <f t="shared" si="218"/>
        <v>0.39729423776907596</v>
      </c>
      <c r="J740" s="101">
        <f t="shared" si="219"/>
        <v>116.11157340451103</v>
      </c>
      <c r="K740" s="101">
        <f t="shared" si="220"/>
        <v>27.545942824537157</v>
      </c>
      <c r="L740" s="101">
        <f t="shared" si="209"/>
        <v>11.019103120758103</v>
      </c>
      <c r="M740" s="101">
        <f t="shared" si="221"/>
        <v>827.16739531537144</v>
      </c>
      <c r="N740" s="101">
        <f t="shared" si="222"/>
        <v>79.658012332486066</v>
      </c>
      <c r="O740" s="101">
        <f t="shared" si="223"/>
        <v>1.9014284974117583</v>
      </c>
      <c r="P740" s="101">
        <f t="shared" si="224"/>
        <v>1.9014284974117583</v>
      </c>
      <c r="Q740" s="101">
        <f t="shared" si="225"/>
        <v>480.78821374477013</v>
      </c>
      <c r="R740" s="101">
        <f t="shared" si="226"/>
        <v>15.563942359950826</v>
      </c>
      <c r="S740" s="101">
        <f t="shared" si="210"/>
        <v>247.35436988334095</v>
      </c>
      <c r="T740" s="101">
        <f t="shared" si="211"/>
        <v>596.89978714928111</v>
      </c>
      <c r="U740" s="101">
        <f t="shared" si="212"/>
        <v>43.109885184487979</v>
      </c>
      <c r="V740" s="33">
        <f t="shared" si="213"/>
        <v>999.99999999999932</v>
      </c>
      <c r="W740" s="105">
        <f t="shared" si="227"/>
        <v>282285.50190316926</v>
      </c>
      <c r="X740" s="112">
        <f t="shared" si="214"/>
        <v>359.99032766623026</v>
      </c>
      <c r="Y740" s="32">
        <f>(uNES*L740+ uOCEX*G740+uEREX*'UC '!H740+uHOEX*I740+uNES*S740+ uOCEX*N740+uEREX*O740+uHOEX*P740)/(1+oDR)^A$5:A$65536</f>
        <v>186.32967534807341</v>
      </c>
    </row>
    <row r="741" spans="1:25" x14ac:dyDescent="0.25">
      <c r="A741" s="4">
        <v>735</v>
      </c>
      <c r="C741" s="110">
        <f>IF(male=0,VLOOKUP((A739:A1573/'Life tables'!$I$2)+age,lifetable,13,1),IF(male=1,VLOOKUP((A739:A1573/'Life tables'!$I$2)+age,lifetable,10,1),"error"))</f>
        <v>1.3000289296523082E-3</v>
      </c>
      <c r="F741" s="101">
        <f t="shared" si="215"/>
        <v>172.83260468195996</v>
      </c>
      <c r="G741" s="101">
        <f t="shared" si="216"/>
        <v>17.361396859015464</v>
      </c>
      <c r="H741" s="101">
        <f t="shared" si="217"/>
        <v>0.39729423776294315</v>
      </c>
      <c r="I741" s="101">
        <f t="shared" si="218"/>
        <v>0.39729423776294315</v>
      </c>
      <c r="J741" s="101">
        <f t="shared" si="219"/>
        <v>116.35986409676599</v>
      </c>
      <c r="K741" s="101">
        <f t="shared" si="220"/>
        <v>27.577086370348169</v>
      </c>
      <c r="L741" s="101">
        <f t="shared" si="209"/>
        <v>10.739668880304436</v>
      </c>
      <c r="M741" s="101">
        <f t="shared" si="221"/>
        <v>827.16739531803933</v>
      </c>
      <c r="N741" s="101">
        <f t="shared" si="222"/>
        <v>79.658012332742999</v>
      </c>
      <c r="O741" s="101">
        <f t="shared" si="223"/>
        <v>1.9014284974178912</v>
      </c>
      <c r="P741" s="101">
        <f t="shared" si="224"/>
        <v>1.9014284974178912</v>
      </c>
      <c r="Q741" s="101">
        <f t="shared" si="225"/>
        <v>481.97205683296852</v>
      </c>
      <c r="R741" s="101">
        <f t="shared" si="226"/>
        <v>15.586095632078962</v>
      </c>
      <c r="S741" s="101">
        <f t="shared" si="210"/>
        <v>246.14837352541304</v>
      </c>
      <c r="T741" s="101">
        <f t="shared" si="211"/>
        <v>598.33192092973445</v>
      </c>
      <c r="U741" s="101">
        <f t="shared" si="212"/>
        <v>43.163182002427135</v>
      </c>
      <c r="V741" s="33">
        <f t="shared" si="213"/>
        <v>999.99999999999932</v>
      </c>
      <c r="W741" s="105">
        <f t="shared" si="227"/>
        <v>280423.69648139225</v>
      </c>
      <c r="X741" s="112">
        <f t="shared" si="214"/>
        <v>358.50489706783765</v>
      </c>
      <c r="Y741" s="32">
        <f>(uNES*L741+ uOCEX*G741+uEREX*'UC '!H741+uHOEX*I741+uNES*S741+ uOCEX*N741+uEREX*O741+uHOEX*P741)/(1+oDR)^A$5:A$65536</f>
        <v>185.47170173134583</v>
      </c>
    </row>
    <row r="742" spans="1:25" x14ac:dyDescent="0.25">
      <c r="A742" s="4">
        <v>736</v>
      </c>
      <c r="C742" s="110">
        <f>IF(male=0,VLOOKUP((A740:A1574/'Life tables'!$I$2)+age,lifetable,13,1),IF(male=1,VLOOKUP((A740:A1574/'Life tables'!$I$2)+age,lifetable,10,1),"error"))</f>
        <v>1.3000289296523082E-3</v>
      </c>
      <c r="F742" s="101">
        <f t="shared" si="215"/>
        <v>172.83260467937427</v>
      </c>
      <c r="G742" s="101">
        <f t="shared" si="216"/>
        <v>17.361396858755725</v>
      </c>
      <c r="H742" s="101">
        <f t="shared" si="217"/>
        <v>0.39729423775699935</v>
      </c>
      <c r="I742" s="101">
        <f t="shared" si="218"/>
        <v>0.39729423775699935</v>
      </c>
      <c r="J742" s="101">
        <f t="shared" si="219"/>
        <v>116.60815478901723</v>
      </c>
      <c r="K742" s="101">
        <f t="shared" si="220"/>
        <v>27.608229916158717</v>
      </c>
      <c r="L742" s="101">
        <f t="shared" si="209"/>
        <v>10.460234639928615</v>
      </c>
      <c r="M742" s="101">
        <f t="shared" si="221"/>
        <v>827.16739532062502</v>
      </c>
      <c r="N742" s="101">
        <f t="shared" si="222"/>
        <v>79.658012332992001</v>
      </c>
      <c r="O742" s="101">
        <f t="shared" si="223"/>
        <v>1.9014284974238349</v>
      </c>
      <c r="P742" s="101">
        <f t="shared" si="224"/>
        <v>1.9014284974238349</v>
      </c>
      <c r="Q742" s="101">
        <f t="shared" si="225"/>
        <v>483.1558999211706</v>
      </c>
      <c r="R742" s="101">
        <f t="shared" si="226"/>
        <v>15.608248904207167</v>
      </c>
      <c r="S742" s="101">
        <f t="shared" si="210"/>
        <v>244.94237716740759</v>
      </c>
      <c r="T742" s="101">
        <f t="shared" si="211"/>
        <v>599.76405471018779</v>
      </c>
      <c r="U742" s="101">
        <f t="shared" si="212"/>
        <v>43.216478820365886</v>
      </c>
      <c r="V742" s="33">
        <f t="shared" si="213"/>
        <v>999.99999999999932</v>
      </c>
      <c r="W742" s="105">
        <f t="shared" si="227"/>
        <v>278565.79792621633</v>
      </c>
      <c r="X742" s="112">
        <f t="shared" si="214"/>
        <v>357.0194664694456</v>
      </c>
      <c r="Y742" s="32">
        <f>(uNES*L742+ uOCEX*G742+uEREX*'UC '!H742+uHOEX*I742+uNES*S742+ uOCEX*N742+uEREX*O742+uHOEX*P742)/(1+oDR)^A$5:A$65536</f>
        <v>184.61420619013694</v>
      </c>
    </row>
    <row r="743" spans="1:25" x14ac:dyDescent="0.25">
      <c r="A743" s="4">
        <v>737</v>
      </c>
      <c r="C743" s="110">
        <f>IF(male=0,VLOOKUP((A741:A1575/'Life tables'!$I$2)+age,lifetable,13,1),IF(male=1,VLOOKUP((A741:A1575/'Life tables'!$I$2)+age,lifetable,10,1),"error"))</f>
        <v>1.3000289296523082E-3</v>
      </c>
      <c r="F743" s="101">
        <f t="shared" si="215"/>
        <v>172.8326046768683</v>
      </c>
      <c r="G743" s="101">
        <f t="shared" si="216"/>
        <v>17.361396858503994</v>
      </c>
      <c r="H743" s="101">
        <f t="shared" si="217"/>
        <v>0.39729423775123884</v>
      </c>
      <c r="I743" s="101">
        <f t="shared" si="218"/>
        <v>0.39729423775123884</v>
      </c>
      <c r="J743" s="101">
        <f t="shared" si="219"/>
        <v>116.85644548126487</v>
      </c>
      <c r="K743" s="101">
        <f t="shared" si="220"/>
        <v>27.639373461968813</v>
      </c>
      <c r="L743" s="101">
        <f t="shared" si="209"/>
        <v>10.180800399628168</v>
      </c>
      <c r="M743" s="101">
        <f t="shared" si="221"/>
        <v>827.16739532313102</v>
      </c>
      <c r="N743" s="101">
        <f t="shared" si="222"/>
        <v>79.65801233323333</v>
      </c>
      <c r="O743" s="101">
        <f t="shared" si="223"/>
        <v>1.9014284974295954</v>
      </c>
      <c r="P743" s="101">
        <f t="shared" si="224"/>
        <v>1.9014284974295954</v>
      </c>
      <c r="Q743" s="101">
        <f t="shared" si="225"/>
        <v>484.33974300937626</v>
      </c>
      <c r="R743" s="101">
        <f t="shared" si="226"/>
        <v>15.630402176335441</v>
      </c>
      <c r="S743" s="101">
        <f t="shared" si="210"/>
        <v>243.73638080932676</v>
      </c>
      <c r="T743" s="101">
        <f t="shared" si="211"/>
        <v>601.19618849064113</v>
      </c>
      <c r="U743" s="101">
        <f t="shared" si="212"/>
        <v>43.269775638304253</v>
      </c>
      <c r="V743" s="33">
        <f t="shared" si="213"/>
        <v>999.99999999999932</v>
      </c>
      <c r="W743" s="105">
        <f t="shared" si="227"/>
        <v>276711.79971634096</v>
      </c>
      <c r="X743" s="112">
        <f t="shared" si="214"/>
        <v>355.5340358710539</v>
      </c>
      <c r="Y743" s="32">
        <f>(uNES*L743+ uOCEX*G743+uEREX*'UC '!H743+uHOEX*I743+uNES*S743+ uOCEX*N743+uEREX*O743+uHOEX*P743)/(1+oDR)^A$5:A$65536</f>
        <v>183.7571885204292</v>
      </c>
    </row>
    <row r="744" spans="1:25" x14ac:dyDescent="0.25">
      <c r="A744" s="4">
        <v>738</v>
      </c>
      <c r="C744" s="110">
        <f>IF(male=0,VLOOKUP((A742:A1576/'Life tables'!$I$2)+age,lifetable,13,1),IF(male=1,VLOOKUP((A742:A1576/'Life tables'!$I$2)+age,lifetable,10,1),"error"))</f>
        <v>1.3000289296523082E-3</v>
      </c>
      <c r="F744" s="101">
        <f t="shared" si="215"/>
        <v>172.83260467443958</v>
      </c>
      <c r="G744" s="101">
        <f t="shared" si="216"/>
        <v>17.361396858260026</v>
      </c>
      <c r="H744" s="101">
        <f t="shared" si="217"/>
        <v>0.39729423774565586</v>
      </c>
      <c r="I744" s="101">
        <f t="shared" si="218"/>
        <v>0.39729423774565586</v>
      </c>
      <c r="J744" s="101">
        <f t="shared" si="219"/>
        <v>117.10473617350902</v>
      </c>
      <c r="K744" s="101">
        <f t="shared" si="220"/>
        <v>27.670517007778468</v>
      </c>
      <c r="L744" s="101">
        <f t="shared" si="209"/>
        <v>9.9013661594007374</v>
      </c>
      <c r="M744" s="101">
        <f t="shared" si="221"/>
        <v>827.16739532555982</v>
      </c>
      <c r="N744" s="101">
        <f t="shared" si="222"/>
        <v>79.658012333467227</v>
      </c>
      <c r="O744" s="101">
        <f t="shared" si="223"/>
        <v>1.9014284974351787</v>
      </c>
      <c r="P744" s="101">
        <f t="shared" si="224"/>
        <v>1.9014284974351787</v>
      </c>
      <c r="Q744" s="101">
        <f t="shared" si="225"/>
        <v>485.52358609758539</v>
      </c>
      <c r="R744" s="101">
        <f t="shared" si="226"/>
        <v>15.652555448463778</v>
      </c>
      <c r="S744" s="101">
        <f t="shared" si="210"/>
        <v>242.53038445117306</v>
      </c>
      <c r="T744" s="101">
        <f t="shared" si="211"/>
        <v>602.62832227109448</v>
      </c>
      <c r="U744" s="101">
        <f t="shared" si="212"/>
        <v>43.323072456242244</v>
      </c>
      <c r="V744" s="33">
        <f t="shared" si="213"/>
        <v>999.99999999999943</v>
      </c>
      <c r="W744" s="105">
        <f t="shared" si="227"/>
        <v>274861.69534029689</v>
      </c>
      <c r="X744" s="112">
        <f t="shared" si="214"/>
        <v>354.04860527266271</v>
      </c>
      <c r="Y744" s="32">
        <f>(uNES*L744+ uOCEX*G744+uEREX*'UC '!H744+uHOEX*I744+uNES*S744+ uOCEX*N744+uEREX*O744+uHOEX*P744)/(1+oDR)^A$5:A$65536</f>
        <v>182.90064851828313</v>
      </c>
    </row>
    <row r="745" spans="1:25" x14ac:dyDescent="0.25">
      <c r="A745" s="4">
        <v>739</v>
      </c>
      <c r="C745" s="110">
        <f>IF(male=0,VLOOKUP((A743:A1577/'Life tables'!$I$2)+age,lifetable,13,1),IF(male=1,VLOOKUP((A743:A1577/'Life tables'!$I$2)+age,lifetable,10,1),"error"))</f>
        <v>1.3000289296523082E-3</v>
      </c>
      <c r="F745" s="101">
        <f t="shared" si="215"/>
        <v>172.83260467208569</v>
      </c>
      <c r="G745" s="101">
        <f t="shared" si="216"/>
        <v>17.361396858023571</v>
      </c>
      <c r="H745" s="101">
        <f t="shared" si="217"/>
        <v>0.39729423774024497</v>
      </c>
      <c r="I745" s="101">
        <f t="shared" si="218"/>
        <v>0.39729423774024497</v>
      </c>
      <c r="J745" s="101">
        <f t="shared" si="219"/>
        <v>117.3530268657498</v>
      </c>
      <c r="K745" s="101">
        <f t="shared" si="220"/>
        <v>27.701660553587701</v>
      </c>
      <c r="L745" s="101">
        <f t="shared" si="209"/>
        <v>9.6219319192441333</v>
      </c>
      <c r="M745" s="101">
        <f t="shared" si="221"/>
        <v>827.16739532791371</v>
      </c>
      <c r="N745" s="101">
        <f t="shared" si="222"/>
        <v>79.658012333693918</v>
      </c>
      <c r="O745" s="101">
        <f t="shared" si="223"/>
        <v>1.9014284974405895</v>
      </c>
      <c r="P745" s="101">
        <f t="shared" si="224"/>
        <v>1.9014284974405895</v>
      </c>
      <c r="Q745" s="101">
        <f t="shared" si="225"/>
        <v>486.70742918579793</v>
      </c>
      <c r="R745" s="101">
        <f t="shared" si="226"/>
        <v>15.674708720592179</v>
      </c>
      <c r="S745" s="101">
        <f t="shared" si="210"/>
        <v>241.32438809294842</v>
      </c>
      <c r="T745" s="101">
        <f t="shared" si="211"/>
        <v>604.0604560515477</v>
      </c>
      <c r="U745" s="101">
        <f t="shared" si="212"/>
        <v>43.376369274179879</v>
      </c>
      <c r="V745" s="33">
        <f t="shared" si="213"/>
        <v>999.99999999999943</v>
      </c>
      <c r="W745" s="105">
        <f t="shared" si="227"/>
        <v>273015.47829642898</v>
      </c>
      <c r="X745" s="112">
        <f t="shared" si="214"/>
        <v>352.56317467427175</v>
      </c>
      <c r="Y745" s="32">
        <f>(uNES*L745+ uOCEX*G745+uEREX*'UC '!H745+uHOEX*I745+uNES*S745+ uOCEX*N745+uEREX*O745+uHOEX*P745)/(1+oDR)^A$5:A$65536</f>
        <v>182.04458597983671</v>
      </c>
    </row>
    <row r="746" spans="1:25" x14ac:dyDescent="0.25">
      <c r="A746" s="4">
        <v>740</v>
      </c>
      <c r="C746" s="110">
        <f>IF(male=0,VLOOKUP((A744:A1578/'Life tables'!$I$2)+age,lifetable,13,1),IF(male=1,VLOOKUP((A744:A1578/'Life tables'!$I$2)+age,lifetable,10,1),"error"))</f>
        <v>1.3000289296523082E-3</v>
      </c>
      <c r="F746" s="101">
        <f t="shared" si="215"/>
        <v>172.83260466980437</v>
      </c>
      <c r="G746" s="101">
        <f t="shared" si="216"/>
        <v>17.361396857794407</v>
      </c>
      <c r="H746" s="101">
        <f t="shared" si="217"/>
        <v>0.39729423773500083</v>
      </c>
      <c r="I746" s="101">
        <f t="shared" si="218"/>
        <v>0.39729423773500083</v>
      </c>
      <c r="J746" s="101">
        <f t="shared" si="219"/>
        <v>117.60131755798729</v>
      </c>
      <c r="K746" s="101">
        <f t="shared" si="220"/>
        <v>27.732804099396521</v>
      </c>
      <c r="L746" s="101">
        <f t="shared" si="209"/>
        <v>9.3424976791561392</v>
      </c>
      <c r="M746" s="101">
        <f t="shared" si="221"/>
        <v>827.16739533019495</v>
      </c>
      <c r="N746" s="101">
        <f t="shared" si="222"/>
        <v>79.658012333913604</v>
      </c>
      <c r="O746" s="101">
        <f t="shared" si="223"/>
        <v>1.9014284974458335</v>
      </c>
      <c r="P746" s="101">
        <f t="shared" si="224"/>
        <v>1.9014284974458335</v>
      </c>
      <c r="Q746" s="101">
        <f t="shared" si="225"/>
        <v>487.89127227401372</v>
      </c>
      <c r="R746" s="101">
        <f t="shared" si="226"/>
        <v>15.69686199272064</v>
      </c>
      <c r="S746" s="101">
        <f t="shared" si="210"/>
        <v>240.11839173465535</v>
      </c>
      <c r="T746" s="101">
        <f t="shared" si="211"/>
        <v>605.49258983200104</v>
      </c>
      <c r="U746" s="101">
        <f t="shared" si="212"/>
        <v>43.429666092117159</v>
      </c>
      <c r="V746" s="33">
        <f t="shared" si="213"/>
        <v>999.99999999999932</v>
      </c>
      <c r="W746" s="105">
        <f t="shared" si="227"/>
        <v>271173.14209288487</v>
      </c>
      <c r="X746" s="112">
        <f t="shared" si="214"/>
        <v>351.07774407588118</v>
      </c>
      <c r="Y746" s="32">
        <f>(uNES*L746+ uOCEX*G746+uEREX*'UC '!H746+uHOEX*I746+uNES*S746+ uOCEX*N746+uEREX*O746+uHOEX*P746)/(1+oDR)^A$5:A$65536</f>
        <v>181.1890007013061</v>
      </c>
    </row>
    <row r="747" spans="1:25" x14ac:dyDescent="0.25">
      <c r="A747" s="4">
        <v>741</v>
      </c>
      <c r="C747" s="110">
        <f>IF(male=0,VLOOKUP((A745:A1579/'Life tables'!$I$2)+age,lifetable,13,1),IF(male=1,VLOOKUP((A745:A1579/'Life tables'!$I$2)+age,lifetable,10,1),"error"))</f>
        <v>1.3000289296523082E-3</v>
      </c>
      <c r="F747" s="101">
        <f t="shared" si="215"/>
        <v>172.83260466759339</v>
      </c>
      <c r="G747" s="101">
        <f t="shared" si="216"/>
        <v>17.361396857572309</v>
      </c>
      <c r="H747" s="101">
        <f t="shared" si="217"/>
        <v>0.3972942377299184</v>
      </c>
      <c r="I747" s="101">
        <f t="shared" si="218"/>
        <v>0.3972942377299184</v>
      </c>
      <c r="J747" s="101">
        <f t="shared" si="219"/>
        <v>117.84960825022161</v>
      </c>
      <c r="K747" s="101">
        <f t="shared" si="220"/>
        <v>27.763947645204944</v>
      </c>
      <c r="L747" s="101">
        <f t="shared" si="209"/>
        <v>9.0630634391346803</v>
      </c>
      <c r="M747" s="101">
        <f t="shared" si="221"/>
        <v>827.16739533240604</v>
      </c>
      <c r="N747" s="101">
        <f t="shared" si="222"/>
        <v>79.658012334126539</v>
      </c>
      <c r="O747" s="101">
        <f t="shared" si="223"/>
        <v>1.9014284974509161</v>
      </c>
      <c r="P747" s="101">
        <f t="shared" si="224"/>
        <v>1.9014284974509161</v>
      </c>
      <c r="Q747" s="101">
        <f t="shared" si="225"/>
        <v>489.07511536223268</v>
      </c>
      <c r="R747" s="101">
        <f t="shared" si="226"/>
        <v>15.719015264849162</v>
      </c>
      <c r="S747" s="101">
        <f t="shared" si="210"/>
        <v>238.91239537629576</v>
      </c>
      <c r="T747" s="101">
        <f t="shared" si="211"/>
        <v>606.92472361245427</v>
      </c>
      <c r="U747" s="101">
        <f t="shared" si="212"/>
        <v>43.482962910054106</v>
      </c>
      <c r="V747" s="33">
        <f t="shared" si="213"/>
        <v>999.99999999999943</v>
      </c>
      <c r="W747" s="105">
        <f t="shared" si="227"/>
        <v>269334.68024759908</v>
      </c>
      <c r="X747" s="112">
        <f t="shared" si="214"/>
        <v>349.59231347749096</v>
      </c>
      <c r="Y747" s="32">
        <f>(uNES*L747+ uOCEX*G747+uEREX*'UC '!H747+uHOEX*I747+uNES*S747+ uOCEX*N747+uEREX*O747+uHOEX*P747)/(1+oDR)^A$5:A$65536</f>
        <v>180.33389247898481</v>
      </c>
    </row>
    <row r="748" spans="1:25" x14ac:dyDescent="0.25">
      <c r="A748" s="4">
        <v>742</v>
      </c>
      <c r="C748" s="110">
        <f>IF(male=0,VLOOKUP((A746:A1580/'Life tables'!$I$2)+age,lifetable,13,1),IF(male=1,VLOOKUP((A746:A1580/'Life tables'!$I$2)+age,lifetable,10,1),"error"))</f>
        <v>1.3000289296523082E-3</v>
      </c>
      <c r="F748" s="101">
        <f t="shared" si="215"/>
        <v>172.83260466545053</v>
      </c>
      <c r="G748" s="101">
        <f t="shared" si="216"/>
        <v>17.361396857357057</v>
      </c>
      <c r="H748" s="101">
        <f t="shared" si="217"/>
        <v>0.39729423772499256</v>
      </c>
      <c r="I748" s="101">
        <f t="shared" si="218"/>
        <v>0.39729423772499256</v>
      </c>
      <c r="J748" s="101">
        <f t="shared" si="219"/>
        <v>118.09789894245284</v>
      </c>
      <c r="K748" s="101">
        <f t="shared" si="220"/>
        <v>27.795091191012979</v>
      </c>
      <c r="L748" s="101">
        <f t="shared" si="209"/>
        <v>8.7836291991776818</v>
      </c>
      <c r="M748" s="101">
        <f t="shared" si="221"/>
        <v>827.16739533454893</v>
      </c>
      <c r="N748" s="101">
        <f t="shared" si="222"/>
        <v>79.658012334332909</v>
      </c>
      <c r="O748" s="101">
        <f t="shared" si="223"/>
        <v>1.9014284974558422</v>
      </c>
      <c r="P748" s="101">
        <f t="shared" si="224"/>
        <v>1.9014284974558422</v>
      </c>
      <c r="Q748" s="101">
        <f t="shared" si="225"/>
        <v>490.25895845045471</v>
      </c>
      <c r="R748" s="101">
        <f t="shared" si="226"/>
        <v>15.741168536977741</v>
      </c>
      <c r="S748" s="101">
        <f t="shared" si="210"/>
        <v>237.70639901787195</v>
      </c>
      <c r="T748" s="101">
        <f t="shared" si="211"/>
        <v>608.35685739290761</v>
      </c>
      <c r="U748" s="101">
        <f t="shared" si="212"/>
        <v>43.536259727990718</v>
      </c>
      <c r="V748" s="33">
        <f t="shared" si="213"/>
        <v>999.99999999999943</v>
      </c>
      <c r="W748" s="105">
        <f t="shared" si="227"/>
        <v>267500.08628828073</v>
      </c>
      <c r="X748" s="112">
        <f t="shared" si="214"/>
        <v>348.10688287910125</v>
      </c>
      <c r="Y748" s="32">
        <f>(uNES*L748+ uOCEX*G748+uEREX*'UC '!H748+uHOEX*I748+uNES*S748+ uOCEX*N748+uEREX*O748+uHOEX*P748)/(1+oDR)^A$5:A$65536</f>
        <v>179.47926110924436</v>
      </c>
    </row>
    <row r="749" spans="1:25" x14ac:dyDescent="0.25">
      <c r="A749" s="4">
        <v>743</v>
      </c>
      <c r="C749" s="110">
        <f>IF(male=0,VLOOKUP((A747:A1581/'Life tables'!$I$2)+age,lifetable,13,1),IF(male=1,VLOOKUP((A747:A1581/'Life tables'!$I$2)+age,lifetable,10,1),"error"))</f>
        <v>1.3000289296523082E-3</v>
      </c>
      <c r="F749" s="101">
        <f t="shared" si="215"/>
        <v>172.83260466337373</v>
      </c>
      <c r="G749" s="101">
        <f t="shared" si="216"/>
        <v>17.361396857148438</v>
      </c>
      <c r="H749" s="101">
        <f t="shared" si="217"/>
        <v>0.39729423772021855</v>
      </c>
      <c r="I749" s="101">
        <f t="shared" si="218"/>
        <v>0.39729423772021855</v>
      </c>
      <c r="J749" s="101">
        <f t="shared" si="219"/>
        <v>118.3461896346811</v>
      </c>
      <c r="K749" s="101">
        <f t="shared" si="220"/>
        <v>27.826234736820641</v>
      </c>
      <c r="L749" s="101">
        <f t="shared" si="209"/>
        <v>8.5041949592830974</v>
      </c>
      <c r="M749" s="101">
        <f t="shared" si="221"/>
        <v>827.16739533662576</v>
      </c>
      <c r="N749" s="101">
        <f t="shared" si="222"/>
        <v>79.658012334532913</v>
      </c>
      <c r="O749" s="101">
        <f t="shared" si="223"/>
        <v>1.9014284974606162</v>
      </c>
      <c r="P749" s="101">
        <f t="shared" si="224"/>
        <v>1.9014284974606162</v>
      </c>
      <c r="Q749" s="101">
        <f t="shared" si="225"/>
        <v>491.4428015386797</v>
      </c>
      <c r="R749" s="101">
        <f t="shared" si="226"/>
        <v>15.763321809106374</v>
      </c>
      <c r="S749" s="101">
        <f t="shared" si="210"/>
        <v>236.50040265938549</v>
      </c>
      <c r="T749" s="101">
        <f t="shared" si="211"/>
        <v>609.78899117336084</v>
      </c>
      <c r="U749" s="101">
        <f t="shared" si="212"/>
        <v>43.589556545927017</v>
      </c>
      <c r="V749" s="33">
        <f t="shared" si="213"/>
        <v>999.99999999999955</v>
      </c>
      <c r="W749" s="105">
        <f t="shared" si="227"/>
        <v>265669.35375239747</v>
      </c>
      <c r="X749" s="112">
        <f t="shared" si="214"/>
        <v>346.62145228071159</v>
      </c>
      <c r="Y749" s="32">
        <f>(uNES*L749+ uOCEX*G749+uEREX*'UC '!H749+uHOEX*I749+uNES*S749+ uOCEX*N749+uEREX*O749+uHOEX*P749)/(1+oDR)^A$5:A$65536</f>
        <v>178.62510638853357</v>
      </c>
    </row>
    <row r="750" spans="1:25" x14ac:dyDescent="0.25">
      <c r="A750" s="4">
        <v>744</v>
      </c>
      <c r="C750" s="110">
        <f>IF(male=0,VLOOKUP((A748:A1582/'Life tables'!$I$2)+age,lifetable,13,1),IF(male=1,VLOOKUP((A748:A1582/'Life tables'!$I$2)+age,lifetable,10,1),"error"))</f>
        <v>1.3000289296523082E-3</v>
      </c>
      <c r="F750" s="101">
        <f t="shared" si="215"/>
        <v>172.83260466136093</v>
      </c>
      <c r="G750" s="101">
        <f t="shared" si="216"/>
        <v>17.361396856946246</v>
      </c>
      <c r="H750" s="101">
        <f t="shared" si="217"/>
        <v>0.39729423771559169</v>
      </c>
      <c r="I750" s="101">
        <f t="shared" si="218"/>
        <v>0.39729423771559169</v>
      </c>
      <c r="J750" s="101">
        <f t="shared" si="219"/>
        <v>118.59448032690646</v>
      </c>
      <c r="K750" s="101">
        <f t="shared" si="220"/>
        <v>27.857378282627941</v>
      </c>
      <c r="L750" s="101">
        <f t="shared" si="209"/>
        <v>8.2247607194491081</v>
      </c>
      <c r="M750" s="101">
        <f t="shared" si="221"/>
        <v>827.16739533863847</v>
      </c>
      <c r="N750" s="101">
        <f t="shared" si="222"/>
        <v>79.658012334726735</v>
      </c>
      <c r="O750" s="101">
        <f t="shared" si="223"/>
        <v>1.9014284974652429</v>
      </c>
      <c r="P750" s="101">
        <f t="shared" si="224"/>
        <v>1.9014284974652429</v>
      </c>
      <c r="Q750" s="101">
        <f t="shared" si="225"/>
        <v>492.62664462690759</v>
      </c>
      <c r="R750" s="101">
        <f t="shared" si="226"/>
        <v>15.785475081235063</v>
      </c>
      <c r="S750" s="101">
        <f t="shared" si="210"/>
        <v>235.29440630083855</v>
      </c>
      <c r="T750" s="101">
        <f t="shared" si="211"/>
        <v>611.22112495381407</v>
      </c>
      <c r="U750" s="101">
        <f t="shared" si="212"/>
        <v>43.642853363863004</v>
      </c>
      <c r="V750" s="33">
        <f t="shared" si="213"/>
        <v>999.99999999999943</v>
      </c>
      <c r="W750" s="105">
        <f t="shared" si="227"/>
        <v>263842.47618716443</v>
      </c>
      <c r="X750" s="112">
        <f t="shared" si="214"/>
        <v>345.13602168232228</v>
      </c>
      <c r="Y750" s="32">
        <f>(uNES*L750+ uOCEX*G750+uEREX*'UC '!H750+uHOEX*I750+uNES*S750+ uOCEX*N750+uEREX*O750+uHOEX*P750)/(1+oDR)^A$5:A$65536</f>
        <v>177.77142811337916</v>
      </c>
    </row>
    <row r="751" spans="1:25" x14ac:dyDescent="0.25">
      <c r="A751" s="4">
        <v>745</v>
      </c>
      <c r="C751" s="110">
        <f>IF(male=0,VLOOKUP((A749:A1583/'Life tables'!$I$2)+age,lifetable,13,1),IF(male=1,VLOOKUP((A749:A1583/'Life tables'!$I$2)+age,lifetable,10,1),"error"))</f>
        <v>1.3000289296523082E-3</v>
      </c>
      <c r="F751" s="101">
        <f t="shared" si="215"/>
        <v>172.83260465941021</v>
      </c>
      <c r="G751" s="101">
        <f t="shared" si="216"/>
        <v>17.361396856750293</v>
      </c>
      <c r="H751" s="101">
        <f t="shared" si="217"/>
        <v>0.3972942377111075</v>
      </c>
      <c r="I751" s="101">
        <f t="shared" si="218"/>
        <v>0.3972942377111075</v>
      </c>
      <c r="J751" s="101">
        <f t="shared" si="219"/>
        <v>118.84277101912902</v>
      </c>
      <c r="K751" s="101">
        <f t="shared" si="220"/>
        <v>27.888521828434889</v>
      </c>
      <c r="L751" s="101">
        <f t="shared" si="209"/>
        <v>7.9453264796737813</v>
      </c>
      <c r="M751" s="101">
        <f t="shared" si="221"/>
        <v>827.16739534058922</v>
      </c>
      <c r="N751" s="101">
        <f t="shared" si="222"/>
        <v>79.658012334914602</v>
      </c>
      <c r="O751" s="101">
        <f t="shared" si="223"/>
        <v>1.9014284974697271</v>
      </c>
      <c r="P751" s="101">
        <f t="shared" si="224"/>
        <v>1.9014284974697271</v>
      </c>
      <c r="Q751" s="101">
        <f t="shared" si="225"/>
        <v>493.81048771513827</v>
      </c>
      <c r="R751" s="101">
        <f t="shared" si="226"/>
        <v>15.807628353363803</v>
      </c>
      <c r="S751" s="101">
        <f t="shared" si="210"/>
        <v>234.08840994223306</v>
      </c>
      <c r="T751" s="101">
        <f t="shared" si="211"/>
        <v>612.6532587342673</v>
      </c>
      <c r="U751" s="101">
        <f t="shared" si="212"/>
        <v>43.696150181798693</v>
      </c>
      <c r="V751" s="33">
        <f t="shared" si="213"/>
        <v>999.99999999999943</v>
      </c>
      <c r="W751" s="105">
        <f t="shared" si="227"/>
        <v>262019.44714952775</v>
      </c>
      <c r="X751" s="112">
        <f t="shared" si="214"/>
        <v>343.65059108393336</v>
      </c>
      <c r="Y751" s="32">
        <f>(uNES*L751+ uOCEX*G751+uEREX*'UC '!H751+uHOEX*I751+uNES*S751+ uOCEX*N751+uEREX*O751+uHOEX*P751)/(1+oDR)^A$5:A$65536</f>
        <v>176.91822608038555</v>
      </c>
    </row>
    <row r="752" spans="1:25" x14ac:dyDescent="0.25">
      <c r="A752" s="4">
        <v>746</v>
      </c>
      <c r="C752" s="110">
        <f>IF(male=0,VLOOKUP((A750:A1584/'Life tables'!$I$2)+age,lifetable,13,1),IF(male=1,VLOOKUP((A750:A1584/'Life tables'!$I$2)+age,lifetable,10,1),"error"))</f>
        <v>1.3000289296523082E-3</v>
      </c>
      <c r="F752" s="101">
        <f t="shared" si="215"/>
        <v>172.8326046575196</v>
      </c>
      <c r="G752" s="101">
        <f t="shared" si="216"/>
        <v>17.361396856560376</v>
      </c>
      <c r="H752" s="101">
        <f t="shared" si="217"/>
        <v>0.39729423770676153</v>
      </c>
      <c r="I752" s="101">
        <f t="shared" si="218"/>
        <v>0.39729423770676153</v>
      </c>
      <c r="J752" s="101">
        <f t="shared" si="219"/>
        <v>119.09106171134886</v>
      </c>
      <c r="K752" s="101">
        <f t="shared" si="220"/>
        <v>27.919665374241497</v>
      </c>
      <c r="L752" s="101">
        <f t="shared" si="209"/>
        <v>7.6658922399553262</v>
      </c>
      <c r="M752" s="101">
        <f t="shared" si="221"/>
        <v>827.16739534247984</v>
      </c>
      <c r="N752" s="101">
        <f t="shared" si="222"/>
        <v>79.658012335096672</v>
      </c>
      <c r="O752" s="101">
        <f t="shared" si="223"/>
        <v>1.9014284974740732</v>
      </c>
      <c r="P752" s="101">
        <f t="shared" si="224"/>
        <v>1.9014284974740732</v>
      </c>
      <c r="Q752" s="101">
        <f t="shared" si="225"/>
        <v>494.99433080337161</v>
      </c>
      <c r="R752" s="101">
        <f t="shared" si="226"/>
        <v>15.829781625492595</v>
      </c>
      <c r="S752" s="101">
        <f t="shared" si="210"/>
        <v>232.88241358357084</v>
      </c>
      <c r="T752" s="101">
        <f t="shared" si="211"/>
        <v>614.08539251472052</v>
      </c>
      <c r="U752" s="101">
        <f t="shared" si="212"/>
        <v>43.74944699973409</v>
      </c>
      <c r="V752" s="33">
        <f t="shared" si="213"/>
        <v>999.99999999999943</v>
      </c>
      <c r="W752" s="105">
        <f t="shared" si="227"/>
        <v>260200.2602061528</v>
      </c>
      <c r="X752" s="112">
        <f t="shared" si="214"/>
        <v>342.1651604855449</v>
      </c>
      <c r="Y752" s="32">
        <f>(uNES*L752+ uOCEX*G752+uEREX*'UC '!H752+uHOEX*I752+uNES*S752+ uOCEX*N752+uEREX*O752+uHOEX*P752)/(1+oDR)^A$5:A$65536</f>
        <v>176.06550008623458</v>
      </c>
    </row>
    <row r="753" spans="1:25" x14ac:dyDescent="0.25">
      <c r="A753" s="4">
        <v>747</v>
      </c>
      <c r="C753" s="110">
        <f>IF(male=0,VLOOKUP((A751:A1585/'Life tables'!$I$2)+age,lifetable,13,1),IF(male=1,VLOOKUP((A751:A1585/'Life tables'!$I$2)+age,lifetable,10,1),"error"))</f>
        <v>1.3000289296523082E-3</v>
      </c>
      <c r="F753" s="101">
        <f t="shared" si="215"/>
        <v>172.83260465568728</v>
      </c>
      <c r="G753" s="101">
        <f t="shared" si="216"/>
        <v>17.361396856376317</v>
      </c>
      <c r="H753" s="101">
        <f t="shared" si="217"/>
        <v>0.39729423770254951</v>
      </c>
      <c r="I753" s="101">
        <f t="shared" si="218"/>
        <v>0.39729423770254951</v>
      </c>
      <c r="J753" s="101">
        <f t="shared" si="219"/>
        <v>119.33935240356607</v>
      </c>
      <c r="K753" s="101">
        <f t="shared" si="220"/>
        <v>27.950808920047773</v>
      </c>
      <c r="L753" s="101">
        <f t="shared" si="209"/>
        <v>7.3864580002920377</v>
      </c>
      <c r="M753" s="101">
        <f t="shared" si="221"/>
        <v>827.16739534431224</v>
      </c>
      <c r="N753" s="101">
        <f t="shared" si="222"/>
        <v>79.658012335273128</v>
      </c>
      <c r="O753" s="101">
        <f t="shared" si="223"/>
        <v>1.9014284974782854</v>
      </c>
      <c r="P753" s="101">
        <f t="shared" si="224"/>
        <v>1.9014284974782854</v>
      </c>
      <c r="Q753" s="101">
        <f t="shared" si="225"/>
        <v>496.17817389160757</v>
      </c>
      <c r="R753" s="101">
        <f t="shared" si="226"/>
        <v>15.851934897621435</v>
      </c>
      <c r="S753" s="101">
        <f t="shared" si="210"/>
        <v>231.67641722485359</v>
      </c>
      <c r="T753" s="101">
        <f t="shared" si="211"/>
        <v>615.51752629517364</v>
      </c>
      <c r="U753" s="101">
        <f t="shared" si="212"/>
        <v>43.80274381766921</v>
      </c>
      <c r="V753" s="33">
        <f t="shared" si="213"/>
        <v>999.99999999999955</v>
      </c>
      <c r="W753" s="105">
        <f t="shared" si="227"/>
        <v>258384.90893340815</v>
      </c>
      <c r="X753" s="112">
        <f t="shared" si="214"/>
        <v>340.67972988715678</v>
      </c>
      <c r="Y753" s="32">
        <f>(uNES*L753+ uOCEX*G753+uEREX*'UC '!H753+uHOEX*I753+uNES*S753+ uOCEX*N753+uEREX*O753+uHOEX*P753)/(1+oDR)^A$5:A$65536</f>
        <v>175.21324992768564</v>
      </c>
    </row>
    <row r="754" spans="1:25" x14ac:dyDescent="0.25">
      <c r="A754" s="4">
        <v>748</v>
      </c>
      <c r="C754" s="110">
        <f>IF(male=0,VLOOKUP((A752:A1586/'Life tables'!$I$2)+age,lifetable,13,1),IF(male=1,VLOOKUP((A752:A1586/'Life tables'!$I$2)+age,lifetable,10,1),"error"))</f>
        <v>1.3000289296523082E-3</v>
      </c>
      <c r="F754" s="101">
        <f t="shared" si="215"/>
        <v>172.83260465391143</v>
      </c>
      <c r="G754" s="101">
        <f t="shared" si="216"/>
        <v>17.361396856197931</v>
      </c>
      <c r="H754" s="101">
        <f t="shared" si="217"/>
        <v>0.39729423769846733</v>
      </c>
      <c r="I754" s="101">
        <f t="shared" si="218"/>
        <v>0.39729423769846733</v>
      </c>
      <c r="J754" s="101">
        <f t="shared" si="219"/>
        <v>119.58764309578073</v>
      </c>
      <c r="K754" s="101">
        <f t="shared" si="220"/>
        <v>27.98195246585373</v>
      </c>
      <c r="L754" s="101">
        <f t="shared" si="209"/>
        <v>7.1070237606820967</v>
      </c>
      <c r="M754" s="101">
        <f t="shared" si="221"/>
        <v>827.16739534608814</v>
      </c>
      <c r="N754" s="101">
        <f t="shared" si="222"/>
        <v>79.658012335444155</v>
      </c>
      <c r="O754" s="101">
        <f t="shared" si="223"/>
        <v>1.9014284974823676</v>
      </c>
      <c r="P754" s="101">
        <f t="shared" si="224"/>
        <v>1.9014284974823676</v>
      </c>
      <c r="Q754" s="101">
        <f t="shared" si="225"/>
        <v>497.36201697984609</v>
      </c>
      <c r="R754" s="101">
        <f t="shared" si="226"/>
        <v>15.874088169750323</v>
      </c>
      <c r="S754" s="101">
        <f t="shared" si="210"/>
        <v>230.47042086608292</v>
      </c>
      <c r="T754" s="101">
        <f t="shared" si="211"/>
        <v>616.94966007562687</v>
      </c>
      <c r="U754" s="101">
        <f t="shared" si="212"/>
        <v>43.856040635604053</v>
      </c>
      <c r="V754" s="33">
        <f t="shared" si="213"/>
        <v>999.99999999999955</v>
      </c>
      <c r="W754" s="105">
        <f t="shared" si="227"/>
        <v>256573.38691735399</v>
      </c>
      <c r="X754" s="112">
        <f t="shared" si="214"/>
        <v>339.19429928876878</v>
      </c>
      <c r="Y754" s="32">
        <f>(uNES*L754+ uOCEX*G754+uEREX*'UC '!H754+uHOEX*I754+uNES*S754+ uOCEX*N754+uEREX*O754+uHOEX*P754)/(1+oDR)^A$5:A$65536</f>
        <v>174.36147540157555</v>
      </c>
    </row>
    <row r="755" spans="1:25" x14ac:dyDescent="0.25">
      <c r="A755" s="4">
        <v>749</v>
      </c>
      <c r="C755" s="110">
        <f>IF(male=0,VLOOKUP((A753:A1587/'Life tables'!$I$2)+age,lifetable,13,1),IF(male=1,VLOOKUP((A753:A1587/'Life tables'!$I$2)+age,lifetable,10,1),"error"))</f>
        <v>1.3000289296523082E-3</v>
      </c>
      <c r="F755" s="101">
        <f t="shared" si="215"/>
        <v>172.83260465219033</v>
      </c>
      <c r="G755" s="101">
        <f t="shared" si="216"/>
        <v>17.361396856025042</v>
      </c>
      <c r="H755" s="101">
        <f t="shared" si="217"/>
        <v>0.397294237694511</v>
      </c>
      <c r="I755" s="101">
        <f t="shared" si="218"/>
        <v>0.397294237694511</v>
      </c>
      <c r="J755" s="101">
        <f t="shared" si="219"/>
        <v>119.83593378799293</v>
      </c>
      <c r="K755" s="101">
        <f t="shared" si="220"/>
        <v>28.013096011659378</v>
      </c>
      <c r="L755" s="101">
        <f t="shared" si="209"/>
        <v>6.8275895211239686</v>
      </c>
      <c r="M755" s="101">
        <f t="shared" si="221"/>
        <v>827.16739534780925</v>
      </c>
      <c r="N755" s="101">
        <f t="shared" si="222"/>
        <v>79.658012335609897</v>
      </c>
      <c r="O755" s="101">
        <f t="shared" si="223"/>
        <v>1.901428497486324</v>
      </c>
      <c r="P755" s="101">
        <f t="shared" si="224"/>
        <v>1.901428497486324</v>
      </c>
      <c r="Q755" s="101">
        <f t="shared" si="225"/>
        <v>498.54586006808705</v>
      </c>
      <c r="R755" s="101">
        <f t="shared" si="226"/>
        <v>15.896241441879257</v>
      </c>
      <c r="S755" s="101">
        <f t="shared" si="210"/>
        <v>229.2644245072604</v>
      </c>
      <c r="T755" s="101">
        <f t="shared" si="211"/>
        <v>618.38179385607998</v>
      </c>
      <c r="U755" s="101">
        <f t="shared" si="212"/>
        <v>43.909337453538633</v>
      </c>
      <c r="V755" s="33">
        <f t="shared" si="213"/>
        <v>999.99999999999955</v>
      </c>
      <c r="W755" s="105">
        <f t="shared" si="227"/>
        <v>254765.68775372652</v>
      </c>
      <c r="X755" s="112">
        <f t="shared" si="214"/>
        <v>337.708868690381</v>
      </c>
      <c r="Y755" s="32">
        <f>(uNES*L755+ uOCEX*G755+uEREX*'UC '!H755+uHOEX*I755+uNES*S755+ uOCEX*N755+uEREX*O755+uHOEX*P755)/(1+oDR)^A$5:A$65536</f>
        <v>173.51017630481871</v>
      </c>
    </row>
    <row r="756" spans="1:25" x14ac:dyDescent="0.25">
      <c r="A756" s="4">
        <v>750</v>
      </c>
      <c r="C756" s="110">
        <f>IF(male=0,VLOOKUP((A754:A1588/'Life tables'!$I$2)+age,lifetable,13,1),IF(male=1,VLOOKUP((A754:A1588/'Life tables'!$I$2)+age,lifetable,10,1),"error"))</f>
        <v>1.3000289296523082E-3</v>
      </c>
      <c r="F756" s="101">
        <f t="shared" si="215"/>
        <v>172.83260465052226</v>
      </c>
      <c r="G756" s="101">
        <f t="shared" si="216"/>
        <v>17.361396855857478</v>
      </c>
      <c r="H756" s="101">
        <f t="shared" si="217"/>
        <v>0.39729423769067657</v>
      </c>
      <c r="I756" s="101">
        <f t="shared" si="218"/>
        <v>0.39729423769067657</v>
      </c>
      <c r="J756" s="101">
        <f t="shared" si="219"/>
        <v>120.08422448020272</v>
      </c>
      <c r="K756" s="101">
        <f t="shared" si="220"/>
        <v>28.044239557464724</v>
      </c>
      <c r="L756" s="101">
        <f t="shared" si="209"/>
        <v>6.5481552816159763</v>
      </c>
      <c r="M756" s="101">
        <f t="shared" si="221"/>
        <v>827.16739534947726</v>
      </c>
      <c r="N756" s="101">
        <f t="shared" si="222"/>
        <v>79.658012335770536</v>
      </c>
      <c r="O756" s="101">
        <f t="shared" si="223"/>
        <v>1.9014284974901583</v>
      </c>
      <c r="P756" s="101">
        <f t="shared" si="224"/>
        <v>1.9014284974901583</v>
      </c>
      <c r="Q756" s="101">
        <f t="shared" si="225"/>
        <v>499.7297031563304</v>
      </c>
      <c r="R756" s="101">
        <f t="shared" si="226"/>
        <v>15.918394714008235</v>
      </c>
      <c r="S756" s="101">
        <f t="shared" si="210"/>
        <v>228.05842814838775</v>
      </c>
      <c r="T756" s="101">
        <f t="shared" si="211"/>
        <v>619.81392763653309</v>
      </c>
      <c r="U756" s="101">
        <f t="shared" si="212"/>
        <v>43.962634271472957</v>
      </c>
      <c r="V756" s="33">
        <f t="shared" si="213"/>
        <v>999.99999999999955</v>
      </c>
      <c r="W756" s="105">
        <f t="shared" si="227"/>
        <v>252961.80504792594</v>
      </c>
      <c r="X756" s="112">
        <f t="shared" si="214"/>
        <v>336.22343809199344</v>
      </c>
      <c r="Y756" s="32">
        <f>(uNES*L756+ uOCEX*G756+uEREX*'UC '!H756+uHOEX*I756+uNES*S756+ uOCEX*N756+uEREX*O756+uHOEX*P756)/(1+oDR)^A$5:A$65536</f>
        <v>172.6593524344072</v>
      </c>
    </row>
    <row r="757" spans="1:25" x14ac:dyDescent="0.25">
      <c r="A757" s="4">
        <v>751</v>
      </c>
      <c r="C757" s="110">
        <f>IF(male=0,VLOOKUP((A755:A1589/'Life tables'!$I$2)+age,lifetable,13,1),IF(male=1,VLOOKUP((A755:A1589/'Life tables'!$I$2)+age,lifetable,10,1),"error"))</f>
        <v>1.3000289296523082E-3</v>
      </c>
      <c r="F757" s="101">
        <f t="shared" si="215"/>
        <v>172.8326046489056</v>
      </c>
      <c r="G757" s="101">
        <f t="shared" si="216"/>
        <v>17.361396855695084</v>
      </c>
      <c r="H757" s="101">
        <f t="shared" si="217"/>
        <v>0.39729423768696032</v>
      </c>
      <c r="I757" s="101">
        <f t="shared" si="218"/>
        <v>0.39729423768696032</v>
      </c>
      <c r="J757" s="101">
        <f t="shared" si="219"/>
        <v>120.3325151724102</v>
      </c>
      <c r="K757" s="101">
        <f t="shared" si="220"/>
        <v>28.075383103269779</v>
      </c>
      <c r="L757" s="101">
        <f t="shared" si="209"/>
        <v>6.2687210421566135</v>
      </c>
      <c r="M757" s="101">
        <f t="shared" si="221"/>
        <v>827.16739535109389</v>
      </c>
      <c r="N757" s="101">
        <f t="shared" si="222"/>
        <v>79.658012335926216</v>
      </c>
      <c r="O757" s="101">
        <f t="shared" si="223"/>
        <v>1.9014284974938744</v>
      </c>
      <c r="P757" s="101">
        <f t="shared" si="224"/>
        <v>1.9014284974938744</v>
      </c>
      <c r="Q757" s="101">
        <f t="shared" si="225"/>
        <v>500.91354624457608</v>
      </c>
      <c r="R757" s="101">
        <f t="shared" si="226"/>
        <v>15.940547986137256</v>
      </c>
      <c r="S757" s="101">
        <f t="shared" si="210"/>
        <v>226.85243178946655</v>
      </c>
      <c r="T757" s="101">
        <f t="shared" si="211"/>
        <v>621.24606141698632</v>
      </c>
      <c r="U757" s="101">
        <f t="shared" si="212"/>
        <v>44.015931089407033</v>
      </c>
      <c r="V757" s="33">
        <f t="shared" si="213"/>
        <v>999.99999999999955</v>
      </c>
      <c r="W757" s="105">
        <f t="shared" si="227"/>
        <v>251161.7324150012</v>
      </c>
      <c r="X757" s="112">
        <f t="shared" si="214"/>
        <v>334.73800749360612</v>
      </c>
      <c r="Y757" s="32">
        <f>(uNES*L757+ uOCEX*G757+uEREX*'UC '!H757+uHOEX*I757+uNES*S757+ uOCEX*N757+uEREX*O757+uHOEX*P757)/(1+oDR)^A$5:A$65536</f>
        <v>171.80900358741039</v>
      </c>
    </row>
    <row r="758" spans="1:25" x14ac:dyDescent="0.25">
      <c r="A758" s="4">
        <v>752</v>
      </c>
      <c r="C758" s="110">
        <f>IF(male=0,VLOOKUP((A756:A1590/'Life tables'!$I$2)+age,lifetable,13,1),IF(male=1,VLOOKUP((A756:A1590/'Life tables'!$I$2)+age,lifetable,10,1),"error"))</f>
        <v>1.3000289296523082E-3</v>
      </c>
      <c r="F758" s="101">
        <f t="shared" si="215"/>
        <v>172.83260464733877</v>
      </c>
      <c r="G758" s="101">
        <f t="shared" si="216"/>
        <v>17.361396855537691</v>
      </c>
      <c r="H758" s="101">
        <f t="shared" si="217"/>
        <v>0.39729423768335864</v>
      </c>
      <c r="I758" s="101">
        <f t="shared" si="218"/>
        <v>0.39729423768335864</v>
      </c>
      <c r="J758" s="101">
        <f t="shared" si="219"/>
        <v>120.58080586461541</v>
      </c>
      <c r="K758" s="101">
        <f t="shared" si="220"/>
        <v>28.106526649074553</v>
      </c>
      <c r="L758" s="101">
        <f t="shared" si="209"/>
        <v>5.9892868027444024</v>
      </c>
      <c r="M758" s="101">
        <f t="shared" si="221"/>
        <v>827.16739535266072</v>
      </c>
      <c r="N758" s="101">
        <f t="shared" si="222"/>
        <v>79.658012336077107</v>
      </c>
      <c r="O758" s="101">
        <f t="shared" si="223"/>
        <v>1.9014284974974762</v>
      </c>
      <c r="P758" s="101">
        <f t="shared" si="224"/>
        <v>1.9014284974974762</v>
      </c>
      <c r="Q758" s="101">
        <f t="shared" si="225"/>
        <v>502.09738933282404</v>
      </c>
      <c r="R758" s="101">
        <f t="shared" si="226"/>
        <v>15.962701258266319</v>
      </c>
      <c r="S758" s="101">
        <f t="shared" si="210"/>
        <v>225.64643543049829</v>
      </c>
      <c r="T758" s="101">
        <f t="shared" si="211"/>
        <v>622.67819519743944</v>
      </c>
      <c r="U758" s="101">
        <f t="shared" si="212"/>
        <v>44.069227907340874</v>
      </c>
      <c r="V758" s="33">
        <f t="shared" si="213"/>
        <v>999.99999999999955</v>
      </c>
      <c r="W758" s="105">
        <f t="shared" si="227"/>
        <v>249365.46347963691</v>
      </c>
      <c r="X758" s="112">
        <f t="shared" si="214"/>
        <v>333.25257689521914</v>
      </c>
      <c r="Y758" s="32">
        <f>(uNES*L758+ uOCEX*G758+uEREX*'UC '!H758+uHOEX*I758+uNES*S758+ uOCEX*N758+uEREX*O758+uHOEX*P758)/(1+oDR)^A$5:A$65536</f>
        <v>170.9591295609749</v>
      </c>
    </row>
    <row r="759" spans="1:25" x14ac:dyDescent="0.25">
      <c r="A759" s="4">
        <v>753</v>
      </c>
      <c r="C759" s="110">
        <f>IF(male=0,VLOOKUP((A757:A1591/'Life tables'!$I$2)+age,lifetable,13,1),IF(male=1,VLOOKUP((A757:A1591/'Life tables'!$I$2)+age,lifetable,10,1),"error"))</f>
        <v>1.3000289296523082E-3</v>
      </c>
      <c r="F759" s="101">
        <f t="shared" si="215"/>
        <v>172.83260464582025</v>
      </c>
      <c r="G759" s="101">
        <f t="shared" si="216"/>
        <v>17.361396855385152</v>
      </c>
      <c r="H759" s="101">
        <f t="shared" si="217"/>
        <v>0.39729423767986799</v>
      </c>
      <c r="I759" s="101">
        <f t="shared" si="218"/>
        <v>0.39729423767986799</v>
      </c>
      <c r="J759" s="101">
        <f t="shared" si="219"/>
        <v>120.82909655681846</v>
      </c>
      <c r="K759" s="101">
        <f t="shared" si="220"/>
        <v>28.137670194879053</v>
      </c>
      <c r="L759" s="101">
        <f t="shared" si="209"/>
        <v>5.7098525633778365</v>
      </c>
      <c r="M759" s="101">
        <f t="shared" si="221"/>
        <v>827.16739535417923</v>
      </c>
      <c r="N759" s="101">
        <f t="shared" si="222"/>
        <v>79.658012336223337</v>
      </c>
      <c r="O759" s="101">
        <f t="shared" si="223"/>
        <v>1.9014284975009668</v>
      </c>
      <c r="P759" s="101">
        <f t="shared" si="224"/>
        <v>1.9014284975009668</v>
      </c>
      <c r="Q759" s="101">
        <f t="shared" si="225"/>
        <v>503.28123242107415</v>
      </c>
      <c r="R759" s="101">
        <f t="shared" si="226"/>
        <v>15.984854530395424</v>
      </c>
      <c r="S759" s="101">
        <f t="shared" si="210"/>
        <v>224.44043907148443</v>
      </c>
      <c r="T759" s="101">
        <f t="shared" si="211"/>
        <v>624.11032897789255</v>
      </c>
      <c r="U759" s="101">
        <f t="shared" si="212"/>
        <v>44.122524725274474</v>
      </c>
      <c r="V759" s="33">
        <f t="shared" si="213"/>
        <v>999.99999999999955</v>
      </c>
      <c r="W759" s="105">
        <f t="shared" si="227"/>
        <v>247572.99187613928</v>
      </c>
      <c r="X759" s="112">
        <f t="shared" si="214"/>
        <v>331.76714629683244</v>
      </c>
      <c r="Y759" s="32">
        <f>(uNES*L759+ uOCEX*G759+uEREX*'UC '!H759+uHOEX*I759+uNES*S759+ uOCEX*N759+uEREX*O759+uHOEX*P759)/(1+oDR)^A$5:A$65536</f>
        <v>170.10973015232506</v>
      </c>
    </row>
    <row r="760" spans="1:25" x14ac:dyDescent="0.25">
      <c r="A760" s="4">
        <v>754</v>
      </c>
      <c r="C760" s="110">
        <f>IF(male=0,VLOOKUP((A758:A1592/'Life tables'!$I$2)+age,lifetable,13,1),IF(male=1,VLOOKUP((A758:A1592/'Life tables'!$I$2)+age,lifetable,10,1),"error"))</f>
        <v>1.3000289296523082E-3</v>
      </c>
      <c r="F760" s="101">
        <f t="shared" si="215"/>
        <v>172.83260464434852</v>
      </c>
      <c r="G760" s="101">
        <f t="shared" si="216"/>
        <v>17.361396855237317</v>
      </c>
      <c r="H760" s="101">
        <f t="shared" si="217"/>
        <v>0.39729423767648486</v>
      </c>
      <c r="I760" s="101">
        <f t="shared" si="218"/>
        <v>0.39729423767648486</v>
      </c>
      <c r="J760" s="101">
        <f t="shared" si="219"/>
        <v>121.07738724901938</v>
      </c>
      <c r="K760" s="101">
        <f t="shared" si="220"/>
        <v>28.168813740683287</v>
      </c>
      <c r="L760" s="101">
        <f t="shared" si="209"/>
        <v>5.4304183240555801</v>
      </c>
      <c r="M760" s="101">
        <f t="shared" si="221"/>
        <v>827.16739535565102</v>
      </c>
      <c r="N760" s="101">
        <f t="shared" si="222"/>
        <v>79.658012336365076</v>
      </c>
      <c r="O760" s="101">
        <f t="shared" si="223"/>
        <v>1.9014284975043501</v>
      </c>
      <c r="P760" s="101">
        <f t="shared" si="224"/>
        <v>1.9014284975043501</v>
      </c>
      <c r="Q760" s="101">
        <f t="shared" si="225"/>
        <v>504.46507550932637</v>
      </c>
      <c r="R760" s="101">
        <f t="shared" si="226"/>
        <v>16.007007802524569</v>
      </c>
      <c r="S760" s="101">
        <f t="shared" si="210"/>
        <v>223.23444271242636</v>
      </c>
      <c r="T760" s="101">
        <f t="shared" si="211"/>
        <v>625.54246275834578</v>
      </c>
      <c r="U760" s="101">
        <f t="shared" si="212"/>
        <v>44.17582154320786</v>
      </c>
      <c r="V760" s="33">
        <f t="shared" si="213"/>
        <v>999.99999999999955</v>
      </c>
      <c r="W760" s="105">
        <f t="shared" si="227"/>
        <v>245784.3112484233</v>
      </c>
      <c r="X760" s="112">
        <f t="shared" si="214"/>
        <v>330.28171569844602</v>
      </c>
      <c r="Y760" s="32">
        <f>(uNES*L760+ uOCEX*G760+uEREX*'UC '!H760+uHOEX*I760+uNES*S760+ uOCEX*N760+uEREX*O760+uHOEX*P760)/(1+oDR)^A$5:A$65536</f>
        <v>169.26080515876239</v>
      </c>
    </row>
    <row r="761" spans="1:25" x14ac:dyDescent="0.25">
      <c r="A761" s="4">
        <v>755</v>
      </c>
      <c r="C761" s="110">
        <f>IF(male=0,VLOOKUP((A759:A1593/'Life tables'!$I$2)+age,lifetable,13,1),IF(male=1,VLOOKUP((A759:A1593/'Life tables'!$I$2)+age,lifetable,10,1),"error"))</f>
        <v>1.3000289296523082E-3</v>
      </c>
      <c r="F761" s="101">
        <f t="shared" si="215"/>
        <v>172.83260464292215</v>
      </c>
      <c r="G761" s="101">
        <f t="shared" si="216"/>
        <v>17.361396855094032</v>
      </c>
      <c r="H761" s="101">
        <f t="shared" si="217"/>
        <v>0.39729423767320604</v>
      </c>
      <c r="I761" s="101">
        <f t="shared" si="218"/>
        <v>0.39729423767320604</v>
      </c>
      <c r="J761" s="101">
        <f t="shared" si="219"/>
        <v>121.32567794121826</v>
      </c>
      <c r="K761" s="101">
        <f t="shared" si="220"/>
        <v>28.199957286487265</v>
      </c>
      <c r="L761" s="101">
        <f t="shared" si="209"/>
        <v>5.1509840847761836</v>
      </c>
      <c r="M761" s="101">
        <f t="shared" si="221"/>
        <v>827.16739535707745</v>
      </c>
      <c r="N761" s="101">
        <f t="shared" si="222"/>
        <v>79.658012336502452</v>
      </c>
      <c r="O761" s="101">
        <f t="shared" si="223"/>
        <v>1.901428497507629</v>
      </c>
      <c r="P761" s="101">
        <f t="shared" si="224"/>
        <v>1.901428497507629</v>
      </c>
      <c r="Q761" s="101">
        <f t="shared" si="225"/>
        <v>505.64891859758063</v>
      </c>
      <c r="R761" s="101">
        <f t="shared" si="226"/>
        <v>16.02916107465375</v>
      </c>
      <c r="S761" s="101">
        <f t="shared" si="210"/>
        <v>222.02844635332542</v>
      </c>
      <c r="T761" s="101">
        <f t="shared" si="211"/>
        <v>626.97459653879889</v>
      </c>
      <c r="U761" s="101">
        <f t="shared" si="212"/>
        <v>44.229118361141019</v>
      </c>
      <c r="V761" s="33">
        <f t="shared" si="213"/>
        <v>999.99999999999955</v>
      </c>
      <c r="W761" s="105">
        <f t="shared" si="227"/>
        <v>243999.41524999775</v>
      </c>
      <c r="X761" s="112">
        <f t="shared" si="214"/>
        <v>328.79628510005978</v>
      </c>
      <c r="Y761" s="32">
        <f>(uNES*L761+ uOCEX*G761+uEREX*'UC '!H761+uHOEX*I761+uNES*S761+ uOCEX*N761+uEREX*O761+uHOEX*P761)/(1+oDR)^A$5:A$65536</f>
        <v>168.41235437766574</v>
      </c>
    </row>
    <row r="762" spans="1:25" x14ac:dyDescent="0.25">
      <c r="A762" s="4">
        <v>756</v>
      </c>
      <c r="C762" s="110">
        <f>IF(male=0,VLOOKUP((A760:A1594/'Life tables'!$I$2)+age,lifetable,13,1),IF(male=1,VLOOKUP((A760:A1594/'Life tables'!$I$2)+age,lifetable,10,1),"error"))</f>
        <v>1.3000289296523082E-3</v>
      </c>
      <c r="F762" s="101">
        <f t="shared" si="215"/>
        <v>172.83260464153977</v>
      </c>
      <c r="G762" s="101">
        <f t="shared" si="216"/>
        <v>17.361396854955171</v>
      </c>
      <c r="H762" s="101">
        <f t="shared" si="217"/>
        <v>0.39729423767002836</v>
      </c>
      <c r="I762" s="101">
        <f t="shared" si="218"/>
        <v>0.39729423767002836</v>
      </c>
      <c r="J762" s="101">
        <f t="shared" si="219"/>
        <v>121.57396863341515</v>
      </c>
      <c r="K762" s="101">
        <f t="shared" si="220"/>
        <v>28.231100832290995</v>
      </c>
      <c r="L762" s="101">
        <f t="shared" si="209"/>
        <v>4.8715498455383965</v>
      </c>
      <c r="M762" s="101">
        <f t="shared" si="221"/>
        <v>827.16739535845988</v>
      </c>
      <c r="N762" s="101">
        <f t="shared" si="222"/>
        <v>79.658012336635579</v>
      </c>
      <c r="O762" s="101">
        <f t="shared" si="223"/>
        <v>1.9014284975108069</v>
      </c>
      <c r="P762" s="101">
        <f t="shared" si="224"/>
        <v>1.9014284975108069</v>
      </c>
      <c r="Q762" s="101">
        <f t="shared" si="225"/>
        <v>506.83276168583689</v>
      </c>
      <c r="R762" s="101">
        <f t="shared" si="226"/>
        <v>16.05131434678297</v>
      </c>
      <c r="S762" s="101">
        <f t="shared" si="210"/>
        <v>220.82244999418276</v>
      </c>
      <c r="T762" s="101">
        <f t="shared" si="211"/>
        <v>628.40673031925201</v>
      </c>
      <c r="U762" s="101">
        <f t="shared" si="212"/>
        <v>44.282415179073965</v>
      </c>
      <c r="V762" s="33">
        <f t="shared" si="213"/>
        <v>999.99999999999966</v>
      </c>
      <c r="W762" s="105">
        <f t="shared" si="227"/>
        <v>242218.2975439525</v>
      </c>
      <c r="X762" s="112">
        <f t="shared" si="214"/>
        <v>327.31085450167359</v>
      </c>
      <c r="Y762" s="32">
        <f>(uNES*L762+ uOCEX*G762+uEREX*'UC '!H762+uHOEX*I762+uNES*S762+ uOCEX*N762+uEREX*O762+uHOEX*P762)/(1+oDR)^A$5:A$65536</f>
        <v>167.56437760649101</v>
      </c>
    </row>
    <row r="763" spans="1:25" x14ac:dyDescent="0.25">
      <c r="A763" s="4">
        <v>757</v>
      </c>
      <c r="C763" s="110">
        <f>IF(male=0,VLOOKUP((A761:A1595/'Life tables'!$I$2)+age,lifetable,13,1),IF(male=1,VLOOKUP((A761:A1595/'Life tables'!$I$2)+age,lifetable,10,1),"error"))</f>
        <v>1.3000289296523082E-3</v>
      </c>
      <c r="F763" s="101">
        <f t="shared" si="215"/>
        <v>172.8326046402</v>
      </c>
      <c r="G763" s="101">
        <f t="shared" si="216"/>
        <v>17.361396854820587</v>
      </c>
      <c r="H763" s="101">
        <f t="shared" si="217"/>
        <v>0.3972942376669486</v>
      </c>
      <c r="I763" s="101">
        <f t="shared" si="218"/>
        <v>0.3972942376669486</v>
      </c>
      <c r="J763" s="101">
        <f t="shared" si="219"/>
        <v>121.82225932561012</v>
      </c>
      <c r="K763" s="101">
        <f t="shared" si="220"/>
        <v>28.262244378094483</v>
      </c>
      <c r="L763" s="101">
        <f t="shared" si="209"/>
        <v>4.5921156063409114</v>
      </c>
      <c r="M763" s="101">
        <f t="shared" si="221"/>
        <v>827.16739535979968</v>
      </c>
      <c r="N763" s="101">
        <f t="shared" si="222"/>
        <v>79.6580123367646</v>
      </c>
      <c r="O763" s="101">
        <f t="shared" si="223"/>
        <v>1.9014284975138867</v>
      </c>
      <c r="P763" s="101">
        <f t="shared" si="224"/>
        <v>1.9014284975138867</v>
      </c>
      <c r="Q763" s="101">
        <f t="shared" si="225"/>
        <v>508.01660477409501</v>
      </c>
      <c r="R763" s="101">
        <f t="shared" si="226"/>
        <v>16.073467618912225</v>
      </c>
      <c r="S763" s="101">
        <f t="shared" si="210"/>
        <v>219.61645363500008</v>
      </c>
      <c r="T763" s="101">
        <f t="shared" si="211"/>
        <v>629.83886409970512</v>
      </c>
      <c r="U763" s="101">
        <f t="shared" si="212"/>
        <v>44.335711997006712</v>
      </c>
      <c r="V763" s="33">
        <f t="shared" si="213"/>
        <v>999.99999999999966</v>
      </c>
      <c r="W763" s="105">
        <f t="shared" si="227"/>
        <v>240440.95180294517</v>
      </c>
      <c r="X763" s="112">
        <f t="shared" si="214"/>
        <v>325.82542390328786</v>
      </c>
      <c r="Y763" s="32">
        <f>(uNES*L763+ uOCEX*G763+uEREX*'UC '!H763+uHOEX*I763+uNES*S763+ uOCEX*N763+uEREX*O763+uHOEX*P763)/(1+oDR)^A$5:A$65536</f>
        <v>166.71687464277196</v>
      </c>
    </row>
    <row r="764" spans="1:25" x14ac:dyDescent="0.25">
      <c r="A764" s="4">
        <v>758</v>
      </c>
      <c r="C764" s="110">
        <f>IF(male=0,VLOOKUP((A762:A1596/'Life tables'!$I$2)+age,lifetable,13,1),IF(male=1,VLOOKUP((A762:A1596/'Life tables'!$I$2)+age,lifetable,10,1),"error"))</f>
        <v>1.3000289296523082E-3</v>
      </c>
      <c r="F764" s="101">
        <f t="shared" si="215"/>
        <v>172.83260463890153</v>
      </c>
      <c r="G764" s="101">
        <f t="shared" si="216"/>
        <v>17.361396854690152</v>
      </c>
      <c r="H764" s="101">
        <f t="shared" si="217"/>
        <v>0.39729423766396377</v>
      </c>
      <c r="I764" s="101">
        <f t="shared" si="218"/>
        <v>0.39729423766396377</v>
      </c>
      <c r="J764" s="101">
        <f t="shared" si="219"/>
        <v>122.07055001780321</v>
      </c>
      <c r="K764" s="101">
        <f t="shared" si="220"/>
        <v>28.293387923897736</v>
      </c>
      <c r="L764" s="101">
        <f t="shared" si="209"/>
        <v>4.3126813671825062</v>
      </c>
      <c r="M764" s="101">
        <f t="shared" si="221"/>
        <v>827.1673953610981</v>
      </c>
      <c r="N764" s="101">
        <f t="shared" si="222"/>
        <v>79.658012336889641</v>
      </c>
      <c r="O764" s="101">
        <f t="shared" si="223"/>
        <v>1.9014284975168714</v>
      </c>
      <c r="P764" s="101">
        <f t="shared" si="224"/>
        <v>1.9014284975168714</v>
      </c>
      <c r="Q764" s="101">
        <f t="shared" si="225"/>
        <v>509.20044786235502</v>
      </c>
      <c r="R764" s="101">
        <f t="shared" si="226"/>
        <v>16.095620891041516</v>
      </c>
      <c r="S764" s="101">
        <f t="shared" si="210"/>
        <v>218.41045727577819</v>
      </c>
      <c r="T764" s="101">
        <f t="shared" si="211"/>
        <v>631.27099788015823</v>
      </c>
      <c r="U764" s="101">
        <f t="shared" si="212"/>
        <v>44.389008814939253</v>
      </c>
      <c r="V764" s="33">
        <f t="shared" si="213"/>
        <v>999.99999999999966</v>
      </c>
      <c r="W764" s="105">
        <f t="shared" si="227"/>
        <v>238667.37170918591</v>
      </c>
      <c r="X764" s="112">
        <f t="shared" si="214"/>
        <v>324.33999330490218</v>
      </c>
      <c r="Y764" s="32">
        <f>(uNES*L764+ uOCEX*G764+uEREX*'UC '!H764+uHOEX*I764+uNES*S764+ uOCEX*N764+uEREX*O764+uHOEX*P764)/(1+oDR)^A$5:A$65536</f>
        <v>165.86984528411921</v>
      </c>
    </row>
    <row r="765" spans="1:25" x14ac:dyDescent="0.25">
      <c r="A765" s="4">
        <v>759</v>
      </c>
      <c r="C765" s="110">
        <f>IF(male=0,VLOOKUP((A763:A1597/'Life tables'!$I$2)+age,lifetable,13,1),IF(male=1,VLOOKUP((A763:A1597/'Life tables'!$I$2)+age,lifetable,10,1),"error"))</f>
        <v>1.3000289296523082E-3</v>
      </c>
      <c r="F765" s="101">
        <f t="shared" si="215"/>
        <v>172.83260463764307</v>
      </c>
      <c r="G765" s="101">
        <f t="shared" si="216"/>
        <v>17.36139685456374</v>
      </c>
      <c r="H765" s="101">
        <f t="shared" si="217"/>
        <v>0.39729423766107091</v>
      </c>
      <c r="I765" s="101">
        <f t="shared" si="218"/>
        <v>0.39729423766107091</v>
      </c>
      <c r="J765" s="101">
        <f t="shared" si="219"/>
        <v>122.3188407099945</v>
      </c>
      <c r="K765" s="101">
        <f t="shared" si="220"/>
        <v>28.324531469700762</v>
      </c>
      <c r="L765" s="101">
        <f t="shared" si="209"/>
        <v>4.0332471280619302</v>
      </c>
      <c r="M765" s="101">
        <f t="shared" si="221"/>
        <v>827.1673953623565</v>
      </c>
      <c r="N765" s="101">
        <f t="shared" si="222"/>
        <v>79.658012337010831</v>
      </c>
      <c r="O765" s="101">
        <f t="shared" si="223"/>
        <v>1.9014284975197639</v>
      </c>
      <c r="P765" s="101">
        <f t="shared" si="224"/>
        <v>1.9014284975197639</v>
      </c>
      <c r="Q765" s="101">
        <f t="shared" si="225"/>
        <v>510.38429095061684</v>
      </c>
      <c r="R765" s="101">
        <f t="shared" si="226"/>
        <v>16.117774163170839</v>
      </c>
      <c r="S765" s="101">
        <f t="shared" si="210"/>
        <v>217.20446091651854</v>
      </c>
      <c r="T765" s="101">
        <f t="shared" si="211"/>
        <v>632.70313166061135</v>
      </c>
      <c r="U765" s="101">
        <f t="shared" si="212"/>
        <v>44.442305632871602</v>
      </c>
      <c r="V765" s="33">
        <f t="shared" si="213"/>
        <v>999.99999999999955</v>
      </c>
      <c r="W765" s="105">
        <f t="shared" si="227"/>
        <v>236897.55095442547</v>
      </c>
      <c r="X765" s="112">
        <f t="shared" si="214"/>
        <v>322.85456270651673</v>
      </c>
      <c r="Y765" s="32">
        <f>(uNES*L765+ uOCEX*G765+uEREX*'UC '!H765+uHOEX*I765+uNES*S765+ uOCEX*N765+uEREX*O765+uHOEX*P765)/(1+oDR)^A$5:A$65536</f>
        <v>165.02328932822061</v>
      </c>
    </row>
    <row r="766" spans="1:25" x14ac:dyDescent="0.25">
      <c r="A766" s="4">
        <v>760</v>
      </c>
      <c r="C766" s="110">
        <f>IF(male=0,VLOOKUP((A764:A1598/'Life tables'!$I$2)+age,lifetable,13,1),IF(male=1,VLOOKUP((A764:A1598/'Life tables'!$I$2)+age,lifetable,10,1),"error"))</f>
        <v>1.3000289296523082E-3</v>
      </c>
      <c r="F766" s="101">
        <f t="shared" si="215"/>
        <v>172.83260463642338</v>
      </c>
      <c r="G766" s="101">
        <f t="shared" si="216"/>
        <v>17.361396854441217</v>
      </c>
      <c r="H766" s="101">
        <f t="shared" si="217"/>
        <v>0.39729423765826716</v>
      </c>
      <c r="I766" s="101">
        <f t="shared" si="218"/>
        <v>0.39729423765826716</v>
      </c>
      <c r="J766" s="101">
        <f t="shared" si="219"/>
        <v>122.56713140218405</v>
      </c>
      <c r="K766" s="101">
        <f t="shared" si="220"/>
        <v>28.355675015503568</v>
      </c>
      <c r="L766" s="101">
        <f t="shared" si="209"/>
        <v>3.7538128889780182</v>
      </c>
      <c r="M766" s="101">
        <f t="shared" si="221"/>
        <v>827.16739536357613</v>
      </c>
      <c r="N766" s="101">
        <f t="shared" si="222"/>
        <v>79.658012337128284</v>
      </c>
      <c r="O766" s="101">
        <f t="shared" si="223"/>
        <v>1.9014284975225677</v>
      </c>
      <c r="P766" s="101">
        <f t="shared" si="224"/>
        <v>1.9014284975225677</v>
      </c>
      <c r="Q766" s="101">
        <f t="shared" si="225"/>
        <v>511.56813403888037</v>
      </c>
      <c r="R766" s="101">
        <f t="shared" si="226"/>
        <v>16.139927435300194</v>
      </c>
      <c r="S766" s="101">
        <f t="shared" si="210"/>
        <v>215.99846455722218</v>
      </c>
      <c r="T766" s="101">
        <f t="shared" si="211"/>
        <v>634.13526544106446</v>
      </c>
      <c r="U766" s="101">
        <f t="shared" si="212"/>
        <v>44.495602450803759</v>
      </c>
      <c r="V766" s="33">
        <f t="shared" si="213"/>
        <v>999.99999999999955</v>
      </c>
      <c r="W766" s="105">
        <f t="shared" si="227"/>
        <v>235131.48323994095</v>
      </c>
      <c r="X766" s="112">
        <f t="shared" si="214"/>
        <v>321.3691321081314</v>
      </c>
      <c r="Y766" s="32">
        <f>(uNES*L766+ uOCEX*G766+uEREX*'UC '!H766+uHOEX*I766+uNES*S766+ uOCEX*N766+uEREX*O766+uHOEX*P766)/(1+oDR)^A$5:A$65536</f>
        <v>164.17720657284113</v>
      </c>
    </row>
    <row r="767" spans="1:25" x14ac:dyDescent="0.25">
      <c r="A767" s="4">
        <v>761</v>
      </c>
      <c r="C767" s="110">
        <f>IF(male=0,VLOOKUP((A765:A1599/'Life tables'!$I$2)+age,lifetable,13,1),IF(male=1,VLOOKUP((A765:A1599/'Life tables'!$I$2)+age,lifetable,10,1),"error"))</f>
        <v>1.3000289296523082E-3</v>
      </c>
      <c r="F767" s="101">
        <f t="shared" si="215"/>
        <v>172.83260463524132</v>
      </c>
      <c r="G767" s="101">
        <f t="shared" si="216"/>
        <v>17.361396854322479</v>
      </c>
      <c r="H767" s="101">
        <f t="shared" si="217"/>
        <v>0.39729423765554994</v>
      </c>
      <c r="I767" s="101">
        <f t="shared" si="218"/>
        <v>0.39729423765554994</v>
      </c>
      <c r="J767" s="101">
        <f t="shared" si="219"/>
        <v>122.81542209437188</v>
      </c>
      <c r="K767" s="101">
        <f t="shared" si="220"/>
        <v>28.386818561306161</v>
      </c>
      <c r="L767" s="101">
        <f t="shared" si="209"/>
        <v>3.4743786499296903</v>
      </c>
      <c r="M767" s="101">
        <f t="shared" si="221"/>
        <v>827.16739536475814</v>
      </c>
      <c r="N767" s="101">
        <f t="shared" si="222"/>
        <v>79.658012337242113</v>
      </c>
      <c r="O767" s="101">
        <f t="shared" si="223"/>
        <v>1.9014284975252846</v>
      </c>
      <c r="P767" s="101">
        <f t="shared" si="224"/>
        <v>1.9014284975252846</v>
      </c>
      <c r="Q767" s="101">
        <f t="shared" si="225"/>
        <v>512.75197712714566</v>
      </c>
      <c r="R767" s="101">
        <f t="shared" si="226"/>
        <v>16.162080707429581</v>
      </c>
      <c r="S767" s="101">
        <f t="shared" si="210"/>
        <v>214.79246819789023</v>
      </c>
      <c r="T767" s="101">
        <f t="shared" si="211"/>
        <v>635.56739922151758</v>
      </c>
      <c r="U767" s="101">
        <f t="shared" si="212"/>
        <v>44.548899268735738</v>
      </c>
      <c r="V767" s="33">
        <f t="shared" si="213"/>
        <v>999.99999999999943</v>
      </c>
      <c r="W767" s="105">
        <f t="shared" si="227"/>
        <v>233369.16227652217</v>
      </c>
      <c r="X767" s="112">
        <f t="shared" si="214"/>
        <v>319.88370150974617</v>
      </c>
      <c r="Y767" s="32">
        <f>(uNES*L767+ uOCEX*G767+uEREX*'UC '!H767+uHOEX*I767+uNES*S767+ uOCEX*N767+uEREX*O767+uHOEX*P767)/(1+oDR)^A$5:A$65536</f>
        <v>163.33159681582333</v>
      </c>
    </row>
    <row r="768" spans="1:25" x14ac:dyDescent="0.25">
      <c r="A768" s="4">
        <v>762</v>
      </c>
      <c r="C768" s="110">
        <f>IF(male=0,VLOOKUP((A766:A1600/'Life tables'!$I$2)+age,lifetable,13,1),IF(male=1,VLOOKUP((A766:A1600/'Life tables'!$I$2)+age,lifetable,10,1),"error"))</f>
        <v>1.3000289296523082E-3</v>
      </c>
      <c r="F768" s="101">
        <f t="shared" si="215"/>
        <v>172.83260463409567</v>
      </c>
      <c r="G768" s="101">
        <f t="shared" si="216"/>
        <v>17.361396854207396</v>
      </c>
      <c r="H768" s="101">
        <f t="shared" si="217"/>
        <v>0.39729423765291644</v>
      </c>
      <c r="I768" s="101">
        <f t="shared" si="218"/>
        <v>0.39729423765291644</v>
      </c>
      <c r="J768" s="101">
        <f t="shared" si="219"/>
        <v>123.06371278655807</v>
      </c>
      <c r="K768" s="101">
        <f t="shared" si="220"/>
        <v>28.417962107108547</v>
      </c>
      <c r="L768" s="101">
        <f t="shared" si="209"/>
        <v>3.1949444109158378</v>
      </c>
      <c r="M768" s="101">
        <f t="shared" si="221"/>
        <v>827.16739536590376</v>
      </c>
      <c r="N768" s="101">
        <f t="shared" si="222"/>
        <v>79.658012337352446</v>
      </c>
      <c r="O768" s="101">
        <f t="shared" si="223"/>
        <v>1.9014284975279181</v>
      </c>
      <c r="P768" s="101">
        <f t="shared" si="224"/>
        <v>1.9014284975279181</v>
      </c>
      <c r="Q768" s="101">
        <f t="shared" si="225"/>
        <v>513.9358202154126</v>
      </c>
      <c r="R768" s="101">
        <f t="shared" si="226"/>
        <v>16.184233979559</v>
      </c>
      <c r="S768" s="101">
        <f t="shared" si="210"/>
        <v>213.58647183852383</v>
      </c>
      <c r="T768" s="101">
        <f t="shared" si="211"/>
        <v>636.99953300197069</v>
      </c>
      <c r="U768" s="101">
        <f t="shared" si="212"/>
        <v>44.602196086667547</v>
      </c>
      <c r="V768" s="33">
        <f t="shared" si="213"/>
        <v>999.99999999999943</v>
      </c>
      <c r="W768" s="105">
        <f t="shared" si="227"/>
        <v>231610.58178445799</v>
      </c>
      <c r="X768" s="112">
        <f t="shared" si="214"/>
        <v>318.39827091136118</v>
      </c>
      <c r="Y768" s="32">
        <f>(uNES*L768+ uOCEX*G768+uEREX*'UC '!H768+uHOEX*I768+uNES*S768+ uOCEX*N768+uEREX*O768+uHOEX*P768)/(1+oDR)^A$5:A$65536</f>
        <v>162.48645985508648</v>
      </c>
    </row>
    <row r="769" spans="1:25" x14ac:dyDescent="0.25">
      <c r="A769" s="4">
        <v>763</v>
      </c>
      <c r="C769" s="110">
        <f>IF(male=0,VLOOKUP((A767:A1601/'Life tables'!$I$2)+age,lifetable,13,1),IF(male=1,VLOOKUP((A767:A1601/'Life tables'!$I$2)+age,lifetable,10,1),"error"))</f>
        <v>1.3000289296523082E-3</v>
      </c>
      <c r="F769" s="101">
        <f t="shared" si="215"/>
        <v>172.83260463298535</v>
      </c>
      <c r="G769" s="101">
        <f t="shared" si="216"/>
        <v>17.361396854095862</v>
      </c>
      <c r="H769" s="101">
        <f t="shared" si="217"/>
        <v>0.39729423765036409</v>
      </c>
      <c r="I769" s="101">
        <f t="shared" si="218"/>
        <v>0.39729423765036409</v>
      </c>
      <c r="J769" s="101">
        <f t="shared" si="219"/>
        <v>123.31200347874267</v>
      </c>
      <c r="K769" s="101">
        <f t="shared" si="220"/>
        <v>28.449105652910735</v>
      </c>
      <c r="L769" s="101">
        <f t="shared" si="209"/>
        <v>2.9155101719353524</v>
      </c>
      <c r="M769" s="101">
        <f t="shared" si="221"/>
        <v>827.16739536701402</v>
      </c>
      <c r="N769" s="101">
        <f t="shared" si="222"/>
        <v>79.658012337459368</v>
      </c>
      <c r="O769" s="101">
        <f t="shared" si="223"/>
        <v>1.9014284975304703</v>
      </c>
      <c r="P769" s="101">
        <f t="shared" si="224"/>
        <v>1.9014284975304703</v>
      </c>
      <c r="Q769" s="101">
        <f t="shared" si="225"/>
        <v>515.11966330368102</v>
      </c>
      <c r="R769" s="101">
        <f t="shared" si="226"/>
        <v>16.206387251688447</v>
      </c>
      <c r="S769" s="101">
        <f t="shared" si="210"/>
        <v>212.38047547912424</v>
      </c>
      <c r="T769" s="101">
        <f t="shared" si="211"/>
        <v>638.43166678242369</v>
      </c>
      <c r="U769" s="101">
        <f t="shared" si="212"/>
        <v>44.655492904599186</v>
      </c>
      <c r="V769" s="33">
        <f t="shared" si="213"/>
        <v>999.99999999999932</v>
      </c>
      <c r="W769" s="105">
        <f t="shared" si="227"/>
        <v>229855.73549352362</v>
      </c>
      <c r="X769" s="112">
        <f t="shared" si="214"/>
        <v>316.91284031297653</v>
      </c>
      <c r="Y769" s="32">
        <f>(uNES*L769+ uOCEX*G769+uEREX*'UC '!H769+uHOEX*I769+uNES*S769+ uOCEX*N769+uEREX*O769+uHOEX*P769)/(1+oDR)^A$5:A$65536</f>
        <v>161.6417954886272</v>
      </c>
    </row>
    <row r="770" spans="1:25" x14ac:dyDescent="0.25">
      <c r="A770" s="4">
        <v>764</v>
      </c>
      <c r="C770" s="110">
        <f>IF(male=0,VLOOKUP((A768:A1602/'Life tables'!$I$2)+age,lifetable,13,1),IF(male=1,VLOOKUP((A768:A1602/'Life tables'!$I$2)+age,lifetable,10,1),"error"))</f>
        <v>1.3000289296523082E-3</v>
      </c>
      <c r="F770" s="101">
        <f t="shared" si="215"/>
        <v>172.83260463190925</v>
      </c>
      <c r="G770" s="101">
        <f t="shared" si="216"/>
        <v>17.361396853987763</v>
      </c>
      <c r="H770" s="101">
        <f t="shared" si="217"/>
        <v>0.39729423764789046</v>
      </c>
      <c r="I770" s="101">
        <f t="shared" si="218"/>
        <v>0.39729423764789046</v>
      </c>
      <c r="J770" s="101">
        <f t="shared" si="219"/>
        <v>123.56029417092572</v>
      </c>
      <c r="K770" s="101">
        <f t="shared" si="220"/>
        <v>28.480249198712727</v>
      </c>
      <c r="L770" s="101">
        <f t="shared" si="209"/>
        <v>2.6360759329872678</v>
      </c>
      <c r="M770" s="101">
        <f t="shared" si="221"/>
        <v>827.16739536809007</v>
      </c>
      <c r="N770" s="101">
        <f t="shared" si="222"/>
        <v>79.658012337562994</v>
      </c>
      <c r="O770" s="101">
        <f t="shared" si="223"/>
        <v>1.9014284975329439</v>
      </c>
      <c r="P770" s="101">
        <f t="shared" si="224"/>
        <v>1.9014284975329439</v>
      </c>
      <c r="Q770" s="101">
        <f t="shared" si="225"/>
        <v>516.30350639195103</v>
      </c>
      <c r="R770" s="101">
        <f t="shared" si="226"/>
        <v>16.228540523817923</v>
      </c>
      <c r="S770" s="101">
        <f t="shared" si="210"/>
        <v>211.17447911969214</v>
      </c>
      <c r="T770" s="101">
        <f t="shared" si="211"/>
        <v>639.8638005628768</v>
      </c>
      <c r="U770" s="101">
        <f t="shared" si="212"/>
        <v>44.708789722530653</v>
      </c>
      <c r="V770" s="33">
        <f t="shared" si="213"/>
        <v>999.99999999999932</v>
      </c>
      <c r="W770" s="105">
        <f t="shared" si="227"/>
        <v>228104.61714296599</v>
      </c>
      <c r="X770" s="112">
        <f t="shared" si="214"/>
        <v>315.42740971459182</v>
      </c>
      <c r="Y770" s="32">
        <f>(uNES*L770+ uOCEX*G770+uEREX*'UC '!H770+uHOEX*I770+uNES*S770+ uOCEX*N770+uEREX*O770+uHOEX*P770)/(1+oDR)^A$5:A$65536</f>
        <v>160.79760351451895</v>
      </c>
    </row>
    <row r="771" spans="1:25" x14ac:dyDescent="0.25">
      <c r="A771" s="4">
        <v>765</v>
      </c>
      <c r="C771" s="110">
        <f>IF(male=0,VLOOKUP((A769:A1603/'Life tables'!$I$2)+age,lifetable,13,1),IF(male=1,VLOOKUP((A769:A1603/'Life tables'!$I$2)+age,lifetable,10,1),"error"))</f>
        <v>1.3000289296523082E-3</v>
      </c>
      <c r="F771" s="101">
        <f t="shared" si="215"/>
        <v>172.83260463086631</v>
      </c>
      <c r="G771" s="101">
        <f t="shared" si="216"/>
        <v>17.361396853883001</v>
      </c>
      <c r="H771" s="101">
        <f t="shared" si="217"/>
        <v>0.39729423764549304</v>
      </c>
      <c r="I771" s="101">
        <f t="shared" si="218"/>
        <v>0.39729423764549304</v>
      </c>
      <c r="J771" s="101">
        <f t="shared" si="219"/>
        <v>123.80858486310727</v>
      </c>
      <c r="K771" s="101">
        <f t="shared" si="220"/>
        <v>28.511392744514531</v>
      </c>
      <c r="L771" s="101">
        <f t="shared" ref="L771:L834" si="228">F771-SUM(G771:K771)</f>
        <v>2.3566416940705324</v>
      </c>
      <c r="M771" s="101">
        <f t="shared" si="221"/>
        <v>827.16739536913303</v>
      </c>
      <c r="N771" s="101">
        <f t="shared" si="222"/>
        <v>79.658012337663422</v>
      </c>
      <c r="O771" s="101">
        <f t="shared" si="223"/>
        <v>1.9014284975353415</v>
      </c>
      <c r="P771" s="101">
        <f t="shared" si="224"/>
        <v>1.9014284975353415</v>
      </c>
      <c r="Q771" s="101">
        <f t="shared" si="225"/>
        <v>517.48734948022252</v>
      </c>
      <c r="R771" s="101">
        <f t="shared" si="226"/>
        <v>16.250693795947427</v>
      </c>
      <c r="S771" s="101">
        <f t="shared" ref="S771:S834" si="229">M771-SUM(N771:R771)</f>
        <v>209.96848276022899</v>
      </c>
      <c r="T771" s="101">
        <f t="shared" ref="T771:T834" si="230">J771+Q771</f>
        <v>641.2959343433298</v>
      </c>
      <c r="U771" s="101">
        <f t="shared" ref="U771:U834" si="231">K771+R771</f>
        <v>44.762086540461958</v>
      </c>
      <c r="V771" s="33">
        <f t="shared" ref="V771:V834" si="232">SUM(F771,M771)</f>
        <v>999.99999999999932</v>
      </c>
      <c r="W771" s="105">
        <f t="shared" si="227"/>
        <v>226357.22048149095</v>
      </c>
      <c r="X771" s="112">
        <f t="shared" ref="X771:X834" si="233">(L771+G771+H771+I771+N771+O771+P771+S771)</f>
        <v>313.94197911620762</v>
      </c>
      <c r="Y771" s="32">
        <f>(uNES*L771+ uOCEX*G771+uEREX*'UC '!H771+uHOEX*I771+uNES*S771+ uOCEX*N771+uEREX*O771+uHOEX*P771)/(1+oDR)^A$5:A$65536</f>
        <v>159.95388373091262</v>
      </c>
    </row>
    <row r="772" spans="1:25" x14ac:dyDescent="0.25">
      <c r="A772" s="4">
        <v>766</v>
      </c>
      <c r="C772" s="110">
        <f>IF(male=0,VLOOKUP((A770:A1604/'Life tables'!$I$2)+age,lifetable,13,1),IF(male=1,VLOOKUP((A770:A1604/'Life tables'!$I$2)+age,lifetable,10,1),"error"))</f>
        <v>1.3000289296523082E-3</v>
      </c>
      <c r="F772" s="101">
        <f t="shared" si="215"/>
        <v>172.83260462985552</v>
      </c>
      <c r="G772" s="101">
        <f t="shared" si="216"/>
        <v>17.361396853781464</v>
      </c>
      <c r="H772" s="101">
        <f t="shared" si="217"/>
        <v>0.39729423764316951</v>
      </c>
      <c r="I772" s="101">
        <f t="shared" si="218"/>
        <v>0.39729423764316951</v>
      </c>
      <c r="J772" s="101">
        <f t="shared" si="219"/>
        <v>124.05687555528738</v>
      </c>
      <c r="K772" s="101">
        <f t="shared" si="220"/>
        <v>28.542536290316153</v>
      </c>
      <c r="L772" s="101">
        <f t="shared" si="228"/>
        <v>2.0772074551842081</v>
      </c>
      <c r="M772" s="101">
        <f t="shared" si="221"/>
        <v>827.16739537014382</v>
      </c>
      <c r="N772" s="101">
        <f t="shared" si="222"/>
        <v>79.658012337760766</v>
      </c>
      <c r="O772" s="101">
        <f t="shared" si="223"/>
        <v>1.901428497537665</v>
      </c>
      <c r="P772" s="101">
        <f t="shared" si="224"/>
        <v>1.901428497537665</v>
      </c>
      <c r="Q772" s="101">
        <f t="shared" si="225"/>
        <v>518.67119256849548</v>
      </c>
      <c r="R772" s="101">
        <f t="shared" si="226"/>
        <v>16.27284706807696</v>
      </c>
      <c r="S772" s="101">
        <f t="shared" si="229"/>
        <v>208.76248640073527</v>
      </c>
      <c r="T772" s="101">
        <f t="shared" si="230"/>
        <v>642.7280681237828</v>
      </c>
      <c r="U772" s="101">
        <f t="shared" si="231"/>
        <v>44.815383358393113</v>
      </c>
      <c r="V772" s="33">
        <f t="shared" si="232"/>
        <v>999.99999999999932</v>
      </c>
      <c r="W772" s="105">
        <f t="shared" si="227"/>
        <v>224613.53926724941</v>
      </c>
      <c r="X772" s="112">
        <f t="shared" si="233"/>
        <v>312.45654851782336</v>
      </c>
      <c r="Y772" s="32">
        <f>(uNES*L772+ uOCEX*G772+uEREX*'UC '!H772+uHOEX*I772+uNES*S772+ uOCEX*N772+uEREX*O772+uHOEX*P772)/(1+oDR)^A$5:A$65536</f>
        <v>159.11063593603575</v>
      </c>
    </row>
    <row r="773" spans="1:25" x14ac:dyDescent="0.25">
      <c r="A773" s="4">
        <v>767</v>
      </c>
      <c r="C773" s="110">
        <f>IF(male=0,VLOOKUP((A771:A1605/'Life tables'!$I$2)+age,lifetable,13,1),IF(male=1,VLOOKUP((A771:A1605/'Life tables'!$I$2)+age,lifetable,10,1),"error"))</f>
        <v>1.3000289296523082E-3</v>
      </c>
      <c r="F773" s="101">
        <f t="shared" si="215"/>
        <v>172.83260462887588</v>
      </c>
      <c r="G773" s="101">
        <f t="shared" si="216"/>
        <v>17.361396853683058</v>
      </c>
      <c r="H773" s="101">
        <f t="shared" si="217"/>
        <v>0.39729423764091759</v>
      </c>
      <c r="I773" s="101">
        <f t="shared" si="218"/>
        <v>0.39729423764091759</v>
      </c>
      <c r="J773" s="101">
        <f t="shared" si="219"/>
        <v>124.30516624746608</v>
      </c>
      <c r="K773" s="101">
        <f t="shared" si="220"/>
        <v>28.573679836117599</v>
      </c>
      <c r="L773" s="101">
        <f t="shared" si="228"/>
        <v>1.7977732163273004</v>
      </c>
      <c r="M773" s="101">
        <f t="shared" si="221"/>
        <v>827.16739537112346</v>
      </c>
      <c r="N773" s="101">
        <f t="shared" si="222"/>
        <v>79.658012337855112</v>
      </c>
      <c r="O773" s="101">
        <f t="shared" si="223"/>
        <v>1.9014284975399169</v>
      </c>
      <c r="P773" s="101">
        <f t="shared" si="224"/>
        <v>1.9014284975399169</v>
      </c>
      <c r="Q773" s="101">
        <f t="shared" si="225"/>
        <v>519.85503565676981</v>
      </c>
      <c r="R773" s="101">
        <f t="shared" si="226"/>
        <v>16.295000340206517</v>
      </c>
      <c r="S773" s="101">
        <f t="shared" si="229"/>
        <v>207.5564900412121</v>
      </c>
      <c r="T773" s="101">
        <f t="shared" si="230"/>
        <v>644.16020190423592</v>
      </c>
      <c r="U773" s="101">
        <f t="shared" si="231"/>
        <v>44.868680176324119</v>
      </c>
      <c r="V773" s="33">
        <f t="shared" si="232"/>
        <v>999.99999999999932</v>
      </c>
      <c r="W773" s="105">
        <f t="shared" si="227"/>
        <v>222873.56726782396</v>
      </c>
      <c r="X773" s="112">
        <f t="shared" si="233"/>
        <v>310.97111791943922</v>
      </c>
      <c r="Y773" s="32">
        <f>(uNES*L773+ uOCEX*G773+uEREX*'UC '!H773+uHOEX*I773+uNES*S773+ uOCEX*N773+uEREX*O773+uHOEX*P773)/(1+oDR)^A$5:A$65536</f>
        <v>158.26785992819299</v>
      </c>
    </row>
    <row r="774" spans="1:25" x14ac:dyDescent="0.25">
      <c r="A774" s="4">
        <v>768</v>
      </c>
      <c r="C774" s="110">
        <f>IF(male=0,VLOOKUP((A772:A1606/'Life tables'!$I$2)+age,lifetable,13,1),IF(male=1,VLOOKUP((A772:A1606/'Life tables'!$I$2)+age,lifetable,10,1),"error"))</f>
        <v>1.3000289296523082E-3</v>
      </c>
      <c r="F774" s="101">
        <f t="shared" si="215"/>
        <v>172.83260462792643</v>
      </c>
      <c r="G774" s="101">
        <f t="shared" si="216"/>
        <v>17.361396853587681</v>
      </c>
      <c r="H774" s="101">
        <f t="shared" si="217"/>
        <v>0.39729423763873506</v>
      </c>
      <c r="I774" s="101">
        <f t="shared" si="218"/>
        <v>0.39729423763873506</v>
      </c>
      <c r="J774" s="101">
        <f t="shared" si="219"/>
        <v>124.55345693964341</v>
      </c>
      <c r="K774" s="101">
        <f t="shared" si="220"/>
        <v>28.604823381918873</v>
      </c>
      <c r="L774" s="101">
        <f t="shared" si="228"/>
        <v>1.5183389774990133</v>
      </c>
      <c r="M774" s="101">
        <f t="shared" si="221"/>
        <v>827.16739537207297</v>
      </c>
      <c r="N774" s="101">
        <f t="shared" si="222"/>
        <v>79.658012337946545</v>
      </c>
      <c r="O774" s="101">
        <f t="shared" si="223"/>
        <v>1.9014284975420994</v>
      </c>
      <c r="P774" s="101">
        <f t="shared" si="224"/>
        <v>1.9014284975420994</v>
      </c>
      <c r="Q774" s="101">
        <f t="shared" si="225"/>
        <v>521.03887874504551</v>
      </c>
      <c r="R774" s="101">
        <f t="shared" si="226"/>
        <v>16.317153612336099</v>
      </c>
      <c r="S774" s="101">
        <f t="shared" si="229"/>
        <v>206.35049368166062</v>
      </c>
      <c r="T774" s="101">
        <f t="shared" si="230"/>
        <v>645.59233568468892</v>
      </c>
      <c r="U774" s="101">
        <f t="shared" si="231"/>
        <v>44.921976994254976</v>
      </c>
      <c r="V774" s="33">
        <f t="shared" si="232"/>
        <v>999.99999999999943</v>
      </c>
      <c r="W774" s="105">
        <f t="shared" si="227"/>
        <v>221137.29826021675</v>
      </c>
      <c r="X774" s="112">
        <f t="shared" si="233"/>
        <v>309.48568732105554</v>
      </c>
      <c r="Y774" s="32">
        <f>(uNES*L774+ uOCEX*G774+uEREX*'UC '!H774+uHOEX*I774+uNES*S774+ uOCEX*N774+uEREX*O774+uHOEX*P774)/(1+oDR)^A$5:A$65536</f>
        <v>157.4255555057662</v>
      </c>
    </row>
    <row r="775" spans="1:25" x14ac:dyDescent="0.25">
      <c r="A775" s="4">
        <v>769</v>
      </c>
      <c r="C775" s="110">
        <f>IF(male=0,VLOOKUP((A773:A1607/'Life tables'!$I$2)+age,lifetable,13,1),IF(male=1,VLOOKUP((A773:A1607/'Life tables'!$I$2)+age,lifetable,10,1),"error"))</f>
        <v>1.3000289296523082E-3</v>
      </c>
      <c r="F775" s="101">
        <f t="shared" ref="F775:F839" si="234">E774*(1-pCAUC)+F774*(1-pCAUC)+M774*(pUAUC)</f>
        <v>172.83260462700625</v>
      </c>
      <c r="G775" s="101">
        <f t="shared" ref="G775:G838" si="235">F775*(rrOSEX)</f>
        <v>17.361396853495247</v>
      </c>
      <c r="H775" s="101">
        <f t="shared" ref="H775:H839" si="236">F775*rrEREX</f>
        <v>0.39729423763661981</v>
      </c>
      <c r="I775" s="101">
        <f t="shared" ref="I775:I839" si="237">F775*rrHOEX</f>
        <v>0.39729423763661981</v>
      </c>
      <c r="J775" s="101">
        <f t="shared" ref="J775:J838" si="238">F775*mr + G775*mr + H775*mr+I775*mr +J774</f>
        <v>124.80174763181942</v>
      </c>
      <c r="K775" s="101">
        <f t="shared" ref="K775:K839" si="239">F775*amr + I775*amrHOEX +K774</f>
        <v>28.635966927719984</v>
      </c>
      <c r="L775" s="101">
        <f t="shared" si="228"/>
        <v>1.238904738698352</v>
      </c>
      <c r="M775" s="101">
        <f t="shared" ref="M775:M839" si="240">E774*pCAUC+F774*pCAUC+M774*(1-pUAUC)</f>
        <v>827.16739537299316</v>
      </c>
      <c r="N775" s="101">
        <f t="shared" ref="N775:N838" si="241">M775*rrOSEXc</f>
        <v>79.658012338035164</v>
      </c>
      <c r="O775" s="101">
        <f t="shared" ref="O775:O839" si="242">M775*rrEREXc</f>
        <v>1.9014284975442148</v>
      </c>
      <c r="P775" s="101">
        <f t="shared" ref="P775:P839" si="243">M775*rrHOEXc</f>
        <v>1.9014284975442148</v>
      </c>
      <c r="Q775" s="101">
        <f t="shared" ref="Q775:Q838" si="244">M775*mr + N775*mr + O775*mr+P775*mr+Q774</f>
        <v>522.22272183332257</v>
      </c>
      <c r="R775" s="101">
        <f t="shared" ref="R775:R839" si="245">M775*amrc + P775*amrHOEX+R774</f>
        <v>16.339306884465707</v>
      </c>
      <c r="S775" s="101">
        <f t="shared" si="229"/>
        <v>205.14449732208129</v>
      </c>
      <c r="T775" s="101">
        <f t="shared" si="230"/>
        <v>647.02446946514203</v>
      </c>
      <c r="U775" s="101">
        <f t="shared" si="231"/>
        <v>44.975273812185691</v>
      </c>
      <c r="V775" s="33">
        <f t="shared" si="232"/>
        <v>999.99999999999943</v>
      </c>
      <c r="W775" s="105">
        <f t="shared" ref="W775:W839" si="246">(cNES*L775+cOSEX*G775+cEREX*H775+cHOEX*I775 + cNES*S775 + cOSEX*N775 + cEREX*O775 + cHOEX*P775)/(1+cDR)^A$5:A$65536</f>
        <v>219404.72603083303</v>
      </c>
      <c r="X775" s="112">
        <f t="shared" si="233"/>
        <v>308.00025672267174</v>
      </c>
      <c r="Y775" s="32">
        <f>(uNES*L775+ uOCEX*G775+uEREX*'UC '!H775+uHOEX*I775+uNES*S775+ uOCEX*N775+uEREX*O775+uHOEX*P775)/(1+oDR)^A$5:A$65536</f>
        <v>156.58372246721376</v>
      </c>
    </row>
    <row r="776" spans="1:25" x14ac:dyDescent="0.25">
      <c r="A776" s="4">
        <v>770</v>
      </c>
      <c r="C776" s="110">
        <f>IF(male=0,VLOOKUP((A774:A1608/'Life tables'!$I$2)+age,lifetable,13,1),IF(male=1,VLOOKUP((A774:A1608/'Life tables'!$I$2)+age,lifetable,10,1),"error"))</f>
        <v>1.3000289296523082E-3</v>
      </c>
      <c r="F776" s="101">
        <f t="shared" si="234"/>
        <v>172.83260462611443</v>
      </c>
      <c r="G776" s="101">
        <f t="shared" si="235"/>
        <v>17.361396853405662</v>
      </c>
      <c r="H776" s="101">
        <f t="shared" si="236"/>
        <v>0.39729423763456978</v>
      </c>
      <c r="I776" s="101">
        <f t="shared" si="237"/>
        <v>0.39729423763456978</v>
      </c>
      <c r="J776" s="101">
        <f t="shared" si="238"/>
        <v>125.05003832399416</v>
      </c>
      <c r="K776" s="101">
        <f t="shared" si="239"/>
        <v>28.667110473520932</v>
      </c>
      <c r="L776" s="101">
        <f t="shared" si="228"/>
        <v>0.95947049992454936</v>
      </c>
      <c r="M776" s="101">
        <f t="shared" si="240"/>
        <v>827.16739537388491</v>
      </c>
      <c r="N776" s="101">
        <f t="shared" si="241"/>
        <v>79.65801233812104</v>
      </c>
      <c r="O776" s="101">
        <f t="shared" si="242"/>
        <v>1.9014284975462648</v>
      </c>
      <c r="P776" s="101">
        <f t="shared" si="243"/>
        <v>1.9014284975462648</v>
      </c>
      <c r="Q776" s="101">
        <f t="shared" si="244"/>
        <v>523.40656492160088</v>
      </c>
      <c r="R776" s="101">
        <f t="shared" si="245"/>
        <v>16.361460156595339</v>
      </c>
      <c r="S776" s="101">
        <f t="shared" si="229"/>
        <v>203.93850096247513</v>
      </c>
      <c r="T776" s="101">
        <f t="shared" si="230"/>
        <v>648.45660324559503</v>
      </c>
      <c r="U776" s="101">
        <f t="shared" si="231"/>
        <v>45.02857063011627</v>
      </c>
      <c r="V776" s="33">
        <f t="shared" si="232"/>
        <v>999.99999999999932</v>
      </c>
      <c r="W776" s="105">
        <f t="shared" si="246"/>
        <v>217675.84437547092</v>
      </c>
      <c r="X776" s="112">
        <f t="shared" si="233"/>
        <v>306.51482612428805</v>
      </c>
      <c r="Y776" s="32">
        <f>(uNES*L776+ uOCEX*G776+uEREX*'UC '!H776+uHOEX*I776+uNES*S776+ uOCEX*N776+uEREX*O776+uHOEX*P776)/(1+oDR)^A$5:A$65536</f>
        <v>155.74236061107129</v>
      </c>
    </row>
    <row r="777" spans="1:25" x14ac:dyDescent="0.25">
      <c r="A777" s="4">
        <v>771</v>
      </c>
      <c r="C777" s="110">
        <f>IF(male=0,VLOOKUP((A775:A1609/'Life tables'!$I$2)+age,lifetable,13,1),IF(male=1,VLOOKUP((A775:A1609/'Life tables'!$I$2)+age,lifetable,10,1),"error"))</f>
        <v>1.3000289296523082E-3</v>
      </c>
      <c r="F777" s="101">
        <f t="shared" si="234"/>
        <v>172.8326046252501</v>
      </c>
      <c r="G777" s="101">
        <f t="shared" si="235"/>
        <v>17.361396853318837</v>
      </c>
      <c r="H777" s="101">
        <f t="shared" si="236"/>
        <v>0.39729423763258293</v>
      </c>
      <c r="I777" s="101">
        <f t="shared" si="237"/>
        <v>0.39729423763258293</v>
      </c>
      <c r="J777" s="101">
        <f t="shared" si="238"/>
        <v>125.29832901616764</v>
      </c>
      <c r="K777" s="101">
        <f t="shared" si="239"/>
        <v>28.698254019321723</v>
      </c>
      <c r="L777" s="101">
        <f t="shared" si="228"/>
        <v>0.68003626117672411</v>
      </c>
      <c r="M777" s="101">
        <f t="shared" si="240"/>
        <v>827.16739537474916</v>
      </c>
      <c r="N777" s="101">
        <f t="shared" si="241"/>
        <v>79.658012338204273</v>
      </c>
      <c r="O777" s="101">
        <f t="shared" si="242"/>
        <v>1.9014284975482514</v>
      </c>
      <c r="P777" s="101">
        <f t="shared" si="243"/>
        <v>1.9014284975482514</v>
      </c>
      <c r="Q777" s="101">
        <f t="shared" si="244"/>
        <v>524.59040800988043</v>
      </c>
      <c r="R777" s="101">
        <f t="shared" si="245"/>
        <v>16.383613428724995</v>
      </c>
      <c r="S777" s="101">
        <f t="shared" si="229"/>
        <v>202.73250460284294</v>
      </c>
      <c r="T777" s="101">
        <f t="shared" si="230"/>
        <v>649.88873702604803</v>
      </c>
      <c r="U777" s="101">
        <f t="shared" si="231"/>
        <v>45.081867448046722</v>
      </c>
      <c r="V777" s="33">
        <f t="shared" si="232"/>
        <v>999.99999999999932</v>
      </c>
      <c r="W777" s="105">
        <f t="shared" si="246"/>
        <v>215950.64709930628</v>
      </c>
      <c r="X777" s="112">
        <f t="shared" si="233"/>
        <v>305.02939552590442</v>
      </c>
      <c r="Y777" s="32">
        <f>(uNES*L777+ uOCEX*G777+uEREX*'UC '!H777+uHOEX*I777+uNES*S777+ uOCEX*N777+uEREX*O777+uHOEX*P777)/(1+oDR)^A$5:A$65536</f>
        <v>154.90146973595128</v>
      </c>
    </row>
    <row r="778" spans="1:25" x14ac:dyDescent="0.25">
      <c r="A778" s="4">
        <v>772</v>
      </c>
      <c r="C778" s="110">
        <f>IF(male=0,VLOOKUP((A776:A1610/'Life tables'!$I$2)+age,lifetable,13,1),IF(male=1,VLOOKUP((A776:A1610/'Life tables'!$I$2)+age,lifetable,10,1),"error"))</f>
        <v>1.3000289296523082E-3</v>
      </c>
      <c r="F778" s="101">
        <f t="shared" si="234"/>
        <v>172.83260462441243</v>
      </c>
      <c r="G778" s="101">
        <f t="shared" si="235"/>
        <v>17.361396853234691</v>
      </c>
      <c r="H778" s="101">
        <f t="shared" si="236"/>
        <v>0.3972942376306573</v>
      </c>
      <c r="I778" s="101">
        <f t="shared" si="237"/>
        <v>0.3972942376306573</v>
      </c>
      <c r="J778" s="101">
        <f t="shared" si="238"/>
        <v>125.54661970833993</v>
      </c>
      <c r="K778" s="101">
        <f t="shared" si="239"/>
        <v>28.729397565122365</v>
      </c>
      <c r="L778" s="101">
        <f t="shared" si="228"/>
        <v>0.40060202245413734</v>
      </c>
      <c r="M778" s="101">
        <f t="shared" si="240"/>
        <v>827.16739537558692</v>
      </c>
      <c r="N778" s="101">
        <f t="shared" si="241"/>
        <v>79.658012338284948</v>
      </c>
      <c r="O778" s="101">
        <f t="shared" si="242"/>
        <v>1.9014284975501772</v>
      </c>
      <c r="P778" s="101">
        <f t="shared" si="243"/>
        <v>1.9014284975501772</v>
      </c>
      <c r="Q778" s="101">
        <f t="shared" si="244"/>
        <v>525.77425109816113</v>
      </c>
      <c r="R778" s="101">
        <f t="shared" si="245"/>
        <v>16.405766700854674</v>
      </c>
      <c r="S778" s="101">
        <f t="shared" si="229"/>
        <v>201.52650824318584</v>
      </c>
      <c r="T778" s="101">
        <f t="shared" si="230"/>
        <v>651.32087080650103</v>
      </c>
      <c r="U778" s="101">
        <f t="shared" si="231"/>
        <v>45.135164265977039</v>
      </c>
      <c r="V778" s="33">
        <f t="shared" si="232"/>
        <v>999.99999999999932</v>
      </c>
      <c r="W778" s="105">
        <f t="shared" si="246"/>
        <v>214229.12801688039</v>
      </c>
      <c r="X778" s="112">
        <f t="shared" si="233"/>
        <v>303.5439649275213</v>
      </c>
      <c r="Y778" s="32">
        <f>(uNES*L778+ uOCEX*G778+uEREX*'UC '!H778+uHOEX*I778+uNES*S778+ uOCEX*N778+uEREX*O778+uHOEX*P778)/(1+oDR)^A$5:A$65536</f>
        <v>154.06104964054316</v>
      </c>
    </row>
    <row r="779" spans="1:25" x14ac:dyDescent="0.25">
      <c r="A779" s="4">
        <v>773</v>
      </c>
      <c r="C779" s="110">
        <f>IF(male=0,VLOOKUP((A777:A1611/'Life tables'!$I$2)+age,lifetable,13,1),IF(male=1,VLOOKUP((A777:A1611/'Life tables'!$I$2)+age,lifetable,10,1),"error"))</f>
        <v>1.3000289296523082E-3</v>
      </c>
      <c r="F779" s="101">
        <f t="shared" si="234"/>
        <v>172.83260462360056</v>
      </c>
      <c r="G779" s="101">
        <f t="shared" si="235"/>
        <v>17.361396853153138</v>
      </c>
      <c r="H779" s="101">
        <f t="shared" si="236"/>
        <v>0.39729423762879107</v>
      </c>
      <c r="I779" s="101">
        <f t="shared" si="237"/>
        <v>0.39729423762879107</v>
      </c>
      <c r="J779" s="101">
        <f t="shared" si="238"/>
        <v>125.79491040051104</v>
      </c>
      <c r="K779" s="101">
        <f t="shared" si="239"/>
        <v>28.760541110922862</v>
      </c>
      <c r="L779" s="101">
        <f t="shared" si="228"/>
        <v>0.1211677837559364</v>
      </c>
      <c r="M779" s="101">
        <f t="shared" si="240"/>
        <v>827.16739537639876</v>
      </c>
      <c r="N779" s="101">
        <f t="shared" si="241"/>
        <v>79.658012338363136</v>
      </c>
      <c r="O779" s="101">
        <f t="shared" si="242"/>
        <v>1.9014284975520432</v>
      </c>
      <c r="P779" s="101">
        <f t="shared" si="243"/>
        <v>1.9014284975520432</v>
      </c>
      <c r="Q779" s="101">
        <f t="shared" si="244"/>
        <v>526.95809418644308</v>
      </c>
      <c r="R779" s="101">
        <f t="shared" si="245"/>
        <v>16.427919972984373</v>
      </c>
      <c r="S779" s="101">
        <f t="shared" si="229"/>
        <v>200.32051188350408</v>
      </c>
      <c r="T779" s="101">
        <f t="shared" si="230"/>
        <v>652.75300458695415</v>
      </c>
      <c r="U779" s="101">
        <f t="shared" si="231"/>
        <v>45.188461083907235</v>
      </c>
      <c r="V779" s="33">
        <f t="shared" si="232"/>
        <v>999.99999999999932</v>
      </c>
      <c r="W779" s="105">
        <f t="shared" si="246"/>
        <v>212511.28095208472</v>
      </c>
      <c r="X779" s="112">
        <f t="shared" si="233"/>
        <v>302.05853432913796</v>
      </c>
      <c r="Y779" s="32">
        <f>(uNES*L779+ uOCEX*G779+uEREX*'UC '!H779+uHOEX*I779+uNES*S779+ uOCEX*N779+uEREX*O779+uHOEX*P779)/(1+oDR)^A$5:A$65536</f>
        <v>153.2211001236127</v>
      </c>
    </row>
    <row r="780" spans="1:25" x14ac:dyDescent="0.25">
      <c r="A780" s="4">
        <v>774</v>
      </c>
      <c r="C780" s="110">
        <f>IF(male=0,VLOOKUP((A778:A1612/'Life tables'!$I$2)+age,lifetable,13,1),IF(male=1,VLOOKUP((A778:A1612/'Life tables'!$I$2)+age,lifetable,10,1),"error"))</f>
        <v>1.3000289296523082E-3</v>
      </c>
      <c r="F780" s="101">
        <f t="shared" si="234"/>
        <v>172.83260462281373</v>
      </c>
      <c r="G780" s="101">
        <f t="shared" si="235"/>
        <v>17.361396853074101</v>
      </c>
      <c r="H780" s="101">
        <f t="shared" si="236"/>
        <v>0.39729423762698235</v>
      </c>
      <c r="I780" s="101">
        <f t="shared" si="237"/>
        <v>0.39729423762698235</v>
      </c>
      <c r="J780" s="101">
        <f t="shared" si="238"/>
        <v>126.04320109268103</v>
      </c>
      <c r="K780" s="101">
        <f t="shared" si="239"/>
        <v>28.791684656723216</v>
      </c>
      <c r="L780" s="101">
        <f t="shared" si="228"/>
        <v>-0.15826645491858926</v>
      </c>
      <c r="M780" s="101">
        <f t="shared" si="240"/>
        <v>827.16739537718558</v>
      </c>
      <c r="N780" s="101">
        <f t="shared" si="241"/>
        <v>79.658012338438908</v>
      </c>
      <c r="O780" s="101">
        <f t="shared" si="242"/>
        <v>1.901428497553852</v>
      </c>
      <c r="P780" s="101">
        <f t="shared" si="243"/>
        <v>1.901428497553852</v>
      </c>
      <c r="Q780" s="101">
        <f t="shared" si="244"/>
        <v>528.14193727472616</v>
      </c>
      <c r="R780" s="101">
        <f t="shared" si="245"/>
        <v>16.450073245114094</v>
      </c>
      <c r="S780" s="101">
        <f t="shared" si="229"/>
        <v>199.11451552379867</v>
      </c>
      <c r="T780" s="101">
        <f t="shared" si="230"/>
        <v>654.18513836740715</v>
      </c>
      <c r="U780" s="101">
        <f t="shared" si="231"/>
        <v>45.24175790183731</v>
      </c>
      <c r="V780" s="33">
        <f t="shared" si="232"/>
        <v>999.99999999999932</v>
      </c>
      <c r="W780" s="105">
        <f t="shared" si="246"/>
        <v>210797.09973815014</v>
      </c>
      <c r="X780" s="112">
        <f t="shared" si="233"/>
        <v>300.57310373075478</v>
      </c>
      <c r="Y780" s="32">
        <f>(uNES*L780+ uOCEX*G780+uEREX*'UC '!H780+uHOEX*I780+uNES*S780+ uOCEX*N780+uEREX*O780+uHOEX*P780)/(1+oDR)^A$5:A$65536</f>
        <v>152.38162098400309</v>
      </c>
    </row>
    <row r="781" spans="1:25" x14ac:dyDescent="0.25">
      <c r="A781" s="4">
        <v>775</v>
      </c>
      <c r="C781" s="110">
        <f>IF(male=0,VLOOKUP((A779:A1613/'Life tables'!$I$2)+age,lifetable,13,1),IF(male=1,VLOOKUP((A779:A1613/'Life tables'!$I$2)+age,lifetable,10,1),"error"))</f>
        <v>1.3000289296523082E-3</v>
      </c>
      <c r="F781" s="101">
        <f t="shared" si="234"/>
        <v>172.83260462205115</v>
      </c>
      <c r="G781" s="101">
        <f t="shared" si="235"/>
        <v>17.361396852997498</v>
      </c>
      <c r="H781" s="101">
        <f t="shared" si="236"/>
        <v>0.39729423762522942</v>
      </c>
      <c r="I781" s="101">
        <f t="shared" si="237"/>
        <v>0.39729423762522942</v>
      </c>
      <c r="J781" s="101">
        <f t="shared" si="238"/>
        <v>126.29149178484992</v>
      </c>
      <c r="K781" s="101">
        <f t="shared" si="239"/>
        <v>28.822828202523432</v>
      </c>
      <c r="L781" s="101">
        <f t="shared" si="228"/>
        <v>-0.43770069357015018</v>
      </c>
      <c r="M781" s="101">
        <f t="shared" si="240"/>
        <v>827.1673953779482</v>
      </c>
      <c r="N781" s="101">
        <f t="shared" si="241"/>
        <v>79.65801233851235</v>
      </c>
      <c r="O781" s="101">
        <f t="shared" si="242"/>
        <v>1.9014284975556051</v>
      </c>
      <c r="P781" s="101">
        <f t="shared" si="243"/>
        <v>1.9014284975556051</v>
      </c>
      <c r="Q781" s="101">
        <f t="shared" si="244"/>
        <v>529.32578036301027</v>
      </c>
      <c r="R781" s="101">
        <f t="shared" si="245"/>
        <v>16.472226517243836</v>
      </c>
      <c r="S781" s="101">
        <f t="shared" si="229"/>
        <v>197.90851916407053</v>
      </c>
      <c r="T781" s="101">
        <f t="shared" si="230"/>
        <v>655.61727214786015</v>
      </c>
      <c r="U781" s="101">
        <f t="shared" si="231"/>
        <v>45.295054719767265</v>
      </c>
      <c r="V781" s="33">
        <f t="shared" si="232"/>
        <v>999.99999999999932</v>
      </c>
      <c r="W781" s="105">
        <f t="shared" si="246"/>
        <v>209086.57821763188</v>
      </c>
      <c r="X781" s="112">
        <f t="shared" si="233"/>
        <v>299.08767313237189</v>
      </c>
      <c r="Y781" s="32">
        <f>(uNES*L781+ uOCEX*G781+uEREX*'UC '!H781+uHOEX*I781+uNES*S781+ uOCEX*N781+uEREX*O781+uHOEX*P781)/(1+oDR)^A$5:A$65536</f>
        <v>151.54261202063404</v>
      </c>
    </row>
    <row r="782" spans="1:25" x14ac:dyDescent="0.25">
      <c r="A782" s="4">
        <v>776</v>
      </c>
      <c r="C782" s="110">
        <f>IF(male=0,VLOOKUP((A780:A1614/'Life tables'!$I$2)+age,lifetable,13,1),IF(male=1,VLOOKUP((A780:A1614/'Life tables'!$I$2)+age,lifetable,10,1),"error"))</f>
        <v>1.3000289296523082E-3</v>
      </c>
      <c r="F782" s="101">
        <f t="shared" si="234"/>
        <v>172.83260462131207</v>
      </c>
      <c r="G782" s="101">
        <f t="shared" si="235"/>
        <v>17.361396852923257</v>
      </c>
      <c r="H782" s="101">
        <f t="shared" si="236"/>
        <v>0.39729423762353044</v>
      </c>
      <c r="I782" s="101">
        <f t="shared" si="237"/>
        <v>0.39729423762353044</v>
      </c>
      <c r="J782" s="101">
        <f t="shared" si="238"/>
        <v>126.53978247701775</v>
      </c>
      <c r="K782" s="101">
        <f t="shared" si="239"/>
        <v>28.853971748323517</v>
      </c>
      <c r="L782" s="101">
        <f t="shared" si="228"/>
        <v>-0.71713493219951374</v>
      </c>
      <c r="M782" s="101">
        <f t="shared" si="240"/>
        <v>827.16739537868727</v>
      </c>
      <c r="N782" s="101">
        <f t="shared" si="241"/>
        <v>79.658012338583518</v>
      </c>
      <c r="O782" s="101">
        <f t="shared" si="242"/>
        <v>1.9014284975573039</v>
      </c>
      <c r="P782" s="101">
        <f t="shared" si="243"/>
        <v>1.9014284975573039</v>
      </c>
      <c r="Q782" s="101">
        <f t="shared" si="244"/>
        <v>530.5096234512954</v>
      </c>
      <c r="R782" s="101">
        <f t="shared" si="245"/>
        <v>16.494379789373596</v>
      </c>
      <c r="S782" s="101">
        <f t="shared" si="229"/>
        <v>196.7025228043201</v>
      </c>
      <c r="T782" s="101">
        <f t="shared" si="230"/>
        <v>657.04940592831315</v>
      </c>
      <c r="U782" s="101">
        <f t="shared" si="231"/>
        <v>45.348351537697113</v>
      </c>
      <c r="V782" s="33">
        <f t="shared" si="232"/>
        <v>999.99999999999932</v>
      </c>
      <c r="W782" s="105">
        <f t="shared" si="246"/>
        <v>207379.7102423966</v>
      </c>
      <c r="X782" s="112">
        <f t="shared" si="233"/>
        <v>297.60224253398906</v>
      </c>
      <c r="Y782" s="32">
        <f>(uNES*L782+ uOCEX*G782+uEREX*'UC '!H782+uHOEX*I782+uNES*S782+ uOCEX*N782+uEREX*O782+uHOEX*P782)/(1+oDR)^A$5:A$65536</f>
        <v>150.70407303250192</v>
      </c>
    </row>
    <row r="783" spans="1:25" x14ac:dyDescent="0.25">
      <c r="A783" s="4">
        <v>777</v>
      </c>
      <c r="C783" s="110">
        <f>IF(male=0,VLOOKUP((A781:A1615/'Life tables'!$I$2)+age,lifetable,13,1),IF(male=1,VLOOKUP((A781:A1615/'Life tables'!$I$2)+age,lifetable,10,1),"error"))</f>
        <v>1.3000289296523082E-3</v>
      </c>
      <c r="F783" s="101">
        <f t="shared" si="234"/>
        <v>172.83260462059576</v>
      </c>
      <c r="G783" s="101">
        <f t="shared" si="235"/>
        <v>17.3613968528513</v>
      </c>
      <c r="H783" s="101">
        <f t="shared" si="236"/>
        <v>0.39729423762188387</v>
      </c>
      <c r="I783" s="101">
        <f t="shared" si="237"/>
        <v>0.39729423762188387</v>
      </c>
      <c r="J783" s="101">
        <f t="shared" si="238"/>
        <v>126.78807316918456</v>
      </c>
      <c r="K783" s="101">
        <f t="shared" si="239"/>
        <v>28.885115294123469</v>
      </c>
      <c r="L783" s="101">
        <f t="shared" si="228"/>
        <v>-0.99656917080733365</v>
      </c>
      <c r="M783" s="101">
        <f t="shared" si="240"/>
        <v>827.1673953794035</v>
      </c>
      <c r="N783" s="101">
        <f t="shared" si="241"/>
        <v>79.658012338652497</v>
      </c>
      <c r="O783" s="101">
        <f t="shared" si="242"/>
        <v>1.9014284975589504</v>
      </c>
      <c r="P783" s="101">
        <f t="shared" si="243"/>
        <v>1.9014284975589504</v>
      </c>
      <c r="Q783" s="101">
        <f t="shared" si="244"/>
        <v>531.69346653958155</v>
      </c>
      <c r="R783" s="101">
        <f t="shared" si="245"/>
        <v>16.516533061503377</v>
      </c>
      <c r="S783" s="101">
        <f t="shared" si="229"/>
        <v>195.49652644454807</v>
      </c>
      <c r="T783" s="101">
        <f t="shared" si="230"/>
        <v>658.48153970876615</v>
      </c>
      <c r="U783" s="101">
        <f t="shared" si="231"/>
        <v>45.401648355626847</v>
      </c>
      <c r="V783" s="33">
        <f t="shared" si="232"/>
        <v>999.99999999999932</v>
      </c>
      <c r="W783" s="105">
        <f t="shared" si="246"/>
        <v>205676.48967360915</v>
      </c>
      <c r="X783" s="112">
        <f t="shared" si="233"/>
        <v>296.11681193560622</v>
      </c>
      <c r="Y783" s="32">
        <f>(uNES*L783+ uOCEX*G783+uEREX*'UC '!H783+uHOEX*I783+uNES*S783+ uOCEX*N783+uEREX*O783+uHOEX*P783)/(1+oDR)^A$5:A$65536</f>
        <v>149.86600381867996</v>
      </c>
    </row>
    <row r="784" spans="1:25" x14ac:dyDescent="0.25">
      <c r="A784" s="4">
        <v>778</v>
      </c>
      <c r="C784" s="110">
        <f>IF(male=0,VLOOKUP((A782:A1616/'Life tables'!$I$2)+age,lifetable,13,1),IF(male=1,VLOOKUP((A782:A1616/'Life tables'!$I$2)+age,lifetable,10,1),"error"))</f>
        <v>1.3000289296523082E-3</v>
      </c>
      <c r="F784" s="101">
        <f t="shared" si="234"/>
        <v>172.83260461990153</v>
      </c>
      <c r="G784" s="101">
        <f t="shared" si="235"/>
        <v>17.361396852781564</v>
      </c>
      <c r="H784" s="101">
        <f t="shared" si="236"/>
        <v>0.39729423762028804</v>
      </c>
      <c r="I784" s="101">
        <f t="shared" si="237"/>
        <v>0.39729423762028804</v>
      </c>
      <c r="J784" s="101">
        <f t="shared" si="238"/>
        <v>127.03636386135037</v>
      </c>
      <c r="K784" s="101">
        <f t="shared" si="239"/>
        <v>28.916258839923298</v>
      </c>
      <c r="L784" s="101">
        <f t="shared" si="228"/>
        <v>-1.2760034093942636</v>
      </c>
      <c r="M784" s="101">
        <f t="shared" si="240"/>
        <v>827.16739538009779</v>
      </c>
      <c r="N784" s="101">
        <f t="shared" si="241"/>
        <v>79.658012338719359</v>
      </c>
      <c r="O784" s="101">
        <f t="shared" si="242"/>
        <v>1.9014284975605462</v>
      </c>
      <c r="P784" s="101">
        <f t="shared" si="243"/>
        <v>1.9014284975605462</v>
      </c>
      <c r="Q784" s="101">
        <f t="shared" si="244"/>
        <v>532.87730962786873</v>
      </c>
      <c r="R784" s="101">
        <f t="shared" si="245"/>
        <v>16.538686333633176</v>
      </c>
      <c r="S784" s="101">
        <f t="shared" si="229"/>
        <v>194.29053008475535</v>
      </c>
      <c r="T784" s="101">
        <f t="shared" si="230"/>
        <v>659.91367348921904</v>
      </c>
      <c r="U784" s="101">
        <f t="shared" si="231"/>
        <v>45.454945173556474</v>
      </c>
      <c r="V784" s="33">
        <f t="shared" si="232"/>
        <v>999.99999999999932</v>
      </c>
      <c r="W784" s="105">
        <f t="shared" si="246"/>
        <v>203976.9103817202</v>
      </c>
      <c r="X784" s="112">
        <f t="shared" si="233"/>
        <v>294.63138133722367</v>
      </c>
      <c r="Y784" s="32">
        <f>(uNES*L784+ uOCEX*G784+uEREX*'UC '!H784+uHOEX*I784+uNES*S784+ uOCEX*N784+uEREX*O784+uHOEX*P784)/(1+oDR)^A$5:A$65536</f>
        <v>149.02840417831811</v>
      </c>
    </row>
    <row r="785" spans="1:25" x14ac:dyDescent="0.25">
      <c r="A785" s="4">
        <v>779</v>
      </c>
      <c r="C785" s="110">
        <f>IF(male=0,VLOOKUP((A783:A1617/'Life tables'!$I$2)+age,lifetable,13,1),IF(male=1,VLOOKUP((A783:A1617/'Life tables'!$I$2)+age,lifetable,10,1),"error"))</f>
        <v>1.3000289296523082E-3</v>
      </c>
      <c r="F785" s="101">
        <f t="shared" si="234"/>
        <v>172.83260461922873</v>
      </c>
      <c r="G785" s="101">
        <f t="shared" si="235"/>
        <v>17.36139685271398</v>
      </c>
      <c r="H785" s="101">
        <f t="shared" si="236"/>
        <v>0.39729423761874144</v>
      </c>
      <c r="I785" s="101">
        <f t="shared" si="237"/>
        <v>0.39729423761874144</v>
      </c>
      <c r="J785" s="101">
        <f t="shared" si="238"/>
        <v>127.2846545535152</v>
      </c>
      <c r="K785" s="101">
        <f t="shared" si="239"/>
        <v>28.947402385723006</v>
      </c>
      <c r="L785" s="101">
        <f t="shared" si="228"/>
        <v>-1.5554376479609289</v>
      </c>
      <c r="M785" s="101">
        <f t="shared" si="240"/>
        <v>827.16739538077059</v>
      </c>
      <c r="N785" s="101">
        <f t="shared" si="241"/>
        <v>79.658012338784147</v>
      </c>
      <c r="O785" s="101">
        <f t="shared" si="242"/>
        <v>1.901428497562093</v>
      </c>
      <c r="P785" s="101">
        <f t="shared" si="243"/>
        <v>1.901428497562093</v>
      </c>
      <c r="Q785" s="101">
        <f t="shared" si="244"/>
        <v>534.06115271615693</v>
      </c>
      <c r="R785" s="101">
        <f t="shared" si="245"/>
        <v>16.560839605762993</v>
      </c>
      <c r="S785" s="101">
        <f t="shared" si="229"/>
        <v>193.08453372494228</v>
      </c>
      <c r="T785" s="101">
        <f t="shared" si="230"/>
        <v>661.34580726967215</v>
      </c>
      <c r="U785" s="101">
        <f t="shared" si="231"/>
        <v>45.508241991486003</v>
      </c>
      <c r="V785" s="33">
        <f t="shared" si="232"/>
        <v>999.99999999999932</v>
      </c>
      <c r="W785" s="105">
        <f t="shared" si="246"/>
        <v>202280.96624645111</v>
      </c>
      <c r="X785" s="112">
        <f t="shared" si="233"/>
        <v>293.14595073884118</v>
      </c>
      <c r="Y785" s="32">
        <f>(uNES*L785+ uOCEX*G785+uEREX*'UC '!H785+uHOEX*I785+uNES*S785+ uOCEX*N785+uEREX*O785+uHOEX*P785)/(1+oDR)^A$5:A$65536</f>
        <v>148.19127391064285</v>
      </c>
    </row>
    <row r="786" spans="1:25" x14ac:dyDescent="0.25">
      <c r="A786" s="4">
        <v>780</v>
      </c>
      <c r="C786" s="110">
        <f>IF(male=0,VLOOKUP((A784:A1618/'Life tables'!$I$2)+age,lifetable,13,1),IF(male=1,VLOOKUP((A784:A1618/'Life tables'!$I$2)+age,lifetable,10,1),"error"))</f>
        <v>1.3000289296523082E-3</v>
      </c>
      <c r="F786" s="101">
        <f t="shared" si="234"/>
        <v>172.83260461857665</v>
      </c>
      <c r="G786" s="101">
        <f t="shared" si="235"/>
        <v>17.361396852648475</v>
      </c>
      <c r="H786" s="101">
        <f t="shared" si="236"/>
        <v>0.39729423761724247</v>
      </c>
      <c r="I786" s="101">
        <f t="shared" si="237"/>
        <v>0.39729423761724247</v>
      </c>
      <c r="J786" s="101">
        <f t="shared" si="238"/>
        <v>127.5329452456791</v>
      </c>
      <c r="K786" s="101">
        <f t="shared" si="239"/>
        <v>28.978545931522596</v>
      </c>
      <c r="L786" s="101">
        <f t="shared" si="228"/>
        <v>-1.8348718865080116</v>
      </c>
      <c r="M786" s="101">
        <f t="shared" si="240"/>
        <v>827.16739538142269</v>
      </c>
      <c r="N786" s="101">
        <f t="shared" si="241"/>
        <v>79.658012338846945</v>
      </c>
      <c r="O786" s="101">
        <f t="shared" si="242"/>
        <v>1.901428497563592</v>
      </c>
      <c r="P786" s="101">
        <f t="shared" si="243"/>
        <v>1.901428497563592</v>
      </c>
      <c r="Q786" s="101">
        <f t="shared" si="244"/>
        <v>535.24499580444603</v>
      </c>
      <c r="R786" s="101">
        <f t="shared" si="245"/>
        <v>16.582992877892828</v>
      </c>
      <c r="S786" s="101">
        <f t="shared" si="229"/>
        <v>191.87853736510976</v>
      </c>
      <c r="T786" s="101">
        <f t="shared" si="230"/>
        <v>662.77794105012515</v>
      </c>
      <c r="U786" s="101">
        <f t="shared" si="231"/>
        <v>45.561538809415424</v>
      </c>
      <c r="V786" s="33">
        <f t="shared" si="232"/>
        <v>999.99999999999932</v>
      </c>
      <c r="W786" s="105">
        <f t="shared" si="246"/>
        <v>200588.65115678284</v>
      </c>
      <c r="X786" s="112">
        <f t="shared" si="233"/>
        <v>291.66052014045886</v>
      </c>
      <c r="Y786" s="32">
        <f>(uNES*L786+ uOCEX*G786+uEREX*'UC '!H786+uHOEX*I786+uNES*S786+ uOCEX*N786+uEREX*O786+uHOEX*P786)/(1+oDR)^A$5:A$65536</f>
        <v>147.35461281495748</v>
      </c>
    </row>
    <row r="787" spans="1:25" x14ac:dyDescent="0.25">
      <c r="A787" s="4">
        <v>781</v>
      </c>
      <c r="C787" s="110">
        <f>IF(male=0,VLOOKUP((A785:A1619/'Life tables'!$I$2)+age,lifetable,13,1),IF(male=1,VLOOKUP((A785:A1619/'Life tables'!$I$2)+age,lifetable,10,1),"error"))</f>
        <v>1.3000289296523082E-3</v>
      </c>
      <c r="F787" s="101">
        <f t="shared" si="234"/>
        <v>172.83260461794467</v>
      </c>
      <c r="G787" s="101">
        <f t="shared" si="235"/>
        <v>17.361396852584992</v>
      </c>
      <c r="H787" s="101">
        <f t="shared" si="236"/>
        <v>0.39729423761578975</v>
      </c>
      <c r="I787" s="101">
        <f t="shared" si="237"/>
        <v>0.39729423761578975</v>
      </c>
      <c r="J787" s="101">
        <f t="shared" si="238"/>
        <v>127.7812359378421</v>
      </c>
      <c r="K787" s="101">
        <f t="shared" si="239"/>
        <v>29.009689477322073</v>
      </c>
      <c r="L787" s="101">
        <f t="shared" si="228"/>
        <v>-2.1143061250360802</v>
      </c>
      <c r="M787" s="101">
        <f t="shared" si="240"/>
        <v>827.16739538205468</v>
      </c>
      <c r="N787" s="101">
        <f t="shared" si="241"/>
        <v>79.65801233890781</v>
      </c>
      <c r="O787" s="101">
        <f t="shared" si="242"/>
        <v>1.9014284975650446</v>
      </c>
      <c r="P787" s="101">
        <f t="shared" si="243"/>
        <v>1.9014284975650446</v>
      </c>
      <c r="Q787" s="101">
        <f t="shared" si="244"/>
        <v>536.42883889273605</v>
      </c>
      <c r="R787" s="101">
        <f t="shared" si="245"/>
        <v>16.60514615002268</v>
      </c>
      <c r="S787" s="101">
        <f t="shared" si="229"/>
        <v>190.67254100525793</v>
      </c>
      <c r="T787" s="101">
        <f t="shared" si="230"/>
        <v>664.21007483057815</v>
      </c>
      <c r="U787" s="101">
        <f t="shared" si="231"/>
        <v>45.614835627344753</v>
      </c>
      <c r="V787" s="33">
        <f t="shared" si="232"/>
        <v>999.99999999999932</v>
      </c>
      <c r="W787" s="105">
        <f t="shared" si="246"/>
        <v>198899.95901094051</v>
      </c>
      <c r="X787" s="112">
        <f t="shared" si="233"/>
        <v>290.17508954207631</v>
      </c>
      <c r="Y787" s="32">
        <f>(uNES*L787+ uOCEX*G787+uEREX*'UC '!H787+uHOEX*I787+uNES*S787+ uOCEX*N787+uEREX*O787+uHOEX*P787)/(1+oDR)^A$5:A$65536</f>
        <v>146.51842069064162</v>
      </c>
    </row>
    <row r="788" spans="1:25" x14ac:dyDescent="0.25">
      <c r="A788" s="4">
        <v>782</v>
      </c>
      <c r="C788" s="110">
        <f>IF(male=0,VLOOKUP((A786:A1620/'Life tables'!$I$2)+age,lifetable,13,1),IF(male=1,VLOOKUP((A786:A1620/'Life tables'!$I$2)+age,lifetable,10,1),"error"))</f>
        <v>1.3000289296523082E-3</v>
      </c>
      <c r="F788" s="101">
        <f t="shared" si="234"/>
        <v>172.83260461733215</v>
      </c>
      <c r="G788" s="101">
        <f t="shared" si="235"/>
        <v>17.361396852523466</v>
      </c>
      <c r="H788" s="101">
        <f t="shared" si="236"/>
        <v>0.39729423761438176</v>
      </c>
      <c r="I788" s="101">
        <f t="shared" si="237"/>
        <v>0.39729423761438176</v>
      </c>
      <c r="J788" s="101">
        <f t="shared" si="238"/>
        <v>128.0295266300042</v>
      </c>
      <c r="K788" s="101">
        <f t="shared" si="239"/>
        <v>29.04083302312144</v>
      </c>
      <c r="L788" s="101">
        <f t="shared" si="228"/>
        <v>-2.3937403635457315</v>
      </c>
      <c r="M788" s="101">
        <f t="shared" si="240"/>
        <v>827.16739538266711</v>
      </c>
      <c r="N788" s="101">
        <f t="shared" si="241"/>
        <v>79.658012338966785</v>
      </c>
      <c r="O788" s="101">
        <f t="shared" si="242"/>
        <v>1.9014284975664524</v>
      </c>
      <c r="P788" s="101">
        <f t="shared" si="243"/>
        <v>1.9014284975664524</v>
      </c>
      <c r="Q788" s="101">
        <f t="shared" si="244"/>
        <v>537.61268198102698</v>
      </c>
      <c r="R788" s="101">
        <f t="shared" si="245"/>
        <v>16.627299422152547</v>
      </c>
      <c r="S788" s="101">
        <f t="shared" si="229"/>
        <v>189.4665446453879</v>
      </c>
      <c r="T788" s="101">
        <f t="shared" si="230"/>
        <v>665.64220861103115</v>
      </c>
      <c r="U788" s="101">
        <f t="shared" si="231"/>
        <v>45.668132445273983</v>
      </c>
      <c r="V788" s="33">
        <f t="shared" si="232"/>
        <v>999.99999999999932</v>
      </c>
      <c r="W788" s="105">
        <f t="shared" si="246"/>
        <v>197214.88371638302</v>
      </c>
      <c r="X788" s="112">
        <f t="shared" si="233"/>
        <v>288.6896589436941</v>
      </c>
      <c r="Y788" s="32">
        <f>(uNES*L788+ uOCEX*G788+uEREX*'UC '!H788+uHOEX*I788+uNES*S788+ uOCEX*N788+uEREX*O788+uHOEX*P788)/(1+oDR)^A$5:A$65536</f>
        <v>145.68269733715189</v>
      </c>
    </row>
    <row r="789" spans="1:25" x14ac:dyDescent="0.25">
      <c r="A789" s="4">
        <v>783</v>
      </c>
      <c r="C789" s="110">
        <f>IF(male=0,VLOOKUP((A787:A1621/'Life tables'!$I$2)+age,lifetable,13,1),IF(male=1,VLOOKUP((A787:A1621/'Life tables'!$I$2)+age,lifetable,10,1),"error"))</f>
        <v>1.4280338316089436E-3</v>
      </c>
      <c r="F789" s="101">
        <f t="shared" si="234"/>
        <v>172.83260461673854</v>
      </c>
      <c r="G789" s="101">
        <f t="shared" si="235"/>
        <v>17.361396852463834</v>
      </c>
      <c r="H789" s="101">
        <f t="shared" si="236"/>
        <v>0.39729423761301719</v>
      </c>
      <c r="I789" s="101">
        <f t="shared" si="237"/>
        <v>0.39729423761301719</v>
      </c>
      <c r="J789" s="101">
        <f t="shared" si="238"/>
        <v>128.30226479789613</v>
      </c>
      <c r="K789" s="101">
        <f t="shared" si="239"/>
        <v>29.0719765689207</v>
      </c>
      <c r="L789" s="101">
        <f t="shared" si="228"/>
        <v>-2.697622077768159</v>
      </c>
      <c r="M789" s="101">
        <f t="shared" si="240"/>
        <v>827.16739538326078</v>
      </c>
      <c r="N789" s="101">
        <f t="shared" si="241"/>
        <v>79.658012339023955</v>
      </c>
      <c r="O789" s="101">
        <f t="shared" si="242"/>
        <v>1.9014284975678171</v>
      </c>
      <c r="P789" s="101">
        <f t="shared" si="243"/>
        <v>1.9014284975678171</v>
      </c>
      <c r="Q789" s="101">
        <f t="shared" si="244"/>
        <v>538.91308995106283</v>
      </c>
      <c r="R789" s="101">
        <f t="shared" si="245"/>
        <v>16.649452694282431</v>
      </c>
      <c r="S789" s="101">
        <f t="shared" si="229"/>
        <v>188.1439834037559</v>
      </c>
      <c r="T789" s="101">
        <f t="shared" si="230"/>
        <v>667.21535474895893</v>
      </c>
      <c r="U789" s="101">
        <f t="shared" si="231"/>
        <v>45.721429263203134</v>
      </c>
      <c r="V789" s="33">
        <f t="shared" si="232"/>
        <v>999.99999999999932</v>
      </c>
      <c r="W789" s="105">
        <f t="shared" si="246"/>
        <v>195395.31523565526</v>
      </c>
      <c r="X789" s="112">
        <f t="shared" si="233"/>
        <v>287.06321598783722</v>
      </c>
      <c r="Y789" s="32">
        <f>(uNES*L789+ uOCEX*G789+uEREX*'UC '!H789+uHOEX*I789+uNES*S789+ uOCEX*N789+uEREX*O789+uHOEX*P789)/(1+oDR)^A$5:A$65536</f>
        <v>144.77212883487749</v>
      </c>
    </row>
    <row r="790" spans="1:25" x14ac:dyDescent="0.25">
      <c r="A790" s="4">
        <v>784</v>
      </c>
      <c r="C790" s="110">
        <f>IF(male=0,VLOOKUP((A788:A1622/'Life tables'!$I$2)+age,lifetable,13,1),IF(male=1,VLOOKUP((A788:A1622/'Life tables'!$I$2)+age,lifetable,10,1),"error"))</f>
        <v>1.4280338316089436E-3</v>
      </c>
      <c r="F790" s="101">
        <f t="shared" si="234"/>
        <v>172.8326046161632</v>
      </c>
      <c r="G790" s="101">
        <f t="shared" si="235"/>
        <v>17.361396852406042</v>
      </c>
      <c r="H790" s="101">
        <f t="shared" si="236"/>
        <v>0.39729423761169463</v>
      </c>
      <c r="I790" s="101">
        <f t="shared" si="237"/>
        <v>0.39729423761169463</v>
      </c>
      <c r="J790" s="101">
        <f t="shared" si="238"/>
        <v>128.57500296578715</v>
      </c>
      <c r="K790" s="101">
        <f t="shared" si="239"/>
        <v>29.103120114719857</v>
      </c>
      <c r="L790" s="101">
        <f t="shared" si="228"/>
        <v>-3.0015037919732492</v>
      </c>
      <c r="M790" s="101">
        <f t="shared" si="240"/>
        <v>827.16739538383615</v>
      </c>
      <c r="N790" s="101">
        <f t="shared" si="241"/>
        <v>79.658012339079363</v>
      </c>
      <c r="O790" s="101">
        <f t="shared" si="242"/>
        <v>1.9014284975691398</v>
      </c>
      <c r="P790" s="101">
        <f t="shared" si="243"/>
        <v>1.9014284975691398</v>
      </c>
      <c r="Q790" s="101">
        <f t="shared" si="244"/>
        <v>540.21349792109959</v>
      </c>
      <c r="R790" s="101">
        <f t="shared" si="245"/>
        <v>16.671605966412329</v>
      </c>
      <c r="S790" s="101">
        <f t="shared" si="229"/>
        <v>186.8214221621065</v>
      </c>
      <c r="T790" s="101">
        <f t="shared" si="230"/>
        <v>668.78850088688671</v>
      </c>
      <c r="U790" s="101">
        <f t="shared" si="231"/>
        <v>45.774726081132187</v>
      </c>
      <c r="V790" s="33">
        <f t="shared" si="232"/>
        <v>999.99999999999932</v>
      </c>
      <c r="W790" s="105">
        <f t="shared" si="246"/>
        <v>193579.66891148963</v>
      </c>
      <c r="X790" s="112">
        <f t="shared" si="233"/>
        <v>285.43677303198035</v>
      </c>
      <c r="Y790" s="32">
        <f>(uNES*L790+ uOCEX*G790+uEREX*'UC '!H790+uHOEX*I790+uNES*S790+ uOCEX*N790+uEREX*O790+uHOEX*P790)/(1+oDR)^A$5:A$65536</f>
        <v>143.86207202125527</v>
      </c>
    </row>
    <row r="791" spans="1:25" x14ac:dyDescent="0.25">
      <c r="A791" s="4">
        <v>785</v>
      </c>
      <c r="C791" s="110">
        <f>IF(male=0,VLOOKUP((A789:A1623/'Life tables'!$I$2)+age,lifetable,13,1),IF(male=1,VLOOKUP((A789:A1623/'Life tables'!$I$2)+age,lifetable,10,1),"error"))</f>
        <v>1.4280338316089436E-3</v>
      </c>
      <c r="F791" s="101">
        <f t="shared" si="234"/>
        <v>172.83260461560559</v>
      </c>
      <c r="G791" s="101">
        <f t="shared" si="235"/>
        <v>17.361396852350026</v>
      </c>
      <c r="H791" s="101">
        <f t="shared" si="236"/>
        <v>0.39729423761041283</v>
      </c>
      <c r="I791" s="101">
        <f t="shared" si="237"/>
        <v>0.39729423761041283</v>
      </c>
      <c r="J791" s="101">
        <f t="shared" si="238"/>
        <v>128.84774113367729</v>
      </c>
      <c r="K791" s="101">
        <f t="shared" si="239"/>
        <v>29.134263660518911</v>
      </c>
      <c r="L791" s="101">
        <f t="shared" si="228"/>
        <v>-3.305385506161457</v>
      </c>
      <c r="M791" s="101">
        <f t="shared" si="240"/>
        <v>827.16739538439379</v>
      </c>
      <c r="N791" s="101">
        <f t="shared" si="241"/>
        <v>79.658012339133066</v>
      </c>
      <c r="O791" s="101">
        <f t="shared" si="242"/>
        <v>1.9014284975704216</v>
      </c>
      <c r="P791" s="101">
        <f t="shared" si="243"/>
        <v>1.9014284975704216</v>
      </c>
      <c r="Q791" s="101">
        <f t="shared" si="244"/>
        <v>541.51390589113714</v>
      </c>
      <c r="R791" s="101">
        <f t="shared" si="245"/>
        <v>16.693759238542242</v>
      </c>
      <c r="S791" s="101">
        <f t="shared" si="229"/>
        <v>185.49886092044051</v>
      </c>
      <c r="T791" s="101">
        <f t="shared" si="230"/>
        <v>670.36164702481437</v>
      </c>
      <c r="U791" s="101">
        <f t="shared" si="231"/>
        <v>45.828022899061153</v>
      </c>
      <c r="V791" s="33">
        <f t="shared" si="232"/>
        <v>999.99999999999932</v>
      </c>
      <c r="W791" s="105">
        <f t="shared" si="246"/>
        <v>191767.93813164294</v>
      </c>
      <c r="X791" s="112">
        <f t="shared" si="233"/>
        <v>283.81033007612382</v>
      </c>
      <c r="Y791" s="32">
        <f>(uNES*L791+ uOCEX*G791+uEREX*'UC '!H791+uHOEX*I791+uNES*S791+ uOCEX*N791+uEREX*O791+uHOEX*P791)/(1+oDR)^A$5:A$65536</f>
        <v>142.95252667728454</v>
      </c>
    </row>
    <row r="792" spans="1:25" x14ac:dyDescent="0.25">
      <c r="A792" s="4">
        <v>786</v>
      </c>
      <c r="C792" s="110">
        <f>IF(male=0,VLOOKUP((A790:A1624/'Life tables'!$I$2)+age,lifetable,13,1),IF(male=1,VLOOKUP((A790:A1624/'Life tables'!$I$2)+age,lifetable,10,1),"error"))</f>
        <v>1.4280338316089436E-3</v>
      </c>
      <c r="F792" s="101">
        <f t="shared" si="234"/>
        <v>172.83260461506521</v>
      </c>
      <c r="G792" s="101">
        <f t="shared" si="235"/>
        <v>17.361396852295744</v>
      </c>
      <c r="H792" s="101">
        <f t="shared" si="236"/>
        <v>0.39729423760917065</v>
      </c>
      <c r="I792" s="101">
        <f t="shared" si="237"/>
        <v>0.39729423760917065</v>
      </c>
      <c r="J792" s="101">
        <f t="shared" si="238"/>
        <v>129.12047930156658</v>
      </c>
      <c r="K792" s="101">
        <f t="shared" si="239"/>
        <v>29.16540720631787</v>
      </c>
      <c r="L792" s="101">
        <f t="shared" si="228"/>
        <v>-3.6092672203333223</v>
      </c>
      <c r="M792" s="101">
        <f t="shared" si="240"/>
        <v>827.16739538493425</v>
      </c>
      <c r="N792" s="101">
        <f t="shared" si="241"/>
        <v>79.65801233918512</v>
      </c>
      <c r="O792" s="101">
        <f t="shared" si="242"/>
        <v>1.901428497571664</v>
      </c>
      <c r="P792" s="101">
        <f t="shared" si="243"/>
        <v>1.901428497571664</v>
      </c>
      <c r="Q792" s="101">
        <f t="shared" si="244"/>
        <v>542.81431386117561</v>
      </c>
      <c r="R792" s="101">
        <f t="shared" si="245"/>
        <v>16.715912510672169</v>
      </c>
      <c r="S792" s="101">
        <f t="shared" si="229"/>
        <v>184.17629967875803</v>
      </c>
      <c r="T792" s="101">
        <f t="shared" si="230"/>
        <v>671.93479316274215</v>
      </c>
      <c r="U792" s="101">
        <f t="shared" si="231"/>
        <v>45.881319716990035</v>
      </c>
      <c r="V792" s="33">
        <f t="shared" si="232"/>
        <v>999.99999999999943</v>
      </c>
      <c r="W792" s="105">
        <f t="shared" si="246"/>
        <v>189960.11629389002</v>
      </c>
      <c r="X792" s="112">
        <f t="shared" si="233"/>
        <v>282.18388712026723</v>
      </c>
      <c r="Y792" s="32">
        <f>(uNES*L792+ uOCEX*G792+uEREX*'UC '!H792+uHOEX*I792+uNES*S792+ uOCEX*N792+uEREX*O792+uHOEX*P792)/(1+oDR)^A$5:A$65536</f>
        <v>142.0434925840479</v>
      </c>
    </row>
    <row r="793" spans="1:25" x14ac:dyDescent="0.25">
      <c r="A793" s="4">
        <v>787</v>
      </c>
      <c r="C793" s="110">
        <f>IF(male=0,VLOOKUP((A791:A1625/'Life tables'!$I$2)+age,lifetable,13,1),IF(male=1,VLOOKUP((A791:A1625/'Life tables'!$I$2)+age,lifetable,10,1),"error"))</f>
        <v>1.4280338316089436E-3</v>
      </c>
      <c r="F793" s="101">
        <f t="shared" si="234"/>
        <v>172.83260461454145</v>
      </c>
      <c r="G793" s="101">
        <f t="shared" si="235"/>
        <v>17.361396852243132</v>
      </c>
      <c r="H793" s="101">
        <f t="shared" si="236"/>
        <v>0.39729423760796667</v>
      </c>
      <c r="I793" s="101">
        <f t="shared" si="237"/>
        <v>0.39729423760796667</v>
      </c>
      <c r="J793" s="101">
        <f t="shared" si="238"/>
        <v>129.39321746945504</v>
      </c>
      <c r="K793" s="101">
        <f t="shared" si="239"/>
        <v>29.196550752116732</v>
      </c>
      <c r="L793" s="101">
        <f t="shared" si="228"/>
        <v>-3.9131489344893851</v>
      </c>
      <c r="M793" s="101">
        <f t="shared" si="240"/>
        <v>827.16739538545789</v>
      </c>
      <c r="N793" s="101">
        <f t="shared" si="241"/>
        <v>79.65801233923554</v>
      </c>
      <c r="O793" s="101">
        <f t="shared" si="242"/>
        <v>1.9014284975728677</v>
      </c>
      <c r="P793" s="101">
        <f t="shared" si="243"/>
        <v>1.9014284975728677</v>
      </c>
      <c r="Q793" s="101">
        <f t="shared" si="244"/>
        <v>544.11472183121487</v>
      </c>
      <c r="R793" s="101">
        <f t="shared" si="245"/>
        <v>16.73806578280211</v>
      </c>
      <c r="S793" s="101">
        <f t="shared" si="229"/>
        <v>182.85373843705963</v>
      </c>
      <c r="T793" s="101">
        <f t="shared" si="230"/>
        <v>673.50793930066993</v>
      </c>
      <c r="U793" s="101">
        <f t="shared" si="231"/>
        <v>45.934616534918845</v>
      </c>
      <c r="V793" s="33">
        <f t="shared" si="232"/>
        <v>999.99999999999932</v>
      </c>
      <c r="W793" s="105">
        <f t="shared" si="246"/>
        <v>188156.19680601</v>
      </c>
      <c r="X793" s="112">
        <f t="shared" si="233"/>
        <v>280.55744416441058</v>
      </c>
      <c r="Y793" s="32">
        <f>(uNES*L793+ uOCEX*G793+uEREX*'UC '!H793+uHOEX*I793+uNES*S793+ uOCEX*N793+uEREX*O793+uHOEX*P793)/(1+oDR)^A$5:A$65536</f>
        <v>141.13496952271166</v>
      </c>
    </row>
    <row r="794" spans="1:25" x14ac:dyDescent="0.25">
      <c r="A794" s="4">
        <v>788</v>
      </c>
      <c r="C794" s="110">
        <f>IF(male=0,VLOOKUP((A792:A1626/'Life tables'!$I$2)+age,lifetable,13,1),IF(male=1,VLOOKUP((A792:A1626/'Life tables'!$I$2)+age,lifetable,10,1),"error"))</f>
        <v>1.4280338316089436E-3</v>
      </c>
      <c r="F794" s="101">
        <f t="shared" si="234"/>
        <v>172.83260461403384</v>
      </c>
      <c r="G794" s="101">
        <f t="shared" si="235"/>
        <v>17.361396852192144</v>
      </c>
      <c r="H794" s="101">
        <f t="shared" si="236"/>
        <v>0.39729423760679983</v>
      </c>
      <c r="I794" s="101">
        <f t="shared" si="237"/>
        <v>0.39729423760679983</v>
      </c>
      <c r="J794" s="101">
        <f t="shared" si="238"/>
        <v>129.66595563734271</v>
      </c>
      <c r="K794" s="101">
        <f t="shared" si="239"/>
        <v>29.227694297915505</v>
      </c>
      <c r="L794" s="101">
        <f t="shared" si="228"/>
        <v>-4.2170306486301286</v>
      </c>
      <c r="M794" s="101">
        <f t="shared" si="240"/>
        <v>827.16739538596551</v>
      </c>
      <c r="N794" s="101">
        <f t="shared" si="241"/>
        <v>79.658012339284426</v>
      </c>
      <c r="O794" s="101">
        <f t="shared" si="242"/>
        <v>1.9014284975740345</v>
      </c>
      <c r="P794" s="101">
        <f t="shared" si="243"/>
        <v>1.9014284975740345</v>
      </c>
      <c r="Q794" s="101">
        <f t="shared" si="244"/>
        <v>545.41512980125492</v>
      </c>
      <c r="R794" s="101">
        <f t="shared" si="245"/>
        <v>16.760219054932065</v>
      </c>
      <c r="S794" s="101">
        <f t="shared" si="229"/>
        <v>181.531177195346</v>
      </c>
      <c r="T794" s="101">
        <f t="shared" si="230"/>
        <v>675.0810854385976</v>
      </c>
      <c r="U794" s="101">
        <f t="shared" si="231"/>
        <v>45.987913352847571</v>
      </c>
      <c r="V794" s="33">
        <f t="shared" si="232"/>
        <v>999.99999999999932</v>
      </c>
      <c r="W794" s="105">
        <f t="shared" si="246"/>
        <v>186356.17308577232</v>
      </c>
      <c r="X794" s="112">
        <f t="shared" si="233"/>
        <v>278.93100120855411</v>
      </c>
      <c r="Y794" s="32">
        <f>(uNES*L794+ uOCEX*G794+uEREX*'UC '!H794+uHOEX*I794+uNES*S794+ uOCEX*N794+uEREX*O794+uHOEX*P794)/(1+oDR)^A$5:A$65536</f>
        <v>140.22695727452577</v>
      </c>
    </row>
    <row r="795" spans="1:25" x14ac:dyDescent="0.25">
      <c r="A795" s="4">
        <v>789</v>
      </c>
      <c r="C795" s="110">
        <f>IF(male=0,VLOOKUP((A793:A1627/'Life tables'!$I$2)+age,lifetable,13,1),IF(male=1,VLOOKUP((A793:A1627/'Life tables'!$I$2)+age,lifetable,10,1),"error"))</f>
        <v>1.4280338316089436E-3</v>
      </c>
      <c r="F795" s="101">
        <f t="shared" si="234"/>
        <v>172.83260461354189</v>
      </c>
      <c r="G795" s="101">
        <f t="shared" si="235"/>
        <v>17.361396852142725</v>
      </c>
      <c r="H795" s="101">
        <f t="shared" si="236"/>
        <v>0.39729423760566895</v>
      </c>
      <c r="I795" s="101">
        <f t="shared" si="237"/>
        <v>0.39729423760566895</v>
      </c>
      <c r="J795" s="101">
        <f t="shared" si="238"/>
        <v>129.9386938052296</v>
      </c>
      <c r="K795" s="101">
        <f t="shared" si="239"/>
        <v>29.25883784371419</v>
      </c>
      <c r="L795" s="101">
        <f t="shared" si="228"/>
        <v>-4.5209123627559791</v>
      </c>
      <c r="M795" s="101">
        <f t="shared" si="240"/>
        <v>827.16739538645743</v>
      </c>
      <c r="N795" s="101">
        <f t="shared" si="241"/>
        <v>79.658012339331805</v>
      </c>
      <c r="O795" s="101">
        <f t="shared" si="242"/>
        <v>1.9014284975751654</v>
      </c>
      <c r="P795" s="101">
        <f t="shared" si="243"/>
        <v>1.9014284975751654</v>
      </c>
      <c r="Q795" s="101">
        <f t="shared" si="244"/>
        <v>546.71553777129577</v>
      </c>
      <c r="R795" s="101">
        <f t="shared" si="245"/>
        <v>16.782372327062035</v>
      </c>
      <c r="S795" s="101">
        <f t="shared" si="229"/>
        <v>180.20861595361748</v>
      </c>
      <c r="T795" s="101">
        <f t="shared" si="230"/>
        <v>676.65423157652538</v>
      </c>
      <c r="U795" s="101">
        <f t="shared" si="231"/>
        <v>46.041210170776225</v>
      </c>
      <c r="V795" s="33">
        <f t="shared" si="232"/>
        <v>999.99999999999932</v>
      </c>
      <c r="W795" s="105">
        <f t="shared" si="246"/>
        <v>184560.03856092138</v>
      </c>
      <c r="X795" s="112">
        <f t="shared" si="233"/>
        <v>277.30455825269769</v>
      </c>
      <c r="Y795" s="32">
        <f>(uNES*L795+ uOCEX*G795+uEREX*'UC '!H795+uHOEX*I795+uNES*S795+ uOCEX*N795+uEREX*O795+uHOEX*P795)/(1+oDR)^A$5:A$65536</f>
        <v>139.31945562082379</v>
      </c>
    </row>
    <row r="796" spans="1:25" x14ac:dyDescent="0.25">
      <c r="A796" s="4">
        <v>790</v>
      </c>
      <c r="C796" s="110">
        <f>IF(male=0,VLOOKUP((A794:A1628/'Life tables'!$I$2)+age,lifetable,13,1),IF(male=1,VLOOKUP((A794:A1628/'Life tables'!$I$2)+age,lifetable,10,1),"error"))</f>
        <v>1.4280338316089436E-3</v>
      </c>
      <c r="F796" s="101">
        <f t="shared" si="234"/>
        <v>172.83260461306512</v>
      </c>
      <c r="G796" s="101">
        <f t="shared" si="235"/>
        <v>17.361396852094831</v>
      </c>
      <c r="H796" s="101">
        <f t="shared" si="236"/>
        <v>0.397294237604573</v>
      </c>
      <c r="I796" s="101">
        <f t="shared" si="237"/>
        <v>0.397294237604573</v>
      </c>
      <c r="J796" s="101">
        <f t="shared" si="238"/>
        <v>130.21143197311574</v>
      </c>
      <c r="K796" s="101">
        <f t="shared" si="239"/>
        <v>29.289981389512786</v>
      </c>
      <c r="L796" s="101">
        <f t="shared" si="228"/>
        <v>-4.8247940768673629</v>
      </c>
      <c r="M796" s="101">
        <f t="shared" si="240"/>
        <v>827.16739538693423</v>
      </c>
      <c r="N796" s="101">
        <f t="shared" si="241"/>
        <v>79.65801233937772</v>
      </c>
      <c r="O796" s="101">
        <f t="shared" si="242"/>
        <v>1.9014284975762614</v>
      </c>
      <c r="P796" s="101">
        <f t="shared" si="243"/>
        <v>1.9014284975762614</v>
      </c>
      <c r="Q796" s="101">
        <f t="shared" si="244"/>
        <v>548.01594574133742</v>
      </c>
      <c r="R796" s="101">
        <f t="shared" si="245"/>
        <v>16.804525599192015</v>
      </c>
      <c r="S796" s="101">
        <f t="shared" si="229"/>
        <v>178.88605471187452</v>
      </c>
      <c r="T796" s="101">
        <f t="shared" si="230"/>
        <v>678.22737771445316</v>
      </c>
      <c r="U796" s="101">
        <f t="shared" si="231"/>
        <v>46.094506988704801</v>
      </c>
      <c r="V796" s="33">
        <f t="shared" si="232"/>
        <v>999.99999999999932</v>
      </c>
      <c r="W796" s="105">
        <f t="shared" si="246"/>
        <v>182767.78666916335</v>
      </c>
      <c r="X796" s="112">
        <f t="shared" si="233"/>
        <v>275.67811529684138</v>
      </c>
      <c r="Y796" s="32">
        <f>(uNES*L796+ uOCEX*G796+uEREX*'UC '!H796+uHOEX*I796+uNES*S796+ uOCEX*N796+uEREX*O796+uHOEX*P796)/(1+oDR)^A$5:A$65536</f>
        <v>138.41246434302275</v>
      </c>
    </row>
    <row r="797" spans="1:25" x14ac:dyDescent="0.25">
      <c r="A797" s="4">
        <v>791</v>
      </c>
      <c r="C797" s="110">
        <f>IF(male=0,VLOOKUP((A795:A1629/'Life tables'!$I$2)+age,lifetable,13,1),IF(male=1,VLOOKUP((A795:A1629/'Life tables'!$I$2)+age,lifetable,10,1),"error"))</f>
        <v>1.4280338316089436E-3</v>
      </c>
      <c r="F797" s="101">
        <f t="shared" si="234"/>
        <v>172.83260461260303</v>
      </c>
      <c r="G797" s="101">
        <f t="shared" si="235"/>
        <v>17.361396852048415</v>
      </c>
      <c r="H797" s="101">
        <f t="shared" si="236"/>
        <v>0.39729423760351079</v>
      </c>
      <c r="I797" s="101">
        <f t="shared" si="237"/>
        <v>0.39729423760351079</v>
      </c>
      <c r="J797" s="101">
        <f t="shared" si="238"/>
        <v>130.48417014100113</v>
      </c>
      <c r="K797" s="101">
        <f t="shared" si="239"/>
        <v>29.3211249353113</v>
      </c>
      <c r="L797" s="101">
        <f t="shared" si="228"/>
        <v>-5.1286757909648486</v>
      </c>
      <c r="M797" s="101">
        <f t="shared" si="240"/>
        <v>827.16739538739637</v>
      </c>
      <c r="N797" s="101">
        <f t="shared" si="241"/>
        <v>79.658012339422228</v>
      </c>
      <c r="O797" s="101">
        <f t="shared" si="242"/>
        <v>1.9014284975773237</v>
      </c>
      <c r="P797" s="101">
        <f t="shared" si="243"/>
        <v>1.9014284975773237</v>
      </c>
      <c r="Q797" s="101">
        <f t="shared" si="244"/>
        <v>549.31635371137975</v>
      </c>
      <c r="R797" s="101">
        <f t="shared" si="245"/>
        <v>16.826678871322009</v>
      </c>
      <c r="S797" s="101">
        <f t="shared" si="229"/>
        <v>177.56349347011781</v>
      </c>
      <c r="T797" s="101">
        <f t="shared" si="230"/>
        <v>679.80052385238082</v>
      </c>
      <c r="U797" s="101">
        <f t="shared" si="231"/>
        <v>46.147803806633306</v>
      </c>
      <c r="V797" s="33">
        <f t="shared" si="232"/>
        <v>999.99999999999943</v>
      </c>
      <c r="W797" s="105">
        <f t="shared" si="246"/>
        <v>180979.41085815147</v>
      </c>
      <c r="X797" s="112">
        <f t="shared" si="233"/>
        <v>274.05167234098531</v>
      </c>
      <c r="Y797" s="32">
        <f>(uNES*L797+ uOCEX*G797+uEREX*'UC '!H797+uHOEX*I797+uNES*S797+ uOCEX*N797+uEREX*O797+uHOEX*P797)/(1+oDR)^A$5:A$65536</f>
        <v>137.5059832226232</v>
      </c>
    </row>
    <row r="798" spans="1:25" x14ac:dyDescent="0.25">
      <c r="A798" s="4">
        <v>792</v>
      </c>
      <c r="C798" s="110">
        <f>IF(male=0,VLOOKUP((A796:A1630/'Life tables'!$I$2)+age,lifetable,13,1),IF(male=1,VLOOKUP((A796:A1630/'Life tables'!$I$2)+age,lifetable,10,1),"error"))</f>
        <v>1.4280338316089436E-3</v>
      </c>
      <c r="F798" s="101">
        <f t="shared" si="234"/>
        <v>172.83260461215519</v>
      </c>
      <c r="G798" s="101">
        <f t="shared" si="235"/>
        <v>17.361396852003427</v>
      </c>
      <c r="H798" s="101">
        <f t="shared" si="236"/>
        <v>0.39729423760248134</v>
      </c>
      <c r="I798" s="101">
        <f t="shared" si="237"/>
        <v>0.39729423760248134</v>
      </c>
      <c r="J798" s="101">
        <f t="shared" si="238"/>
        <v>130.75690830888584</v>
      </c>
      <c r="K798" s="101">
        <f t="shared" si="239"/>
        <v>29.352268481109732</v>
      </c>
      <c r="L798" s="101">
        <f t="shared" si="228"/>
        <v>-5.4325575050487487</v>
      </c>
      <c r="M798" s="101">
        <f t="shared" si="240"/>
        <v>827.16739538784418</v>
      </c>
      <c r="N798" s="101">
        <f t="shared" si="241"/>
        <v>79.658012339465344</v>
      </c>
      <c r="O798" s="101">
        <f t="shared" si="242"/>
        <v>1.9014284975783531</v>
      </c>
      <c r="P798" s="101">
        <f t="shared" si="243"/>
        <v>1.9014284975783531</v>
      </c>
      <c r="Q798" s="101">
        <f t="shared" si="244"/>
        <v>550.61676168142276</v>
      </c>
      <c r="R798" s="101">
        <f t="shared" si="245"/>
        <v>16.848832143452015</v>
      </c>
      <c r="S798" s="101">
        <f t="shared" si="229"/>
        <v>176.24093222834733</v>
      </c>
      <c r="T798" s="101">
        <f t="shared" si="230"/>
        <v>681.3736699903086</v>
      </c>
      <c r="U798" s="101">
        <f t="shared" si="231"/>
        <v>46.201100624561747</v>
      </c>
      <c r="V798" s="33">
        <f t="shared" si="232"/>
        <v>999.99999999999932</v>
      </c>
      <c r="W798" s="105">
        <f t="shared" si="246"/>
        <v>179194.90458547167</v>
      </c>
      <c r="X798" s="112">
        <f t="shared" si="233"/>
        <v>272.425229385129</v>
      </c>
      <c r="Y798" s="32">
        <f>(uNES*L798+ uOCEX*G798+uEREX*'UC '!H798+uHOEX*I798+uNES*S798+ uOCEX*N798+uEREX*O798+uHOEX*P798)/(1+oDR)^A$5:A$65536</f>
        <v>136.6000120412088</v>
      </c>
    </row>
    <row r="799" spans="1:25" x14ac:dyDescent="0.25">
      <c r="A799" s="4">
        <v>793</v>
      </c>
      <c r="C799" s="110">
        <f>IF(male=0,VLOOKUP((A797:A1631/'Life tables'!$I$2)+age,lifetable,13,1),IF(male=1,VLOOKUP((A797:A1631/'Life tables'!$I$2)+age,lifetable,10,1),"error"))</f>
        <v>1.4280338316089436E-3</v>
      </c>
      <c r="F799" s="101">
        <f t="shared" si="234"/>
        <v>172.83260461172117</v>
      </c>
      <c r="G799" s="101">
        <f t="shared" si="235"/>
        <v>17.361396851959828</v>
      </c>
      <c r="H799" s="101">
        <f t="shared" si="236"/>
        <v>0.39729423760148364</v>
      </c>
      <c r="I799" s="101">
        <f t="shared" si="237"/>
        <v>0.39729423760148364</v>
      </c>
      <c r="J799" s="101">
        <f t="shared" si="238"/>
        <v>131.02964647676984</v>
      </c>
      <c r="K799" s="101">
        <f t="shared" si="239"/>
        <v>29.383412026908086</v>
      </c>
      <c r="L799" s="101">
        <f t="shared" si="228"/>
        <v>-5.7364392191195464</v>
      </c>
      <c r="M799" s="101">
        <f t="shared" si="240"/>
        <v>827.16739538827824</v>
      </c>
      <c r="N799" s="101">
        <f t="shared" si="241"/>
        <v>79.658012339507152</v>
      </c>
      <c r="O799" s="101">
        <f t="shared" si="242"/>
        <v>1.901428497579351</v>
      </c>
      <c r="P799" s="101">
        <f t="shared" si="243"/>
        <v>1.901428497579351</v>
      </c>
      <c r="Q799" s="101">
        <f t="shared" si="244"/>
        <v>551.91716965146645</v>
      </c>
      <c r="R799" s="101">
        <f t="shared" si="245"/>
        <v>16.870985415582034</v>
      </c>
      <c r="S799" s="101">
        <f t="shared" si="229"/>
        <v>174.9183709865639</v>
      </c>
      <c r="T799" s="101">
        <f t="shared" si="230"/>
        <v>682.94681612823626</v>
      </c>
      <c r="U799" s="101">
        <f t="shared" si="231"/>
        <v>46.254397442490117</v>
      </c>
      <c r="V799" s="33">
        <f t="shared" si="232"/>
        <v>999.99999999999943</v>
      </c>
      <c r="W799" s="105">
        <f t="shared" si="246"/>
        <v>177414.261318629</v>
      </c>
      <c r="X799" s="112">
        <f t="shared" si="233"/>
        <v>270.79878642927298</v>
      </c>
      <c r="Y799" s="32">
        <f>(uNES*L799+ uOCEX*G799+uEREX*'UC '!H799+uHOEX*I799+uNES*S799+ uOCEX*N799+uEREX*O799+uHOEX*P799)/(1+oDR)^A$5:A$65536</f>
        <v>135.69455058044736</v>
      </c>
    </row>
    <row r="800" spans="1:25" x14ac:dyDescent="0.25">
      <c r="A800" s="4">
        <v>794</v>
      </c>
      <c r="C800" s="110">
        <f>IF(male=0,VLOOKUP((A798:A1632/'Life tables'!$I$2)+age,lifetable,13,1),IF(male=1,VLOOKUP((A798:A1632/'Life tables'!$I$2)+age,lifetable,10,1),"error"))</f>
        <v>1.4280338316089436E-3</v>
      </c>
      <c r="F800" s="101">
        <f t="shared" si="234"/>
        <v>172.8326046113005</v>
      </c>
      <c r="G800" s="101">
        <f t="shared" si="235"/>
        <v>17.361396851917572</v>
      </c>
      <c r="H800" s="101">
        <f t="shared" si="236"/>
        <v>0.39729423760051663</v>
      </c>
      <c r="I800" s="101">
        <f t="shared" si="237"/>
        <v>0.39729423760051663</v>
      </c>
      <c r="J800" s="101">
        <f t="shared" si="238"/>
        <v>131.30238464465319</v>
      </c>
      <c r="K800" s="101">
        <f t="shared" si="239"/>
        <v>29.414555572706366</v>
      </c>
      <c r="L800" s="101">
        <f t="shared" si="228"/>
        <v>-6.0403209331776679</v>
      </c>
      <c r="M800" s="101">
        <f t="shared" si="240"/>
        <v>827.16739538869888</v>
      </c>
      <c r="N800" s="101">
        <f t="shared" si="241"/>
        <v>79.658012339547653</v>
      </c>
      <c r="O800" s="101">
        <f t="shared" si="242"/>
        <v>1.901428497580318</v>
      </c>
      <c r="P800" s="101">
        <f t="shared" si="243"/>
        <v>1.901428497580318</v>
      </c>
      <c r="Q800" s="101">
        <f t="shared" si="244"/>
        <v>553.21757762151083</v>
      </c>
      <c r="R800" s="101">
        <f t="shared" si="245"/>
        <v>16.893138687712064</v>
      </c>
      <c r="S800" s="101">
        <f t="shared" si="229"/>
        <v>173.59580974476773</v>
      </c>
      <c r="T800" s="101">
        <f t="shared" si="230"/>
        <v>684.51996226616404</v>
      </c>
      <c r="U800" s="101">
        <f t="shared" si="231"/>
        <v>46.30769426041843</v>
      </c>
      <c r="V800" s="33">
        <f t="shared" si="232"/>
        <v>999.99999999999932</v>
      </c>
      <c r="W800" s="105">
        <f t="shared" si="246"/>
        <v>175637.47453503279</v>
      </c>
      <c r="X800" s="112">
        <f t="shared" si="233"/>
        <v>269.17234347341696</v>
      </c>
      <c r="Y800" s="32">
        <f>(uNES*L800+ uOCEX*G800+uEREX*'UC '!H800+uHOEX*I800+uNES*S800+ uOCEX*N800+uEREX*O800+uHOEX*P800)/(1+oDR)^A$5:A$65536</f>
        <v>134.78959862208944</v>
      </c>
    </row>
    <row r="801" spans="1:25" x14ac:dyDescent="0.25">
      <c r="A801" s="4">
        <v>795</v>
      </c>
      <c r="C801" s="110">
        <f>IF(male=0,VLOOKUP((A799:A1633/'Life tables'!$I$2)+age,lifetable,13,1),IF(male=1,VLOOKUP((A799:A1633/'Life tables'!$I$2)+age,lifetable,10,1),"error"))</f>
        <v>1.4280338316089436E-3</v>
      </c>
      <c r="F801" s="101">
        <f t="shared" si="234"/>
        <v>172.83260461089282</v>
      </c>
      <c r="G801" s="101">
        <f t="shared" si="235"/>
        <v>17.36139685187662</v>
      </c>
      <c r="H801" s="101">
        <f t="shared" si="236"/>
        <v>0.39729423759957949</v>
      </c>
      <c r="I801" s="101">
        <f t="shared" si="237"/>
        <v>0.39729423759957949</v>
      </c>
      <c r="J801" s="101">
        <f t="shared" si="238"/>
        <v>131.57512281253588</v>
      </c>
      <c r="K801" s="101">
        <f t="shared" si="239"/>
        <v>29.445699118504571</v>
      </c>
      <c r="L801" s="101">
        <f t="shared" si="228"/>
        <v>-6.3442026472233977</v>
      </c>
      <c r="M801" s="101">
        <f t="shared" si="240"/>
        <v>827.16739538910656</v>
      </c>
      <c r="N801" s="101">
        <f t="shared" si="241"/>
        <v>79.658012339586918</v>
      </c>
      <c r="O801" s="101">
        <f t="shared" si="242"/>
        <v>1.901428497581255</v>
      </c>
      <c r="P801" s="101">
        <f t="shared" si="243"/>
        <v>1.901428497581255</v>
      </c>
      <c r="Q801" s="101">
        <f t="shared" si="244"/>
        <v>554.51798559155588</v>
      </c>
      <c r="R801" s="101">
        <f t="shared" si="245"/>
        <v>16.915291959842104</v>
      </c>
      <c r="S801" s="101">
        <f t="shared" si="229"/>
        <v>172.27324850295918</v>
      </c>
      <c r="T801" s="101">
        <f t="shared" si="230"/>
        <v>686.09310840409171</v>
      </c>
      <c r="U801" s="101">
        <f t="shared" si="231"/>
        <v>46.360991078346672</v>
      </c>
      <c r="V801" s="33">
        <f t="shared" si="232"/>
        <v>999.99999999999932</v>
      </c>
      <c r="W801" s="105">
        <f t="shared" si="246"/>
        <v>173864.53772198313</v>
      </c>
      <c r="X801" s="112">
        <f t="shared" si="233"/>
        <v>267.54590051756099</v>
      </c>
      <c r="Y801" s="32">
        <f>(uNES*L801+ uOCEX*G801+uEREX*'UC '!H801+uHOEX*I801+uNES*S801+ uOCEX*N801+uEREX*O801+uHOEX*P801)/(1+oDR)^A$5:A$65536</f>
        <v>133.88515594796931</v>
      </c>
    </row>
    <row r="802" spans="1:25" x14ac:dyDescent="0.25">
      <c r="A802" s="4">
        <v>796</v>
      </c>
      <c r="C802" s="110">
        <f>IF(male=0,VLOOKUP((A800:A1634/'Life tables'!$I$2)+age,lifetable,13,1),IF(male=1,VLOOKUP((A800:A1634/'Life tables'!$I$2)+age,lifetable,10,1),"error"))</f>
        <v>1.4280338316089436E-3</v>
      </c>
      <c r="F802" s="101">
        <f t="shared" si="234"/>
        <v>172.83260461049767</v>
      </c>
      <c r="G802" s="101">
        <f t="shared" si="235"/>
        <v>17.361396851836925</v>
      </c>
      <c r="H802" s="101">
        <f t="shared" si="236"/>
        <v>0.39729423759867116</v>
      </c>
      <c r="I802" s="101">
        <f t="shared" si="237"/>
        <v>0.39729423759867116</v>
      </c>
      <c r="J802" s="101">
        <f t="shared" si="238"/>
        <v>131.84786098041798</v>
      </c>
      <c r="K802" s="101">
        <f t="shared" si="239"/>
        <v>29.476842664302705</v>
      </c>
      <c r="L802" s="101">
        <f t="shared" si="228"/>
        <v>-6.6480843612572755</v>
      </c>
      <c r="M802" s="101">
        <f t="shared" si="240"/>
        <v>827.16739538950173</v>
      </c>
      <c r="N802" s="101">
        <f t="shared" si="241"/>
        <v>79.658012339624975</v>
      </c>
      <c r="O802" s="101">
        <f t="shared" si="242"/>
        <v>1.9014284975821634</v>
      </c>
      <c r="P802" s="101">
        <f t="shared" si="243"/>
        <v>1.9014284975821634</v>
      </c>
      <c r="Q802" s="101">
        <f t="shared" si="244"/>
        <v>555.81839356160151</v>
      </c>
      <c r="R802" s="101">
        <f t="shared" si="245"/>
        <v>16.937445231972156</v>
      </c>
      <c r="S802" s="101">
        <f t="shared" si="229"/>
        <v>170.9506872611388</v>
      </c>
      <c r="T802" s="101">
        <f t="shared" si="230"/>
        <v>687.66625454201949</v>
      </c>
      <c r="U802" s="101">
        <f t="shared" si="231"/>
        <v>46.414287896274857</v>
      </c>
      <c r="V802" s="33">
        <f t="shared" si="232"/>
        <v>999.99999999999943</v>
      </c>
      <c r="W802" s="105">
        <f t="shared" si="246"/>
        <v>172095.44437665644</v>
      </c>
      <c r="X802" s="112">
        <f t="shared" si="233"/>
        <v>265.91945756170509</v>
      </c>
      <c r="Y802" s="32">
        <f>(uNES*L802+ uOCEX*G802+uEREX*'UC '!H802+uHOEX*I802+uNES*S802+ uOCEX*N802+uEREX*O802+uHOEX*P802)/(1+oDR)^A$5:A$65536</f>
        <v>132.98122234000451</v>
      </c>
    </row>
    <row r="803" spans="1:25" x14ac:dyDescent="0.25">
      <c r="A803" s="4">
        <v>797</v>
      </c>
      <c r="C803" s="110">
        <f>IF(male=0,VLOOKUP((A801:A1635/'Life tables'!$I$2)+age,lifetable,13,1),IF(male=1,VLOOKUP((A801:A1635/'Life tables'!$I$2)+age,lifetable,10,1),"error"))</f>
        <v>1.4280338316089436E-3</v>
      </c>
      <c r="F803" s="101">
        <f t="shared" si="234"/>
        <v>172.83260461011471</v>
      </c>
      <c r="G803" s="101">
        <f t="shared" si="235"/>
        <v>17.361396851798457</v>
      </c>
      <c r="H803" s="101">
        <f t="shared" si="236"/>
        <v>0.39729423759779087</v>
      </c>
      <c r="I803" s="101">
        <f t="shared" si="237"/>
        <v>0.39729423759779087</v>
      </c>
      <c r="J803" s="101">
        <f t="shared" si="238"/>
        <v>132.12059914829945</v>
      </c>
      <c r="K803" s="101">
        <f t="shared" si="239"/>
        <v>29.507986210100771</v>
      </c>
      <c r="L803" s="101">
        <f t="shared" si="228"/>
        <v>-6.9519660752795289</v>
      </c>
      <c r="M803" s="101">
        <f t="shared" si="240"/>
        <v>827.16739538988463</v>
      </c>
      <c r="N803" s="101">
        <f t="shared" si="241"/>
        <v>79.658012339661852</v>
      </c>
      <c r="O803" s="101">
        <f t="shared" si="242"/>
        <v>1.9014284975830436</v>
      </c>
      <c r="P803" s="101">
        <f t="shared" si="243"/>
        <v>1.9014284975830436</v>
      </c>
      <c r="Q803" s="101">
        <f t="shared" si="244"/>
        <v>557.1188015316477</v>
      </c>
      <c r="R803" s="101">
        <f t="shared" si="245"/>
        <v>16.959598504102217</v>
      </c>
      <c r="S803" s="101">
        <f t="shared" si="229"/>
        <v>169.62812601930671</v>
      </c>
      <c r="T803" s="101">
        <f t="shared" si="230"/>
        <v>689.23940067994715</v>
      </c>
      <c r="U803" s="101">
        <f t="shared" si="231"/>
        <v>46.467584714202985</v>
      </c>
      <c r="V803" s="33">
        <f t="shared" si="232"/>
        <v>999.99999999999932</v>
      </c>
      <c r="W803" s="105">
        <f t="shared" si="246"/>
        <v>170330.18800609111</v>
      </c>
      <c r="X803" s="112">
        <f t="shared" si="233"/>
        <v>264.29301460584918</v>
      </c>
      <c r="Y803" s="32">
        <f>(uNES*L803+ uOCEX*G803+uEREX*'UC '!H803+uHOEX*I803+uNES*S803+ uOCEX*N803+uEREX*O803+uHOEX*P803)/(1+oDR)^A$5:A$65536</f>
        <v>132.07779758019572</v>
      </c>
    </row>
    <row r="804" spans="1:25" x14ac:dyDescent="0.25">
      <c r="A804" s="4">
        <v>798</v>
      </c>
      <c r="C804" s="110">
        <f>IF(male=0,VLOOKUP((A802:A1636/'Life tables'!$I$2)+age,lifetable,13,1),IF(male=1,VLOOKUP((A802:A1636/'Life tables'!$I$2)+age,lifetable,10,1),"error"))</f>
        <v>1.4280338316089436E-3</v>
      </c>
      <c r="F804" s="101">
        <f t="shared" si="234"/>
        <v>172.83260460974356</v>
      </c>
      <c r="G804" s="101">
        <f t="shared" si="235"/>
        <v>17.361396851761175</v>
      </c>
      <c r="H804" s="101">
        <f t="shared" si="236"/>
        <v>0.39729423759693766</v>
      </c>
      <c r="I804" s="101">
        <f t="shared" si="237"/>
        <v>0.39729423759693766</v>
      </c>
      <c r="J804" s="101">
        <f t="shared" si="238"/>
        <v>132.39333731618035</v>
      </c>
      <c r="K804" s="101">
        <f t="shared" si="239"/>
        <v>29.53912975589877</v>
      </c>
      <c r="L804" s="101">
        <f t="shared" si="228"/>
        <v>-7.2558477892906126</v>
      </c>
      <c r="M804" s="101">
        <f t="shared" si="240"/>
        <v>827.16739539025582</v>
      </c>
      <c r="N804" s="101">
        <f t="shared" si="241"/>
        <v>79.658012339697592</v>
      </c>
      <c r="O804" s="101">
        <f t="shared" si="242"/>
        <v>1.9014284975838969</v>
      </c>
      <c r="P804" s="101">
        <f t="shared" si="243"/>
        <v>1.9014284975838969</v>
      </c>
      <c r="Q804" s="101">
        <f t="shared" si="244"/>
        <v>558.41920950169447</v>
      </c>
      <c r="R804" s="101">
        <f t="shared" si="245"/>
        <v>16.981751776232286</v>
      </c>
      <c r="S804" s="101">
        <f t="shared" si="229"/>
        <v>168.3055647774637</v>
      </c>
      <c r="T804" s="101">
        <f t="shared" si="230"/>
        <v>690.81254681787482</v>
      </c>
      <c r="U804" s="101">
        <f t="shared" si="231"/>
        <v>46.520881532131057</v>
      </c>
      <c r="V804" s="33">
        <f t="shared" si="232"/>
        <v>999.99999999999932</v>
      </c>
      <c r="W804" s="105">
        <f t="shared" si="246"/>
        <v>168568.7621271743</v>
      </c>
      <c r="X804" s="112">
        <f t="shared" si="233"/>
        <v>262.6665716499935</v>
      </c>
      <c r="Y804" s="32">
        <f>(uNES*L804+ uOCEX*G804+uEREX*'UC '!H804+uHOEX*I804+uNES*S804+ uOCEX*N804+uEREX*O804+uHOEX*P804)/(1+oDR)^A$5:A$65536</f>
        <v>131.17488145062742</v>
      </c>
    </row>
    <row r="805" spans="1:25" x14ac:dyDescent="0.25">
      <c r="A805" s="4">
        <v>799</v>
      </c>
      <c r="C805" s="110">
        <f>IF(male=0,VLOOKUP((A803:A1637/'Life tables'!$I$2)+age,lifetable,13,1),IF(male=1,VLOOKUP((A803:A1637/'Life tables'!$I$2)+age,lifetable,10,1),"error"))</f>
        <v>1.4280338316089436E-3</v>
      </c>
      <c r="F805" s="101">
        <f t="shared" si="234"/>
        <v>172.83260460938385</v>
      </c>
      <c r="G805" s="101">
        <f t="shared" si="235"/>
        <v>17.36139685172504</v>
      </c>
      <c r="H805" s="101">
        <f t="shared" si="236"/>
        <v>0.39729423759611077</v>
      </c>
      <c r="I805" s="101">
        <f t="shared" si="237"/>
        <v>0.39729423759611077</v>
      </c>
      <c r="J805" s="101">
        <f t="shared" si="238"/>
        <v>132.66607548406068</v>
      </c>
      <c r="K805" s="101">
        <f t="shared" si="239"/>
        <v>29.570273301696705</v>
      </c>
      <c r="L805" s="101">
        <f t="shared" si="228"/>
        <v>-7.5597295032908107</v>
      </c>
      <c r="M805" s="101">
        <f t="shared" si="240"/>
        <v>827.16739539061552</v>
      </c>
      <c r="N805" s="101">
        <f t="shared" si="241"/>
        <v>79.658012339732238</v>
      </c>
      <c r="O805" s="101">
        <f t="shared" si="242"/>
        <v>1.9014284975847238</v>
      </c>
      <c r="P805" s="101">
        <f t="shared" si="243"/>
        <v>1.9014284975847238</v>
      </c>
      <c r="Q805" s="101">
        <f t="shared" si="244"/>
        <v>559.7196174717418</v>
      </c>
      <c r="R805" s="101">
        <f t="shared" si="245"/>
        <v>17.003905048362366</v>
      </c>
      <c r="S805" s="101">
        <f t="shared" si="229"/>
        <v>166.98300353560967</v>
      </c>
      <c r="T805" s="101">
        <f t="shared" si="230"/>
        <v>692.38569295580248</v>
      </c>
      <c r="U805" s="101">
        <f t="shared" si="231"/>
        <v>46.574178350059071</v>
      </c>
      <c r="V805" s="33">
        <f t="shared" si="232"/>
        <v>999.99999999999932</v>
      </c>
      <c r="W805" s="105">
        <f t="shared" si="246"/>
        <v>166811.16026662642</v>
      </c>
      <c r="X805" s="112">
        <f t="shared" si="233"/>
        <v>261.04012869413782</v>
      </c>
      <c r="Y805" s="32">
        <f>(uNES*L805+ uOCEX*G805+uEREX*'UC '!H805+uHOEX*I805+uNES*S805+ uOCEX*N805+uEREX*O805+uHOEX*P805)/(1+oDR)^A$5:A$65536</f>
        <v>130.27247373346671</v>
      </c>
    </row>
    <row r="806" spans="1:25" x14ac:dyDescent="0.25">
      <c r="A806" s="4">
        <v>800</v>
      </c>
      <c r="C806" s="110">
        <f>IF(male=0,VLOOKUP((A804:A1638/'Life tables'!$I$2)+age,lifetable,13,1),IF(male=1,VLOOKUP((A804:A1638/'Life tables'!$I$2)+age,lifetable,10,1),"error"))</f>
        <v>1.4280338316089436E-3</v>
      </c>
      <c r="F806" s="101">
        <f t="shared" si="234"/>
        <v>172.83260460903523</v>
      </c>
      <c r="G806" s="101">
        <f t="shared" si="235"/>
        <v>17.361396851690021</v>
      </c>
      <c r="H806" s="101">
        <f t="shared" si="236"/>
        <v>0.39729423759530941</v>
      </c>
      <c r="I806" s="101">
        <f t="shared" si="237"/>
        <v>0.39729423759530941</v>
      </c>
      <c r="J806" s="101">
        <f t="shared" si="238"/>
        <v>132.93881365194045</v>
      </c>
      <c r="K806" s="101">
        <f t="shared" si="239"/>
        <v>29.601416847494576</v>
      </c>
      <c r="L806" s="101">
        <f t="shared" si="228"/>
        <v>-7.863611217280436</v>
      </c>
      <c r="M806" s="101">
        <f t="shared" si="240"/>
        <v>827.16739539096409</v>
      </c>
      <c r="N806" s="101">
        <f t="shared" si="241"/>
        <v>79.658012339765804</v>
      </c>
      <c r="O806" s="101">
        <f t="shared" si="242"/>
        <v>1.9014284975855249</v>
      </c>
      <c r="P806" s="101">
        <f t="shared" si="243"/>
        <v>1.9014284975855249</v>
      </c>
      <c r="Q806" s="101">
        <f t="shared" si="244"/>
        <v>561.0200254417897</v>
      </c>
      <c r="R806" s="101">
        <f t="shared" si="245"/>
        <v>17.026058320492456</v>
      </c>
      <c r="S806" s="101">
        <f t="shared" si="229"/>
        <v>165.66044229374506</v>
      </c>
      <c r="T806" s="101">
        <f t="shared" si="230"/>
        <v>693.95883909373015</v>
      </c>
      <c r="U806" s="101">
        <f t="shared" si="231"/>
        <v>46.627475167987029</v>
      </c>
      <c r="V806" s="33">
        <f t="shared" si="232"/>
        <v>999.99999999999932</v>
      </c>
      <c r="W806" s="105">
        <f t="shared" si="246"/>
        <v>165057.37596098875</v>
      </c>
      <c r="X806" s="112">
        <f t="shared" si="233"/>
        <v>259.41368573828214</v>
      </c>
      <c r="Y806" s="32">
        <f>(uNES*L806+ uOCEX*G806+uEREX*'UC '!H806+uHOEX*I806+uNES*S806+ uOCEX*N806+uEREX*O806+uHOEX*P806)/(1+oDR)^A$5:A$65536</f>
        <v>129.37057421096424</v>
      </c>
    </row>
    <row r="807" spans="1:25" x14ac:dyDescent="0.25">
      <c r="A807" s="4">
        <v>801</v>
      </c>
      <c r="C807" s="110">
        <f>IF(male=0,VLOOKUP((A805:A1639/'Life tables'!$I$2)+age,lifetable,13,1),IF(male=1,VLOOKUP((A805:A1639/'Life tables'!$I$2)+age,lifetable,10,1),"error"))</f>
        <v>1.4280338316089436E-3</v>
      </c>
      <c r="F807" s="101">
        <f t="shared" si="234"/>
        <v>172.83260460869735</v>
      </c>
      <c r="G807" s="101">
        <f t="shared" si="235"/>
        <v>17.361396851656082</v>
      </c>
      <c r="H807" s="101">
        <f t="shared" si="236"/>
        <v>0.39729423759453275</v>
      </c>
      <c r="I807" s="101">
        <f t="shared" si="237"/>
        <v>0.39729423759453275</v>
      </c>
      <c r="J807" s="101">
        <f t="shared" si="238"/>
        <v>133.2115518198197</v>
      </c>
      <c r="K807" s="101">
        <f t="shared" si="239"/>
        <v>29.632560393292387</v>
      </c>
      <c r="L807" s="101">
        <f t="shared" si="228"/>
        <v>-8.1674929312598863</v>
      </c>
      <c r="M807" s="101">
        <f t="shared" si="240"/>
        <v>827.16739539130197</v>
      </c>
      <c r="N807" s="101">
        <f t="shared" si="241"/>
        <v>79.658012339798347</v>
      </c>
      <c r="O807" s="101">
        <f t="shared" si="242"/>
        <v>1.9014284975863016</v>
      </c>
      <c r="P807" s="101">
        <f t="shared" si="243"/>
        <v>1.9014284975863016</v>
      </c>
      <c r="Q807" s="101">
        <f t="shared" si="244"/>
        <v>562.32043341183817</v>
      </c>
      <c r="R807" s="101">
        <f t="shared" si="245"/>
        <v>17.048211592622554</v>
      </c>
      <c r="S807" s="101">
        <f t="shared" si="229"/>
        <v>164.33788105187023</v>
      </c>
      <c r="T807" s="101">
        <f t="shared" si="230"/>
        <v>695.53198523165793</v>
      </c>
      <c r="U807" s="101">
        <f t="shared" si="231"/>
        <v>46.680771985914944</v>
      </c>
      <c r="V807" s="33">
        <f t="shared" si="232"/>
        <v>999.99999999999932</v>
      </c>
      <c r="W807" s="105">
        <f t="shared" si="246"/>
        <v>163307.40275660806</v>
      </c>
      <c r="X807" s="112">
        <f t="shared" si="233"/>
        <v>257.78724278242646</v>
      </c>
      <c r="Y807" s="32">
        <f>(uNES*L807+ uOCEX*G807+uEREX*'UC '!H807+uHOEX*I807+uNES*S807+ uOCEX*N807+uEREX*O807+uHOEX*P807)/(1+oDR)^A$5:A$65536</f>
        <v>128.46918266545376</v>
      </c>
    </row>
    <row r="808" spans="1:25" x14ac:dyDescent="0.25">
      <c r="A808" s="4">
        <v>802</v>
      </c>
      <c r="C808" s="110">
        <f>IF(male=0,VLOOKUP((A806:A1640/'Life tables'!$I$2)+age,lifetable,13,1),IF(male=1,VLOOKUP((A806:A1640/'Life tables'!$I$2)+age,lifetable,10,1),"error"))</f>
        <v>1.4280338316089436E-3</v>
      </c>
      <c r="F808" s="101">
        <f t="shared" si="234"/>
        <v>172.83260460836991</v>
      </c>
      <c r="G808" s="101">
        <f t="shared" si="235"/>
        <v>17.361396851623187</v>
      </c>
      <c r="H808" s="101">
        <f t="shared" si="236"/>
        <v>0.39729423759378002</v>
      </c>
      <c r="I808" s="101">
        <f t="shared" si="237"/>
        <v>0.39729423759378002</v>
      </c>
      <c r="J808" s="101">
        <f t="shared" si="238"/>
        <v>133.48428998769842</v>
      </c>
      <c r="K808" s="101">
        <f t="shared" si="239"/>
        <v>29.663703939090137</v>
      </c>
      <c r="L808" s="101">
        <f t="shared" si="228"/>
        <v>-8.471374645229389</v>
      </c>
      <c r="M808" s="101">
        <f t="shared" si="240"/>
        <v>827.16739539162938</v>
      </c>
      <c r="N808" s="101">
        <f t="shared" si="241"/>
        <v>79.658012339829881</v>
      </c>
      <c r="O808" s="101">
        <f t="shared" si="242"/>
        <v>1.9014284975870543</v>
      </c>
      <c r="P808" s="101">
        <f t="shared" si="243"/>
        <v>1.9014284975870543</v>
      </c>
      <c r="Q808" s="101">
        <f t="shared" si="244"/>
        <v>563.62084138188709</v>
      </c>
      <c r="R808" s="101">
        <f t="shared" si="245"/>
        <v>17.070364864752662</v>
      </c>
      <c r="S808" s="101">
        <f t="shared" si="229"/>
        <v>163.01531980998573</v>
      </c>
      <c r="T808" s="101">
        <f t="shared" si="230"/>
        <v>697.10513136958548</v>
      </c>
      <c r="U808" s="101">
        <f t="shared" si="231"/>
        <v>46.734068803842803</v>
      </c>
      <c r="V808" s="33">
        <f t="shared" si="232"/>
        <v>999.99999999999932</v>
      </c>
      <c r="W808" s="105">
        <f t="shared" si="246"/>
        <v>161561.23420962389</v>
      </c>
      <c r="X808" s="112">
        <f t="shared" si="233"/>
        <v>256.16079982657106</v>
      </c>
      <c r="Y808" s="32">
        <f>(uNES*L808+ uOCEX*G808+uEREX*'UC '!H808+uHOEX*I808+uNES*S808+ uOCEX*N808+uEREX*O808+uHOEX*P808)/(1+oDR)^A$5:A$65536</f>
        <v>127.56829887935251</v>
      </c>
    </row>
    <row r="809" spans="1:25" x14ac:dyDescent="0.25">
      <c r="A809" s="4">
        <v>803</v>
      </c>
      <c r="C809" s="110">
        <f>IF(male=0,VLOOKUP((A807:A1641/'Life tables'!$I$2)+age,lifetable,13,1),IF(male=1,VLOOKUP((A807:A1641/'Life tables'!$I$2)+age,lifetable,10,1),"error"))</f>
        <v>1.4280338316089436E-3</v>
      </c>
      <c r="F809" s="101">
        <f t="shared" si="234"/>
        <v>172.83260460805255</v>
      </c>
      <c r="G809" s="101">
        <f t="shared" si="235"/>
        <v>17.361396851591309</v>
      </c>
      <c r="H809" s="101">
        <f t="shared" si="236"/>
        <v>0.39729423759305049</v>
      </c>
      <c r="I809" s="101">
        <f t="shared" si="237"/>
        <v>0.39729423759305049</v>
      </c>
      <c r="J809" s="101">
        <f t="shared" si="238"/>
        <v>133.75702815557665</v>
      </c>
      <c r="K809" s="101">
        <f t="shared" si="239"/>
        <v>29.694847484887831</v>
      </c>
      <c r="L809" s="101">
        <f t="shared" si="228"/>
        <v>-8.775256359189342</v>
      </c>
      <c r="M809" s="101">
        <f t="shared" si="240"/>
        <v>827.1673953919468</v>
      </c>
      <c r="N809" s="101">
        <f t="shared" si="241"/>
        <v>79.658012339860448</v>
      </c>
      <c r="O809" s="101">
        <f t="shared" si="242"/>
        <v>1.901428497587784</v>
      </c>
      <c r="P809" s="101">
        <f t="shared" si="243"/>
        <v>1.901428497587784</v>
      </c>
      <c r="Q809" s="101">
        <f t="shared" si="244"/>
        <v>564.92124935193658</v>
      </c>
      <c r="R809" s="101">
        <f t="shared" si="245"/>
        <v>17.092518136882777</v>
      </c>
      <c r="S809" s="101">
        <f t="shared" si="229"/>
        <v>161.69275856809145</v>
      </c>
      <c r="T809" s="101">
        <f t="shared" si="230"/>
        <v>698.67827750751326</v>
      </c>
      <c r="U809" s="101">
        <f t="shared" si="231"/>
        <v>46.787365621770604</v>
      </c>
      <c r="V809" s="33">
        <f t="shared" si="232"/>
        <v>999.99999999999932</v>
      </c>
      <c r="W809" s="105">
        <f t="shared" si="246"/>
        <v>159818.86388595268</v>
      </c>
      <c r="X809" s="112">
        <f t="shared" si="233"/>
        <v>254.53435687071556</v>
      </c>
      <c r="Y809" s="32">
        <f>(uNES*L809+ uOCEX*G809+uEREX*'UC '!H809+uHOEX*I809+uNES*S809+ uOCEX*N809+uEREX*O809+uHOEX*P809)/(1+oDR)^A$5:A$65536</f>
        <v>126.66792263516025</v>
      </c>
    </row>
    <row r="810" spans="1:25" x14ac:dyDescent="0.25">
      <c r="A810" s="4">
        <v>804</v>
      </c>
      <c r="C810" s="110">
        <f>IF(male=0,VLOOKUP((A808:A1642/'Life tables'!$I$2)+age,lifetable,13,1),IF(male=1,VLOOKUP((A808:A1642/'Life tables'!$I$2)+age,lifetable,10,1),"error"))</f>
        <v>1.4280338316089436E-3</v>
      </c>
      <c r="F810" s="101">
        <f t="shared" si="234"/>
        <v>172.83260460774497</v>
      </c>
      <c r="G810" s="101">
        <f t="shared" si="235"/>
        <v>17.361396851560411</v>
      </c>
      <c r="H810" s="101">
        <f t="shared" si="236"/>
        <v>0.39729423759234345</v>
      </c>
      <c r="I810" s="101">
        <f t="shared" si="237"/>
        <v>0.39729423759234345</v>
      </c>
      <c r="J810" s="101">
        <f t="shared" si="238"/>
        <v>134.0297663234544</v>
      </c>
      <c r="K810" s="101">
        <f t="shared" si="239"/>
        <v>29.725991030685471</v>
      </c>
      <c r="L810" s="101">
        <f t="shared" si="228"/>
        <v>-9.0791380731400011</v>
      </c>
      <c r="M810" s="101">
        <f t="shared" si="240"/>
        <v>827.16739539225443</v>
      </c>
      <c r="N810" s="101">
        <f t="shared" si="241"/>
        <v>79.658012339890064</v>
      </c>
      <c r="O810" s="101">
        <f t="shared" si="242"/>
        <v>1.9014284975884912</v>
      </c>
      <c r="P810" s="101">
        <f t="shared" si="243"/>
        <v>1.9014284975884912</v>
      </c>
      <c r="Q810" s="101">
        <f t="shared" si="244"/>
        <v>566.22165732198653</v>
      </c>
      <c r="R810" s="101">
        <f t="shared" si="245"/>
        <v>17.1146714090129</v>
      </c>
      <c r="S810" s="101">
        <f t="shared" si="229"/>
        <v>160.37019732618796</v>
      </c>
      <c r="T810" s="101">
        <f t="shared" si="230"/>
        <v>700.25142364544092</v>
      </c>
      <c r="U810" s="101">
        <f t="shared" si="231"/>
        <v>46.84066243969837</v>
      </c>
      <c r="V810" s="33">
        <f t="shared" si="232"/>
        <v>999.99999999999943</v>
      </c>
      <c r="W810" s="105">
        <f t="shared" si="246"/>
        <v>158080.28536127618</v>
      </c>
      <c r="X810" s="112">
        <f t="shared" si="233"/>
        <v>252.9079139148601</v>
      </c>
      <c r="Y810" s="32">
        <f>(uNES*L810+ uOCEX*G810+uEREX*'UC '!H810+uHOEX*I810+uNES*S810+ uOCEX*N810+uEREX*O810+uHOEX*P810)/(1+oDR)^A$5:A$65536</f>
        <v>125.76805371546043</v>
      </c>
    </row>
    <row r="811" spans="1:25" x14ac:dyDescent="0.25">
      <c r="A811" s="4">
        <v>805</v>
      </c>
      <c r="C811" s="110">
        <f>IF(male=0,VLOOKUP((A809:A1643/'Life tables'!$I$2)+age,lifetable,13,1),IF(male=1,VLOOKUP((A809:A1643/'Life tables'!$I$2)+age,lifetable,10,1),"error"))</f>
        <v>1.4280338316089436E-3</v>
      </c>
      <c r="F811" s="101">
        <f t="shared" si="234"/>
        <v>172.83260460744685</v>
      </c>
      <c r="G811" s="101">
        <f t="shared" si="235"/>
        <v>17.361396851530465</v>
      </c>
      <c r="H811" s="101">
        <f t="shared" si="236"/>
        <v>0.39729423759165816</v>
      </c>
      <c r="I811" s="101">
        <f t="shared" si="237"/>
        <v>0.39729423759165816</v>
      </c>
      <c r="J811" s="101">
        <f t="shared" si="238"/>
        <v>134.30250449133166</v>
      </c>
      <c r="K811" s="101">
        <f t="shared" si="239"/>
        <v>29.757134576483057</v>
      </c>
      <c r="L811" s="101">
        <f t="shared" si="228"/>
        <v>-9.3830197870816505</v>
      </c>
      <c r="M811" s="101">
        <f t="shared" si="240"/>
        <v>827.16739539255252</v>
      </c>
      <c r="N811" s="101">
        <f t="shared" si="241"/>
        <v>79.65801233991877</v>
      </c>
      <c r="O811" s="101">
        <f t="shared" si="242"/>
        <v>1.9014284975891762</v>
      </c>
      <c r="P811" s="101">
        <f t="shared" si="243"/>
        <v>1.9014284975891762</v>
      </c>
      <c r="Q811" s="101">
        <f t="shared" si="244"/>
        <v>567.52206529203693</v>
      </c>
      <c r="R811" s="101">
        <f t="shared" si="245"/>
        <v>17.136824681143032</v>
      </c>
      <c r="S811" s="101">
        <f t="shared" si="229"/>
        <v>159.0476360842755</v>
      </c>
      <c r="T811" s="101">
        <f t="shared" si="230"/>
        <v>701.82456978336859</v>
      </c>
      <c r="U811" s="101">
        <f t="shared" si="231"/>
        <v>46.893959257626094</v>
      </c>
      <c r="V811" s="33">
        <f t="shared" si="232"/>
        <v>999.99999999999932</v>
      </c>
      <c r="W811" s="105">
        <f t="shared" si="246"/>
        <v>156345.49222102555</v>
      </c>
      <c r="X811" s="112">
        <f t="shared" si="233"/>
        <v>251.28147095900476</v>
      </c>
      <c r="Y811" s="32">
        <f>(uNES*L811+ uOCEX*G811+uEREX*'UC '!H811+uHOEX*I811+uNES*S811+ uOCEX*N811+uEREX*O811+uHOEX*P811)/(1+oDR)^A$5:A$65536</f>
        <v>124.8686919029192</v>
      </c>
    </row>
    <row r="812" spans="1:25" x14ac:dyDescent="0.25">
      <c r="A812" s="4">
        <v>806</v>
      </c>
      <c r="C812" s="110">
        <f>IF(male=0,VLOOKUP((A810:A1644/'Life tables'!$I$2)+age,lifetable,13,1),IF(male=1,VLOOKUP((A810:A1644/'Life tables'!$I$2)+age,lifetable,10,1),"error"))</f>
        <v>1.4280338316089436E-3</v>
      </c>
      <c r="F812" s="101">
        <f t="shared" si="234"/>
        <v>172.83260460715795</v>
      </c>
      <c r="G812" s="101">
        <f t="shared" si="235"/>
        <v>17.361396851501443</v>
      </c>
      <c r="H812" s="101">
        <f t="shared" si="236"/>
        <v>0.39729423759099408</v>
      </c>
      <c r="I812" s="101">
        <f t="shared" si="237"/>
        <v>0.39729423759099408</v>
      </c>
      <c r="J812" s="101">
        <f t="shared" si="238"/>
        <v>134.57524265920847</v>
      </c>
      <c r="K812" s="101">
        <f t="shared" si="239"/>
        <v>29.788278122280591</v>
      </c>
      <c r="L812" s="101">
        <f t="shared" si="228"/>
        <v>-9.6869015010145461</v>
      </c>
      <c r="M812" s="101">
        <f t="shared" si="240"/>
        <v>827.1673953928414</v>
      </c>
      <c r="N812" s="101">
        <f t="shared" si="241"/>
        <v>79.658012339946595</v>
      </c>
      <c r="O812" s="101">
        <f t="shared" si="242"/>
        <v>1.9014284975898403</v>
      </c>
      <c r="P812" s="101">
        <f t="shared" si="243"/>
        <v>1.9014284975898403</v>
      </c>
      <c r="Q812" s="101">
        <f t="shared" si="244"/>
        <v>568.82247326208778</v>
      </c>
      <c r="R812" s="101">
        <f t="shared" si="245"/>
        <v>17.158977953273173</v>
      </c>
      <c r="S812" s="101">
        <f t="shared" si="229"/>
        <v>157.72507484235416</v>
      </c>
      <c r="T812" s="101">
        <f t="shared" si="230"/>
        <v>703.39771592129625</v>
      </c>
      <c r="U812" s="101">
        <f t="shared" si="231"/>
        <v>46.947256075553767</v>
      </c>
      <c r="V812" s="33">
        <f t="shared" si="232"/>
        <v>999.99999999999932</v>
      </c>
      <c r="W812" s="105">
        <f t="shared" si="246"/>
        <v>154614.47806036842</v>
      </c>
      <c r="X812" s="112">
        <f t="shared" si="233"/>
        <v>249.65502800314931</v>
      </c>
      <c r="Y812" s="32">
        <f>(uNES*L812+ uOCEX*G812+uEREX*'UC '!H812+uHOEX*I812+uNES*S812+ uOCEX*N812+uEREX*O812+uHOEX*P812)/(1+oDR)^A$5:A$65536</f>
        <v>123.96983698028588</v>
      </c>
    </row>
    <row r="813" spans="1:25" x14ac:dyDescent="0.25">
      <c r="A813" s="4">
        <v>807</v>
      </c>
      <c r="C813" s="110">
        <f>IF(male=0,VLOOKUP((A811:A1645/'Life tables'!$I$2)+age,lifetable,13,1),IF(male=1,VLOOKUP((A811:A1645/'Life tables'!$I$2)+age,lifetable,10,1),"error"))</f>
        <v>1.4280338316089436E-3</v>
      </c>
      <c r="F813" s="101">
        <f t="shared" si="234"/>
        <v>172.83260460687794</v>
      </c>
      <c r="G813" s="101">
        <f t="shared" si="235"/>
        <v>17.361396851473316</v>
      </c>
      <c r="H813" s="101">
        <f t="shared" si="236"/>
        <v>0.39729423759035037</v>
      </c>
      <c r="I813" s="101">
        <f t="shared" si="237"/>
        <v>0.39729423759035037</v>
      </c>
      <c r="J813" s="101">
        <f t="shared" si="238"/>
        <v>134.84798082708485</v>
      </c>
      <c r="K813" s="101">
        <f t="shared" si="239"/>
        <v>29.819421668078075</v>
      </c>
      <c r="L813" s="101">
        <f t="shared" si="228"/>
        <v>-9.9907832149390003</v>
      </c>
      <c r="M813" s="101">
        <f t="shared" si="240"/>
        <v>827.16739539312141</v>
      </c>
      <c r="N813" s="101">
        <f t="shared" si="241"/>
        <v>79.658012339973553</v>
      </c>
      <c r="O813" s="101">
        <f t="shared" si="242"/>
        <v>1.901428497590484</v>
      </c>
      <c r="P813" s="101">
        <f t="shared" si="243"/>
        <v>1.901428497590484</v>
      </c>
      <c r="Q813" s="101">
        <f t="shared" si="244"/>
        <v>570.12288123213909</v>
      </c>
      <c r="R813" s="101">
        <f t="shared" si="245"/>
        <v>17.18113122540332</v>
      </c>
      <c r="S813" s="101">
        <f t="shared" si="229"/>
        <v>156.40251360042453</v>
      </c>
      <c r="T813" s="101">
        <f t="shared" si="230"/>
        <v>704.97086205922392</v>
      </c>
      <c r="U813" s="101">
        <f t="shared" si="231"/>
        <v>47.000552893481398</v>
      </c>
      <c r="V813" s="33">
        <f t="shared" si="232"/>
        <v>999.99999999999932</v>
      </c>
      <c r="W813" s="105">
        <f t="shared" si="246"/>
        <v>152887.23648419476</v>
      </c>
      <c r="X813" s="112">
        <f t="shared" si="233"/>
        <v>248.02858504729409</v>
      </c>
      <c r="Y813" s="32">
        <f>(uNES*L813+ uOCEX*G813+uEREX*'UC '!H813+uHOEX*I813+uNES*S813+ uOCEX*N813+uEREX*O813+uHOEX*P813)/(1+oDR)^A$5:A$65536</f>
        <v>123.07148873039301</v>
      </c>
    </row>
    <row r="814" spans="1:25" x14ac:dyDescent="0.25">
      <c r="A814" s="4">
        <v>808</v>
      </c>
      <c r="C814" s="110">
        <f>IF(male=0,VLOOKUP((A812:A1646/'Life tables'!$I$2)+age,lifetable,13,1),IF(male=1,VLOOKUP((A812:A1646/'Life tables'!$I$2)+age,lifetable,10,1),"error"))</f>
        <v>1.4280338316089436E-3</v>
      </c>
      <c r="F814" s="101">
        <f t="shared" si="234"/>
        <v>172.83260460660657</v>
      </c>
      <c r="G814" s="101">
        <f t="shared" si="235"/>
        <v>17.361396851446056</v>
      </c>
      <c r="H814" s="101">
        <f t="shared" si="236"/>
        <v>0.3972942375897266</v>
      </c>
      <c r="I814" s="101">
        <f t="shared" si="237"/>
        <v>0.3972942375897266</v>
      </c>
      <c r="J814" s="101">
        <f t="shared" si="238"/>
        <v>135.12071899496078</v>
      </c>
      <c r="K814" s="101">
        <f t="shared" si="239"/>
        <v>29.850565213875509</v>
      </c>
      <c r="L814" s="101">
        <f t="shared" si="228"/>
        <v>-10.294664928855241</v>
      </c>
      <c r="M814" s="101">
        <f t="shared" si="240"/>
        <v>827.16739539339278</v>
      </c>
      <c r="N814" s="101">
        <f t="shared" si="241"/>
        <v>79.658012339999686</v>
      </c>
      <c r="O814" s="101">
        <f t="shared" si="242"/>
        <v>1.9014284975911078</v>
      </c>
      <c r="P814" s="101">
        <f t="shared" si="243"/>
        <v>1.9014284975911078</v>
      </c>
      <c r="Q814" s="101">
        <f t="shared" si="244"/>
        <v>571.42328920219086</v>
      </c>
      <c r="R814" s="101">
        <f t="shared" si="245"/>
        <v>17.203284497533474</v>
      </c>
      <c r="S814" s="101">
        <f t="shared" si="229"/>
        <v>155.07995235848659</v>
      </c>
      <c r="T814" s="101">
        <f t="shared" si="230"/>
        <v>706.5440081971517</v>
      </c>
      <c r="U814" s="101">
        <f t="shared" si="231"/>
        <v>47.053849711408986</v>
      </c>
      <c r="V814" s="33">
        <f t="shared" si="232"/>
        <v>999.99999999999932</v>
      </c>
      <c r="W814" s="105">
        <f t="shared" si="246"/>
        <v>151163.76110710297</v>
      </c>
      <c r="X814" s="112">
        <f t="shared" si="233"/>
        <v>246.40214209143878</v>
      </c>
      <c r="Y814" s="32">
        <f>(uNES*L814+ uOCEX*G814+uEREX*'UC '!H814+uHOEX*I814+uNES*S814+ uOCEX*N814+uEREX*O814+uHOEX*P814)/(1+oDR)^A$5:A$65536</f>
        <v>122.17364693615566</v>
      </c>
    </row>
    <row r="815" spans="1:25" x14ac:dyDescent="0.25">
      <c r="A815" s="4">
        <v>809</v>
      </c>
      <c r="C815" s="110">
        <f>IF(male=0,VLOOKUP((A813:A1647/'Life tables'!$I$2)+age,lifetable,13,1),IF(male=1,VLOOKUP((A813:A1647/'Life tables'!$I$2)+age,lifetable,10,1),"error"))</f>
        <v>1.4280338316089436E-3</v>
      </c>
      <c r="F815" s="101">
        <f t="shared" si="234"/>
        <v>172.83260460634355</v>
      </c>
      <c r="G815" s="101">
        <f t="shared" si="235"/>
        <v>17.361396851419638</v>
      </c>
      <c r="H815" s="101">
        <f t="shared" si="236"/>
        <v>0.39729423758912197</v>
      </c>
      <c r="I815" s="101">
        <f t="shared" si="237"/>
        <v>0.39729423758912197</v>
      </c>
      <c r="J815" s="101">
        <f t="shared" si="238"/>
        <v>135.39345716283631</v>
      </c>
      <c r="K815" s="101">
        <f t="shared" si="239"/>
        <v>29.881708759672897</v>
      </c>
      <c r="L815" s="101">
        <f t="shared" si="228"/>
        <v>-10.598546642763552</v>
      </c>
      <c r="M815" s="101">
        <f t="shared" si="240"/>
        <v>827.16739539365574</v>
      </c>
      <c r="N815" s="101">
        <f t="shared" si="241"/>
        <v>79.65801234002501</v>
      </c>
      <c r="O815" s="101">
        <f t="shared" si="242"/>
        <v>1.9014284975917124</v>
      </c>
      <c r="P815" s="101">
        <f t="shared" si="243"/>
        <v>1.9014284975917124</v>
      </c>
      <c r="Q815" s="101">
        <f t="shared" si="244"/>
        <v>572.72369717224308</v>
      </c>
      <c r="R815" s="101">
        <f t="shared" si="245"/>
        <v>17.225437769663635</v>
      </c>
      <c r="S815" s="101">
        <f t="shared" si="229"/>
        <v>153.75739111654059</v>
      </c>
      <c r="T815" s="101">
        <f t="shared" si="230"/>
        <v>708.11715433507936</v>
      </c>
      <c r="U815" s="101">
        <f t="shared" si="231"/>
        <v>47.107146529336532</v>
      </c>
      <c r="V815" s="33">
        <f t="shared" si="232"/>
        <v>999.99999999999932</v>
      </c>
      <c r="W815" s="105">
        <f t="shared" si="246"/>
        <v>149444.04555338569</v>
      </c>
      <c r="X815" s="112">
        <f t="shared" si="233"/>
        <v>244.77569913558335</v>
      </c>
      <c r="Y815" s="32">
        <f>(uNES*L815+ uOCEX*G815+uEREX*'UC '!H815+uHOEX*I815+uNES*S815+ uOCEX*N815+uEREX*O815+uHOEX*P815)/(1+oDR)^A$5:A$65536</f>
        <v>121.2763113805722</v>
      </c>
    </row>
    <row r="816" spans="1:25" x14ac:dyDescent="0.25">
      <c r="A816" s="4">
        <v>810</v>
      </c>
      <c r="C816" s="110">
        <f>IF(male=0,VLOOKUP((A814:A1648/'Life tables'!$I$2)+age,lifetable,13,1),IF(male=1,VLOOKUP((A814:A1648/'Life tables'!$I$2)+age,lifetable,10,1),"error"))</f>
        <v>1.4280338316089436E-3</v>
      </c>
      <c r="F816" s="101">
        <f t="shared" si="234"/>
        <v>172.83260460608864</v>
      </c>
      <c r="G816" s="101">
        <f t="shared" si="235"/>
        <v>17.36139685139403</v>
      </c>
      <c r="H816" s="101">
        <f t="shared" si="236"/>
        <v>0.39729423758853599</v>
      </c>
      <c r="I816" s="101">
        <f t="shared" si="237"/>
        <v>0.39729423758853599</v>
      </c>
      <c r="J816" s="101">
        <f t="shared" si="238"/>
        <v>135.66619533071145</v>
      </c>
      <c r="K816" s="101">
        <f t="shared" si="239"/>
        <v>29.912852305470238</v>
      </c>
      <c r="L816" s="101">
        <f t="shared" si="228"/>
        <v>-10.90242835666416</v>
      </c>
      <c r="M816" s="101">
        <f t="shared" si="240"/>
        <v>827.16739539391062</v>
      </c>
      <c r="N816" s="101">
        <f t="shared" si="241"/>
        <v>79.658012340049567</v>
      </c>
      <c r="O816" s="101">
        <f t="shared" si="242"/>
        <v>1.9014284975922982</v>
      </c>
      <c r="P816" s="101">
        <f t="shared" si="243"/>
        <v>1.9014284975922982</v>
      </c>
      <c r="Q816" s="101">
        <f t="shared" si="244"/>
        <v>574.02410514229564</v>
      </c>
      <c r="R816" s="101">
        <f t="shared" si="245"/>
        <v>17.247591041793804</v>
      </c>
      <c r="S816" s="101">
        <f t="shared" si="229"/>
        <v>152.43482987458697</v>
      </c>
      <c r="T816" s="101">
        <f t="shared" si="230"/>
        <v>709.69030047300703</v>
      </c>
      <c r="U816" s="101">
        <f t="shared" si="231"/>
        <v>47.160443347264042</v>
      </c>
      <c r="V816" s="33">
        <f t="shared" si="232"/>
        <v>999.99999999999932</v>
      </c>
      <c r="W816" s="105">
        <f t="shared" si="246"/>
        <v>147728.08345701691</v>
      </c>
      <c r="X816" s="112">
        <f t="shared" si="233"/>
        <v>243.14925617972807</v>
      </c>
      <c r="Y816" s="32">
        <f>(uNES*L816+ uOCEX*G816+uEREX*'UC '!H816+uHOEX*I816+uNES*S816+ uOCEX*N816+uEREX*O816+uHOEX*P816)/(1+oDR)^A$5:A$65536</f>
        <v>120.37948184672395</v>
      </c>
    </row>
    <row r="817" spans="1:25" x14ac:dyDescent="0.25">
      <c r="A817" s="4">
        <v>811</v>
      </c>
      <c r="C817" s="110">
        <f>IF(male=0,VLOOKUP((A815:A1649/'Life tables'!$I$2)+age,lifetable,13,1),IF(male=1,VLOOKUP((A815:A1649/'Life tables'!$I$2)+age,lifetable,10,1),"error"))</f>
        <v>1.4280338316089436E-3</v>
      </c>
      <c r="F817" s="101">
        <f t="shared" si="234"/>
        <v>172.8326046058416</v>
      </c>
      <c r="G817" s="101">
        <f t="shared" si="235"/>
        <v>17.361396851369214</v>
      </c>
      <c r="H817" s="101">
        <f t="shared" si="236"/>
        <v>0.39729423758796811</v>
      </c>
      <c r="I817" s="101">
        <f t="shared" si="237"/>
        <v>0.39729423758796811</v>
      </c>
      <c r="J817" s="101">
        <f t="shared" si="238"/>
        <v>135.93893349858618</v>
      </c>
      <c r="K817" s="101">
        <f t="shared" si="239"/>
        <v>29.943995851267534</v>
      </c>
      <c r="L817" s="101">
        <f t="shared" si="228"/>
        <v>-11.206310070557294</v>
      </c>
      <c r="M817" s="101">
        <f t="shared" si="240"/>
        <v>827.16739539415767</v>
      </c>
      <c r="N817" s="101">
        <f t="shared" si="241"/>
        <v>79.658012340073356</v>
      </c>
      <c r="O817" s="101">
        <f t="shared" si="242"/>
        <v>1.9014284975928661</v>
      </c>
      <c r="P817" s="101">
        <f t="shared" si="243"/>
        <v>1.9014284975928661</v>
      </c>
      <c r="Q817" s="101">
        <f t="shared" si="244"/>
        <v>575.32451311234854</v>
      </c>
      <c r="R817" s="101">
        <f t="shared" si="245"/>
        <v>17.269744313923979</v>
      </c>
      <c r="S817" s="101">
        <f t="shared" si="229"/>
        <v>151.11226863262607</v>
      </c>
      <c r="T817" s="101">
        <f t="shared" si="230"/>
        <v>711.26344661093469</v>
      </c>
      <c r="U817" s="101">
        <f t="shared" si="231"/>
        <v>47.21374016519151</v>
      </c>
      <c r="V817" s="33">
        <f t="shared" si="232"/>
        <v>999.99999999999932</v>
      </c>
      <c r="W817" s="105">
        <f t="shared" si="246"/>
        <v>146015.8684616372</v>
      </c>
      <c r="X817" s="112">
        <f t="shared" si="233"/>
        <v>241.52281322387302</v>
      </c>
      <c r="Y817" s="32">
        <f>(uNES*L817+ uOCEX*G817+uEREX*'UC '!H817+uHOEX*I817+uNES*S817+ uOCEX*N817+uEREX*O817+uHOEX*P817)/(1+oDR)^A$5:A$65536</f>
        <v>119.48315811777505</v>
      </c>
    </row>
    <row r="818" spans="1:25" x14ac:dyDescent="0.25">
      <c r="A818" s="4">
        <v>812</v>
      </c>
      <c r="C818" s="110">
        <f>IF(male=0,VLOOKUP((A816:A1650/'Life tables'!$I$2)+age,lifetable,13,1),IF(male=1,VLOOKUP((A816:A1650/'Life tables'!$I$2)+age,lifetable,10,1),"error"))</f>
        <v>1.4280338316089436E-3</v>
      </c>
      <c r="F818" s="101">
        <f t="shared" si="234"/>
        <v>172.83260460560217</v>
      </c>
      <c r="G818" s="101">
        <f t="shared" si="235"/>
        <v>17.361396851345162</v>
      </c>
      <c r="H818" s="101">
        <f t="shared" si="236"/>
        <v>0.39729423758741778</v>
      </c>
      <c r="I818" s="101">
        <f t="shared" si="237"/>
        <v>0.39729423758741778</v>
      </c>
      <c r="J818" s="101">
        <f t="shared" si="238"/>
        <v>136.21167166646055</v>
      </c>
      <c r="K818" s="101">
        <f t="shared" si="239"/>
        <v>29.975139397064787</v>
      </c>
      <c r="L818" s="101">
        <f t="shared" si="228"/>
        <v>-11.510191784443151</v>
      </c>
      <c r="M818" s="101">
        <f t="shared" si="240"/>
        <v>827.16739539439709</v>
      </c>
      <c r="N818" s="101">
        <f t="shared" si="241"/>
        <v>79.658012340096406</v>
      </c>
      <c r="O818" s="101">
        <f t="shared" si="242"/>
        <v>1.9014284975934164</v>
      </c>
      <c r="P818" s="101">
        <f t="shared" si="243"/>
        <v>1.9014284975934164</v>
      </c>
      <c r="Q818" s="101">
        <f t="shared" si="244"/>
        <v>576.6249210824019</v>
      </c>
      <c r="R818" s="101">
        <f t="shared" si="245"/>
        <v>17.291897586054162</v>
      </c>
      <c r="S818" s="101">
        <f t="shared" si="229"/>
        <v>149.7897073906579</v>
      </c>
      <c r="T818" s="101">
        <f t="shared" si="230"/>
        <v>712.83659274886247</v>
      </c>
      <c r="U818" s="101">
        <f t="shared" si="231"/>
        <v>47.267036983118949</v>
      </c>
      <c r="V818" s="33">
        <f t="shared" si="232"/>
        <v>999.99999999999932</v>
      </c>
      <c r="W818" s="105">
        <f t="shared" si="246"/>
        <v>144307.39422054018</v>
      </c>
      <c r="X818" s="112">
        <f t="shared" si="233"/>
        <v>239.89637026801796</v>
      </c>
      <c r="Y818" s="32">
        <f>(uNES*L818+ uOCEX*G818+uEREX*'UC '!H818+uHOEX*I818+uNES*S818+ uOCEX*N818+uEREX*O818+uHOEX*P818)/(1+oDR)^A$5:A$65536</f>
        <v>118.58733997697237</v>
      </c>
    </row>
    <row r="819" spans="1:25" x14ac:dyDescent="0.25">
      <c r="A819" s="4">
        <v>813</v>
      </c>
      <c r="C819" s="110">
        <f>IF(male=0,VLOOKUP((A817:A1651/'Life tables'!$I$2)+age,lifetable,13,1),IF(male=1,VLOOKUP((A817:A1651/'Life tables'!$I$2)+age,lifetable,10,1),"error"))</f>
        <v>1.4280338316089436E-3</v>
      </c>
      <c r="F819" s="101">
        <f t="shared" si="234"/>
        <v>172.83260460537011</v>
      </c>
      <c r="G819" s="101">
        <f t="shared" si="235"/>
        <v>17.361396851321853</v>
      </c>
      <c r="H819" s="101">
        <f t="shared" si="236"/>
        <v>0.39729423758688431</v>
      </c>
      <c r="I819" s="101">
        <f t="shared" si="237"/>
        <v>0.39729423758688431</v>
      </c>
      <c r="J819" s="101">
        <f t="shared" si="238"/>
        <v>136.48440983433454</v>
      </c>
      <c r="K819" s="101">
        <f t="shared" si="239"/>
        <v>30.006282942861997</v>
      </c>
      <c r="L819" s="101">
        <f t="shared" si="228"/>
        <v>-11.814073498322045</v>
      </c>
      <c r="M819" s="101">
        <f t="shared" si="240"/>
        <v>827.16739539462912</v>
      </c>
      <c r="N819" s="101">
        <f t="shared" si="241"/>
        <v>79.658012340118759</v>
      </c>
      <c r="O819" s="101">
        <f t="shared" si="242"/>
        <v>1.9014284975939499</v>
      </c>
      <c r="P819" s="101">
        <f t="shared" si="243"/>
        <v>1.9014284975939499</v>
      </c>
      <c r="Q819" s="101">
        <f t="shared" si="244"/>
        <v>577.9253290524556</v>
      </c>
      <c r="R819" s="101">
        <f t="shared" si="245"/>
        <v>17.314050858184348</v>
      </c>
      <c r="S819" s="101">
        <f t="shared" si="229"/>
        <v>148.46714614868245</v>
      </c>
      <c r="T819" s="101">
        <f t="shared" si="230"/>
        <v>714.40973888679014</v>
      </c>
      <c r="U819" s="101">
        <f t="shared" si="231"/>
        <v>47.320333801046345</v>
      </c>
      <c r="V819" s="33">
        <f t="shared" si="232"/>
        <v>999.9999999999992</v>
      </c>
      <c r="W819" s="105">
        <f t="shared" si="246"/>
        <v>142602.65439665806</v>
      </c>
      <c r="X819" s="112">
        <f t="shared" si="233"/>
        <v>238.26992731216268</v>
      </c>
      <c r="Y819" s="32">
        <f>(uNES*L819+ uOCEX*G819+uEREX*'UC '!H819+uHOEX*I819+uNES*S819+ uOCEX*N819+uEREX*O819+uHOEX*P819)/(1+oDR)^A$5:A$65536</f>
        <v>117.69202720764562</v>
      </c>
    </row>
    <row r="820" spans="1:25" x14ac:dyDescent="0.25">
      <c r="A820" s="4">
        <v>814</v>
      </c>
      <c r="C820" s="110">
        <f>IF(male=0,VLOOKUP((A818:A1652/'Life tables'!$I$2)+age,lifetable,13,1),IF(male=1,VLOOKUP((A818:A1652/'Life tables'!$I$2)+age,lifetable,10,1),"error"))</f>
        <v>1.4280338316089436E-3</v>
      </c>
      <c r="F820" s="101">
        <f t="shared" si="234"/>
        <v>172.83260460514521</v>
      </c>
      <c r="G820" s="101">
        <f t="shared" si="235"/>
        <v>17.361396851299261</v>
      </c>
      <c r="H820" s="101">
        <f t="shared" si="236"/>
        <v>0.39729423758636734</v>
      </c>
      <c r="I820" s="101">
        <f t="shared" si="237"/>
        <v>0.39729423758636734</v>
      </c>
      <c r="J820" s="101">
        <f t="shared" si="238"/>
        <v>136.75714800220817</v>
      </c>
      <c r="K820" s="101">
        <f t="shared" si="239"/>
        <v>30.037426488659168</v>
      </c>
      <c r="L820" s="101">
        <f t="shared" si="228"/>
        <v>-12.117955212194147</v>
      </c>
      <c r="M820" s="101">
        <f t="shared" si="240"/>
        <v>827.167395394854</v>
      </c>
      <c r="N820" s="101">
        <f t="shared" si="241"/>
        <v>79.658012340140417</v>
      </c>
      <c r="O820" s="101">
        <f t="shared" si="242"/>
        <v>1.9014284975944669</v>
      </c>
      <c r="P820" s="101">
        <f t="shared" si="243"/>
        <v>1.9014284975944669</v>
      </c>
      <c r="Q820" s="101">
        <f t="shared" si="244"/>
        <v>579.22573702250963</v>
      </c>
      <c r="R820" s="101">
        <f t="shared" si="245"/>
        <v>17.336204130314542</v>
      </c>
      <c r="S820" s="101">
        <f t="shared" si="229"/>
        <v>147.14458490670052</v>
      </c>
      <c r="T820" s="101">
        <f t="shared" si="230"/>
        <v>715.9828850247178</v>
      </c>
      <c r="U820" s="101">
        <f t="shared" si="231"/>
        <v>47.373630618973706</v>
      </c>
      <c r="V820" s="33">
        <f t="shared" si="232"/>
        <v>999.9999999999992</v>
      </c>
      <c r="W820" s="105">
        <f t="shared" si="246"/>
        <v>140901.64266255024</v>
      </c>
      <c r="X820" s="112">
        <f t="shared" si="233"/>
        <v>236.64348435630771</v>
      </c>
      <c r="Y820" s="32">
        <f>(uNES*L820+ uOCEX*G820+uEREX*'UC '!H820+uHOEX*I820+uNES*S820+ uOCEX*N820+uEREX*O820+uHOEX*P820)/(1+oDR)^A$5:A$65536</f>
        <v>116.79721959320777</v>
      </c>
    </row>
    <row r="821" spans="1:25" x14ac:dyDescent="0.25">
      <c r="A821" s="4">
        <v>815</v>
      </c>
      <c r="C821" s="110">
        <f>IF(male=0,VLOOKUP((A819:A1653/'Life tables'!$I$2)+age,lifetable,13,1),IF(male=1,VLOOKUP((A819:A1653/'Life tables'!$I$2)+age,lifetable,10,1),"error"))</f>
        <v>1.4280338316089436E-3</v>
      </c>
      <c r="F821" s="101">
        <f t="shared" si="234"/>
        <v>172.83260460492721</v>
      </c>
      <c r="G821" s="101">
        <f t="shared" si="235"/>
        <v>17.361396851277362</v>
      </c>
      <c r="H821" s="101">
        <f t="shared" si="236"/>
        <v>0.39729423758586624</v>
      </c>
      <c r="I821" s="101">
        <f t="shared" si="237"/>
        <v>0.39729423758586624</v>
      </c>
      <c r="J821" s="101">
        <f t="shared" si="238"/>
        <v>137.02988617008145</v>
      </c>
      <c r="K821" s="101">
        <f t="shared" si="239"/>
        <v>30.0685700344563</v>
      </c>
      <c r="L821" s="101">
        <f t="shared" si="228"/>
        <v>-12.421836926059655</v>
      </c>
      <c r="M821" s="101">
        <f t="shared" si="240"/>
        <v>827.16739539507205</v>
      </c>
      <c r="N821" s="101">
        <f t="shared" si="241"/>
        <v>79.658012340161406</v>
      </c>
      <c r="O821" s="101">
        <f t="shared" si="242"/>
        <v>1.901428497594968</v>
      </c>
      <c r="P821" s="101">
        <f t="shared" si="243"/>
        <v>1.901428497594968</v>
      </c>
      <c r="Q821" s="101">
        <f t="shared" si="244"/>
        <v>580.52614499256401</v>
      </c>
      <c r="R821" s="101">
        <f t="shared" si="245"/>
        <v>17.358357402444742</v>
      </c>
      <c r="S821" s="101">
        <f t="shared" si="229"/>
        <v>145.82202366471188</v>
      </c>
      <c r="T821" s="101">
        <f t="shared" si="230"/>
        <v>717.55603116264547</v>
      </c>
      <c r="U821" s="101">
        <f t="shared" si="231"/>
        <v>47.426927436901039</v>
      </c>
      <c r="V821" s="33">
        <f t="shared" si="232"/>
        <v>999.99999999999932</v>
      </c>
      <c r="W821" s="105">
        <f t="shared" si="246"/>
        <v>139204.35270038611</v>
      </c>
      <c r="X821" s="112">
        <f t="shared" si="233"/>
        <v>235.01704140045265</v>
      </c>
      <c r="Y821" s="32">
        <f>(uNES*L821+ uOCEX*G821+uEREX*'UC '!H821+uHOEX*I821+uNES*S821+ uOCEX*N821+uEREX*O821+uHOEX*P821)/(1+oDR)^A$5:A$65536</f>
        <v>115.90291691715396</v>
      </c>
    </row>
    <row r="822" spans="1:25" x14ac:dyDescent="0.25">
      <c r="A822" s="4">
        <v>816</v>
      </c>
      <c r="C822" s="110">
        <f>IF(male=0,VLOOKUP((A820:A1654/'Life tables'!$I$2)+age,lifetable,13,1),IF(male=1,VLOOKUP((A820:A1654/'Life tables'!$I$2)+age,lifetable,10,1),"error"))</f>
        <v>1.4280338316089436E-3</v>
      </c>
      <c r="F822" s="101">
        <f t="shared" si="234"/>
        <v>172.83260460471595</v>
      </c>
      <c r="G822" s="101">
        <f t="shared" si="235"/>
        <v>17.361396851256142</v>
      </c>
      <c r="H822" s="101">
        <f t="shared" si="236"/>
        <v>0.39729423758538057</v>
      </c>
      <c r="I822" s="101">
        <f t="shared" si="237"/>
        <v>0.39729423758538057</v>
      </c>
      <c r="J822" s="101">
        <f t="shared" si="238"/>
        <v>137.30262433795443</v>
      </c>
      <c r="K822" s="101">
        <f t="shared" si="239"/>
        <v>30.099713580253393</v>
      </c>
      <c r="L822" s="101">
        <f t="shared" si="228"/>
        <v>-12.725718639918767</v>
      </c>
      <c r="M822" s="101">
        <f t="shared" si="240"/>
        <v>827.16739539528328</v>
      </c>
      <c r="N822" s="101">
        <f t="shared" si="241"/>
        <v>79.658012340181756</v>
      </c>
      <c r="O822" s="101">
        <f t="shared" si="242"/>
        <v>1.9014284975954536</v>
      </c>
      <c r="P822" s="101">
        <f t="shared" si="243"/>
        <v>1.9014284975954536</v>
      </c>
      <c r="Q822" s="101">
        <f t="shared" si="244"/>
        <v>581.82655296261873</v>
      </c>
      <c r="R822" s="101">
        <f t="shared" si="245"/>
        <v>17.380510674574946</v>
      </c>
      <c r="S822" s="101">
        <f t="shared" si="229"/>
        <v>144.49946242271699</v>
      </c>
      <c r="T822" s="101">
        <f t="shared" si="230"/>
        <v>719.12917730057313</v>
      </c>
      <c r="U822" s="101">
        <f t="shared" si="231"/>
        <v>47.480224254828343</v>
      </c>
      <c r="V822" s="33">
        <f t="shared" si="232"/>
        <v>999.9999999999992</v>
      </c>
      <c r="W822" s="105">
        <f t="shared" si="246"/>
        <v>137510.77820193433</v>
      </c>
      <c r="X822" s="112">
        <f t="shared" si="233"/>
        <v>233.39059844459777</v>
      </c>
      <c r="Y822" s="32">
        <f>(uNES*L822+ uOCEX*G822+uEREX*'UC '!H822+uHOEX*I822+uNES*S822+ uOCEX*N822+uEREX*O822+uHOEX*P822)/(1+oDR)^A$5:A$65536</f>
        <v>115.00911896306241</v>
      </c>
    </row>
    <row r="823" spans="1:25" x14ac:dyDescent="0.25">
      <c r="A823" s="4">
        <v>817</v>
      </c>
      <c r="C823" s="110">
        <f>IF(male=0,VLOOKUP((A821:A1655/'Life tables'!$I$2)+age,lifetable,13,1),IF(male=1,VLOOKUP((A821:A1655/'Life tables'!$I$2)+age,lifetable,10,1),"error"))</f>
        <v>1.4280338316089436E-3</v>
      </c>
      <c r="F823" s="101">
        <f t="shared" si="234"/>
        <v>172.8326046045112</v>
      </c>
      <c r="G823" s="101">
        <f t="shared" si="235"/>
        <v>17.361396851235572</v>
      </c>
      <c r="H823" s="101">
        <f t="shared" si="236"/>
        <v>0.39729423758490995</v>
      </c>
      <c r="I823" s="101">
        <f t="shared" si="237"/>
        <v>0.39729423758490995</v>
      </c>
      <c r="J823" s="101">
        <f t="shared" si="238"/>
        <v>137.57536250582706</v>
      </c>
      <c r="K823" s="101">
        <f t="shared" si="239"/>
        <v>30.130857126050451</v>
      </c>
      <c r="L823" s="101">
        <f t="shared" si="228"/>
        <v>-13.029600353771684</v>
      </c>
      <c r="M823" s="101">
        <f t="shared" si="240"/>
        <v>827.16739539548803</v>
      </c>
      <c r="N823" s="101">
        <f t="shared" si="241"/>
        <v>79.658012340201466</v>
      </c>
      <c r="O823" s="101">
        <f t="shared" si="242"/>
        <v>1.9014284975959241</v>
      </c>
      <c r="P823" s="101">
        <f t="shared" si="243"/>
        <v>1.9014284975959241</v>
      </c>
      <c r="Q823" s="101">
        <f t="shared" si="244"/>
        <v>583.1269609326738</v>
      </c>
      <c r="R823" s="101">
        <f t="shared" si="245"/>
        <v>17.402663946705157</v>
      </c>
      <c r="S823" s="101">
        <f t="shared" si="229"/>
        <v>143.17690118071573</v>
      </c>
      <c r="T823" s="101">
        <f t="shared" si="230"/>
        <v>720.7023234385008</v>
      </c>
      <c r="U823" s="101">
        <f t="shared" si="231"/>
        <v>47.533521072755605</v>
      </c>
      <c r="V823" s="33">
        <f t="shared" si="232"/>
        <v>999.9999999999992</v>
      </c>
      <c r="W823" s="105">
        <f t="shared" si="246"/>
        <v>135820.91286854682</v>
      </c>
      <c r="X823" s="112">
        <f t="shared" si="233"/>
        <v>231.76415548874274</v>
      </c>
      <c r="Y823" s="32">
        <f>(uNES*L823+ uOCEX*G823+uEREX*'UC '!H823+uHOEX*I823+uNES*S823+ uOCEX*N823+uEREX*O823+uHOEX*P823)/(1+oDR)^A$5:A$65536</f>
        <v>114.11582551459391</v>
      </c>
    </row>
    <row r="824" spans="1:25" x14ac:dyDescent="0.25">
      <c r="A824" s="4">
        <v>818</v>
      </c>
      <c r="C824" s="110">
        <f>IF(male=0,VLOOKUP((A822:A1656/'Life tables'!$I$2)+age,lifetable,13,1),IF(male=1,VLOOKUP((A822:A1656/'Life tables'!$I$2)+age,lifetable,10,1),"error"))</f>
        <v>1.4280338316089436E-3</v>
      </c>
      <c r="F824" s="101">
        <f t="shared" si="234"/>
        <v>172.83260460431276</v>
      </c>
      <c r="G824" s="101">
        <f t="shared" si="235"/>
        <v>17.361396851215641</v>
      </c>
      <c r="H824" s="101">
        <f t="shared" si="236"/>
        <v>0.39729423758445376</v>
      </c>
      <c r="I824" s="101">
        <f t="shared" si="237"/>
        <v>0.39729423758445376</v>
      </c>
      <c r="J824" s="101">
        <f t="shared" si="238"/>
        <v>137.84810067369938</v>
      </c>
      <c r="K824" s="101">
        <f t="shared" si="239"/>
        <v>30.162000671847473</v>
      </c>
      <c r="L824" s="101">
        <f t="shared" si="228"/>
        <v>-13.333482067618633</v>
      </c>
      <c r="M824" s="101">
        <f t="shared" si="240"/>
        <v>827.16739539568641</v>
      </c>
      <c r="N824" s="101">
        <f t="shared" si="241"/>
        <v>79.65801234022058</v>
      </c>
      <c r="O824" s="101">
        <f t="shared" si="242"/>
        <v>1.9014284975963802</v>
      </c>
      <c r="P824" s="101">
        <f t="shared" si="243"/>
        <v>1.9014284975963802</v>
      </c>
      <c r="Q824" s="101">
        <f t="shared" si="244"/>
        <v>584.4273689027292</v>
      </c>
      <c r="R824" s="101">
        <f t="shared" si="245"/>
        <v>17.424817218835372</v>
      </c>
      <c r="S824" s="101">
        <f t="shared" si="229"/>
        <v>141.85433993870845</v>
      </c>
      <c r="T824" s="101">
        <f t="shared" si="230"/>
        <v>722.27546957642858</v>
      </c>
      <c r="U824" s="101">
        <f t="shared" si="231"/>
        <v>47.586817890682845</v>
      </c>
      <c r="V824" s="33">
        <f t="shared" si="232"/>
        <v>999.9999999999992</v>
      </c>
      <c r="W824" s="105">
        <f t="shared" si="246"/>
        <v>134134.75041114699</v>
      </c>
      <c r="X824" s="112">
        <f t="shared" si="233"/>
        <v>230.13771253288772</v>
      </c>
      <c r="Y824" s="32">
        <f>(uNES*L824+ uOCEX*G824+uEREX*'UC '!H824+uHOEX*I824+uNES*S824+ uOCEX*N824+uEREX*O824+uHOEX*P824)/(1+oDR)^A$5:A$65536</f>
        <v>113.22303635549208</v>
      </c>
    </row>
    <row r="825" spans="1:25" x14ac:dyDescent="0.25">
      <c r="A825" s="4">
        <v>819</v>
      </c>
      <c r="C825" s="110">
        <f>IF(male=0,VLOOKUP((A823:A1657/'Life tables'!$I$2)+age,lifetable,13,1),IF(male=1,VLOOKUP((A823:A1657/'Life tables'!$I$2)+age,lifetable,10,1),"error"))</f>
        <v>1.4280338316089436E-3</v>
      </c>
      <c r="F825" s="101">
        <f t="shared" si="234"/>
        <v>172.83260460412043</v>
      </c>
      <c r="G825" s="101">
        <f t="shared" si="235"/>
        <v>17.361396851196318</v>
      </c>
      <c r="H825" s="101">
        <f t="shared" si="236"/>
        <v>0.39729423758401167</v>
      </c>
      <c r="I825" s="101">
        <f t="shared" si="237"/>
        <v>0.39729423758401167</v>
      </c>
      <c r="J825" s="101">
        <f t="shared" si="238"/>
        <v>138.12083884157138</v>
      </c>
      <c r="K825" s="101">
        <f t="shared" si="239"/>
        <v>30.193144217644459</v>
      </c>
      <c r="L825" s="101">
        <f t="shared" si="228"/>
        <v>-13.637363781459754</v>
      </c>
      <c r="M825" s="101">
        <f t="shared" si="240"/>
        <v>827.16739539587877</v>
      </c>
      <c r="N825" s="101">
        <f t="shared" si="241"/>
        <v>79.658012340239097</v>
      </c>
      <c r="O825" s="101">
        <f t="shared" si="242"/>
        <v>1.9014284975968225</v>
      </c>
      <c r="P825" s="101">
        <f t="shared" si="243"/>
        <v>1.9014284975968225</v>
      </c>
      <c r="Q825" s="101">
        <f t="shared" si="244"/>
        <v>585.72777687278483</v>
      </c>
      <c r="R825" s="101">
        <f t="shared" si="245"/>
        <v>17.446970490965594</v>
      </c>
      <c r="S825" s="101">
        <f t="shared" si="229"/>
        <v>140.5317786966956</v>
      </c>
      <c r="T825" s="101">
        <f t="shared" si="230"/>
        <v>723.84861571435624</v>
      </c>
      <c r="U825" s="101">
        <f t="shared" si="231"/>
        <v>47.640114708610056</v>
      </c>
      <c r="V825" s="33">
        <f t="shared" si="232"/>
        <v>999.9999999999992</v>
      </c>
      <c r="W825" s="105">
        <f t="shared" si="246"/>
        <v>132452.28455021488</v>
      </c>
      <c r="X825" s="112">
        <f t="shared" si="233"/>
        <v>228.51126957703292</v>
      </c>
      <c r="Y825" s="32">
        <f>(uNES*L825+ uOCEX*G825+uEREX*'UC '!H825+uHOEX*I825+uNES*S825+ uOCEX*N825+uEREX*O825+uHOEX*P825)/(1+oDR)^A$5:A$65536</f>
        <v>112.33075126958335</v>
      </c>
    </row>
    <row r="826" spans="1:25" x14ac:dyDescent="0.25">
      <c r="A826" s="4">
        <v>820</v>
      </c>
      <c r="C826" s="110">
        <f>IF(male=0,VLOOKUP((A824:A1658/'Life tables'!$I$2)+age,lifetable,13,1),IF(male=1,VLOOKUP((A824:A1658/'Life tables'!$I$2)+age,lifetable,10,1),"error"))</f>
        <v>1.4280338316089436E-3</v>
      </c>
      <c r="F826" s="101">
        <f t="shared" si="234"/>
        <v>172.83260460393407</v>
      </c>
      <c r="G826" s="101">
        <f t="shared" si="235"/>
        <v>17.361396851177599</v>
      </c>
      <c r="H826" s="101">
        <f t="shared" si="236"/>
        <v>0.39729423758358329</v>
      </c>
      <c r="I826" s="101">
        <f t="shared" si="237"/>
        <v>0.39729423758358329</v>
      </c>
      <c r="J826" s="101">
        <f t="shared" si="238"/>
        <v>138.39357700944311</v>
      </c>
      <c r="K826" s="101">
        <f t="shared" si="239"/>
        <v>30.22428776344141</v>
      </c>
      <c r="L826" s="101">
        <f t="shared" si="228"/>
        <v>-13.941245495295192</v>
      </c>
      <c r="M826" s="101">
        <f t="shared" si="240"/>
        <v>827.16739539606522</v>
      </c>
      <c r="N826" s="101">
        <f t="shared" si="241"/>
        <v>79.658012340257059</v>
      </c>
      <c r="O826" s="101">
        <f t="shared" si="242"/>
        <v>1.9014284975972511</v>
      </c>
      <c r="P826" s="101">
        <f t="shared" si="243"/>
        <v>1.9014284975972511</v>
      </c>
      <c r="Q826" s="101">
        <f t="shared" si="244"/>
        <v>587.0281848428408</v>
      </c>
      <c r="R826" s="101">
        <f t="shared" si="245"/>
        <v>17.469123763095819</v>
      </c>
      <c r="S826" s="101">
        <f t="shared" si="229"/>
        <v>139.20921745467706</v>
      </c>
      <c r="T826" s="101">
        <f t="shared" si="230"/>
        <v>725.42176185228391</v>
      </c>
      <c r="U826" s="101">
        <f t="shared" si="231"/>
        <v>47.693411526537233</v>
      </c>
      <c r="V826" s="33">
        <f t="shared" si="232"/>
        <v>999.99999999999932</v>
      </c>
      <c r="W826" s="105">
        <f t="shared" si="246"/>
        <v>130773.50901577363</v>
      </c>
      <c r="X826" s="112">
        <f t="shared" si="233"/>
        <v>226.88482662117821</v>
      </c>
      <c r="Y826" s="32">
        <f>(uNES*L826+ uOCEX*G826+uEREX*'UC '!H826+uHOEX*I826+uNES*S826+ uOCEX*N826+uEREX*O826+uHOEX*P826)/(1+oDR)^A$5:A$65536</f>
        <v>111.43897004077633</v>
      </c>
    </row>
    <row r="827" spans="1:25" x14ac:dyDescent="0.25">
      <c r="A827" s="4">
        <v>821</v>
      </c>
      <c r="C827" s="110">
        <f>IF(male=0,VLOOKUP((A825:A1659/'Life tables'!$I$2)+age,lifetable,13,1),IF(male=1,VLOOKUP((A825:A1659/'Life tables'!$I$2)+age,lifetable,10,1),"error"))</f>
        <v>1.4280338316089436E-3</v>
      </c>
      <c r="F827" s="101">
        <f t="shared" si="234"/>
        <v>172.83260460375342</v>
      </c>
      <c r="G827" s="101">
        <f t="shared" si="235"/>
        <v>17.361396851159451</v>
      </c>
      <c r="H827" s="101">
        <f t="shared" si="236"/>
        <v>0.39729423758316801</v>
      </c>
      <c r="I827" s="101">
        <f t="shared" si="237"/>
        <v>0.39729423758316801</v>
      </c>
      <c r="J827" s="101">
        <f t="shared" si="238"/>
        <v>138.66631517731454</v>
      </c>
      <c r="K827" s="101">
        <f t="shared" si="239"/>
        <v>30.255431309238329</v>
      </c>
      <c r="L827" s="101">
        <f t="shared" si="228"/>
        <v>-14.245127209125229</v>
      </c>
      <c r="M827" s="101">
        <f t="shared" si="240"/>
        <v>827.16739539624587</v>
      </c>
      <c r="N827" s="101">
        <f t="shared" si="241"/>
        <v>79.658012340274453</v>
      </c>
      <c r="O827" s="101">
        <f t="shared" si="242"/>
        <v>1.9014284975976663</v>
      </c>
      <c r="P827" s="101">
        <f t="shared" si="243"/>
        <v>1.9014284975976663</v>
      </c>
      <c r="Q827" s="101">
        <f t="shared" si="244"/>
        <v>588.328592812897</v>
      </c>
      <c r="R827" s="101">
        <f t="shared" si="245"/>
        <v>17.491277035226052</v>
      </c>
      <c r="S827" s="101">
        <f t="shared" si="229"/>
        <v>137.88665621265307</v>
      </c>
      <c r="T827" s="101">
        <f t="shared" si="230"/>
        <v>726.99490799021157</v>
      </c>
      <c r="U827" s="101">
        <f t="shared" si="231"/>
        <v>47.746708344464381</v>
      </c>
      <c r="V827" s="33">
        <f t="shared" si="232"/>
        <v>999.99999999999932</v>
      </c>
      <c r="W827" s="105">
        <f t="shared" si="246"/>
        <v>129098.417547376</v>
      </c>
      <c r="X827" s="112">
        <f t="shared" si="233"/>
        <v>225.25838366532341</v>
      </c>
      <c r="Y827" s="32">
        <f>(uNES*L827+ uOCEX*G827+uEREX*'UC '!H827+uHOEX*I827+uNES*S827+ uOCEX*N827+uEREX*O827+uHOEX*P827)/(1+oDR)^A$5:A$65536</f>
        <v>110.54769245306251</v>
      </c>
    </row>
    <row r="828" spans="1:25" x14ac:dyDescent="0.25">
      <c r="A828" s="4">
        <v>822</v>
      </c>
      <c r="C828" s="110">
        <f>IF(male=0,VLOOKUP((A826:A1660/'Life tables'!$I$2)+age,lifetable,13,1),IF(male=1,VLOOKUP((A826:A1660/'Life tables'!$I$2)+age,lifetable,10,1),"error"))</f>
        <v>1.4280338316089436E-3</v>
      </c>
      <c r="F828" s="101">
        <f t="shared" si="234"/>
        <v>172.83260460357835</v>
      </c>
      <c r="G828" s="101">
        <f t="shared" si="235"/>
        <v>17.361396851141865</v>
      </c>
      <c r="H828" s="101">
        <f t="shared" si="236"/>
        <v>0.39729423758276555</v>
      </c>
      <c r="I828" s="101">
        <f t="shared" si="237"/>
        <v>0.39729423758276555</v>
      </c>
      <c r="J828" s="101">
        <f t="shared" si="238"/>
        <v>138.9390533451857</v>
      </c>
      <c r="K828" s="101">
        <f t="shared" si="239"/>
        <v>30.286574855035216</v>
      </c>
      <c r="L828" s="101">
        <f t="shared" si="228"/>
        <v>-14.549008922949952</v>
      </c>
      <c r="M828" s="101">
        <f t="shared" si="240"/>
        <v>827.16739539642094</v>
      </c>
      <c r="N828" s="101">
        <f t="shared" si="241"/>
        <v>79.658012340291307</v>
      </c>
      <c r="O828" s="101">
        <f t="shared" si="242"/>
        <v>1.9014284975980686</v>
      </c>
      <c r="P828" s="101">
        <f t="shared" si="243"/>
        <v>1.9014284975980686</v>
      </c>
      <c r="Q828" s="101">
        <f t="shared" si="244"/>
        <v>589.62900078295354</v>
      </c>
      <c r="R828" s="101">
        <f t="shared" si="245"/>
        <v>17.513430307356288</v>
      </c>
      <c r="S828" s="101">
        <f t="shared" si="229"/>
        <v>136.56409497062361</v>
      </c>
      <c r="T828" s="101">
        <f t="shared" si="230"/>
        <v>728.56805412813924</v>
      </c>
      <c r="U828" s="101">
        <f t="shared" si="231"/>
        <v>47.8000051623915</v>
      </c>
      <c r="V828" s="33">
        <f t="shared" si="232"/>
        <v>999.99999999999932</v>
      </c>
      <c r="W828" s="105">
        <f t="shared" si="246"/>
        <v>127427.00389409077</v>
      </c>
      <c r="X828" s="112">
        <f t="shared" si="233"/>
        <v>223.63194070946849</v>
      </c>
      <c r="Y828" s="32">
        <f>(uNES*L828+ uOCEX*G828+uEREX*'UC '!H828+uHOEX*I828+uNES*S828+ uOCEX*N828+uEREX*O828+uHOEX*P828)/(1+oDR)^A$5:A$65536</f>
        <v>109.65691829051588</v>
      </c>
    </row>
    <row r="829" spans="1:25" x14ac:dyDescent="0.25">
      <c r="A829" s="4">
        <v>823</v>
      </c>
      <c r="C829" s="110">
        <f>IF(male=0,VLOOKUP((A827:A1661/'Life tables'!$I$2)+age,lifetable,13,1),IF(male=1,VLOOKUP((A827:A1661/'Life tables'!$I$2)+age,lifetable,10,1),"error"))</f>
        <v>1.4280338316089436E-3</v>
      </c>
      <c r="F829" s="101">
        <f t="shared" si="234"/>
        <v>172.83260460340867</v>
      </c>
      <c r="G829" s="101">
        <f t="shared" si="235"/>
        <v>17.361396851124823</v>
      </c>
      <c r="H829" s="101">
        <f t="shared" si="236"/>
        <v>0.39729423758237553</v>
      </c>
      <c r="I829" s="101">
        <f t="shared" si="237"/>
        <v>0.39729423758237553</v>
      </c>
      <c r="J829" s="101">
        <f t="shared" si="238"/>
        <v>139.2117915130566</v>
      </c>
      <c r="K829" s="101">
        <f t="shared" si="239"/>
        <v>30.317718400832074</v>
      </c>
      <c r="L829" s="101">
        <f t="shared" si="228"/>
        <v>-14.852890636769558</v>
      </c>
      <c r="M829" s="101">
        <f t="shared" si="240"/>
        <v>827.16739539659056</v>
      </c>
      <c r="N829" s="101">
        <f t="shared" si="241"/>
        <v>79.65801234030765</v>
      </c>
      <c r="O829" s="101">
        <f t="shared" si="242"/>
        <v>1.9014284975984586</v>
      </c>
      <c r="P829" s="101">
        <f t="shared" si="243"/>
        <v>1.9014284975984586</v>
      </c>
      <c r="Q829" s="101">
        <f t="shared" si="244"/>
        <v>590.92940875301031</v>
      </c>
      <c r="R829" s="101">
        <f t="shared" si="245"/>
        <v>17.535583579486527</v>
      </c>
      <c r="S829" s="101">
        <f t="shared" si="229"/>
        <v>135.24153372858916</v>
      </c>
      <c r="T829" s="101">
        <f t="shared" si="230"/>
        <v>730.1412002660669</v>
      </c>
      <c r="U829" s="101">
        <f t="shared" si="231"/>
        <v>47.853301980318605</v>
      </c>
      <c r="V829" s="33">
        <f t="shared" si="232"/>
        <v>999.9999999999992</v>
      </c>
      <c r="W829" s="105">
        <f t="shared" si="246"/>
        <v>125759.26181448931</v>
      </c>
      <c r="X829" s="112">
        <f t="shared" si="233"/>
        <v>222.00549775361375</v>
      </c>
      <c r="Y829" s="32">
        <f>(uNES*L829+ uOCEX*G829+uEREX*'UC '!H829+uHOEX*I829+uNES*S829+ uOCEX*N829+uEREX*O829+uHOEX*P829)/(1+oDR)^A$5:A$65536</f>
        <v>108.76664733729309</v>
      </c>
    </row>
    <row r="830" spans="1:25" x14ac:dyDescent="0.25">
      <c r="A830" s="4">
        <v>824</v>
      </c>
      <c r="C830" s="110">
        <f>IF(male=0,VLOOKUP((A828:A1662/'Life tables'!$I$2)+age,lifetable,13,1),IF(male=1,VLOOKUP((A828:A1662/'Life tables'!$I$2)+age,lifetable,10,1),"error"))</f>
        <v>1.4280338316089436E-3</v>
      </c>
      <c r="F830" s="101">
        <f t="shared" si="234"/>
        <v>172.83260460324422</v>
      </c>
      <c r="G830" s="101">
        <f t="shared" si="235"/>
        <v>17.361396851108303</v>
      </c>
      <c r="H830" s="101">
        <f t="shared" si="236"/>
        <v>0.3972942375819975</v>
      </c>
      <c r="I830" s="101">
        <f t="shared" si="237"/>
        <v>0.3972942375819975</v>
      </c>
      <c r="J830" s="101">
        <f t="shared" si="238"/>
        <v>139.48452968092724</v>
      </c>
      <c r="K830" s="101">
        <f t="shared" si="239"/>
        <v>30.348861946628901</v>
      </c>
      <c r="L830" s="101">
        <f t="shared" si="228"/>
        <v>-15.156772350584248</v>
      </c>
      <c r="M830" s="101">
        <f t="shared" si="240"/>
        <v>827.16739539675496</v>
      </c>
      <c r="N830" s="101">
        <f t="shared" si="241"/>
        <v>79.658012340323481</v>
      </c>
      <c r="O830" s="101">
        <f t="shared" si="242"/>
        <v>1.9014284975988365</v>
      </c>
      <c r="P830" s="101">
        <f t="shared" si="243"/>
        <v>1.9014284975988365</v>
      </c>
      <c r="Q830" s="101">
        <f t="shared" si="244"/>
        <v>592.2298167230673</v>
      </c>
      <c r="R830" s="101">
        <f t="shared" si="245"/>
        <v>17.55773685161677</v>
      </c>
      <c r="S830" s="101">
        <f t="shared" si="229"/>
        <v>133.91897248654971</v>
      </c>
      <c r="T830" s="101">
        <f t="shared" si="230"/>
        <v>731.71434640399457</v>
      </c>
      <c r="U830" s="101">
        <f t="shared" si="231"/>
        <v>47.906598798245668</v>
      </c>
      <c r="V830" s="33">
        <f t="shared" si="232"/>
        <v>999.9999999999992</v>
      </c>
      <c r="W830" s="105">
        <f t="shared" si="246"/>
        <v>124095.18507663168</v>
      </c>
      <c r="X830" s="112">
        <f t="shared" si="233"/>
        <v>220.37905479775893</v>
      </c>
      <c r="Y830" s="32">
        <f>(uNES*L830+ uOCEX*G830+uEREX*'UC '!H830+uHOEX*I830+uNES*S830+ uOCEX*N830+uEREX*O830+uHOEX*P830)/(1+oDR)^A$5:A$65536</f>
        <v>107.87687937763309</v>
      </c>
    </row>
    <row r="831" spans="1:25" x14ac:dyDescent="0.25">
      <c r="A831" s="4">
        <v>825</v>
      </c>
      <c r="C831" s="110">
        <f>IF(male=0,VLOOKUP((A829:A1663/'Life tables'!$I$2)+age,lifetable,13,1),IF(male=1,VLOOKUP((A829:A1663/'Life tables'!$I$2)+age,lifetable,10,1),"error"))</f>
        <v>1.4280338316089436E-3</v>
      </c>
      <c r="F831" s="101">
        <f t="shared" si="234"/>
        <v>172.83260460308486</v>
      </c>
      <c r="G831" s="101">
        <f t="shared" si="235"/>
        <v>17.361396851092294</v>
      </c>
      <c r="H831" s="101">
        <f t="shared" si="236"/>
        <v>0.39729423758163118</v>
      </c>
      <c r="I831" s="101">
        <f t="shared" si="237"/>
        <v>0.39729423758163118</v>
      </c>
      <c r="J831" s="101">
        <f t="shared" si="238"/>
        <v>139.75726784879762</v>
      </c>
      <c r="K831" s="101">
        <f t="shared" si="239"/>
        <v>30.380005492425699</v>
      </c>
      <c r="L831" s="101">
        <f t="shared" si="228"/>
        <v>-15.460654064394021</v>
      </c>
      <c r="M831" s="101">
        <f t="shared" si="240"/>
        <v>827.16739539691434</v>
      </c>
      <c r="N831" s="101">
        <f t="shared" si="241"/>
        <v>79.658012340338828</v>
      </c>
      <c r="O831" s="101">
        <f t="shared" si="242"/>
        <v>1.9014284975992028</v>
      </c>
      <c r="P831" s="101">
        <f t="shared" si="243"/>
        <v>1.9014284975992028</v>
      </c>
      <c r="Q831" s="101">
        <f t="shared" si="244"/>
        <v>593.53022469312464</v>
      </c>
      <c r="R831" s="101">
        <f t="shared" si="245"/>
        <v>17.57989012374702</v>
      </c>
      <c r="S831" s="101">
        <f t="shared" si="229"/>
        <v>132.59641124450536</v>
      </c>
      <c r="T831" s="101">
        <f t="shared" si="230"/>
        <v>733.28749254192223</v>
      </c>
      <c r="U831" s="101">
        <f t="shared" si="231"/>
        <v>47.959895616172716</v>
      </c>
      <c r="V831" s="33">
        <f t="shared" si="232"/>
        <v>999.9999999999992</v>
      </c>
      <c r="W831" s="105">
        <f t="shared" si="246"/>
        <v>122434.7674580531</v>
      </c>
      <c r="X831" s="112">
        <f t="shared" si="233"/>
        <v>218.75261184190413</v>
      </c>
      <c r="Y831" s="32">
        <f>(uNES*L831+ uOCEX*G831+uEREX*'UC '!H831+uHOEX*I831+uNES*S831+ uOCEX*N831+uEREX*O831+uHOEX*P831)/(1+oDR)^A$5:A$65536</f>
        <v>106.98761419585755</v>
      </c>
    </row>
    <row r="832" spans="1:25" x14ac:dyDescent="0.25">
      <c r="A832" s="4">
        <v>826</v>
      </c>
      <c r="C832" s="110">
        <f>IF(male=0,VLOOKUP((A830:A1664/'Life tables'!$I$2)+age,lifetable,13,1),IF(male=1,VLOOKUP((A830:A1664/'Life tables'!$I$2)+age,lifetable,10,1),"error"))</f>
        <v>1.4280338316089436E-3</v>
      </c>
      <c r="F832" s="101">
        <f t="shared" si="234"/>
        <v>172.83260460293042</v>
      </c>
      <c r="G832" s="101">
        <f t="shared" si="235"/>
        <v>17.36139685107678</v>
      </c>
      <c r="H832" s="101">
        <f t="shared" si="236"/>
        <v>0.39729423758127613</v>
      </c>
      <c r="I832" s="101">
        <f t="shared" si="237"/>
        <v>0.39729423758127613</v>
      </c>
      <c r="J832" s="101">
        <f t="shared" si="238"/>
        <v>140.03000601666776</v>
      </c>
      <c r="K832" s="101">
        <f t="shared" si="239"/>
        <v>30.411149038222469</v>
      </c>
      <c r="L832" s="101">
        <f t="shared" si="228"/>
        <v>-15.764535778199161</v>
      </c>
      <c r="M832" s="101">
        <f t="shared" si="240"/>
        <v>827.16739539706884</v>
      </c>
      <c r="N832" s="101">
        <f t="shared" si="241"/>
        <v>79.658012340353707</v>
      </c>
      <c r="O832" s="101">
        <f t="shared" si="242"/>
        <v>1.9014284975995581</v>
      </c>
      <c r="P832" s="101">
        <f t="shared" si="243"/>
        <v>1.9014284975995581</v>
      </c>
      <c r="Q832" s="101">
        <f t="shared" si="244"/>
        <v>594.8306326631822</v>
      </c>
      <c r="R832" s="101">
        <f t="shared" si="245"/>
        <v>17.602043395877274</v>
      </c>
      <c r="S832" s="101">
        <f t="shared" si="229"/>
        <v>131.27385000245647</v>
      </c>
      <c r="T832" s="101">
        <f t="shared" si="230"/>
        <v>734.8606386798499</v>
      </c>
      <c r="U832" s="101">
        <f t="shared" si="231"/>
        <v>48.013192434099743</v>
      </c>
      <c r="V832" s="33">
        <f t="shared" si="232"/>
        <v>999.99999999999932</v>
      </c>
      <c r="W832" s="105">
        <f t="shared" si="246"/>
        <v>120778.00274575065</v>
      </c>
      <c r="X832" s="112">
        <f t="shared" si="233"/>
        <v>217.12616888604947</v>
      </c>
      <c r="Y832" s="32">
        <f>(uNES*L832+ uOCEX*G832+uEREX*'UC '!H832+uHOEX*I832+uNES*S832+ uOCEX*N832+uEREX*O832+uHOEX*P832)/(1+oDR)^A$5:A$65536</f>
        <v>106.09885157637048</v>
      </c>
    </row>
    <row r="833" spans="1:25" x14ac:dyDescent="0.25">
      <c r="A833" s="4">
        <v>827</v>
      </c>
      <c r="C833" s="110">
        <f>IF(male=0,VLOOKUP((A831:A1665/'Life tables'!$I$2)+age,lifetable,13,1),IF(male=1,VLOOKUP((A831:A1665/'Life tables'!$I$2)+age,lifetable,10,1),"error"))</f>
        <v>1.4280338316089436E-3</v>
      </c>
      <c r="F833" s="101">
        <f t="shared" si="234"/>
        <v>172.83260460278072</v>
      </c>
      <c r="G833" s="101">
        <f t="shared" si="235"/>
        <v>17.361396851061741</v>
      </c>
      <c r="H833" s="101">
        <f t="shared" si="236"/>
        <v>0.39729423758093202</v>
      </c>
      <c r="I833" s="101">
        <f t="shared" si="237"/>
        <v>0.39729423758093202</v>
      </c>
      <c r="J833" s="101">
        <f t="shared" si="238"/>
        <v>140.30274418453766</v>
      </c>
      <c r="K833" s="101">
        <f t="shared" si="239"/>
        <v>30.442292584019214</v>
      </c>
      <c r="L833" s="101">
        <f t="shared" si="228"/>
        <v>-16.068417491999753</v>
      </c>
      <c r="M833" s="101">
        <f t="shared" si="240"/>
        <v>827.16739539721857</v>
      </c>
      <c r="N833" s="101">
        <f t="shared" si="241"/>
        <v>79.658012340368131</v>
      </c>
      <c r="O833" s="101">
        <f t="shared" si="242"/>
        <v>1.9014284975999023</v>
      </c>
      <c r="P833" s="101">
        <f t="shared" si="243"/>
        <v>1.9014284975999023</v>
      </c>
      <c r="Q833" s="101">
        <f t="shared" si="244"/>
        <v>596.13104063323999</v>
      </c>
      <c r="R833" s="101">
        <f t="shared" si="245"/>
        <v>17.624196668007531</v>
      </c>
      <c r="S833" s="101">
        <f t="shared" si="229"/>
        <v>129.95128876040303</v>
      </c>
      <c r="T833" s="101">
        <f t="shared" si="230"/>
        <v>736.43378481777768</v>
      </c>
      <c r="U833" s="101">
        <f t="shared" si="231"/>
        <v>48.066489252026741</v>
      </c>
      <c r="V833" s="33">
        <f t="shared" si="232"/>
        <v>999.99999999999932</v>
      </c>
      <c r="W833" s="105">
        <f t="shared" si="246"/>
        <v>119124.88473616928</v>
      </c>
      <c r="X833" s="112">
        <f t="shared" si="233"/>
        <v>215.49972593019481</v>
      </c>
      <c r="Y833" s="32">
        <f>(uNES*L833+ uOCEX*G833+uEREX*'UC '!H833+uHOEX*I833+uNES*S833+ uOCEX*N833+uEREX*O833+uHOEX*P833)/(1+oDR)^A$5:A$65536</f>
        <v>105.21059130365836</v>
      </c>
    </row>
    <row r="834" spans="1:25" x14ac:dyDescent="0.25">
      <c r="A834" s="4">
        <v>828</v>
      </c>
      <c r="C834" s="110">
        <f>IF(male=0,VLOOKUP((A832:A1666/'Life tables'!$I$2)+age,lifetable,13,1),IF(male=1,VLOOKUP((A832:A1666/'Life tables'!$I$2)+age,lifetable,10,1),"error"))</f>
        <v>1.4280338316089436E-3</v>
      </c>
      <c r="F834" s="101">
        <f t="shared" si="234"/>
        <v>172.83260460263563</v>
      </c>
      <c r="G834" s="101">
        <f t="shared" si="235"/>
        <v>17.361396851047168</v>
      </c>
      <c r="H834" s="101">
        <f t="shared" si="236"/>
        <v>0.39729423758059851</v>
      </c>
      <c r="I834" s="101">
        <f t="shared" si="237"/>
        <v>0.39729423758059851</v>
      </c>
      <c r="J834" s="101">
        <f t="shared" si="238"/>
        <v>140.57548235240733</v>
      </c>
      <c r="K834" s="101">
        <f t="shared" si="239"/>
        <v>30.47343612981593</v>
      </c>
      <c r="L834" s="101">
        <f t="shared" si="228"/>
        <v>-16.372299205795997</v>
      </c>
      <c r="M834" s="101">
        <f t="shared" si="240"/>
        <v>827.16739539736363</v>
      </c>
      <c r="N834" s="101">
        <f t="shared" si="241"/>
        <v>79.658012340382101</v>
      </c>
      <c r="O834" s="101">
        <f t="shared" si="242"/>
        <v>1.9014284976002358</v>
      </c>
      <c r="P834" s="101">
        <f t="shared" si="243"/>
        <v>1.9014284976002358</v>
      </c>
      <c r="Q834" s="101">
        <f t="shared" si="244"/>
        <v>597.43144860329801</v>
      </c>
      <c r="R834" s="101">
        <f t="shared" si="245"/>
        <v>17.646349940137792</v>
      </c>
      <c r="S834" s="101">
        <f t="shared" si="229"/>
        <v>128.62872751834527</v>
      </c>
      <c r="T834" s="101">
        <f t="shared" si="230"/>
        <v>738.00693095570534</v>
      </c>
      <c r="U834" s="101">
        <f t="shared" si="231"/>
        <v>48.119786069953719</v>
      </c>
      <c r="V834" s="33">
        <f t="shared" si="232"/>
        <v>999.99999999999932</v>
      </c>
      <c r="W834" s="105">
        <f t="shared" si="246"/>
        <v>117475.40723518902</v>
      </c>
      <c r="X834" s="112">
        <f t="shared" si="233"/>
        <v>213.87328297434021</v>
      </c>
      <c r="Y834" s="32">
        <f>(uNES*L834+ uOCEX*G834+uEREX*'UC '!H834+uHOEX*I834+uNES*S834+ uOCEX*N834+uEREX*O834+uHOEX*P834)/(1+oDR)^A$5:A$65536</f>
        <v>104.32283316228987</v>
      </c>
    </row>
    <row r="835" spans="1:25" x14ac:dyDescent="0.25">
      <c r="A835" s="4">
        <v>829</v>
      </c>
      <c r="C835" s="110">
        <f>IF(male=0,VLOOKUP((A833:A1667/'Life tables'!$I$2)+age,lifetable,13,1),IF(male=1,VLOOKUP((A833:A1667/'Life tables'!$I$2)+age,lifetable,10,1),"error"))</f>
        <v>1.4280338316089436E-3</v>
      </c>
      <c r="F835" s="101">
        <f t="shared" si="234"/>
        <v>172.83260460249502</v>
      </c>
      <c r="G835" s="101">
        <f t="shared" si="235"/>
        <v>17.361396851033042</v>
      </c>
      <c r="H835" s="101">
        <f t="shared" si="236"/>
        <v>0.39729423758027527</v>
      </c>
      <c r="I835" s="101">
        <f t="shared" si="237"/>
        <v>0.39729423758027527</v>
      </c>
      <c r="J835" s="101">
        <f t="shared" si="238"/>
        <v>140.84822052027678</v>
      </c>
      <c r="K835" s="101">
        <f t="shared" si="239"/>
        <v>30.504579675612622</v>
      </c>
      <c r="L835" s="101">
        <f t="shared" ref="L835:L839" si="247">F835-SUM(G835:K835)</f>
        <v>-16.676180919587978</v>
      </c>
      <c r="M835" s="101">
        <f t="shared" si="240"/>
        <v>827.16739539750427</v>
      </c>
      <c r="N835" s="101">
        <f t="shared" si="241"/>
        <v>79.658012340395643</v>
      </c>
      <c r="O835" s="101">
        <f t="shared" si="242"/>
        <v>1.9014284976005591</v>
      </c>
      <c r="P835" s="101">
        <f t="shared" si="243"/>
        <v>1.9014284976005591</v>
      </c>
      <c r="Q835" s="101">
        <f t="shared" si="244"/>
        <v>598.73185657335625</v>
      </c>
      <c r="R835" s="101">
        <f t="shared" si="245"/>
        <v>17.668503212268057</v>
      </c>
      <c r="S835" s="101">
        <f t="shared" ref="S835:S839" si="248">M835-SUM(N835:R835)</f>
        <v>127.30616627628319</v>
      </c>
      <c r="T835" s="101">
        <f t="shared" ref="T835:T839" si="249">J835+Q835</f>
        <v>739.58007709363301</v>
      </c>
      <c r="U835" s="101">
        <f t="shared" ref="U835:U839" si="250">K835+R835</f>
        <v>48.173082887880682</v>
      </c>
      <c r="V835" s="33">
        <f t="shared" ref="V835:V839" si="251">SUM(F835,M835)</f>
        <v>999.99999999999932</v>
      </c>
      <c r="W835" s="105">
        <f t="shared" si="246"/>
        <v>115829.56405811048</v>
      </c>
      <c r="X835" s="112">
        <f t="shared" ref="X835:X839" si="252">(L835+G835+H835+I835+N835+O835+P835+S835)</f>
        <v>212.24684001848556</v>
      </c>
      <c r="Y835" s="32">
        <f>(uNES*L835+ uOCEX*G835+uEREX*'UC '!H835+uHOEX*I835+uNES*S835+ uOCEX*N835+uEREX*O835+uHOEX*P835)/(1+oDR)^A$5:A$65536</f>
        <v>103.43557693691621</v>
      </c>
    </row>
    <row r="836" spans="1:25" x14ac:dyDescent="0.25">
      <c r="A836" s="4">
        <v>830</v>
      </c>
      <c r="C836" s="110">
        <f>IF(male=0,VLOOKUP((A834:A1668/'Life tables'!$I$2)+age,lifetable,13,1),IF(male=1,VLOOKUP((A834:A1668/'Life tables'!$I$2)+age,lifetable,10,1),"error"))</f>
        <v>1.4280338316089436E-3</v>
      </c>
      <c r="F836" s="101">
        <f t="shared" si="234"/>
        <v>172.83260460235874</v>
      </c>
      <c r="G836" s="101">
        <f t="shared" si="235"/>
        <v>17.361396851019354</v>
      </c>
      <c r="H836" s="101">
        <f t="shared" si="236"/>
        <v>0.39729423757996202</v>
      </c>
      <c r="I836" s="101">
        <f t="shared" si="237"/>
        <v>0.39729423757996202</v>
      </c>
      <c r="J836" s="101">
        <f t="shared" si="238"/>
        <v>141.12095868814603</v>
      </c>
      <c r="K836" s="101">
        <f t="shared" si="239"/>
        <v>30.535723221409288</v>
      </c>
      <c r="L836" s="101">
        <f t="shared" si="247"/>
        <v>-16.980062633375866</v>
      </c>
      <c r="M836" s="101">
        <f t="shared" si="240"/>
        <v>827.16739539764046</v>
      </c>
      <c r="N836" s="101">
        <f t="shared" si="241"/>
        <v>79.65801234040876</v>
      </c>
      <c r="O836" s="101">
        <f t="shared" si="242"/>
        <v>1.9014284976008722</v>
      </c>
      <c r="P836" s="101">
        <f t="shared" si="243"/>
        <v>1.9014284976008722</v>
      </c>
      <c r="Q836" s="101">
        <f t="shared" si="244"/>
        <v>600.03226454341473</v>
      </c>
      <c r="R836" s="101">
        <f t="shared" si="245"/>
        <v>17.690656484398325</v>
      </c>
      <c r="S836" s="101">
        <f t="shared" si="248"/>
        <v>125.98360503421691</v>
      </c>
      <c r="T836" s="101">
        <f t="shared" si="249"/>
        <v>741.15322323156079</v>
      </c>
      <c r="U836" s="101">
        <f t="shared" si="250"/>
        <v>48.226379705807616</v>
      </c>
      <c r="V836" s="33">
        <f t="shared" si="251"/>
        <v>999.9999999999992</v>
      </c>
      <c r="W836" s="105">
        <f t="shared" si="246"/>
        <v>114187.3490296424</v>
      </c>
      <c r="X836" s="112">
        <f t="shared" si="252"/>
        <v>210.62039706263084</v>
      </c>
      <c r="Y836" s="32">
        <f>(uNES*L836+ uOCEX*G836+uEREX*'UC '!H836+uHOEX*I836+uNES*S836+ uOCEX*N836+uEREX*O836+uHOEX*P836)/(1+oDR)^A$5:A$65536</f>
        <v>102.54882241227094</v>
      </c>
    </row>
    <row r="837" spans="1:25" x14ac:dyDescent="0.25">
      <c r="A837" s="4">
        <v>831</v>
      </c>
      <c r="C837" s="110">
        <f>IF(male=0,VLOOKUP((A835:A1669/'Life tables'!$I$2)+age,lifetable,13,1),IF(male=1,VLOOKUP((A835:A1669/'Life tables'!$I$2)+age,lifetable,10,1),"error"))</f>
        <v>1.4280338316089436E-3</v>
      </c>
      <c r="F837" s="101">
        <f t="shared" si="234"/>
        <v>172.83260460222667</v>
      </c>
      <c r="G837" s="101">
        <f t="shared" si="235"/>
        <v>17.361396851006088</v>
      </c>
      <c r="H837" s="101">
        <f t="shared" si="236"/>
        <v>0.39729423757965843</v>
      </c>
      <c r="I837" s="101">
        <f t="shared" si="237"/>
        <v>0.39729423757965843</v>
      </c>
      <c r="J837" s="101">
        <f t="shared" si="238"/>
        <v>141.39369685601505</v>
      </c>
      <c r="K837" s="101">
        <f t="shared" si="239"/>
        <v>30.566866767205934</v>
      </c>
      <c r="L837" s="101">
        <f t="shared" si="247"/>
        <v>-17.283944347159718</v>
      </c>
      <c r="M837" s="101">
        <f t="shared" si="240"/>
        <v>827.16739539777257</v>
      </c>
      <c r="N837" s="101">
        <f t="shared" si="241"/>
        <v>79.658012340421479</v>
      </c>
      <c r="O837" s="101">
        <f t="shared" si="242"/>
        <v>1.9014284976011757</v>
      </c>
      <c r="P837" s="101">
        <f t="shared" si="243"/>
        <v>1.9014284976011757</v>
      </c>
      <c r="Q837" s="101">
        <f t="shared" si="244"/>
        <v>601.33267251347331</v>
      </c>
      <c r="R837" s="101">
        <f t="shared" si="245"/>
        <v>17.712809756528596</v>
      </c>
      <c r="S837" s="101">
        <f t="shared" si="248"/>
        <v>124.66104379214687</v>
      </c>
      <c r="T837" s="101">
        <f t="shared" si="249"/>
        <v>742.72636936948834</v>
      </c>
      <c r="U837" s="101">
        <f t="shared" si="250"/>
        <v>48.27967652373453</v>
      </c>
      <c r="V837" s="33">
        <f t="shared" si="251"/>
        <v>999.9999999999992</v>
      </c>
      <c r="W837" s="105">
        <f t="shared" si="246"/>
        <v>112548.75598388784</v>
      </c>
      <c r="X837" s="112">
        <f t="shared" si="252"/>
        <v>208.99395410677639</v>
      </c>
      <c r="Y837" s="32">
        <f>(uNES*L837+ uOCEX*G837+uEREX*'UC '!H837+uHOEX*I837+uNES*S837+ uOCEX*N837+uEREX*O837+uHOEX*P837)/(1+oDR)^A$5:A$65536</f>
        <v>101.66256937317009</v>
      </c>
    </row>
    <row r="838" spans="1:25" x14ac:dyDescent="0.25">
      <c r="A838" s="4">
        <v>832</v>
      </c>
      <c r="C838" s="110">
        <f>IF(male=0,VLOOKUP((A836:A1670/'Life tables'!$I$2)+age,lifetable,13,1),IF(male=1,VLOOKUP((A836:A1670/'Life tables'!$I$2)+age,lifetable,10,1),"error"))</f>
        <v>1.4280338316089436E-3</v>
      </c>
      <c r="F838" s="101">
        <f t="shared" si="234"/>
        <v>172.83260460209863</v>
      </c>
      <c r="G838" s="101">
        <f t="shared" si="235"/>
        <v>17.361396850993223</v>
      </c>
      <c r="H838" s="101">
        <f t="shared" si="236"/>
        <v>0.39729423757936411</v>
      </c>
      <c r="I838" s="101">
        <f t="shared" si="237"/>
        <v>0.39729423757936411</v>
      </c>
      <c r="J838" s="101">
        <f t="shared" si="238"/>
        <v>141.66643502388388</v>
      </c>
      <c r="K838" s="101">
        <f t="shared" si="239"/>
        <v>30.598010313002554</v>
      </c>
      <c r="L838" s="101">
        <f t="shared" si="247"/>
        <v>-17.587826060939761</v>
      </c>
      <c r="M838" s="101">
        <f t="shared" si="240"/>
        <v>827.16739539790058</v>
      </c>
      <c r="N838" s="101">
        <f t="shared" si="241"/>
        <v>79.6580123404338</v>
      </c>
      <c r="O838" s="101">
        <f t="shared" si="242"/>
        <v>1.9014284976014699</v>
      </c>
      <c r="P838" s="101">
        <f t="shared" si="243"/>
        <v>1.9014284976014699</v>
      </c>
      <c r="Q838" s="101">
        <f t="shared" si="244"/>
        <v>602.63308048353213</v>
      </c>
      <c r="R838" s="101">
        <f t="shared" si="245"/>
        <v>17.734963028658871</v>
      </c>
      <c r="S838" s="101">
        <f t="shared" si="248"/>
        <v>123.33848255007285</v>
      </c>
      <c r="T838" s="101">
        <f t="shared" si="249"/>
        <v>744.299515507416</v>
      </c>
      <c r="U838" s="101">
        <f t="shared" si="250"/>
        <v>48.332973341661429</v>
      </c>
      <c r="V838" s="33">
        <f t="shared" si="251"/>
        <v>999.9999999999992</v>
      </c>
      <c r="W838" s="105">
        <f t="shared" si="246"/>
        <v>110913.77876433017</v>
      </c>
      <c r="X838" s="112">
        <f t="shared" si="252"/>
        <v>207.36751115092179</v>
      </c>
      <c r="Y838" s="32">
        <f>(uNES*L838+ uOCEX*G838+uEREX*'UC '!H838+uHOEX*I838+uNES*S838+ uOCEX*N838+uEREX*O838+uHOEX*P838)/(1+oDR)^A$5:A$65536</f>
        <v>100.77681760451136</v>
      </c>
    </row>
    <row r="839" spans="1:25" x14ac:dyDescent="0.25">
      <c r="A839" s="4">
        <v>833</v>
      </c>
      <c r="C839" s="110">
        <f>IF(male=0,VLOOKUP((A5:A839/'Life tables'!$I$2)+age,lifetable,13,1),IF(male=1,VLOOKUP((A5:A839/'Life tables'!$I$2)+age,lifetable,10,1),"error"))</f>
        <v>1.4280338316089436E-3</v>
      </c>
      <c r="F839" s="101">
        <f t="shared" si="234"/>
        <v>172.83260460197454</v>
      </c>
      <c r="G839" s="101">
        <f t="shared" ref="G839:G902" si="253">F839*(rrOSEX)</f>
        <v>17.361396850980761</v>
      </c>
      <c r="H839" s="101">
        <f t="shared" si="236"/>
        <v>0.39729423757907883</v>
      </c>
      <c r="I839" s="101">
        <f t="shared" si="237"/>
        <v>0.39729423757907883</v>
      </c>
      <c r="J839" s="101">
        <f t="shared" ref="J839:J902" si="254">F839*mr + G839*mr + H839*mr+I839*mr +J838</f>
        <v>141.9391731917525</v>
      </c>
      <c r="K839" s="101">
        <f t="shared" si="239"/>
        <v>30.629153858799153</v>
      </c>
      <c r="L839" s="101">
        <f t="shared" si="247"/>
        <v>-17.891707774716053</v>
      </c>
      <c r="M839" s="101">
        <f t="shared" si="240"/>
        <v>827.16739539802461</v>
      </c>
      <c r="N839" s="101">
        <f t="shared" ref="N839:N902" si="255">M839*rrOSEXc</f>
        <v>79.658012340445751</v>
      </c>
      <c r="O839" s="101">
        <f t="shared" si="242"/>
        <v>1.901428497601755</v>
      </c>
      <c r="P839" s="101">
        <f t="shared" si="243"/>
        <v>1.901428497601755</v>
      </c>
      <c r="Q839" s="101">
        <f t="shared" ref="Q839:Q902" si="256">M839*mr + N839*mr + O839*mr+P839*mr+Q838</f>
        <v>603.93348845359117</v>
      </c>
      <c r="R839" s="101">
        <f t="shared" si="245"/>
        <v>17.75711630078915</v>
      </c>
      <c r="S839" s="101">
        <f t="shared" si="248"/>
        <v>122.01592130799509</v>
      </c>
      <c r="T839" s="101">
        <f t="shared" si="249"/>
        <v>745.87266164534367</v>
      </c>
      <c r="U839" s="101">
        <f t="shared" si="250"/>
        <v>48.386270159588307</v>
      </c>
      <c r="V839" s="33">
        <f t="shared" si="251"/>
        <v>999.99999999999909</v>
      </c>
      <c r="W839" s="105">
        <f t="shared" si="246"/>
        <v>109282.41122382043</v>
      </c>
      <c r="X839" s="112">
        <f t="shared" si="252"/>
        <v>205.74106819506721</v>
      </c>
      <c r="Y839" s="32">
        <f>(uNES*L839+ uOCEX*G839+uEREX*'UC '!H839+uHOEX*I839+uNES*S839+ uOCEX*N839+uEREX*O839+uHOEX*P839)/(1+oDR)^A$5:A$65536</f>
        <v>99.891566891275389</v>
      </c>
    </row>
    <row r="840" spans="1:25" x14ac:dyDescent="0.25">
      <c r="W840" s="106" t="s">
        <v>109</v>
      </c>
      <c r="X840" s="103" t="s">
        <v>110</v>
      </c>
      <c r="Y840" s="103" t="s">
        <v>111</v>
      </c>
    </row>
    <row r="841" spans="1:25" x14ac:dyDescent="0.25">
      <c r="W841" s="107">
        <f>SUM(W779:W839)/1000</f>
        <v>9778.5391029409857</v>
      </c>
      <c r="X841" s="31">
        <f>SUM(X780:X839)/1000</f>
        <v>15.218191678698622</v>
      </c>
      <c r="Y841" s="11">
        <f>SUM(Y780:Y839)/1000</f>
        <v>7.5749226959392386</v>
      </c>
    </row>
  </sheetData>
  <pageMargins left="0.75" right="0.75" top="1" bottom="1" header="0.5" footer="0.5"/>
  <headerFooter alignWithMargins="0">
    <oddHeader>&amp;A</oddHeader>
    <oddFoote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A841"/>
  <sheetViews>
    <sheetView workbookViewId="0">
      <selection activeCell="C7" sqref="C7"/>
    </sheetView>
  </sheetViews>
  <sheetFormatPr defaultRowHeight="15" x14ac:dyDescent="0.25"/>
  <cols>
    <col min="1" max="1" width="9.140625" style="4"/>
    <col min="2" max="2" width="4.7109375" style="29" customWidth="1"/>
    <col min="3" max="3" width="10" style="29" bestFit="1" customWidth="1"/>
    <col min="4" max="4" width="9.140625" style="4"/>
    <col min="5" max="5" width="16" style="4" bestFit="1" customWidth="1"/>
    <col min="6" max="6" width="12.5703125" style="4" bestFit="1" customWidth="1"/>
    <col min="7" max="8" width="7" style="4" bestFit="1" customWidth="1"/>
    <col min="9" max="9" width="6.85546875" style="4" bestFit="1" customWidth="1"/>
    <col min="10" max="10" width="12.7109375" style="4" bestFit="1" customWidth="1"/>
    <col min="11" max="11" width="11.140625" style="4" bestFit="1" customWidth="1"/>
    <col min="12" max="12" width="8.42578125" style="4" bestFit="1" customWidth="1"/>
    <col min="13" max="13" width="10.42578125" style="4" bestFit="1" customWidth="1"/>
    <col min="14" max="14" width="8" style="4" bestFit="1" customWidth="1"/>
    <col min="15" max="15" width="6" style="4" bestFit="1" customWidth="1"/>
    <col min="16" max="16" width="6.140625" style="4" bestFit="1" customWidth="1"/>
    <col min="17" max="17" width="11.42578125" style="4" bestFit="1" customWidth="1"/>
    <col min="18" max="18" width="9.85546875" style="4" bestFit="1" customWidth="1"/>
    <col min="19" max="19" width="8.42578125" style="4" bestFit="1" customWidth="1"/>
    <col min="20" max="20" width="9.5703125" style="4" bestFit="1" customWidth="1"/>
    <col min="21" max="21" width="13.7109375" style="4" bestFit="1" customWidth="1"/>
    <col min="22" max="23" width="12.7109375" style="4" customWidth="1"/>
    <col min="24" max="24" width="9.85546875" style="4" bestFit="1" customWidth="1"/>
    <col min="25" max="25" width="8" style="4" bestFit="1" customWidth="1"/>
    <col min="26" max="27" width="4.7109375" style="4" customWidth="1"/>
    <col min="28" max="16384" width="9.140625" style="4"/>
  </cols>
  <sheetData>
    <row r="1" spans="1:27" ht="15.75" x14ac:dyDescent="0.25">
      <c r="A1" s="41" t="s">
        <v>23</v>
      </c>
      <c r="M1" s="36"/>
    </row>
    <row r="2" spans="1:27" ht="15.75" x14ac:dyDescent="0.25">
      <c r="A2" s="41"/>
      <c r="F2" s="108"/>
      <c r="I2" s="108"/>
      <c r="J2" s="108"/>
      <c r="K2" s="108"/>
      <c r="M2" s="102"/>
      <c r="N2" s="102"/>
      <c r="O2" s="102"/>
      <c r="P2" s="102"/>
      <c r="Q2" s="102"/>
      <c r="R2" s="111"/>
      <c r="S2" s="111"/>
      <c r="T2" s="108"/>
    </row>
    <row r="3" spans="1:27" x14ac:dyDescent="0.25">
      <c r="B3" s="40"/>
      <c r="E3" s="39" t="s">
        <v>174</v>
      </c>
      <c r="F3" s="39"/>
      <c r="G3" s="39"/>
      <c r="H3" s="39"/>
      <c r="I3" s="39"/>
      <c r="J3" s="39"/>
      <c r="K3" s="39"/>
      <c r="L3" s="39"/>
      <c r="M3" s="38"/>
      <c r="N3" s="38"/>
      <c r="O3" s="38"/>
      <c r="P3" s="38"/>
      <c r="Q3" s="38"/>
      <c r="R3" s="38"/>
      <c r="S3" s="38"/>
      <c r="T3" s="38"/>
      <c r="U3" s="39"/>
      <c r="V3" s="39"/>
      <c r="W3" s="38"/>
      <c r="X3" s="38"/>
      <c r="Y3" s="38"/>
    </row>
    <row r="4" spans="1:27" ht="12.75" x14ac:dyDescent="0.2">
      <c r="A4" s="23" t="s">
        <v>22</v>
      </c>
      <c r="B4" s="37"/>
      <c r="C4" s="37" t="s">
        <v>21</v>
      </c>
      <c r="E4" s="23" t="s">
        <v>174</v>
      </c>
      <c r="F4" s="23" t="s">
        <v>137</v>
      </c>
      <c r="G4" s="23" t="s">
        <v>150</v>
      </c>
      <c r="H4" s="23" t="s">
        <v>151</v>
      </c>
      <c r="I4" s="23" t="s">
        <v>152</v>
      </c>
      <c r="J4" s="23" t="s">
        <v>168</v>
      </c>
      <c r="K4" s="23" t="s">
        <v>169</v>
      </c>
      <c r="L4" s="23" t="s">
        <v>156</v>
      </c>
      <c r="M4" s="23" t="s">
        <v>136</v>
      </c>
      <c r="N4" s="23" t="s">
        <v>153</v>
      </c>
      <c r="O4" s="23" t="s">
        <v>154</v>
      </c>
      <c r="P4" s="23" t="s">
        <v>155</v>
      </c>
      <c r="Q4" s="23" t="s">
        <v>172</v>
      </c>
      <c r="R4" s="23" t="s">
        <v>171</v>
      </c>
      <c r="S4" s="23" t="s">
        <v>170</v>
      </c>
      <c r="T4" s="23" t="s">
        <v>53</v>
      </c>
      <c r="U4" s="23" t="s">
        <v>54</v>
      </c>
      <c r="V4" s="23" t="s">
        <v>20</v>
      </c>
      <c r="W4" s="23" t="s">
        <v>11</v>
      </c>
      <c r="X4" s="23" t="s">
        <v>19</v>
      </c>
      <c r="Y4" s="23" t="s">
        <v>10</v>
      </c>
    </row>
    <row r="5" spans="1:27" ht="12.75" x14ac:dyDescent="0.2">
      <c r="B5" s="4"/>
      <c r="C5" s="36"/>
    </row>
    <row r="6" spans="1:27" x14ac:dyDescent="0.25">
      <c r="A6" s="4">
        <v>0</v>
      </c>
      <c r="E6" s="34">
        <v>1000</v>
      </c>
      <c r="F6" s="34"/>
      <c r="G6" s="34"/>
      <c r="H6" s="34"/>
      <c r="I6" s="34"/>
      <c r="J6" s="34"/>
      <c r="K6" s="34"/>
      <c r="L6" s="34"/>
      <c r="M6" s="34"/>
      <c r="N6" s="34"/>
      <c r="O6" s="34"/>
      <c r="P6" s="34"/>
      <c r="Q6" s="34"/>
      <c r="R6" s="34"/>
      <c r="S6" s="34"/>
      <c r="T6" s="34">
        <f>S6+J6</f>
        <v>0</v>
      </c>
      <c r="U6" s="34">
        <f>K6+R6</f>
        <v>0</v>
      </c>
      <c r="V6" s="33">
        <f>SUM(F6,M6)</f>
        <v>0</v>
      </c>
      <c r="W6" s="105">
        <f>(cNES)*E6</f>
        <v>2410000</v>
      </c>
      <c r="X6" s="30"/>
      <c r="Y6" s="35"/>
      <c r="Z6" s="30"/>
      <c r="AA6" s="30"/>
    </row>
    <row r="7" spans="1:27" x14ac:dyDescent="0.25">
      <c r="A7" s="4">
        <v>1</v>
      </c>
      <c r="C7" s="110">
        <f>IF(male=0,VLOOKUP((A5:A839/'Life tables'!$I$2)+age,lifetable,13,1),IF(male=1,VLOOKUP((A5:A839/'Life tables'!$I$2)+age,lifetable,10,1),"error"))</f>
        <v>4.3180287415445218E-4</v>
      </c>
      <c r="E7" s="100"/>
      <c r="F7" s="101">
        <f t="shared" ref="F7:F70" si="0">E6*(1-pCAPH)+F6*(1-pCAPH)+M6*(pUAPH)</f>
        <v>962.58233628111759</v>
      </c>
      <c r="G7" s="101">
        <f t="shared" ref="G7:G70" si="1">F7*(rrOSEX)</f>
        <v>96.693410253274479</v>
      </c>
      <c r="H7" s="101">
        <f t="shared" ref="H7:H70" si="2">F7*rrEREX</f>
        <v>2.2127099008928899</v>
      </c>
      <c r="I7" s="101">
        <f t="shared" ref="I7:I70" si="3">F7*rrHOEX</f>
        <v>2.2127099008928899</v>
      </c>
      <c r="J7" s="101">
        <f t="shared" ref="J7:J70" si="4">F7*mr + G7*mr + H7*mr+I7*mr +J6</f>
        <v>0.4593092208654046</v>
      </c>
      <c r="K7" s="101">
        <f t="shared" ref="K7:K70" si="5">F7*amr + I7*amrHOEX +K6</f>
        <v>0.17345238267979984</v>
      </c>
      <c r="L7" s="101">
        <f>F7-SUM(G7:K7)</f>
        <v>860.83074462251216</v>
      </c>
      <c r="M7" s="101">
        <f t="shared" ref="M7:M70" si="6">E6*pCAPH+F6*pCAPH+M6*(1-pUAPH)</f>
        <v>37.417663718882444</v>
      </c>
      <c r="N7" s="101">
        <f t="shared" ref="N7:N70" si="7">M7*rrOSEXc</f>
        <v>3.6034020862671263</v>
      </c>
      <c r="O7" s="101">
        <f t="shared" ref="O7:O70" si="8">M7*rrEREXc</f>
        <v>8.6012834287946177E-2</v>
      </c>
      <c r="P7" s="101">
        <f t="shared" ref="P7:P70" si="9">M7*rrHOEXc</f>
        <v>8.6012834287946177E-2</v>
      </c>
      <c r="Q7" s="101">
        <f t="shared" ref="Q7:Q70" si="10">M7*mr + N7*mr + O7*mr+P7*mr+Q6</f>
        <v>1.7787295293661909E-2</v>
      </c>
      <c r="R7" s="101">
        <f t="shared" ref="R7:R70" si="11">M7*amrc + P7*amrHOEX+R6</f>
        <v>1.0021232600020285E-3</v>
      </c>
      <c r="S7" s="101">
        <f>M7-SUM(N7:R7)</f>
        <v>33.623446545485763</v>
      </c>
      <c r="T7" s="101">
        <f>J7+Q7</f>
        <v>0.47709651615906651</v>
      </c>
      <c r="U7" s="101">
        <f>K7+R7</f>
        <v>0.17445450593980188</v>
      </c>
      <c r="V7" s="33">
        <f t="shared" ref="V7:V70" si="12">SUM(F7,M7)</f>
        <v>1000</v>
      </c>
      <c r="W7" s="105">
        <f t="shared" ref="W7:W70" si="13">(cNES*L7+cOSEX*G7+cEREX*H7+cHOEX*I7 + cNES*S7 + cOSEX*N7 + cEREX*O7 + cHOEX*P7)/(1+cDR)^A$5:A$65536</f>
        <v>2187404.8425495201</v>
      </c>
      <c r="X7" s="112">
        <f>(L7+G7+H7+I7+N7+O7+P7+S7)</f>
        <v>999.3484489779014</v>
      </c>
      <c r="Y7" s="32">
        <f>(uNES*L7+ uOCEX*G7+uEREX*'PH + UC'!H7+uHOEX*I7+uNES*S7+ uOCEX*N7+uEREX*O7+uHOEX*P7)/(1+oDR)^A$5:A$65536</f>
        <v>657.35203955314682</v>
      </c>
      <c r="Z7" s="30"/>
      <c r="AA7" s="30"/>
    </row>
    <row r="8" spans="1:27" x14ac:dyDescent="0.25">
      <c r="A8" s="4">
        <v>2</v>
      </c>
      <c r="C8" s="110">
        <f>IF(male=0,VLOOKUP((A6:A840/'Life tables'!$I$2)+age,lifetable,13,1),IF(male=1,VLOOKUP((A6:A840/'Life tables'!$I$2)+age,lifetable,10,1),"error"))</f>
        <v>4.3180287415445218E-4</v>
      </c>
      <c r="E8" s="100"/>
      <c r="F8" s="101">
        <f t="shared" si="0"/>
        <v>926.83122041404511</v>
      </c>
      <c r="G8" s="101">
        <f t="shared" si="1"/>
        <v>93.102135841463934</v>
      </c>
      <c r="H8" s="101">
        <f t="shared" si="2"/>
        <v>2.130527998041166</v>
      </c>
      <c r="I8" s="101">
        <f t="shared" si="3"/>
        <v>2.130527998041166</v>
      </c>
      <c r="J8" s="101">
        <f t="shared" si="4"/>
        <v>0.90155931176857163</v>
      </c>
      <c r="K8" s="101">
        <f t="shared" si="5"/>
        <v>0.34046259828788406</v>
      </c>
      <c r="L8" s="101">
        <f t="shared" ref="L8:L71" si="14">F8-SUM(G8:K8)</f>
        <v>828.22600666644234</v>
      </c>
      <c r="M8" s="101">
        <f t="shared" si="6"/>
        <v>73.168779585954923</v>
      </c>
      <c r="N8" s="101">
        <f t="shared" si="7"/>
        <v>7.046312003616567</v>
      </c>
      <c r="O8" s="101">
        <f t="shared" si="8"/>
        <v>0.16819473713967001</v>
      </c>
      <c r="P8" s="101">
        <f t="shared" si="9"/>
        <v>0.16819473713967001</v>
      </c>
      <c r="Q8" s="101">
        <f t="shared" si="10"/>
        <v>5.2569656334430628E-2</v>
      </c>
      <c r="R8" s="101">
        <f t="shared" si="11"/>
        <v>2.961736144438871E-3</v>
      </c>
      <c r="S8" s="101">
        <f t="shared" ref="S8:S71" si="15">M8-SUM(N8:R8)</f>
        <v>65.730546715580147</v>
      </c>
      <c r="T8" s="101">
        <f t="shared" ref="T8:U66" si="16">J8+Q8</f>
        <v>0.9541289681030023</v>
      </c>
      <c r="U8" s="101">
        <f t="shared" si="16"/>
        <v>0.34342433443232295</v>
      </c>
      <c r="V8" s="33">
        <f t="shared" si="12"/>
        <v>1000</v>
      </c>
      <c r="W8" s="105">
        <f t="shared" si="13"/>
        <v>2183676.4091721326</v>
      </c>
      <c r="X8" s="112">
        <f t="shared" ref="X8:X71" si="17">(L8+G8+H8+I8+N8+O8+P8+S8)</f>
        <v>998.70244669746467</v>
      </c>
      <c r="Y8" s="32">
        <f>(uNES*L8+ uOCEX*G8+uEREX*'PH + UC'!H8+uHOEX*I8+uNES*S8+ uOCEX*N8+uEREX*O8+uHOEX*P8)/(1+oDR)^A$5:A$65536</f>
        <v>656.74544891562891</v>
      </c>
      <c r="Z8" s="30"/>
      <c r="AA8" s="30"/>
    </row>
    <row r="9" spans="1:27" x14ac:dyDescent="0.25">
      <c r="A9" s="4">
        <v>3</v>
      </c>
      <c r="C9" s="110">
        <f>IF(male=0,VLOOKUP((A7:A841/'Life tables'!$I$2)+age,lifetable,13,1),IF(male=1,VLOOKUP((A7:A841/'Life tables'!$I$2)+age,lifetable,10,1),"error"))</f>
        <v>4.3180287415445218E-4</v>
      </c>
      <c r="E9" s="100"/>
      <c r="F9" s="101">
        <f t="shared" si="0"/>
        <v>892.67242591144122</v>
      </c>
      <c r="G9" s="101">
        <f t="shared" si="1"/>
        <v>89.670813443259263</v>
      </c>
      <c r="H9" s="101">
        <f t="shared" si="2"/>
        <v>2.0520064005116603</v>
      </c>
      <c r="I9" s="101">
        <f t="shared" si="3"/>
        <v>2.0520064005116603</v>
      </c>
      <c r="J9" s="101">
        <f t="shared" si="4"/>
        <v>1.3275100704511749</v>
      </c>
      <c r="K9" s="101">
        <f t="shared" si="5"/>
        <v>0.50131757493860607</v>
      </c>
      <c r="L9" s="101">
        <f t="shared" si="14"/>
        <v>797.06877202176884</v>
      </c>
      <c r="M9" s="101">
        <f t="shared" si="6"/>
        <v>107.32757408855879</v>
      </c>
      <c r="N9" s="101">
        <f t="shared" si="7"/>
        <v>10.335877923600444</v>
      </c>
      <c r="O9" s="101">
        <f t="shared" si="8"/>
        <v>0.24671633466917567</v>
      </c>
      <c r="P9" s="101">
        <f t="shared" si="9"/>
        <v>0.24671633466917567</v>
      </c>
      <c r="Q9" s="101">
        <f t="shared" si="10"/>
        <v>0.10359013874103745</v>
      </c>
      <c r="R9" s="101">
        <f t="shared" si="11"/>
        <v>5.8361929582526912E-3</v>
      </c>
      <c r="S9" s="101">
        <f t="shared" si="15"/>
        <v>96.388837163920712</v>
      </c>
      <c r="T9" s="101">
        <f t="shared" si="16"/>
        <v>1.4311002091922123</v>
      </c>
      <c r="U9" s="101">
        <f t="shared" si="16"/>
        <v>0.50715376789685873</v>
      </c>
      <c r="V9" s="33">
        <f t="shared" si="12"/>
        <v>1000</v>
      </c>
      <c r="W9" s="105">
        <f t="shared" si="13"/>
        <v>2179951.3094242327</v>
      </c>
      <c r="X9" s="112">
        <f t="shared" si="17"/>
        <v>998.06174602291094</v>
      </c>
      <c r="Y9" s="32">
        <f>(uNES*L9+ uOCEX*G9+uEREX*'PH + UC'!H9+uHOEX*I9+uNES*S9+ uOCEX*N9+uEREX*O9+uHOEX*P9)/(1+oDR)^A$5:A$65536</f>
        <v>656.14205609764952</v>
      </c>
      <c r="Z9" s="30"/>
      <c r="AA9" s="30"/>
    </row>
    <row r="10" spans="1:27" x14ac:dyDescent="0.25">
      <c r="A10" s="4">
        <v>4</v>
      </c>
      <c r="C10" s="110">
        <f>IF(male=0,VLOOKUP((A8:A842/'Life tables'!$I$2)+age,lifetable,13,1),IF(male=1,VLOOKUP((A8:A842/'Life tables'!$I$2)+age,lifetable,10,1),"error"))</f>
        <v>4.3180287415445218E-4</v>
      </c>
      <c r="E10" s="100"/>
      <c r="F10" s="101">
        <f t="shared" si="0"/>
        <v>860.035032264498</v>
      </c>
      <c r="G10" s="101">
        <f t="shared" si="1"/>
        <v>86.39231894512227</v>
      </c>
      <c r="H10" s="101">
        <f t="shared" si="2"/>
        <v>1.9769820817183854</v>
      </c>
      <c r="I10" s="101">
        <f t="shared" si="3"/>
        <v>1.9769820817183854</v>
      </c>
      <c r="J10" s="101">
        <f t="shared" si="4"/>
        <v>1.7378874539719498</v>
      </c>
      <c r="K10" s="101">
        <f t="shared" si="5"/>
        <v>0.65629146123565296</v>
      </c>
      <c r="L10" s="101">
        <f t="shared" si="14"/>
        <v>767.29457024073133</v>
      </c>
      <c r="M10" s="101">
        <f t="shared" si="6"/>
        <v>139.96496773550194</v>
      </c>
      <c r="N10" s="101">
        <f t="shared" si="7"/>
        <v>13.478929644875278</v>
      </c>
      <c r="O10" s="101">
        <f t="shared" si="8"/>
        <v>0.32174065346245045</v>
      </c>
      <c r="P10" s="101">
        <f t="shared" si="9"/>
        <v>0.32174065346245045</v>
      </c>
      <c r="Q10" s="101">
        <f t="shared" si="10"/>
        <v>0.17012551172914001</v>
      </c>
      <c r="R10" s="101">
        <f t="shared" si="11"/>
        <v>9.5847474058784014E-3</v>
      </c>
      <c r="S10" s="101">
        <f t="shared" si="15"/>
        <v>125.66284652456675</v>
      </c>
      <c r="T10" s="101">
        <f t="shared" si="16"/>
        <v>1.9080129657010898</v>
      </c>
      <c r="U10" s="101">
        <f t="shared" si="16"/>
        <v>0.66587620864153141</v>
      </c>
      <c r="V10" s="33">
        <f t="shared" si="12"/>
        <v>1000</v>
      </c>
      <c r="W10" s="105">
        <f t="shared" si="13"/>
        <v>2176229.6476957947</v>
      </c>
      <c r="X10" s="112">
        <f t="shared" si="17"/>
        <v>997.42611082565725</v>
      </c>
      <c r="Y10" s="32">
        <f>(uNES*L10+ uOCEX*G10+uEREX*'PH + UC'!H10+uHOEX*I10+uNES*S10+ uOCEX*N10+uEREX*O10+uHOEX*P10)/(1+oDR)^A$5:A$65536</f>
        <v>655.54172920245287</v>
      </c>
      <c r="Z10" s="30"/>
      <c r="AA10" s="30"/>
    </row>
    <row r="11" spans="1:27" x14ac:dyDescent="0.25">
      <c r="A11" s="4">
        <v>5</v>
      </c>
      <c r="C11" s="110">
        <f>IF(male=0,VLOOKUP((A9:A843/'Life tables'!$I$2)+age,lifetable,13,1),IF(male=1,VLOOKUP((A9:A843/'Life tables'!$I$2)+age,lifetable,10,1),"error"))</f>
        <v>4.3180287415445218E-4</v>
      </c>
      <c r="E11" s="100"/>
      <c r="F11" s="101">
        <f t="shared" si="0"/>
        <v>828.85127769773987</v>
      </c>
      <c r="G11" s="101">
        <f t="shared" si="1"/>
        <v>83.259845534888854</v>
      </c>
      <c r="H11" s="101">
        <f t="shared" si="2"/>
        <v>1.9052992761274792</v>
      </c>
      <c r="I11" s="101">
        <f t="shared" si="3"/>
        <v>1.9052992761274792</v>
      </c>
      <c r="J11" s="101">
        <f t="shared" si="4"/>
        <v>2.1333850859391572</v>
      </c>
      <c r="K11" s="101">
        <f t="shared" si="5"/>
        <v>0.80564619545953464</v>
      </c>
      <c r="L11" s="101">
        <f t="shared" si="14"/>
        <v>738.84180232919744</v>
      </c>
      <c r="M11" s="101">
        <f t="shared" si="6"/>
        <v>171.14872230226007</v>
      </c>
      <c r="N11" s="101">
        <f t="shared" si="7"/>
        <v>16.481992773233905</v>
      </c>
      <c r="O11" s="101">
        <f t="shared" si="8"/>
        <v>0.39342345905335657</v>
      </c>
      <c r="P11" s="101">
        <f t="shared" si="9"/>
        <v>0.39342345905335657</v>
      </c>
      <c r="Q11" s="101">
        <f t="shared" si="10"/>
        <v>0.25148475653915148</v>
      </c>
      <c r="R11" s="101">
        <f t="shared" si="11"/>
        <v>1.4168467993761362E-2</v>
      </c>
      <c r="S11" s="101">
        <f t="shared" si="15"/>
        <v>153.61422938638654</v>
      </c>
      <c r="T11" s="101">
        <f t="shared" si="16"/>
        <v>2.3848698424783086</v>
      </c>
      <c r="U11" s="101">
        <f t="shared" si="16"/>
        <v>0.81981466345329601</v>
      </c>
      <c r="V11" s="33">
        <f t="shared" si="12"/>
        <v>1000</v>
      </c>
      <c r="W11" s="105">
        <f t="shared" si="13"/>
        <v>2172511.5232434124</v>
      </c>
      <c r="X11" s="112">
        <f t="shared" si="17"/>
        <v>996.7953154940684</v>
      </c>
      <c r="Y11" s="32">
        <f>(uNES*L11+ uOCEX*G11+uEREX*'PH + UC'!H11+uHOEX*I11+uNES*S11+ uOCEX*N11+uEREX*O11+uHOEX*P11)/(1+oDR)^A$5:A$65536</f>
        <v>654.944342239506</v>
      </c>
      <c r="Z11" s="30"/>
      <c r="AA11" s="30"/>
    </row>
    <row r="12" spans="1:27" x14ac:dyDescent="0.25">
      <c r="A12" s="4">
        <v>6</v>
      </c>
      <c r="C12" s="110">
        <f>IF(male=0,VLOOKUP((A10:A844/'Life tables'!$I$2)+age,lifetable,13,1),IF(male=1,VLOOKUP((A10:A844/'Life tables'!$I$2)+age,lifetable,10,1),"error"))</f>
        <v>4.3180287415445218E-4</v>
      </c>
      <c r="E12" s="100"/>
      <c r="F12" s="101">
        <f t="shared" si="0"/>
        <v>799.05641848198604</v>
      </c>
      <c r="G12" s="101">
        <f t="shared" si="1"/>
        <v>80.26688956946164</v>
      </c>
      <c r="H12" s="101">
        <f t="shared" si="2"/>
        <v>1.8368091558567137</v>
      </c>
      <c r="I12" s="101">
        <f t="shared" si="3"/>
        <v>1.8368091558567137</v>
      </c>
      <c r="J12" s="101">
        <f t="shared" si="4"/>
        <v>2.5146656966123175</v>
      </c>
      <c r="K12" s="101">
        <f t="shared" si="5"/>
        <v>0.94963204940399226</v>
      </c>
      <c r="L12" s="101">
        <f t="shared" si="14"/>
        <v>711.65161285479462</v>
      </c>
      <c r="M12" s="101">
        <f t="shared" si="6"/>
        <v>200.94358151801384</v>
      </c>
      <c r="N12" s="101">
        <f t="shared" si="7"/>
        <v>19.351302270071972</v>
      </c>
      <c r="O12" s="101">
        <f t="shared" si="8"/>
        <v>0.46191357932412203</v>
      </c>
      <c r="P12" s="101">
        <f t="shared" si="9"/>
        <v>0.46191357932412203</v>
      </c>
      <c r="Q12" s="101">
        <f t="shared" si="10"/>
        <v>0.34700763174269422</v>
      </c>
      <c r="R12" s="101">
        <f t="shared" si="11"/>
        <v>1.955015720076805E-2</v>
      </c>
      <c r="S12" s="101">
        <f t="shared" si="15"/>
        <v>180.30189430035017</v>
      </c>
      <c r="T12" s="101">
        <f t="shared" si="16"/>
        <v>2.8616733283550118</v>
      </c>
      <c r="U12" s="101">
        <f t="shared" si="16"/>
        <v>0.96918220660476029</v>
      </c>
      <c r="V12" s="33">
        <f t="shared" si="12"/>
        <v>999.99999999999989</v>
      </c>
      <c r="W12" s="105">
        <f t="shared" si="13"/>
        <v>2168797.0304250815</v>
      </c>
      <c r="X12" s="112">
        <f t="shared" si="17"/>
        <v>996.16914446504006</v>
      </c>
      <c r="Y12" s="32">
        <f>(uNES*L12+ uOCEX*G12+uEREX*'PH + UC'!H12+uHOEX*I12+uNES*S12+ uOCEX*N12+uEREX*O12+uHOEX*P12)/(1+oDR)^A$5:A$65536</f>
        <v>654.34977485981813</v>
      </c>
      <c r="Z12" s="30"/>
      <c r="AA12" s="30"/>
    </row>
    <row r="13" spans="1:27" x14ac:dyDescent="0.25">
      <c r="A13" s="4">
        <v>7</v>
      </c>
      <c r="C13" s="110">
        <f>IF(male=0,VLOOKUP((A11:A845/'Life tables'!$I$2)+age,lifetable,13,1),IF(male=1,VLOOKUP((A11:A845/'Life tables'!$I$2)+age,lifetable,10,1),"error"))</f>
        <v>4.3180287415445218E-4</v>
      </c>
      <c r="E13" s="100"/>
      <c r="F13" s="101">
        <f t="shared" si="0"/>
        <v>770.5885945133831</v>
      </c>
      <c r="G13" s="101">
        <f t="shared" si="1"/>
        <v>77.407237071942475</v>
      </c>
      <c r="H13" s="101">
        <f t="shared" si="2"/>
        <v>1.77136952167896</v>
      </c>
      <c r="I13" s="101">
        <f t="shared" si="3"/>
        <v>1.77136952167896</v>
      </c>
      <c r="J13" s="101">
        <f t="shared" si="4"/>
        <v>2.8823624988631571</v>
      </c>
      <c r="K13" s="101">
        <f t="shared" si="5"/>
        <v>1.0884881479904405</v>
      </c>
      <c r="L13" s="101">
        <f t="shared" si="14"/>
        <v>685.66776775122912</v>
      </c>
      <c r="M13" s="101">
        <f t="shared" si="6"/>
        <v>229.41140548661676</v>
      </c>
      <c r="N13" s="101">
        <f t="shared" si="7"/>
        <v>22.092815397418363</v>
      </c>
      <c r="O13" s="101">
        <f t="shared" si="8"/>
        <v>0.52735321350187547</v>
      </c>
      <c r="P13" s="101">
        <f t="shared" si="9"/>
        <v>0.52735321350187547</v>
      </c>
      <c r="Q13" s="101">
        <f t="shared" si="10"/>
        <v>0.45606330244896615</v>
      </c>
      <c r="R13" s="101">
        <f t="shared" si="11"/>
        <v>2.5694274248671274E-2</v>
      </c>
      <c r="S13" s="101">
        <f t="shared" si="15"/>
        <v>205.782126085497</v>
      </c>
      <c r="T13" s="101">
        <f t="shared" si="16"/>
        <v>3.3384258013121233</v>
      </c>
      <c r="U13" s="101">
        <f t="shared" si="16"/>
        <v>1.1141824222391117</v>
      </c>
      <c r="V13" s="33">
        <f t="shared" si="12"/>
        <v>999.99999999999989</v>
      </c>
      <c r="W13" s="105">
        <f t="shared" si="13"/>
        <v>2165086.2589242742</v>
      </c>
      <c r="X13" s="112">
        <f t="shared" si="17"/>
        <v>995.54739177644865</v>
      </c>
      <c r="Y13" s="32">
        <f>(uNES*L13+ uOCEX*G13+uEREX*'PH + UC'!H13+uHOEX*I13+uNES*S13+ uOCEX*N13+uEREX*O13+uHOEX*P13)/(1+oDR)^A$5:A$65536</f>
        <v>653.7579121031248</v>
      </c>
      <c r="Z13" s="30"/>
      <c r="AA13" s="30"/>
    </row>
    <row r="14" spans="1:27" x14ac:dyDescent="0.25">
      <c r="A14" s="4">
        <v>8</v>
      </c>
      <c r="C14" s="110">
        <f>IF(male=0,VLOOKUP((A12:A846/'Life tables'!$I$2)+age,lifetable,13,1),IF(male=1,VLOOKUP((A12:A846/'Life tables'!$I$2)+age,lifetable,10,1),"error"))</f>
        <v>4.3180287415445218E-4</v>
      </c>
      <c r="E14" s="100"/>
      <c r="F14" s="101">
        <f t="shared" si="0"/>
        <v>743.38870087942144</v>
      </c>
      <c r="G14" s="101">
        <f t="shared" si="1"/>
        <v>74.674950830170019</v>
      </c>
      <c r="H14" s="101">
        <f t="shared" si="2"/>
        <v>1.7088445077880718</v>
      </c>
      <c r="I14" s="101">
        <f t="shared" si="3"/>
        <v>1.7088445077880718</v>
      </c>
      <c r="J14" s="101">
        <f t="shared" si="4"/>
        <v>3.2370805028525371</v>
      </c>
      <c r="K14" s="101">
        <f t="shared" si="5"/>
        <v>1.2224429657392668</v>
      </c>
      <c r="L14" s="101">
        <f t="shared" si="14"/>
        <v>660.83653756508352</v>
      </c>
      <c r="M14" s="101">
        <f t="shared" si="6"/>
        <v>256.61129912057834</v>
      </c>
      <c r="N14" s="101">
        <f t="shared" si="7"/>
        <v>24.712224086406078</v>
      </c>
      <c r="O14" s="101">
        <f t="shared" si="8"/>
        <v>0.58987822739276352</v>
      </c>
      <c r="P14" s="101">
        <f t="shared" si="9"/>
        <v>0.58987822739276352</v>
      </c>
      <c r="Q14" s="101">
        <f t="shared" si="10"/>
        <v>0.57804903056497736</v>
      </c>
      <c r="R14" s="101">
        <f t="shared" si="11"/>
        <v>3.2566861312365969E-2</v>
      </c>
      <c r="S14" s="101">
        <f t="shared" si="15"/>
        <v>230.10870268750938</v>
      </c>
      <c r="T14" s="101">
        <f t="shared" si="16"/>
        <v>3.8151295334175144</v>
      </c>
      <c r="U14" s="101">
        <f t="shared" si="16"/>
        <v>1.2550098270516328</v>
      </c>
      <c r="V14" s="33">
        <f t="shared" si="12"/>
        <v>999.99999999999977</v>
      </c>
      <c r="W14" s="105">
        <f t="shared" si="13"/>
        <v>2161379.2939637732</v>
      </c>
      <c r="X14" s="112">
        <f t="shared" si="17"/>
        <v>994.92986063953072</v>
      </c>
      <c r="Y14" s="32">
        <f>(uNES*L14+ uOCEX*G14+uEREX*'PH + UC'!H14+uHOEX*I14+uNES*S14+ uOCEX*N14+uEREX*O14+uHOEX*P14)/(1+oDR)^A$5:A$65536</f>
        <v>653.16864415639952</v>
      </c>
      <c r="Z14" s="30"/>
      <c r="AA14" s="30"/>
    </row>
    <row r="15" spans="1:27" x14ac:dyDescent="0.25">
      <c r="A15" s="4">
        <v>9</v>
      </c>
      <c r="C15" s="110">
        <f>IF(male=0,VLOOKUP((A13:A847/'Life tables'!$I$2)+age,lifetable,13,1),IF(male=1,VLOOKUP((A13:A847/'Life tables'!$I$2)+age,lifetable,10,1),"error"))</f>
        <v>4.3180287415445218E-4</v>
      </c>
      <c r="E15" s="100"/>
      <c r="F15" s="101">
        <f t="shared" si="0"/>
        <v>717.40026514528233</v>
      </c>
      <c r="G15" s="101">
        <f t="shared" si="1"/>
        <v>72.064358069876434</v>
      </c>
      <c r="H15" s="101">
        <f t="shared" si="2"/>
        <v>1.6491042997142202</v>
      </c>
      <c r="I15" s="101">
        <f t="shared" si="3"/>
        <v>1.6491042997142202</v>
      </c>
      <c r="J15" s="101">
        <f t="shared" si="4"/>
        <v>3.5793977721528982</v>
      </c>
      <c r="K15" s="101">
        <f t="shared" si="5"/>
        <v>1.3517148011287632</v>
      </c>
      <c r="L15" s="101">
        <f t="shared" si="14"/>
        <v>637.10658590269577</v>
      </c>
      <c r="M15" s="101">
        <f t="shared" si="6"/>
        <v>282.59973485471755</v>
      </c>
      <c r="N15" s="101">
        <f t="shared" si="7"/>
        <v>27.214966754862914</v>
      </c>
      <c r="O15" s="101">
        <f t="shared" si="8"/>
        <v>0.64961843546661535</v>
      </c>
      <c r="P15" s="101">
        <f t="shared" si="9"/>
        <v>0.64961843546661535</v>
      </c>
      <c r="Q15" s="101">
        <f t="shared" si="10"/>
        <v>0.71238892339037463</v>
      </c>
      <c r="R15" s="101">
        <f t="shared" si="11"/>
        <v>4.0135473016613139E-2</v>
      </c>
      <c r="S15" s="101">
        <f t="shared" si="15"/>
        <v>253.33300683251443</v>
      </c>
      <c r="T15" s="101">
        <f t="shared" si="16"/>
        <v>4.2917866955432729</v>
      </c>
      <c r="U15" s="101">
        <f t="shared" si="16"/>
        <v>1.3918502741453764</v>
      </c>
      <c r="V15" s="33">
        <f t="shared" si="12"/>
        <v>999.99999999999989</v>
      </c>
      <c r="W15" s="105">
        <f t="shared" si="13"/>
        <v>2157676.2165097548</v>
      </c>
      <c r="X15" s="112">
        <f t="shared" si="17"/>
        <v>994.31636303031121</v>
      </c>
      <c r="Y15" s="32">
        <f>(uNES*L15+ uOCEX*G15+uEREX*'PH + UC'!H15+uHOEX*I15+uNES*S15+ uOCEX*N15+uEREX*O15+uHOEX*P15)/(1+oDR)^A$5:A$65536</f>
        <v>652.58186612318752</v>
      </c>
      <c r="Z15" s="30"/>
      <c r="AA15" s="30"/>
    </row>
    <row r="16" spans="1:27" x14ac:dyDescent="0.25">
      <c r="A16" s="4">
        <v>10</v>
      </c>
      <c r="C16" s="110">
        <f>IF(male=0,VLOOKUP((A14:A848/'Life tables'!$I$2)+age,lifetable,13,1),IF(male=1,VLOOKUP((A14:A848/'Life tables'!$I$2)+age,lifetable,10,1),"error"))</f>
        <v>4.3180287415445218E-4</v>
      </c>
      <c r="E16" s="100"/>
      <c r="F16" s="101">
        <f t="shared" si="0"/>
        <v>692.5693301057355</v>
      </c>
      <c r="G16" s="101">
        <f t="shared" si="1"/>
        <v>69.570038676870126</v>
      </c>
      <c r="H16" s="101">
        <f t="shared" si="2"/>
        <v>1.5920248648030155</v>
      </c>
      <c r="I16" s="101">
        <f t="shared" si="3"/>
        <v>1.5920248648030155</v>
      </c>
      <c r="J16" s="101">
        <f t="shared" si="4"/>
        <v>3.9098666239241817</v>
      </c>
      <c r="K16" s="101">
        <f t="shared" si="5"/>
        <v>1.4765122298265509</v>
      </c>
      <c r="L16" s="101">
        <f t="shared" si="14"/>
        <v>614.42886284550855</v>
      </c>
      <c r="M16" s="101">
        <f t="shared" si="6"/>
        <v>307.43066989426438</v>
      </c>
      <c r="N16" s="101">
        <f t="shared" si="7"/>
        <v>29.606239598557682</v>
      </c>
      <c r="O16" s="101">
        <f t="shared" si="8"/>
        <v>0.70669787037782006</v>
      </c>
      <c r="P16" s="101">
        <f t="shared" si="9"/>
        <v>0.70669787037782006</v>
      </c>
      <c r="Q16" s="101">
        <f t="shared" si="10"/>
        <v>0.85853273794868512</v>
      </c>
      <c r="R16" s="101">
        <f t="shared" si="11"/>
        <v>4.8369109072933153E-2</v>
      </c>
      <c r="S16" s="101">
        <f t="shared" si="15"/>
        <v>275.50413270792944</v>
      </c>
      <c r="T16" s="101">
        <f t="shared" si="16"/>
        <v>4.7683993618728664</v>
      </c>
      <c r="U16" s="101">
        <f t="shared" si="16"/>
        <v>1.5248813388994842</v>
      </c>
      <c r="V16" s="33">
        <f t="shared" si="12"/>
        <v>999.99999999999989</v>
      </c>
      <c r="W16" s="105">
        <f t="shared" si="13"/>
        <v>2153977.1034665597</v>
      </c>
      <c r="X16" s="112">
        <f t="shared" si="17"/>
        <v>993.70671929922742</v>
      </c>
      <c r="Y16" s="32">
        <f>(uNES*L16+ uOCEX*G16+uEREX*'PH + UC'!H16+uHOEX*I16+uNES*S16+ uOCEX*N16+uEREX*O16+uHOEX*P16)/(1+oDR)^A$5:A$65536</f>
        <v>651.99747780327732</v>
      </c>
      <c r="Z16" s="30"/>
      <c r="AA16" s="30"/>
    </row>
    <row r="17" spans="1:27" x14ac:dyDescent="0.25">
      <c r="A17" s="4">
        <v>11</v>
      </c>
      <c r="C17" s="110">
        <f>IF(male=0,VLOOKUP((A15:A849/'Life tables'!$I$2)+age,lifetable,13,1),IF(male=1,VLOOKUP((A15:A849/'Life tables'!$I$2)+age,lifetable,10,1),"error"))</f>
        <v>4.3180287415445218E-4</v>
      </c>
      <c r="E17" s="100"/>
      <c r="F17" s="101">
        <f t="shared" si="0"/>
        <v>668.84434175915942</v>
      </c>
      <c r="G17" s="101">
        <f t="shared" si="1"/>
        <v>67.186813943791634</v>
      </c>
      <c r="H17" s="101">
        <f t="shared" si="2"/>
        <v>1.5374876946988407</v>
      </c>
      <c r="I17" s="101">
        <f t="shared" si="3"/>
        <v>1.5374876946988407</v>
      </c>
      <c r="J17" s="101">
        <f t="shared" si="4"/>
        <v>4.2290147756350356</v>
      </c>
      <c r="K17" s="101">
        <f t="shared" si="5"/>
        <v>1.5970345377345028</v>
      </c>
      <c r="L17" s="101">
        <f t="shared" si="14"/>
        <v>592.75650311260051</v>
      </c>
      <c r="M17" s="101">
        <f t="shared" si="6"/>
        <v>331.15565824084047</v>
      </c>
      <c r="N17" s="101">
        <f t="shared" si="7"/>
        <v>31.89100737954486</v>
      </c>
      <c r="O17" s="101">
        <f t="shared" si="8"/>
        <v>0.76123504048199497</v>
      </c>
      <c r="P17" s="101">
        <f t="shared" si="9"/>
        <v>0.76123504048199497</v>
      </c>
      <c r="Q17" s="101">
        <f t="shared" si="10"/>
        <v>1.0159547385725323</v>
      </c>
      <c r="R17" s="101">
        <f t="shared" si="11"/>
        <v>5.7238149916788925E-2</v>
      </c>
      <c r="S17" s="101">
        <f t="shared" si="15"/>
        <v>296.66898789184228</v>
      </c>
      <c r="T17" s="101">
        <f t="shared" si="16"/>
        <v>5.2449695142075683</v>
      </c>
      <c r="U17" s="101">
        <f t="shared" si="16"/>
        <v>1.6542726876512917</v>
      </c>
      <c r="V17" s="33">
        <f t="shared" si="12"/>
        <v>999.99999999999989</v>
      </c>
      <c r="W17" s="105">
        <f t="shared" si="13"/>
        <v>2150282.0278625656</v>
      </c>
      <c r="X17" s="112">
        <f t="shared" si="17"/>
        <v>993.10075779814088</v>
      </c>
      <c r="Y17" s="32">
        <f>(uNES*L17+ uOCEX*G17+uEREX*'PH + UC'!H17+uHOEX*I17+uNES*S17+ uOCEX*N17+uEREX*O17+uHOEX*P17)/(1+oDR)^A$5:A$65536</f>
        <v>651.41538348224606</v>
      </c>
      <c r="Z17" s="30"/>
      <c r="AA17" s="30"/>
    </row>
    <row r="18" spans="1:27" x14ac:dyDescent="0.25">
      <c r="A18" s="4">
        <v>12</v>
      </c>
      <c r="C18" s="110">
        <f>IF(male=0,VLOOKUP((A16:A850/'Life tables'!$I$2)+age,lifetable,13,1),IF(male=1,VLOOKUP((A16:A850/'Life tables'!$I$2)+age,lifetable,10,1),"error"))</f>
        <v>4.3180287415445218E-4</v>
      </c>
      <c r="E18" s="100"/>
      <c r="F18" s="101">
        <f t="shared" si="0"/>
        <v>646.17604227109302</v>
      </c>
      <c r="G18" s="101">
        <f t="shared" si="1"/>
        <v>64.909735818078374</v>
      </c>
      <c r="H18" s="101">
        <f t="shared" si="2"/>
        <v>1.4853795592977344</v>
      </c>
      <c r="I18" s="101">
        <f t="shared" si="3"/>
        <v>1.4853795592977344</v>
      </c>
      <c r="J18" s="101">
        <f t="shared" si="4"/>
        <v>4.5373464407101247</v>
      </c>
      <c r="K18" s="101">
        <f t="shared" si="5"/>
        <v>1.7134721347462472</v>
      </c>
      <c r="L18" s="101">
        <f t="shared" si="14"/>
        <v>572.04472875896283</v>
      </c>
      <c r="M18" s="101">
        <f t="shared" si="6"/>
        <v>353.82395772890692</v>
      </c>
      <c r="N18" s="101">
        <f t="shared" si="7"/>
        <v>34.074013734006435</v>
      </c>
      <c r="O18" s="101">
        <f t="shared" si="8"/>
        <v>0.81334317588310134</v>
      </c>
      <c r="P18" s="101">
        <f t="shared" si="9"/>
        <v>0.81334317588310134</v>
      </c>
      <c r="Q18" s="101">
        <f t="shared" si="10"/>
        <v>1.1841526053709404</v>
      </c>
      <c r="R18" s="101">
        <f t="shared" si="11"/>
        <v>6.6714295211428992E-2</v>
      </c>
      <c r="S18" s="101">
        <f t="shared" si="15"/>
        <v>316.87239074255194</v>
      </c>
      <c r="T18" s="101">
        <f t="shared" si="16"/>
        <v>5.7214990460810649</v>
      </c>
      <c r="U18" s="101">
        <f t="shared" si="16"/>
        <v>1.7801864299576762</v>
      </c>
      <c r="V18" s="33">
        <f t="shared" si="12"/>
        <v>1000</v>
      </c>
      <c r="W18" s="105">
        <f t="shared" si="13"/>
        <v>2146591.0590275894</v>
      </c>
      <c r="X18" s="112">
        <f t="shared" si="17"/>
        <v>992.49831452396131</v>
      </c>
      <c r="Y18" s="32">
        <f>(uNES*L18+ uOCEX*G18+uEREX*'PH + UC'!H18+uHOEX*I18+uNES*S18+ uOCEX*N18+uEREX*O18+uHOEX*P18)/(1+oDR)^A$5:A$65536</f>
        <v>650.83549173043514</v>
      </c>
      <c r="Z18" s="30"/>
      <c r="AA18" s="30"/>
    </row>
    <row r="19" spans="1:27" x14ac:dyDescent="0.25">
      <c r="A19" s="4">
        <v>13</v>
      </c>
      <c r="C19" s="110">
        <f>IF(male=0,VLOOKUP((A17:A851/'Life tables'!$I$2)+age,lifetable,13,1),IF(male=1,VLOOKUP((A17:A851/'Life tables'!$I$2)+age,lifetable,10,1),"error"))</f>
        <v>4.3180287415445218E-4</v>
      </c>
      <c r="E19" s="100"/>
      <c r="F19" s="101">
        <f t="shared" si="0"/>
        <v>624.51736770509137</v>
      </c>
      <c r="G19" s="101">
        <f t="shared" si="1"/>
        <v>62.734076628815068</v>
      </c>
      <c r="H19" s="101">
        <f t="shared" si="2"/>
        <v>1.4355922716589835</v>
      </c>
      <c r="I19" s="101">
        <f t="shared" si="3"/>
        <v>1.4355922716589835</v>
      </c>
      <c r="J19" s="101">
        <f t="shared" si="4"/>
        <v>4.8353433753783364</v>
      </c>
      <c r="K19" s="101">
        <f t="shared" si="5"/>
        <v>1.8260069500762983</v>
      </c>
      <c r="L19" s="101">
        <f t="shared" si="14"/>
        <v>552.25075620750363</v>
      </c>
      <c r="M19" s="101">
        <f t="shared" si="6"/>
        <v>375.48263229490863</v>
      </c>
      <c r="N19" s="101">
        <f t="shared" si="7"/>
        <v>36.159791020992067</v>
      </c>
      <c r="O19" s="101">
        <f t="shared" si="8"/>
        <v>0.86313046352185241</v>
      </c>
      <c r="P19" s="101">
        <f t="shared" si="9"/>
        <v>0.86313046352185241</v>
      </c>
      <c r="Q19" s="101">
        <f t="shared" si="10"/>
        <v>1.362646391312488</v>
      </c>
      <c r="R19" s="101">
        <f t="shared" si="11"/>
        <v>7.6770505090712052E-2</v>
      </c>
      <c r="S19" s="101">
        <f t="shared" si="15"/>
        <v>336.15716345046962</v>
      </c>
      <c r="T19" s="101">
        <f t="shared" si="16"/>
        <v>6.1979897666908244</v>
      </c>
      <c r="U19" s="101">
        <f t="shared" si="16"/>
        <v>1.9027774551670105</v>
      </c>
      <c r="V19" s="33">
        <f t="shared" si="12"/>
        <v>1000</v>
      </c>
      <c r="W19" s="105">
        <f t="shared" si="13"/>
        <v>2142904.2627621684</v>
      </c>
      <c r="X19" s="112">
        <f t="shared" si="17"/>
        <v>991.89923277814205</v>
      </c>
      <c r="Y19" s="32">
        <f>(uNES*L19+ uOCEX*G19+uEREX*'PH + UC'!H19+uHOEX*I19+uNES*S19+ uOCEX*N19+uEREX*O19+uHOEX*P19)/(1+oDR)^A$5:A$65536</f>
        <v>650.25771521093395</v>
      </c>
      <c r="Z19" s="30"/>
      <c r="AA19" s="30"/>
    </row>
    <row r="20" spans="1:27" x14ac:dyDescent="0.25">
      <c r="A20" s="4">
        <v>14</v>
      </c>
      <c r="C20" s="110">
        <f>IF(male=0,VLOOKUP((A18:A852/'Life tables'!$I$2)+age,lifetable,13,1),IF(male=1,VLOOKUP((A18:A852/'Life tables'!$I$2)+age,lifetable,10,1),"error"))</f>
        <v>4.3180287415445218E-4</v>
      </c>
      <c r="E20" s="100"/>
      <c r="F20" s="101">
        <f t="shared" si="0"/>
        <v>603.82335030855393</v>
      </c>
      <c r="G20" s="101">
        <f t="shared" si="1"/>
        <v>60.655319271140662</v>
      </c>
      <c r="H20" s="101">
        <f t="shared" si="2"/>
        <v>1.388022463387335</v>
      </c>
      <c r="I20" s="101">
        <f t="shared" si="3"/>
        <v>1.388022463387335</v>
      </c>
      <c r="J20" s="101">
        <f t="shared" si="4"/>
        <v>5.1234658788953382</v>
      </c>
      <c r="K20" s="101">
        <f t="shared" si="5"/>
        <v>1.9348128099815967</v>
      </c>
      <c r="L20" s="101">
        <f t="shared" si="14"/>
        <v>533.33370742176169</v>
      </c>
      <c r="M20" s="101">
        <f t="shared" si="6"/>
        <v>396.17664969144613</v>
      </c>
      <c r="N20" s="101">
        <f t="shared" si="7"/>
        <v>38.152669732505558</v>
      </c>
      <c r="O20" s="101">
        <f t="shared" si="8"/>
        <v>0.91070027179350088</v>
      </c>
      <c r="P20" s="101">
        <f t="shared" si="9"/>
        <v>0.91070027179350088</v>
      </c>
      <c r="Q20" s="101">
        <f t="shared" si="10"/>
        <v>1.5509775257590048</v>
      </c>
      <c r="R20" s="101">
        <f t="shared" si="11"/>
        <v>8.7380944018921311E-2</v>
      </c>
      <c r="S20" s="101">
        <f t="shared" si="15"/>
        <v>354.56422094557564</v>
      </c>
      <c r="T20" s="101">
        <f t="shared" si="16"/>
        <v>6.674443404654343</v>
      </c>
      <c r="U20" s="101">
        <f t="shared" si="16"/>
        <v>2.0221937540005182</v>
      </c>
      <c r="V20" s="33">
        <f t="shared" si="12"/>
        <v>1000</v>
      </c>
      <c r="W20" s="105">
        <f t="shared" si="13"/>
        <v>2139221.7014991534</v>
      </c>
      <c r="X20" s="112">
        <f t="shared" si="17"/>
        <v>991.30336284134523</v>
      </c>
      <c r="Y20" s="32">
        <f>(uNES*L20+ uOCEX*G20+uEREX*'PH + UC'!H20+uHOEX*I20+uNES*S20+ uOCEX*N20+uEREX*O20+uHOEX*P20)/(1+oDR)^A$5:A$65536</f>
        <v>649.68197049617424</v>
      </c>
      <c r="Z20" s="30"/>
      <c r="AA20" s="30"/>
    </row>
    <row r="21" spans="1:27" x14ac:dyDescent="0.25">
      <c r="A21" s="4">
        <v>15</v>
      </c>
      <c r="C21" s="110">
        <f>IF(male=0,VLOOKUP((A19:A853/'Life tables'!$I$2)+age,lifetable,13,1),IF(male=1,VLOOKUP((A19:A853/'Life tables'!$I$2)+age,lifetable,10,1),"error"))</f>
        <v>4.3180287415445218E-4</v>
      </c>
      <c r="E21" s="100"/>
      <c r="F21" s="101">
        <f t="shared" si="0"/>
        <v>584.05102515065062</v>
      </c>
      <c r="G21" s="101">
        <f t="shared" si="1"/>
        <v>58.669147827832631</v>
      </c>
      <c r="H21" s="101">
        <f t="shared" si="2"/>
        <v>1.3425713700194748</v>
      </c>
      <c r="I21" s="101">
        <f t="shared" si="3"/>
        <v>1.3425713700194748</v>
      </c>
      <c r="J21" s="101">
        <f t="shared" si="4"/>
        <v>5.4021537492171579</v>
      </c>
      <c r="K21" s="101">
        <f t="shared" si="5"/>
        <v>2.0400557986596835</v>
      </c>
      <c r="L21" s="101">
        <f t="shared" si="14"/>
        <v>515.25452503490214</v>
      </c>
      <c r="M21" s="101">
        <f t="shared" si="6"/>
        <v>415.94897484934944</v>
      </c>
      <c r="N21" s="101">
        <f t="shared" si="7"/>
        <v>40.056787484474832</v>
      </c>
      <c r="O21" s="101">
        <f t="shared" si="8"/>
        <v>0.95615136516136123</v>
      </c>
      <c r="P21" s="101">
        <f t="shared" si="9"/>
        <v>0.95615136516136123</v>
      </c>
      <c r="Q21" s="101">
        <f t="shared" si="10"/>
        <v>1.7487078623809489</v>
      </c>
      <c r="R21" s="101">
        <f t="shared" si="11"/>
        <v>9.8520927151010393E-2</v>
      </c>
      <c r="S21" s="101">
        <f t="shared" si="15"/>
        <v>372.13265584501994</v>
      </c>
      <c r="T21" s="101">
        <f t="shared" si="16"/>
        <v>7.1508616115981063</v>
      </c>
      <c r="U21" s="101">
        <f t="shared" si="16"/>
        <v>2.1385767258106938</v>
      </c>
      <c r="V21" s="33">
        <f t="shared" si="12"/>
        <v>1000</v>
      </c>
      <c r="W21" s="105">
        <f t="shared" si="13"/>
        <v>2135543.4344578846</v>
      </c>
      <c r="X21" s="112">
        <f t="shared" si="17"/>
        <v>990.71056166259143</v>
      </c>
      <c r="Y21" s="32">
        <f>(uNES*L21+ uOCEX*G21+uEREX*'PH + UC'!H21+uHOEX*I21+uNES*S21+ uOCEX*N21+uEREX*O21+uHOEX*P21)/(1+oDR)^A$5:A$65536</f>
        <v>649.10817789273221</v>
      </c>
      <c r="Z21" s="30"/>
      <c r="AA21" s="30"/>
    </row>
    <row r="22" spans="1:27" x14ac:dyDescent="0.25">
      <c r="A22" s="4">
        <v>16</v>
      </c>
      <c r="C22" s="110">
        <f>IF(male=0,VLOOKUP((A20:A854/'Life tables'!$I$2)+age,lifetable,13,1),IF(male=1,VLOOKUP((A20:A854/'Life tables'!$I$2)+age,lifetable,10,1),"error"))</f>
        <v>4.3180287415445218E-4</v>
      </c>
      <c r="E22" s="100"/>
      <c r="F22" s="101">
        <f t="shared" si="0"/>
        <v>565.15934091850784</v>
      </c>
      <c r="G22" s="101">
        <f t="shared" si="1"/>
        <v>56.771438608597158</v>
      </c>
      <c r="H22" s="101">
        <f t="shared" si="2"/>
        <v>1.2991446259691908</v>
      </c>
      <c r="I22" s="101">
        <f t="shared" si="3"/>
        <v>1.2991446259691908</v>
      </c>
      <c r="J22" s="101">
        <f t="shared" si="4"/>
        <v>5.6718271961089526</v>
      </c>
      <c r="K22" s="101">
        <f t="shared" si="5"/>
        <v>2.1418946030728074</v>
      </c>
      <c r="L22" s="101">
        <f t="shared" si="14"/>
        <v>497.97589125879051</v>
      </c>
      <c r="M22" s="101">
        <f t="shared" si="6"/>
        <v>434.84065908149228</v>
      </c>
      <c r="N22" s="101">
        <f t="shared" si="7"/>
        <v>41.876097607272534</v>
      </c>
      <c r="O22" s="101">
        <f t="shared" si="8"/>
        <v>0.99957810921164536</v>
      </c>
      <c r="P22" s="101">
        <f t="shared" si="9"/>
        <v>0.99957810921164536</v>
      </c>
      <c r="Q22" s="101">
        <f t="shared" si="10"/>
        <v>1.9554187694777452</v>
      </c>
      <c r="R22" s="101">
        <f t="shared" si="11"/>
        <v>0.1101668690819138</v>
      </c>
      <c r="S22" s="101">
        <f t="shared" si="15"/>
        <v>388.8998196172368</v>
      </c>
      <c r="T22" s="101">
        <f t="shared" si="16"/>
        <v>7.627245965586698</v>
      </c>
      <c r="U22" s="101">
        <f t="shared" si="16"/>
        <v>2.2520614721547214</v>
      </c>
      <c r="V22" s="33">
        <f t="shared" si="12"/>
        <v>1000.0000000000001</v>
      </c>
      <c r="W22" s="105">
        <f t="shared" si="13"/>
        <v>2131869.5177913662</v>
      </c>
      <c r="X22" s="112">
        <f t="shared" si="17"/>
        <v>990.12069256225868</v>
      </c>
      <c r="Y22" s="32">
        <f>(uNES*L22+ uOCEX*G22+uEREX*'PH + UC'!H22+uHOEX*I22+uNES*S22+ uOCEX*N22+uEREX*O22+uHOEX*P22)/(1+oDR)^A$5:A$65536</f>
        <v>648.53626127399571</v>
      </c>
      <c r="Z22" s="30"/>
      <c r="AA22" s="30"/>
    </row>
    <row r="23" spans="1:27" x14ac:dyDescent="0.25">
      <c r="A23" s="4">
        <v>17</v>
      </c>
      <c r="C23" s="110">
        <f>IF(male=0,VLOOKUP((A21:A855/'Life tables'!$I$2)+age,lifetable,13,1),IF(male=1,VLOOKUP((A21:A855/'Life tables'!$I$2)+age,lifetable,10,1),"error"))</f>
        <v>4.3180287415445218E-4</v>
      </c>
      <c r="E23" s="100"/>
      <c r="F23" s="101">
        <f t="shared" si="0"/>
        <v>547.10907468644882</v>
      </c>
      <c r="G23" s="101">
        <f t="shared" si="1"/>
        <v>54.958251588460946</v>
      </c>
      <c r="H23" s="101">
        <f t="shared" si="2"/>
        <v>1.2576520686054899</v>
      </c>
      <c r="I23" s="101">
        <f t="shared" si="3"/>
        <v>1.2576520686054899</v>
      </c>
      <c r="J23" s="101">
        <f t="shared" si="4"/>
        <v>5.9328877135847655</v>
      </c>
      <c r="K23" s="101">
        <f t="shared" si="5"/>
        <v>2.2404808424138865</v>
      </c>
      <c r="L23" s="101">
        <f t="shared" si="14"/>
        <v>481.46215040477824</v>
      </c>
      <c r="M23" s="101">
        <f t="shared" si="6"/>
        <v>452.89092531355129</v>
      </c>
      <c r="N23" s="101">
        <f t="shared" si="7"/>
        <v>43.6143773536228</v>
      </c>
      <c r="O23" s="101">
        <f t="shared" si="8"/>
        <v>1.0410706665753464</v>
      </c>
      <c r="P23" s="101">
        <f t="shared" si="9"/>
        <v>1.0410706665753464</v>
      </c>
      <c r="Q23" s="101">
        <f t="shared" si="10"/>
        <v>2.1707102608144075</v>
      </c>
      <c r="R23" s="101">
        <f t="shared" si="11"/>
        <v>0.12229623487851535</v>
      </c>
      <c r="S23" s="101">
        <f t="shared" si="15"/>
        <v>404.90140013108487</v>
      </c>
      <c r="T23" s="101">
        <f t="shared" si="16"/>
        <v>8.1035979743991735</v>
      </c>
      <c r="U23" s="101">
        <f t="shared" si="16"/>
        <v>2.3627770772924017</v>
      </c>
      <c r="V23" s="33">
        <f t="shared" si="12"/>
        <v>1000.0000000000001</v>
      </c>
      <c r="W23" s="105">
        <f t="shared" si="13"/>
        <v>2128200.0047266944</v>
      </c>
      <c r="X23" s="112">
        <f t="shared" si="17"/>
        <v>989.53362494830856</v>
      </c>
      <c r="Y23" s="32">
        <f>(uNES*L23+ uOCEX*G23+uEREX*'PH + UC'!H23+uHOEX*I23+uNES*S23+ uOCEX*N23+uEREX*O23+uHOEX*P23)/(1+oDR)^A$5:A$65536</f>
        <v>647.96614792031869</v>
      </c>
      <c r="Z23" s="30"/>
      <c r="AA23" s="30"/>
    </row>
    <row r="24" spans="1:27" x14ac:dyDescent="0.25">
      <c r="A24" s="4">
        <v>18</v>
      </c>
      <c r="C24" s="110">
        <f>IF(male=0,VLOOKUP((A22:A856/'Life tables'!$I$2)+age,lifetable,13,1),IF(male=1,VLOOKUP((A22:A856/'Life tables'!$I$2)+age,lifetable,10,1),"error"))</f>
        <v>4.3180287415445218E-4</v>
      </c>
      <c r="E24" s="100"/>
      <c r="F24" s="101">
        <f t="shared" si="0"/>
        <v>529.86275048133302</v>
      </c>
      <c r="G24" s="101">
        <f t="shared" si="1"/>
        <v>53.225822227489147</v>
      </c>
      <c r="H24" s="101">
        <f t="shared" si="2"/>
        <v>1.2180075510568906</v>
      </c>
      <c r="I24" s="101">
        <f t="shared" si="3"/>
        <v>1.2180075510568906</v>
      </c>
      <c r="J24" s="101">
        <f t="shared" si="4"/>
        <v>6.1857189134896284</v>
      </c>
      <c r="K24" s="101">
        <f t="shared" si="5"/>
        <v>2.335959382898364</v>
      </c>
      <c r="L24" s="101">
        <f t="shared" si="14"/>
        <v>465.67923485534209</v>
      </c>
      <c r="M24" s="101">
        <f t="shared" si="6"/>
        <v>470.13724951866715</v>
      </c>
      <c r="N24" s="101">
        <f t="shared" si="7"/>
        <v>45.27523574093555</v>
      </c>
      <c r="O24" s="101">
        <f t="shared" si="8"/>
        <v>1.0807151841239457</v>
      </c>
      <c r="P24" s="101">
        <f t="shared" si="9"/>
        <v>1.0807151841239457</v>
      </c>
      <c r="Q24" s="101">
        <f t="shared" si="10"/>
        <v>2.3942001651698872</v>
      </c>
      <c r="R24" s="101">
        <f t="shared" si="11"/>
        <v>0.1348874932926071</v>
      </c>
      <c r="S24" s="101">
        <f t="shared" si="15"/>
        <v>420.17149575102121</v>
      </c>
      <c r="T24" s="101">
        <f t="shared" si="16"/>
        <v>8.5799190786595148</v>
      </c>
      <c r="U24" s="101">
        <f t="shared" si="16"/>
        <v>2.4708468761909712</v>
      </c>
      <c r="V24" s="33">
        <f t="shared" si="12"/>
        <v>1000.0000000000002</v>
      </c>
      <c r="W24" s="105">
        <f t="shared" si="13"/>
        <v>2124534.9456991008</v>
      </c>
      <c r="X24" s="112">
        <f t="shared" si="17"/>
        <v>988.94923404514964</v>
      </c>
      <c r="Y24" s="32">
        <f>(uNES*L24+ uOCEX*G24+uEREX*'PH + UC'!H24+uHOEX*I24+uNES*S24+ uOCEX*N24+uEREX*O24+uHOEX*P24)/(1+oDR)^A$5:A$65536</f>
        <v>647.3977683663461</v>
      </c>
      <c r="Z24" s="30"/>
      <c r="AA24" s="30"/>
    </row>
    <row r="25" spans="1:27" x14ac:dyDescent="0.25">
      <c r="A25" s="4">
        <v>19</v>
      </c>
      <c r="C25" s="110">
        <f>IF(male=0,VLOOKUP((A23:A857/'Life tables'!$I$2)+age,lifetable,13,1),IF(male=1,VLOOKUP((A23:A857/'Life tables'!$I$2)+age,lifetable,10,1),"error"))</f>
        <v>4.3180287415445218E-4</v>
      </c>
      <c r="E25" s="100"/>
      <c r="F25" s="101">
        <f t="shared" si="0"/>
        <v>513.38456147491877</v>
      </c>
      <c r="G25" s="101">
        <f t="shared" si="1"/>
        <v>51.570553654845313</v>
      </c>
      <c r="H25" s="101">
        <f t="shared" si="2"/>
        <v>1.1801287633532394</v>
      </c>
      <c r="I25" s="101">
        <f t="shared" si="3"/>
        <v>1.1801287633532394</v>
      </c>
      <c r="J25" s="101">
        <f t="shared" si="4"/>
        <v>6.4306873219546965</v>
      </c>
      <c r="K25" s="101">
        <f t="shared" si="5"/>
        <v>2.4284686385355285</v>
      </c>
      <c r="L25" s="101">
        <f t="shared" si="14"/>
        <v>450.59459433287674</v>
      </c>
      <c r="M25" s="101">
        <f t="shared" si="6"/>
        <v>486.6154385250814</v>
      </c>
      <c r="N25" s="101">
        <f t="shared" si="7"/>
        <v>46.862121044350495</v>
      </c>
      <c r="O25" s="101">
        <f t="shared" si="8"/>
        <v>1.118593971827597</v>
      </c>
      <c r="P25" s="101">
        <f t="shared" si="9"/>
        <v>1.118593971827597</v>
      </c>
      <c r="Q25" s="101">
        <f t="shared" si="10"/>
        <v>2.625523332872965</v>
      </c>
      <c r="R25" s="101">
        <f t="shared" si="11"/>
        <v>0.14792007205769939</v>
      </c>
      <c r="S25" s="101">
        <f t="shared" si="15"/>
        <v>434.74268613214502</v>
      </c>
      <c r="T25" s="101">
        <f t="shared" si="16"/>
        <v>9.0562106548276624</v>
      </c>
      <c r="U25" s="101">
        <f t="shared" si="16"/>
        <v>2.5763887105932279</v>
      </c>
      <c r="V25" s="33">
        <f t="shared" si="12"/>
        <v>1000.0000000000002</v>
      </c>
      <c r="W25" s="105">
        <f t="shared" si="13"/>
        <v>2120874.3884798596</v>
      </c>
      <c r="X25" s="112">
        <f t="shared" si="17"/>
        <v>988.36740063457933</v>
      </c>
      <c r="Y25" s="32">
        <f>(uNES*L25+ uOCEX*G25+uEREX*'PH + UC'!H25+uHOEX*I25+uNES*S25+ uOCEX*N25+uEREX*O25+uHOEX*P25)/(1+oDR)^A$5:A$65536</f>
        <v>646.83105625517658</v>
      </c>
      <c r="Z25" s="30"/>
      <c r="AA25" s="30"/>
    </row>
    <row r="26" spans="1:27" x14ac:dyDescent="0.25">
      <c r="A26" s="4">
        <v>20</v>
      </c>
      <c r="C26" s="110">
        <f>IF(male=0,VLOOKUP((A24:A858/'Life tables'!$I$2)+age,lifetable,13,1),IF(male=1,VLOOKUP((A24:A858/'Life tables'!$I$2)+age,lifetable,10,1),"error"))</f>
        <v>4.3180287415445218E-4</v>
      </c>
      <c r="E26" s="100"/>
      <c r="F26" s="101">
        <f t="shared" si="0"/>
        <v>497.64029564170625</v>
      </c>
      <c r="G26" s="101">
        <f t="shared" si="1"/>
        <v>49.989009200966173</v>
      </c>
      <c r="H26" s="101">
        <f t="shared" si="2"/>
        <v>1.1439370615337028</v>
      </c>
      <c r="I26" s="101">
        <f t="shared" si="3"/>
        <v>1.1439370615337028</v>
      </c>
      <c r="J26" s="101">
        <f t="shared" si="4"/>
        <v>6.6681431403790112</v>
      </c>
      <c r="K26" s="101">
        <f t="shared" si="5"/>
        <v>2.5181408585037595</v>
      </c>
      <c r="L26" s="101">
        <f t="shared" si="14"/>
        <v>436.17712831878987</v>
      </c>
      <c r="M26" s="101">
        <f t="shared" si="6"/>
        <v>502.35970435829392</v>
      </c>
      <c r="N26" s="101">
        <f t="shared" si="7"/>
        <v>48.37832795604799</v>
      </c>
      <c r="O26" s="101">
        <f t="shared" si="8"/>
        <v>1.1547856736471336</v>
      </c>
      <c r="P26" s="101">
        <f t="shared" si="9"/>
        <v>1.1547856736471336</v>
      </c>
      <c r="Q26" s="101">
        <f t="shared" si="10"/>
        <v>2.8643308776782916</v>
      </c>
      <c r="R26" s="101">
        <f t="shared" si="11"/>
        <v>0.16137431517686932</v>
      </c>
      <c r="S26" s="101">
        <f t="shared" si="15"/>
        <v>448.64609986209649</v>
      </c>
      <c r="T26" s="101">
        <f t="shared" si="16"/>
        <v>9.5324740180573038</v>
      </c>
      <c r="U26" s="101">
        <f t="shared" si="16"/>
        <v>2.6795151736806289</v>
      </c>
      <c r="V26" s="33">
        <f t="shared" si="12"/>
        <v>1000.0000000000002</v>
      </c>
      <c r="W26" s="105">
        <f t="shared" si="13"/>
        <v>2117218.3782983702</v>
      </c>
      <c r="X26" s="112">
        <f t="shared" si="17"/>
        <v>987.78801080826202</v>
      </c>
      <c r="Y26" s="32">
        <f>(uNES*L26+ uOCEX*G26+uEREX*'PH + UC'!H26+uHOEX*I26+uNES*S26+ uOCEX*N26+uEREX*O26+uHOEX*P26)/(1+oDR)^A$5:A$65536</f>
        <v>646.2659481990637</v>
      </c>
      <c r="Z26" s="30"/>
      <c r="AA26" s="30"/>
    </row>
    <row r="27" spans="1:27" x14ac:dyDescent="0.25">
      <c r="A27" s="4">
        <v>21</v>
      </c>
      <c r="C27" s="110">
        <f>IF(male=0,VLOOKUP((A25:A859/'Life tables'!$I$2)+age,lifetable,13,1),IF(male=1,VLOOKUP((A25:A859/'Life tables'!$I$2)+age,lifetable,10,1),"error"))</f>
        <v>4.3180287415445218E-4</v>
      </c>
      <c r="E27" s="100"/>
      <c r="F27" s="101">
        <f t="shared" si="0"/>
        <v>482.59726472791033</v>
      </c>
      <c r="G27" s="101">
        <f t="shared" si="1"/>
        <v>48.477905262346255</v>
      </c>
      <c r="H27" s="101">
        <f t="shared" si="2"/>
        <v>1.109357304366132</v>
      </c>
      <c r="I27" s="101">
        <f t="shared" si="3"/>
        <v>1.109357304366132</v>
      </c>
      <c r="J27" s="101">
        <f t="shared" si="4"/>
        <v>6.8984209725178474</v>
      </c>
      <c r="K27" s="101">
        <f t="shared" si="5"/>
        <v>2.6051024017263473</v>
      </c>
      <c r="L27" s="101">
        <f t="shared" si="14"/>
        <v>422.39712148258764</v>
      </c>
      <c r="M27" s="101">
        <f t="shared" si="6"/>
        <v>517.4027352720899</v>
      </c>
      <c r="N27" s="101">
        <f t="shared" si="7"/>
        <v>49.827004425690824</v>
      </c>
      <c r="O27" s="101">
        <f t="shared" si="8"/>
        <v>1.1893654308147044</v>
      </c>
      <c r="P27" s="101">
        <f t="shared" si="9"/>
        <v>1.1893654308147044</v>
      </c>
      <c r="Q27" s="101">
        <f t="shared" si="10"/>
        <v>3.1102894524085665</v>
      </c>
      <c r="R27" s="101">
        <f t="shared" si="11"/>
        <v>0.17523144211296868</v>
      </c>
      <c r="S27" s="101">
        <f t="shared" si="15"/>
        <v>461.91147909024812</v>
      </c>
      <c r="T27" s="101">
        <f t="shared" si="16"/>
        <v>10.008710424926413</v>
      </c>
      <c r="U27" s="101">
        <f t="shared" si="16"/>
        <v>2.7803338438393159</v>
      </c>
      <c r="V27" s="33">
        <f t="shared" si="12"/>
        <v>1000.0000000000002</v>
      </c>
      <c r="W27" s="105">
        <f t="shared" si="13"/>
        <v>2113566.957958654</v>
      </c>
      <c r="X27" s="112">
        <f t="shared" si="17"/>
        <v>987.21095573123466</v>
      </c>
      <c r="Y27" s="32">
        <f>(uNES*L27+ uOCEX*G27+uEREX*'PH + UC'!H27+uHOEX*I27+uNES*S27+ uOCEX*N27+uEREX*O27+uHOEX*P27)/(1+oDR)^A$5:A$65536</f>
        <v>645.70238364635782</v>
      </c>
      <c r="Z27" s="30"/>
      <c r="AA27" s="30"/>
    </row>
    <row r="28" spans="1:27" x14ac:dyDescent="0.25">
      <c r="A28" s="4">
        <v>22</v>
      </c>
      <c r="C28" s="110">
        <f>IF(male=0,VLOOKUP((A26:A860/'Life tables'!$I$2)+age,lifetable,13,1),IF(male=1,VLOOKUP((A26:A860/'Life tables'!$I$2)+age,lifetable,10,1),"error"))</f>
        <v>4.3180287415445218E-4</v>
      </c>
      <c r="E28" s="100"/>
      <c r="F28" s="101">
        <f t="shared" si="0"/>
        <v>468.22423638408895</v>
      </c>
      <c r="G28" s="101">
        <f t="shared" si="1"/>
        <v>47.034104484118402</v>
      </c>
      <c r="H28" s="101">
        <f t="shared" si="2"/>
        <v>1.0763176973387911</v>
      </c>
      <c r="I28" s="101">
        <f t="shared" si="3"/>
        <v>1.0763176973387911</v>
      </c>
      <c r="J28" s="101">
        <f t="shared" si="4"/>
        <v>7.1218405191872218</v>
      </c>
      <c r="K28" s="101">
        <f t="shared" si="5"/>
        <v>2.6894739992179635</v>
      </c>
      <c r="L28" s="101">
        <f t="shared" si="14"/>
        <v>409.22618198688775</v>
      </c>
      <c r="M28" s="101">
        <f t="shared" si="6"/>
        <v>531.77576361591116</v>
      </c>
      <c r="N28" s="101">
        <f t="shared" si="7"/>
        <v>51.211158196199101</v>
      </c>
      <c r="O28" s="101">
        <f t="shared" si="8"/>
        <v>1.222405037842045</v>
      </c>
      <c r="P28" s="101">
        <f t="shared" si="9"/>
        <v>1.222405037842045</v>
      </c>
      <c r="Q28" s="101">
        <f t="shared" si="10"/>
        <v>3.3630805568589346</v>
      </c>
      <c r="R28" s="101">
        <f t="shared" si="11"/>
        <v>0.1894735087964618</v>
      </c>
      <c r="S28" s="101">
        <f t="shared" si="15"/>
        <v>474.56724127837259</v>
      </c>
      <c r="T28" s="101">
        <f t="shared" si="16"/>
        <v>10.484921076046156</v>
      </c>
      <c r="U28" s="101">
        <f t="shared" si="16"/>
        <v>2.8789475080144253</v>
      </c>
      <c r="V28" s="33">
        <f t="shared" si="12"/>
        <v>1000.0000000000001</v>
      </c>
      <c r="W28" s="105">
        <f t="shared" si="13"/>
        <v>2109920.1679505436</v>
      </c>
      <c r="X28" s="112">
        <f t="shared" si="17"/>
        <v>986.63613141593942</v>
      </c>
      <c r="Y28" s="32">
        <f>(uNES*L28+ uOCEX*G28+uEREX*'PH + UC'!H28+uHOEX*I28+uNES*S28+ uOCEX*N28+uEREX*O28+uHOEX*P28)/(1+oDR)^A$5:A$65536</f>
        <v>645.14030475441155</v>
      </c>
      <c r="Z28" s="30"/>
      <c r="AA28" s="30"/>
    </row>
    <row r="29" spans="1:27" x14ac:dyDescent="0.25">
      <c r="A29" s="4">
        <v>23</v>
      </c>
      <c r="C29" s="110">
        <f>IF(male=0,VLOOKUP((A27:A861/'Life tables'!$I$2)+age,lifetable,13,1),IF(male=1,VLOOKUP((A27:A861/'Life tables'!$I$2)+age,lifetable,10,1),"error"))</f>
        <v>4.3180287415445218E-4</v>
      </c>
      <c r="E29" s="100"/>
      <c r="F29" s="101">
        <f t="shared" si="0"/>
        <v>454.49136932052176</v>
      </c>
      <c r="G29" s="101">
        <f t="shared" si="1"/>
        <v>45.654609246275825</v>
      </c>
      <c r="H29" s="101">
        <f t="shared" si="2"/>
        <v>1.0447496436005532</v>
      </c>
      <c r="I29" s="101">
        <f t="shared" si="3"/>
        <v>1.0447496436005532</v>
      </c>
      <c r="J29" s="101">
        <f t="shared" si="4"/>
        <v>7.3387072420269135</v>
      </c>
      <c r="K29" s="101">
        <f t="shared" si="5"/>
        <v>2.7713710047464617</v>
      </c>
      <c r="L29" s="101">
        <f t="shared" si="14"/>
        <v>396.63718254027145</v>
      </c>
      <c r="M29" s="101">
        <f t="shared" si="6"/>
        <v>545.5086306794783</v>
      </c>
      <c r="N29" s="101">
        <f t="shared" si="7"/>
        <v>52.53366304842789</v>
      </c>
      <c r="O29" s="101">
        <f t="shared" si="8"/>
        <v>1.2539730915802829</v>
      </c>
      <c r="P29" s="101">
        <f t="shared" si="9"/>
        <v>1.2539730915802829</v>
      </c>
      <c r="Q29" s="101">
        <f t="shared" si="10"/>
        <v>3.6223998765266789</v>
      </c>
      <c r="R29" s="101">
        <f t="shared" si="11"/>
        <v>0.20408337036993818</v>
      </c>
      <c r="S29" s="101">
        <f t="shared" si="15"/>
        <v>486.64053820099321</v>
      </c>
      <c r="T29" s="101">
        <f t="shared" si="16"/>
        <v>10.961107118553592</v>
      </c>
      <c r="U29" s="101">
        <f t="shared" si="16"/>
        <v>2.9754543751163998</v>
      </c>
      <c r="V29" s="33">
        <f t="shared" si="12"/>
        <v>1000</v>
      </c>
      <c r="W29" s="105">
        <f t="shared" si="13"/>
        <v>2106278.0465557985</v>
      </c>
      <c r="X29" s="112">
        <f t="shared" si="17"/>
        <v>986.06343850633004</v>
      </c>
      <c r="Y29" s="32">
        <f>(uNES*L29+ uOCEX*G29+uEREX*'PH + UC'!H29+uHOEX*I29+uNES*S29+ uOCEX*N29+uEREX*O29+uHOEX*P29)/(1+oDR)^A$5:A$65536</f>
        <v>644.5796562681802</v>
      </c>
      <c r="Z29" s="30"/>
      <c r="AA29" s="30"/>
    </row>
    <row r="30" spans="1:27" x14ac:dyDescent="0.25">
      <c r="A30" s="4">
        <v>24</v>
      </c>
      <c r="C30" s="110">
        <f>IF(male=0,VLOOKUP((A28:A862/'Life tables'!$I$2)+age,lifetable,13,1),IF(male=1,VLOOKUP((A28:A862/'Life tables'!$I$2)+age,lifetable,10,1),"error"))</f>
        <v>4.3180287415445218E-4</v>
      </c>
      <c r="E30" s="100"/>
      <c r="F30" s="101">
        <f t="shared" si="0"/>
        <v>441.37015135070681</v>
      </c>
      <c r="G30" s="101">
        <f t="shared" si="1"/>
        <v>44.336555440011686</v>
      </c>
      <c r="H30" s="101">
        <f t="shared" si="2"/>
        <v>1.0145876015400763</v>
      </c>
      <c r="I30" s="101">
        <f t="shared" si="3"/>
        <v>1.0145876015400763</v>
      </c>
      <c r="J30" s="101">
        <f t="shared" si="4"/>
        <v>7.5493129977000928</v>
      </c>
      <c r="K30" s="101">
        <f t="shared" si="5"/>
        <v>2.8509036343304373</v>
      </c>
      <c r="L30" s="101">
        <f t="shared" si="14"/>
        <v>384.60420407558445</v>
      </c>
      <c r="M30" s="101">
        <f t="shared" si="6"/>
        <v>558.62984864929331</v>
      </c>
      <c r="N30" s="101">
        <f t="shared" si="7"/>
        <v>53.797264767712598</v>
      </c>
      <c r="O30" s="101">
        <f t="shared" si="8"/>
        <v>1.2841351336407598</v>
      </c>
      <c r="P30" s="101">
        <f t="shared" si="9"/>
        <v>1.2841351336407598</v>
      </c>
      <c r="Q30" s="101">
        <f t="shared" si="10"/>
        <v>3.8879566507932743</v>
      </c>
      <c r="R30" s="101">
        <f t="shared" si="11"/>
        <v>0.21904464559194955</v>
      </c>
      <c r="S30" s="101">
        <f t="shared" si="15"/>
        <v>498.15731231791398</v>
      </c>
      <c r="T30" s="101">
        <f t="shared" si="16"/>
        <v>11.437269648493366</v>
      </c>
      <c r="U30" s="101">
        <f t="shared" si="16"/>
        <v>3.0699482799223867</v>
      </c>
      <c r="V30" s="33">
        <f t="shared" si="12"/>
        <v>1000.0000000000001</v>
      </c>
      <c r="W30" s="105">
        <f t="shared" si="13"/>
        <v>2102640.6299493713</v>
      </c>
      <c r="X30" s="112">
        <f t="shared" si="17"/>
        <v>985.49278207158432</v>
      </c>
      <c r="Y30" s="32">
        <f>(uNES*L30+ uOCEX*G30+uEREX*'PH + UC'!H30+uHOEX*I30+uNES*S30+ uOCEX*N30+uEREX*O30+uHOEX*P30)/(1+oDR)^A$5:A$65536</f>
        <v>644.02038540426349</v>
      </c>
      <c r="Z30" s="30"/>
      <c r="AA30" s="30"/>
    </row>
    <row r="31" spans="1:27" x14ac:dyDescent="0.25">
      <c r="A31" s="4">
        <v>25</v>
      </c>
      <c r="C31" s="110">
        <f>IF(male=0,VLOOKUP((A29:A863/'Life tables'!$I$2)+age,lifetable,13,1),IF(male=1,VLOOKUP((A29:A863/'Life tables'!$I$2)+age,lifetable,10,1),"error"))</f>
        <v>4.3180287415445218E-4</v>
      </c>
      <c r="E31" s="100"/>
      <c r="F31" s="101">
        <f t="shared" si="0"/>
        <v>428.83334019434261</v>
      </c>
      <c r="G31" s="101">
        <f t="shared" si="1"/>
        <v>43.077206521254745</v>
      </c>
      <c r="H31" s="101">
        <f t="shared" si="2"/>
        <v>0.98576894870827314</v>
      </c>
      <c r="I31" s="101">
        <f t="shared" si="3"/>
        <v>0.98576894870827314</v>
      </c>
      <c r="J31" s="101">
        <f t="shared" si="4"/>
        <v>7.7539366438462958</v>
      </c>
      <c r="K31" s="101">
        <f t="shared" si="5"/>
        <v>2.928177195069789</v>
      </c>
      <c r="L31" s="101">
        <f t="shared" si="14"/>
        <v>373.10248193675523</v>
      </c>
      <c r="M31" s="101">
        <f t="shared" si="6"/>
        <v>571.16665980565756</v>
      </c>
      <c r="N31" s="101">
        <f t="shared" si="7"/>
        <v>55.004586844670143</v>
      </c>
      <c r="O31" s="101">
        <f t="shared" si="8"/>
        <v>1.3129537864725631</v>
      </c>
      <c r="P31" s="101">
        <f t="shared" si="9"/>
        <v>1.3129537864725631</v>
      </c>
      <c r="Q31" s="101">
        <f t="shared" si="10"/>
        <v>4.1594730692470243</v>
      </c>
      <c r="R31" s="101">
        <f t="shared" si="11"/>
        <v>0.23434168282626705</v>
      </c>
      <c r="S31" s="101">
        <f t="shared" si="15"/>
        <v>509.14235063596902</v>
      </c>
      <c r="T31" s="101">
        <f t="shared" si="16"/>
        <v>11.913409713093319</v>
      </c>
      <c r="U31" s="101">
        <f t="shared" si="16"/>
        <v>3.1625188778960562</v>
      </c>
      <c r="V31" s="33">
        <f t="shared" si="12"/>
        <v>1000.0000000000002</v>
      </c>
      <c r="W31" s="105">
        <f t="shared" si="13"/>
        <v>2099007.952296047</v>
      </c>
      <c r="X31" s="112">
        <f t="shared" si="17"/>
        <v>984.92407140901082</v>
      </c>
      <c r="Y31" s="32">
        <f>(uNES*L31+ uOCEX*G31+uEREX*'PH + UC'!H31+uHOEX*I31+uNES*S31+ uOCEX*N31+uEREX*O31+uHOEX*P31)/(1+oDR)^A$5:A$65536</f>
        <v>643.46244174014328</v>
      </c>
      <c r="Z31" s="30"/>
      <c r="AA31" s="30"/>
    </row>
    <row r="32" spans="1:27" x14ac:dyDescent="0.25">
      <c r="A32" s="4">
        <v>26</v>
      </c>
      <c r="C32" s="110">
        <f>IF(male=0,VLOOKUP((A30:A864/'Life tables'!$I$2)+age,lifetable,13,1),IF(male=1,VLOOKUP((A30:A864/'Life tables'!$I$2)+age,lifetable,10,1),"error"))</f>
        <v>4.3180287415445218E-4</v>
      </c>
      <c r="E32" s="100"/>
      <c r="F32" s="101">
        <f t="shared" si="0"/>
        <v>416.85490691689029</v>
      </c>
      <c r="G32" s="101">
        <f t="shared" si="1"/>
        <v>41.87394782905502</v>
      </c>
      <c r="H32" s="101">
        <f t="shared" si="2"/>
        <v>0.95823385180154674</v>
      </c>
      <c r="I32" s="101">
        <f t="shared" si="3"/>
        <v>0.95823385180154674</v>
      </c>
      <c r="J32" s="101">
        <f t="shared" si="4"/>
        <v>7.9528446180458152</v>
      </c>
      <c r="K32" s="101">
        <f t="shared" si="5"/>
        <v>3.0032923037843795</v>
      </c>
      <c r="L32" s="101">
        <f t="shared" si="14"/>
        <v>362.10835446240196</v>
      </c>
      <c r="M32" s="101">
        <f t="shared" si="6"/>
        <v>583.14509308310994</v>
      </c>
      <c r="N32" s="101">
        <f t="shared" si="7"/>
        <v>56.158135922091603</v>
      </c>
      <c r="O32" s="101">
        <f t="shared" si="8"/>
        <v>1.3404888833792896</v>
      </c>
      <c r="P32" s="101">
        <f t="shared" si="9"/>
        <v>1.3404888833792896</v>
      </c>
      <c r="Q32" s="101">
        <f t="shared" si="10"/>
        <v>4.4366836948929231</v>
      </c>
      <c r="R32" s="101">
        <f t="shared" si="11"/>
        <v>0.24995952754594497</v>
      </c>
      <c r="S32" s="101">
        <f t="shared" si="15"/>
        <v>519.61933617182092</v>
      </c>
      <c r="T32" s="101">
        <f t="shared" si="16"/>
        <v>12.389528312938738</v>
      </c>
      <c r="U32" s="101">
        <f t="shared" si="16"/>
        <v>3.2532518313303243</v>
      </c>
      <c r="V32" s="33">
        <f t="shared" si="12"/>
        <v>1000.0000000000002</v>
      </c>
      <c r="W32" s="105">
        <f t="shared" si="13"/>
        <v>2095380.0458426892</v>
      </c>
      <c r="X32" s="112">
        <f t="shared" si="17"/>
        <v>984.35721985573116</v>
      </c>
      <c r="Y32" s="32">
        <f>(uNES*L32+ uOCEX*G32+uEREX*'PH + UC'!H32+uHOEX*I32+uNES*S32+ uOCEX*N32+uEREX*O32+uHOEX*P32)/(1+oDR)^A$5:A$65536</f>
        <v>642.90577710838488</v>
      </c>
      <c r="Z32" s="30"/>
      <c r="AA32" s="30"/>
    </row>
    <row r="33" spans="1:27" x14ac:dyDescent="0.25">
      <c r="A33" s="4">
        <v>27</v>
      </c>
      <c r="C33" s="110">
        <f>IF(male=0,VLOOKUP((A31:A865/'Life tables'!$I$2)+age,lifetable,13,1),IF(male=1,VLOOKUP((A31:A865/'Life tables'!$I$2)+age,lifetable,10,1),"error"))</f>
        <v>4.3180287415445218E-4</v>
      </c>
      <c r="E33" s="100"/>
      <c r="F33" s="101">
        <f t="shared" si="0"/>
        <v>405.40998188828439</v>
      </c>
      <c r="G33" s="101">
        <f t="shared" si="1"/>
        <v>40.724281157023171</v>
      </c>
      <c r="H33" s="101">
        <f t="shared" si="2"/>
        <v>0.93192514243585023</v>
      </c>
      <c r="I33" s="101">
        <f t="shared" si="3"/>
        <v>0.93192514243585023</v>
      </c>
      <c r="J33" s="101">
        <f t="shared" si="4"/>
        <v>8.1462914909975588</v>
      </c>
      <c r="K33" s="101">
        <f t="shared" si="5"/>
        <v>3.076345095914736</v>
      </c>
      <c r="L33" s="101">
        <f t="shared" si="14"/>
        <v>351.59921385947723</v>
      </c>
      <c r="M33" s="101">
        <f t="shared" si="6"/>
        <v>594.59001811171584</v>
      </c>
      <c r="N33" s="101">
        <f t="shared" si="7"/>
        <v>57.260306999235517</v>
      </c>
      <c r="O33" s="101">
        <f t="shared" si="8"/>
        <v>1.3667975927449862</v>
      </c>
      <c r="P33" s="101">
        <f t="shared" si="9"/>
        <v>1.3667975927449862</v>
      </c>
      <c r="Q33" s="101">
        <f t="shared" si="10"/>
        <v>4.7193349130522151</v>
      </c>
      <c r="R33" s="101">
        <f t="shared" si="11"/>
        <v>0.26588389128472345</v>
      </c>
      <c r="S33" s="101">
        <f t="shared" si="15"/>
        <v>529.61089712265334</v>
      </c>
      <c r="T33" s="101">
        <f t="shared" si="16"/>
        <v>12.865626404049774</v>
      </c>
      <c r="U33" s="101">
        <f t="shared" si="16"/>
        <v>3.3422289871994595</v>
      </c>
      <c r="V33" s="33">
        <f t="shared" si="12"/>
        <v>1000.0000000000002</v>
      </c>
      <c r="W33" s="105">
        <f t="shared" si="13"/>
        <v>2091756.9410062553</v>
      </c>
      <c r="X33" s="112">
        <f t="shared" si="17"/>
        <v>983.79214460875096</v>
      </c>
      <c r="Y33" s="32">
        <f>(uNES*L33+ uOCEX*G33+uEREX*'PH + UC'!H33+uHOEX*I33+uNES*S33+ uOCEX*N33+uEREX*O33+uHOEX*P33)/(1+oDR)^A$5:A$65536</f>
        <v>642.35034549557929</v>
      </c>
      <c r="Z33" s="30"/>
      <c r="AA33" s="30"/>
    </row>
    <row r="34" spans="1:27" x14ac:dyDescent="0.25">
      <c r="A34" s="4">
        <v>28</v>
      </c>
      <c r="C34" s="110">
        <f>IF(male=0,VLOOKUP((A32:A866/'Life tables'!$I$2)+age,lifetable,13,1),IF(male=1,VLOOKUP((A32:A866/'Life tables'!$I$2)+age,lifetable,10,1),"error"))</f>
        <v>4.3180287415445218E-4</v>
      </c>
      <c r="E34" s="100"/>
      <c r="F34" s="101">
        <f t="shared" si="0"/>
        <v>394.47480314859297</v>
      </c>
      <c r="G34" s="101">
        <f t="shared" si="1"/>
        <v>39.625819566552977</v>
      </c>
      <c r="H34" s="101">
        <f t="shared" si="2"/>
        <v>0.90678819845365544</v>
      </c>
      <c r="I34" s="101">
        <f t="shared" si="3"/>
        <v>0.90678819845365544</v>
      </c>
      <c r="J34" s="101">
        <f t="shared" si="4"/>
        <v>8.3345204950588787</v>
      </c>
      <c r="K34" s="101">
        <f t="shared" si="5"/>
        <v>3.1474274251185062</v>
      </c>
      <c r="L34" s="101">
        <f t="shared" si="14"/>
        <v>341.55345926495528</v>
      </c>
      <c r="M34" s="101">
        <f t="shared" si="6"/>
        <v>605.52519685140726</v>
      </c>
      <c r="N34" s="101">
        <f t="shared" si="7"/>
        <v>58.313388404326645</v>
      </c>
      <c r="O34" s="101">
        <f t="shared" si="8"/>
        <v>1.3919345367271809</v>
      </c>
      <c r="P34" s="101">
        <f t="shared" si="9"/>
        <v>1.3919345367271809</v>
      </c>
      <c r="Q34" s="101">
        <f t="shared" si="10"/>
        <v>5.0071844048074539</v>
      </c>
      <c r="R34" s="101">
        <f t="shared" si="11"/>
        <v>0.28210112197130643</v>
      </c>
      <c r="S34" s="101">
        <f t="shared" si="15"/>
        <v>539.13865384684755</v>
      </c>
      <c r="T34" s="101">
        <f t="shared" si="16"/>
        <v>13.341704899866333</v>
      </c>
      <c r="U34" s="101">
        <f t="shared" si="16"/>
        <v>3.4295285470898125</v>
      </c>
      <c r="V34" s="33">
        <f t="shared" si="12"/>
        <v>1000.0000000000002</v>
      </c>
      <c r="W34" s="105">
        <f t="shared" si="13"/>
        <v>2088138.6664578132</v>
      </c>
      <c r="X34" s="112">
        <f t="shared" si="17"/>
        <v>983.22876655304424</v>
      </c>
      <c r="Y34" s="32">
        <f>(uNES*L34+ uOCEX*G34+uEREX*'PH + UC'!H34+uHOEX*I34+uNES*S34+ uOCEX*N34+uEREX*O34+uHOEX*P34)/(1+oDR)^A$5:A$65536</f>
        <v>641.7961029458163</v>
      </c>
      <c r="Z34" s="30"/>
      <c r="AA34" s="30"/>
    </row>
    <row r="35" spans="1:27" x14ac:dyDescent="0.25">
      <c r="A35" s="4">
        <v>29</v>
      </c>
      <c r="C35" s="110">
        <f>IF(male=0,VLOOKUP((A33:A867/'Life tables'!$I$2)+age,lifetable,13,1),IF(male=1,VLOOKUP((A33:A867/'Life tables'!$I$2)+age,lifetable,10,1),"error"))</f>
        <v>4.3180287415445218E-4</v>
      </c>
      <c r="E35" s="100"/>
      <c r="F35" s="101">
        <f t="shared" si="0"/>
        <v>384.0266670734224</v>
      </c>
      <c r="G35" s="101">
        <f t="shared" si="1"/>
        <v>38.576282431058047</v>
      </c>
      <c r="H35" s="101">
        <f t="shared" si="2"/>
        <v>0.8827708305173978</v>
      </c>
      <c r="I35" s="101">
        <f t="shared" si="3"/>
        <v>0.8827708305173978</v>
      </c>
      <c r="J35" s="101">
        <f t="shared" si="4"/>
        <v>8.5177640292447361</v>
      </c>
      <c r="K35" s="101">
        <f t="shared" si="5"/>
        <v>3.2166270539770747</v>
      </c>
      <c r="L35" s="101">
        <f t="shared" si="14"/>
        <v>331.95045189810776</v>
      </c>
      <c r="M35" s="101">
        <f t="shared" si="6"/>
        <v>615.97333292657788</v>
      </c>
      <c r="N35" s="101">
        <f t="shared" si="7"/>
        <v>59.319566545584394</v>
      </c>
      <c r="O35" s="101">
        <f t="shared" si="8"/>
        <v>1.4159519046634388</v>
      </c>
      <c r="P35" s="101">
        <f t="shared" si="9"/>
        <v>1.4159519046634388</v>
      </c>
      <c r="Q35" s="101">
        <f t="shared" si="10"/>
        <v>5.3000006438998231</v>
      </c>
      <c r="R35" s="101">
        <f t="shared" si="11"/>
        <v>0.29859817558492346</v>
      </c>
      <c r="S35" s="101">
        <f t="shared" si="15"/>
        <v>548.22326375218188</v>
      </c>
      <c r="T35" s="101">
        <f t="shared" si="16"/>
        <v>13.817764673144559</v>
      </c>
      <c r="U35" s="101">
        <f t="shared" si="16"/>
        <v>3.5152252295619983</v>
      </c>
      <c r="V35" s="33">
        <f t="shared" si="12"/>
        <v>1000.0000000000002</v>
      </c>
      <c r="W35" s="105">
        <f t="shared" si="13"/>
        <v>2084525.2492027006</v>
      </c>
      <c r="X35" s="112">
        <f t="shared" si="17"/>
        <v>982.66701009729377</v>
      </c>
      <c r="Y35" s="32">
        <f>(uNES*L35+ uOCEX*G35+uEREX*'PH + UC'!H35+uHOEX*I35+uNES*S35+ uOCEX*N35+uEREX*O35+uHOEX*P35)/(1+oDR)^A$5:A$65536</f>
        <v>641.2430074684795</v>
      </c>
      <c r="Z35" s="30"/>
      <c r="AA35" s="30"/>
    </row>
    <row r="36" spans="1:27" x14ac:dyDescent="0.25">
      <c r="A36" s="4">
        <v>30</v>
      </c>
      <c r="C36" s="110">
        <f>IF(male=0,VLOOKUP((A34:A868/'Life tables'!$I$2)+age,lifetable,13,1),IF(male=1,VLOOKUP((A34:A868/'Life tables'!$I$2)+age,lifetable,10,1),"error"))</f>
        <v>4.3180287415445218E-4</v>
      </c>
      <c r="E36" s="100"/>
      <c r="F36" s="101">
        <f t="shared" si="0"/>
        <v>374.04388123663961</v>
      </c>
      <c r="G36" s="101">
        <f t="shared" si="1"/>
        <v>37.573490700933554</v>
      </c>
      <c r="H36" s="101">
        <f t="shared" si="2"/>
        <v>0.8598231737539439</v>
      </c>
      <c r="I36" s="101">
        <f t="shared" si="3"/>
        <v>0.8598231737539439</v>
      </c>
      <c r="J36" s="101">
        <f t="shared" si="4"/>
        <v>8.696244141734665</v>
      </c>
      <c r="K36" s="101">
        <f t="shared" si="5"/>
        <v>3.2840278362082871</v>
      </c>
      <c r="L36" s="101">
        <f t="shared" si="14"/>
        <v>322.77047221025521</v>
      </c>
      <c r="M36" s="101">
        <f t="shared" si="6"/>
        <v>625.95611876336068</v>
      </c>
      <c r="N36" s="101">
        <f t="shared" si="7"/>
        <v>60.280930450644775</v>
      </c>
      <c r="O36" s="101">
        <f t="shared" si="8"/>
        <v>1.4388995614268927</v>
      </c>
      <c r="P36" s="101">
        <f t="shared" si="9"/>
        <v>1.4388995614268927</v>
      </c>
      <c r="Q36" s="101">
        <f t="shared" si="10"/>
        <v>5.5975624160341884</v>
      </c>
      <c r="R36" s="101">
        <f t="shared" si="11"/>
        <v>0.31536258907332637</v>
      </c>
      <c r="S36" s="101">
        <f t="shared" si="15"/>
        <v>556.88446418475462</v>
      </c>
      <c r="T36" s="101">
        <f t="shared" si="16"/>
        <v>14.293806557768853</v>
      </c>
      <c r="U36" s="101">
        <f t="shared" si="16"/>
        <v>3.5993904252816136</v>
      </c>
      <c r="V36" s="33">
        <f t="shared" si="12"/>
        <v>1000.0000000000002</v>
      </c>
      <c r="W36" s="105">
        <f t="shared" si="13"/>
        <v>2080916.7146570506</v>
      </c>
      <c r="X36" s="112">
        <f t="shared" si="17"/>
        <v>982.10680301694981</v>
      </c>
      <c r="Y36" s="32">
        <f>(uNES*L36+ uOCEX*G36+uEREX*'PH + UC'!H36+uHOEX*I36+uNES*S36+ uOCEX*N36+uEREX*O36+uHOEX*P36)/(1+oDR)^A$5:A$65536</f>
        <v>640.69101895017775</v>
      </c>
      <c r="Z36" s="30"/>
      <c r="AA36" s="30"/>
    </row>
    <row r="37" spans="1:27" x14ac:dyDescent="0.25">
      <c r="A37" s="4">
        <v>31</v>
      </c>
      <c r="C37" s="110">
        <f>IF(male=0,VLOOKUP((A35:A869/'Life tables'!$I$2)+age,lifetable,13,1),IF(male=1,VLOOKUP((A35:A869/'Life tables'!$I$2)+age,lifetable,10,1),"error"))</f>
        <v>4.3180287415445218E-4</v>
      </c>
      <c r="E37" s="100"/>
      <c r="F37" s="101">
        <f t="shared" si="0"/>
        <v>364.50571937254415</v>
      </c>
      <c r="G37" s="101">
        <f t="shared" si="1"/>
        <v>36.615362379412211</v>
      </c>
      <c r="H37" s="101">
        <f t="shared" si="2"/>
        <v>0.83789758422511285</v>
      </c>
      <c r="I37" s="101">
        <f t="shared" si="3"/>
        <v>0.83789758422511285</v>
      </c>
      <c r="J37" s="101">
        <f t="shared" si="4"/>
        <v>8.8701729908893334</v>
      </c>
      <c r="K37" s="101">
        <f t="shared" si="5"/>
        <v>3.3497098907635849</v>
      </c>
      <c r="L37" s="101">
        <f t="shared" si="14"/>
        <v>313.99467894302882</v>
      </c>
      <c r="M37" s="101">
        <f t="shared" si="6"/>
        <v>635.49428062745608</v>
      </c>
      <c r="N37" s="101">
        <f t="shared" si="7"/>
        <v>61.199476103800841</v>
      </c>
      <c r="O37" s="101">
        <f t="shared" si="8"/>
        <v>1.4608251509557235</v>
      </c>
      <c r="P37" s="101">
        <f t="shared" si="9"/>
        <v>1.4608251509557235</v>
      </c>
      <c r="Q37" s="101">
        <f t="shared" si="10"/>
        <v>5.8996583595938477</v>
      </c>
      <c r="R37" s="101">
        <f t="shared" si="11"/>
        <v>0.33238245447699277</v>
      </c>
      <c r="S37" s="101">
        <f t="shared" si="15"/>
        <v>565.14111340767295</v>
      </c>
      <c r="T37" s="101">
        <f t="shared" si="16"/>
        <v>14.76983135048318</v>
      </c>
      <c r="U37" s="101">
        <f t="shared" si="16"/>
        <v>3.6820923452405778</v>
      </c>
      <c r="V37" s="33">
        <f t="shared" si="12"/>
        <v>1000.0000000000002</v>
      </c>
      <c r="W37" s="105">
        <f t="shared" si="13"/>
        <v>2077313.0867208021</v>
      </c>
      <c r="X37" s="112">
        <f t="shared" si="17"/>
        <v>981.54807630427649</v>
      </c>
      <c r="Y37" s="32">
        <f>(uNES*L37+ uOCEX*G37+uEREX*'PH + UC'!H37+uHOEX*I37+uNES*S37+ uOCEX*N37+uEREX*O37+uHOEX*P37)/(1+oDR)^A$5:A$65536</f>
        <v>640.14009907061927</v>
      </c>
      <c r="Z37" s="30"/>
      <c r="AA37" s="30"/>
    </row>
    <row r="38" spans="1:27" x14ac:dyDescent="0.25">
      <c r="A38" s="4">
        <v>32</v>
      </c>
      <c r="C38" s="110">
        <f>IF(male=0,VLOOKUP((A36:A870/'Life tables'!$I$2)+age,lifetable,13,1),IF(male=1,VLOOKUP((A36:A870/'Life tables'!$I$2)+age,lifetable,10,1),"error"))</f>
        <v>4.3180287415445218E-4</v>
      </c>
      <c r="E38" s="100"/>
      <c r="F38" s="101">
        <f t="shared" si="0"/>
        <v>355.39237834398369</v>
      </c>
      <c r="G38" s="101">
        <f t="shared" si="1"/>
        <v>35.699908199921389</v>
      </c>
      <c r="H38" s="101">
        <f t="shared" si="2"/>
        <v>0.81694854000930472</v>
      </c>
      <c r="I38" s="101">
        <f t="shared" si="3"/>
        <v>0.81694854000930472</v>
      </c>
      <c r="J38" s="101">
        <f t="shared" si="4"/>
        <v>9.0397532857338536</v>
      </c>
      <c r="K38" s="101">
        <f t="shared" si="5"/>
        <v>3.4137497681710198</v>
      </c>
      <c r="L38" s="101">
        <f t="shared" si="14"/>
        <v>305.60507001013883</v>
      </c>
      <c r="M38" s="101">
        <f t="shared" si="6"/>
        <v>644.60762165601648</v>
      </c>
      <c r="N38" s="101">
        <f t="shared" si="7"/>
        <v>62.07711059006639</v>
      </c>
      <c r="O38" s="101">
        <f t="shared" si="8"/>
        <v>1.4817741951715315</v>
      </c>
      <c r="P38" s="101">
        <f t="shared" si="9"/>
        <v>1.4817741951715315</v>
      </c>
      <c r="Q38" s="101">
        <f t="shared" si="10"/>
        <v>6.206086526811422</v>
      </c>
      <c r="R38" s="101">
        <f t="shared" si="11"/>
        <v>0.34964639420581384</v>
      </c>
      <c r="S38" s="101">
        <f t="shared" si="15"/>
        <v>573.01122975458975</v>
      </c>
      <c r="T38" s="101">
        <f t="shared" si="16"/>
        <v>15.245839812545276</v>
      </c>
      <c r="U38" s="101">
        <f t="shared" si="16"/>
        <v>3.7633961623768335</v>
      </c>
      <c r="V38" s="33">
        <f t="shared" si="12"/>
        <v>1000.0000000000002</v>
      </c>
      <c r="W38" s="105">
        <f t="shared" si="13"/>
        <v>2073714.3878473975</v>
      </c>
      <c r="X38" s="112">
        <f t="shared" si="17"/>
        <v>980.99076402507808</v>
      </c>
      <c r="Y38" s="32">
        <f>(uNES*L38+ uOCEX*G38+uEREX*'PH + UC'!H38+uHOEX*I38+uNES*S38+ uOCEX*N38+uEREX*O38+uHOEX*P38)/(1+oDR)^A$5:A$65536</f>
        <v>639.59021122225897</v>
      </c>
      <c r="Z38" s="30"/>
      <c r="AA38" s="30"/>
    </row>
    <row r="39" spans="1:27" x14ac:dyDescent="0.25">
      <c r="A39" s="4">
        <v>33</v>
      </c>
      <c r="C39" s="110">
        <f>IF(male=0,VLOOKUP((A37:A871/'Life tables'!$I$2)+age,lifetable,13,1),IF(male=1,VLOOKUP((A37:A871/'Life tables'!$I$2)+age,lifetable,10,1),"error"))</f>
        <v>4.3180287415445218E-4</v>
      </c>
      <c r="E39" s="100"/>
      <c r="F39" s="101">
        <f t="shared" si="0"/>
        <v>346.68493702706917</v>
      </c>
      <c r="G39" s="101">
        <f t="shared" si="1"/>
        <v>34.825227495966686</v>
      </c>
      <c r="H39" s="101">
        <f t="shared" si="2"/>
        <v>0.79693254668886027</v>
      </c>
      <c r="I39" s="101">
        <f t="shared" si="3"/>
        <v>0.79693254668886027</v>
      </c>
      <c r="J39" s="101">
        <f t="shared" si="4"/>
        <v>9.2051787068223732</v>
      </c>
      <c r="K39" s="101">
        <f t="shared" si="5"/>
        <v>3.4762206094695038</v>
      </c>
      <c r="L39" s="101">
        <f t="shared" si="14"/>
        <v>297.58444512143291</v>
      </c>
      <c r="M39" s="101">
        <f t="shared" si="6"/>
        <v>653.31506297293095</v>
      </c>
      <c r="N39" s="101">
        <f t="shared" si="7"/>
        <v>62.915656054666961</v>
      </c>
      <c r="O39" s="101">
        <f t="shared" si="8"/>
        <v>1.501790188491976</v>
      </c>
      <c r="P39" s="101">
        <f t="shared" si="9"/>
        <v>1.501790188491976</v>
      </c>
      <c r="Q39" s="101">
        <f t="shared" si="10"/>
        <v>6.5166539644847843</v>
      </c>
      <c r="R39" s="101">
        <f t="shared" si="11"/>
        <v>0.36714353741693517</v>
      </c>
      <c r="S39" s="101">
        <f t="shared" si="15"/>
        <v>580.51202903937826</v>
      </c>
      <c r="T39" s="101">
        <f t="shared" si="16"/>
        <v>15.721832671307158</v>
      </c>
      <c r="U39" s="101">
        <f t="shared" si="16"/>
        <v>3.8433641468864392</v>
      </c>
      <c r="V39" s="33">
        <f t="shared" si="12"/>
        <v>1000.0000000000001</v>
      </c>
      <c r="W39" s="105">
        <f t="shared" si="13"/>
        <v>2070120.6391102765</v>
      </c>
      <c r="X39" s="112">
        <f t="shared" si="17"/>
        <v>980.4348031818065</v>
      </c>
      <c r="Y39" s="32">
        <f>(uNES*L39+ uOCEX*G39+uEREX*'PH + UC'!H39+uHOEX*I39+uNES*S39+ uOCEX*N39+uEREX*O39+uHOEX*P39)/(1+oDR)^A$5:A$65536</f>
        <v>639.04132043354502</v>
      </c>
      <c r="Z39" s="30"/>
      <c r="AA39" s="30"/>
    </row>
    <row r="40" spans="1:27" x14ac:dyDescent="0.25">
      <c r="A40" s="4">
        <v>34</v>
      </c>
      <c r="C40" s="110">
        <f>IF(male=0,VLOOKUP((A38:A872/'Life tables'!$I$2)+age,lifetable,13,1),IF(male=1,VLOOKUP((A38:A872/'Life tables'!$I$2)+age,lifetable,10,1),"error"))</f>
        <v>4.3180287415445218E-4</v>
      </c>
      <c r="E40" s="100"/>
      <c r="F40" s="101">
        <f t="shared" si="0"/>
        <v>338.36531702712642</v>
      </c>
      <c r="G40" s="101">
        <f t="shared" si="1"/>
        <v>33.989504254967095</v>
      </c>
      <c r="H40" s="101">
        <f t="shared" si="2"/>
        <v>0.77780804704692674</v>
      </c>
      <c r="I40" s="101">
        <f t="shared" si="3"/>
        <v>0.77780804704692674</v>
      </c>
      <c r="J40" s="101">
        <f t="shared" si="4"/>
        <v>9.3666343083577583</v>
      </c>
      <c r="K40" s="101">
        <f t="shared" si="5"/>
        <v>3.5371922980642765</v>
      </c>
      <c r="L40" s="101">
        <f t="shared" si="14"/>
        <v>289.91637007164343</v>
      </c>
      <c r="M40" s="101">
        <f t="shared" si="6"/>
        <v>661.63468297287363</v>
      </c>
      <c r="N40" s="101">
        <f t="shared" si="7"/>
        <v>63.71685348617882</v>
      </c>
      <c r="O40" s="101">
        <f t="shared" si="8"/>
        <v>1.5209146881339093</v>
      </c>
      <c r="P40" s="101">
        <f t="shared" si="9"/>
        <v>1.5209146881339093</v>
      </c>
      <c r="Q40" s="101">
        <f t="shared" si="10"/>
        <v>6.8311763133675107</v>
      </c>
      <c r="R40" s="101">
        <f t="shared" si="11"/>
        <v>0.38486349744470644</v>
      </c>
      <c r="S40" s="101">
        <f t="shared" si="15"/>
        <v>587.6599602996148</v>
      </c>
      <c r="T40" s="101">
        <f t="shared" si="16"/>
        <v>16.197810621725267</v>
      </c>
      <c r="U40" s="101">
        <f t="shared" si="16"/>
        <v>3.922055795508983</v>
      </c>
      <c r="V40" s="33">
        <f t="shared" si="12"/>
        <v>1000</v>
      </c>
      <c r="W40" s="105">
        <f t="shared" si="13"/>
        <v>2066531.8602663577</v>
      </c>
      <c r="X40" s="112">
        <f t="shared" si="17"/>
        <v>979.88013358276578</v>
      </c>
      <c r="Y40" s="32">
        <f>(uNES*L40+ uOCEX*G40+uEREX*'PH + UC'!H40+uHOEX*I40+uNES*S40+ uOCEX*N40+uEREX*O40+uHOEX*P40)/(1+oDR)^A$5:A$65536</f>
        <v>638.49339329560519</v>
      </c>
      <c r="Z40" s="30"/>
      <c r="AA40" s="30"/>
    </row>
    <row r="41" spans="1:27" x14ac:dyDescent="0.25">
      <c r="A41" s="4">
        <v>35</v>
      </c>
      <c r="C41" s="110">
        <f>IF(male=0,VLOOKUP((A39:A873/'Life tables'!$I$2)+age,lifetable,13,1),IF(male=1,VLOOKUP((A39:A873/'Life tables'!$I$2)+age,lifetable,10,1),"error"))</f>
        <v>4.3180287415445218E-4</v>
      </c>
      <c r="E41" s="100"/>
      <c r="F41" s="101">
        <f t="shared" si="0"/>
        <v>330.41624514432294</v>
      </c>
      <c r="G41" s="101">
        <f t="shared" si="1"/>
        <v>33.191003347848628</v>
      </c>
      <c r="H41" s="101">
        <f t="shared" si="2"/>
        <v>0.75953533478633961</v>
      </c>
      <c r="I41" s="101">
        <f t="shared" si="3"/>
        <v>0.75953533478633961</v>
      </c>
      <c r="J41" s="101">
        <f t="shared" si="4"/>
        <v>9.5242969024012361</v>
      </c>
      <c r="K41" s="101">
        <f t="shared" si="5"/>
        <v>3.5967316048188711</v>
      </c>
      <c r="L41" s="101">
        <f t="shared" si="14"/>
        <v>282.58514261968151</v>
      </c>
      <c r="M41" s="101">
        <f t="shared" si="6"/>
        <v>669.58375485567717</v>
      </c>
      <c r="N41" s="101">
        <f t="shared" si="7"/>
        <v>64.482366331170439</v>
      </c>
      <c r="O41" s="101">
        <f t="shared" si="8"/>
        <v>1.5391874003944965</v>
      </c>
      <c r="P41" s="101">
        <f t="shared" si="9"/>
        <v>1.5391874003944965</v>
      </c>
      <c r="Q41" s="101">
        <f t="shared" si="10"/>
        <v>7.1494774254021074</v>
      </c>
      <c r="R41" s="101">
        <f t="shared" si="11"/>
        <v>0.4027963502358804</v>
      </c>
      <c r="S41" s="101">
        <f t="shared" si="15"/>
        <v>594.47073994807977</v>
      </c>
      <c r="T41" s="101">
        <f t="shared" si="16"/>
        <v>16.673774327803343</v>
      </c>
      <c r="U41" s="101">
        <f t="shared" si="16"/>
        <v>3.9995279550547513</v>
      </c>
      <c r="V41" s="33">
        <f t="shared" si="12"/>
        <v>1000.0000000000001</v>
      </c>
      <c r="W41" s="105">
        <f t="shared" si="13"/>
        <v>2062948.0698166045</v>
      </c>
      <c r="X41" s="112">
        <f t="shared" si="17"/>
        <v>979.326697717142</v>
      </c>
      <c r="Y41" s="32">
        <f>(uNES*L41+ uOCEX*G41+uEREX*'PH + UC'!H41+uHOEX*I41+uNES*S41+ uOCEX*N41+uEREX*O41+uHOEX*P41)/(1+oDR)^A$5:A$65536</f>
        <v>637.94639789221844</v>
      </c>
      <c r="Z41" s="30"/>
      <c r="AA41" s="30"/>
    </row>
    <row r="42" spans="1:27" x14ac:dyDescent="0.25">
      <c r="A42" s="4">
        <v>36</v>
      </c>
      <c r="C42" s="110">
        <f>IF(male=0,VLOOKUP((A40:A874/'Life tables'!$I$2)+age,lifetable,13,1),IF(male=1,VLOOKUP((A40:A874/'Life tables'!$I$2)+age,lifetable,10,1),"error"))</f>
        <v>4.3180287415445218E-4</v>
      </c>
      <c r="E42" s="100"/>
      <c r="F42" s="101">
        <f t="shared" si="0"/>
        <v>322.82121751104012</v>
      </c>
      <c r="G42" s="101">
        <f t="shared" si="1"/>
        <v>32.428066926568299</v>
      </c>
      <c r="H42" s="101">
        <f t="shared" si="2"/>
        <v>0.74207647209138572</v>
      </c>
      <c r="I42" s="101">
        <f t="shared" si="3"/>
        <v>0.74207647209138572</v>
      </c>
      <c r="J42" s="101">
        <f t="shared" si="4"/>
        <v>9.6783354259696903</v>
      </c>
      <c r="K42" s="101">
        <f t="shared" si="5"/>
        <v>3.6549023266848195</v>
      </c>
      <c r="L42" s="101">
        <f t="shared" si="14"/>
        <v>275.57575988763455</v>
      </c>
      <c r="M42" s="101">
        <f t="shared" si="6"/>
        <v>677.17878248896</v>
      </c>
      <c r="N42" s="101">
        <f t="shared" si="7"/>
        <v>65.213783947851226</v>
      </c>
      <c r="O42" s="101">
        <f t="shared" si="8"/>
        <v>1.5566462630894504</v>
      </c>
      <c r="P42" s="101">
        <f t="shared" si="9"/>
        <v>1.5566462630894504</v>
      </c>
      <c r="Q42" s="101">
        <f t="shared" si="10"/>
        <v>7.4713889980013102</v>
      </c>
      <c r="R42" s="101">
        <f t="shared" si="11"/>
        <v>0.42093261374528768</v>
      </c>
      <c r="S42" s="101">
        <f t="shared" si="15"/>
        <v>600.95938440318332</v>
      </c>
      <c r="T42" s="101">
        <f t="shared" si="16"/>
        <v>17.149724423971001</v>
      </c>
      <c r="U42" s="101">
        <f t="shared" si="16"/>
        <v>4.0758349404301075</v>
      </c>
      <c r="V42" s="33">
        <f t="shared" si="12"/>
        <v>1000.0000000000001</v>
      </c>
      <c r="W42" s="105">
        <f t="shared" si="13"/>
        <v>2059369.2850638372</v>
      </c>
      <c r="X42" s="112">
        <f t="shared" si="17"/>
        <v>978.77444063559915</v>
      </c>
      <c r="Y42" s="32">
        <f>(uNES*L42+ uOCEX*G42+uEREX*'PH + UC'!H42+uHOEX*I42+uNES*S42+ uOCEX*N42+uEREX*O42+uHOEX*P42)/(1+oDR)^A$5:A$65536</f>
        <v>637.40030373292586</v>
      </c>
      <c r="Z42" s="30"/>
      <c r="AA42" s="30"/>
    </row>
    <row r="43" spans="1:27" x14ac:dyDescent="0.25">
      <c r="A43" s="4">
        <v>37</v>
      </c>
      <c r="C43" s="110">
        <f>IF(male=0,VLOOKUP((A41:A875/'Life tables'!$I$2)+age,lifetable,13,1),IF(male=1,VLOOKUP((A41:A875/'Life tables'!$I$2)+age,lifetable,10,1),"error"))</f>
        <v>4.3180287415445218E-4</v>
      </c>
      <c r="E43" s="100"/>
      <c r="F43" s="101">
        <f t="shared" si="0"/>
        <v>315.5644653265341</v>
      </c>
      <c r="G43" s="101">
        <f t="shared" si="1"/>
        <v>31.699110982089113</v>
      </c>
      <c r="H43" s="101">
        <f t="shared" si="2"/>
        <v>0.72539521086128855</v>
      </c>
      <c r="I43" s="101">
        <f t="shared" si="3"/>
        <v>0.72539521086128855</v>
      </c>
      <c r="J43" s="101">
        <f t="shared" si="4"/>
        <v>9.8289112917828039</v>
      </c>
      <c r="K43" s="101">
        <f t="shared" si="5"/>
        <v>3.7117654191569209</v>
      </c>
      <c r="L43" s="101">
        <f t="shared" si="14"/>
        <v>268.87388721178269</v>
      </c>
      <c r="M43" s="101">
        <f t="shared" si="6"/>
        <v>684.43553467346601</v>
      </c>
      <c r="N43" s="101">
        <f t="shared" si="7"/>
        <v>65.912624905897914</v>
      </c>
      <c r="O43" s="101">
        <f t="shared" si="8"/>
        <v>1.5733275243195477</v>
      </c>
      <c r="P43" s="101">
        <f t="shared" si="9"/>
        <v>1.5733275243195477</v>
      </c>
      <c r="Q43" s="101">
        <f t="shared" si="10"/>
        <v>7.7967502246181581</v>
      </c>
      <c r="R43" s="101">
        <f t="shared" si="11"/>
        <v>0.43926322824920921</v>
      </c>
      <c r="S43" s="101">
        <f t="shared" si="15"/>
        <v>607.14024126606159</v>
      </c>
      <c r="T43" s="101">
        <f t="shared" si="16"/>
        <v>17.62566151640096</v>
      </c>
      <c r="U43" s="101">
        <f t="shared" si="16"/>
        <v>4.1510286474061298</v>
      </c>
      <c r="V43" s="33">
        <f t="shared" si="12"/>
        <v>1000.0000000000001</v>
      </c>
      <c r="W43" s="105">
        <f t="shared" si="13"/>
        <v>2055795.5221679003</v>
      </c>
      <c r="X43" s="112">
        <f t="shared" si="17"/>
        <v>978.22330983619304</v>
      </c>
      <c r="Y43" s="32">
        <f>(uNES*L43+ uOCEX*G43+uEREX*'PH + UC'!H43+uHOEX*I43+uNES*S43+ uOCEX*N43+uEREX*O43+uHOEX*P43)/(1+oDR)^A$5:A$65536</f>
        <v>636.85508168913884</v>
      </c>
      <c r="Z43" s="30"/>
      <c r="AA43" s="30"/>
    </row>
    <row r="44" spans="1:27" x14ac:dyDescent="0.25">
      <c r="A44" s="4">
        <v>38</v>
      </c>
      <c r="C44" s="110">
        <f>IF(male=0,VLOOKUP((A42:A876/'Life tables'!$I$2)+age,lifetable,13,1),IF(male=1,VLOOKUP((A42:A876/'Life tables'!$I$2)+age,lifetable,10,1),"error"))</f>
        <v>4.3180287415445218E-4</v>
      </c>
      <c r="E44" s="100"/>
      <c r="F44" s="101">
        <f t="shared" si="0"/>
        <v>308.6309221177425</v>
      </c>
      <c r="G44" s="101">
        <f t="shared" si="1"/>
        <v>31.002622055659554</v>
      </c>
      <c r="H44" s="101">
        <f t="shared" si="2"/>
        <v>0.70945691745188055</v>
      </c>
      <c r="I44" s="101">
        <f t="shared" si="3"/>
        <v>0.70945691745188055</v>
      </c>
      <c r="J44" s="101">
        <f t="shared" si="4"/>
        <v>9.9761787233882302</v>
      </c>
      <c r="K44" s="101">
        <f t="shared" si="5"/>
        <v>3.7673791228290732</v>
      </c>
      <c r="L44" s="101">
        <f t="shared" si="14"/>
        <v>262.46582838096185</v>
      </c>
      <c r="M44" s="101">
        <f t="shared" si="6"/>
        <v>691.36907788225767</v>
      </c>
      <c r="N44" s="101">
        <f t="shared" si="7"/>
        <v>66.580340139309854</v>
      </c>
      <c r="O44" s="101">
        <f t="shared" si="8"/>
        <v>1.5892658177289558</v>
      </c>
      <c r="P44" s="101">
        <f t="shared" si="9"/>
        <v>1.5892658177289558</v>
      </c>
      <c r="Q44" s="101">
        <f t="shared" si="10"/>
        <v>8.1254074608793463</v>
      </c>
      <c r="R44" s="101">
        <f t="shared" si="11"/>
        <v>0.4577795375355726</v>
      </c>
      <c r="S44" s="101">
        <f t="shared" si="15"/>
        <v>613.02701910907501</v>
      </c>
      <c r="T44" s="101">
        <f t="shared" si="16"/>
        <v>18.101586184267575</v>
      </c>
      <c r="U44" s="101">
        <f t="shared" si="16"/>
        <v>4.225158660364646</v>
      </c>
      <c r="V44" s="33">
        <f t="shared" si="12"/>
        <v>1000.0000000000002</v>
      </c>
      <c r="W44" s="105">
        <f t="shared" si="13"/>
        <v>2052226.7961983143</v>
      </c>
      <c r="X44" s="112">
        <f t="shared" si="17"/>
        <v>977.673255155368</v>
      </c>
      <c r="Y44" s="32">
        <f>(uNES*L44+ uOCEX*G44+uEREX*'PH + UC'!H44+uHOEX*I44+uNES*S44+ uOCEX*N44+uEREX*O44+uHOEX*P44)/(1+oDR)^A$5:A$65536</f>
        <v>636.31070393310881</v>
      </c>
      <c r="Z44" s="30"/>
      <c r="AA44" s="30"/>
    </row>
    <row r="45" spans="1:27" x14ac:dyDescent="0.25">
      <c r="A45" s="4">
        <v>39</v>
      </c>
      <c r="C45" s="110">
        <f>IF(male=0,VLOOKUP((A43:A877/'Life tables'!$I$2)+age,lifetable,13,1),IF(male=1,VLOOKUP((A43:A877/'Life tables'!$I$2)+age,lifetable,10,1),"error"))</f>
        <v>4.3180287415445218E-4</v>
      </c>
      <c r="E45" s="100"/>
      <c r="F45" s="101">
        <f t="shared" si="0"/>
        <v>302.00619245826431</v>
      </c>
      <c r="G45" s="101">
        <f t="shared" si="1"/>
        <v>30.337154096569677</v>
      </c>
      <c r="H45" s="101">
        <f t="shared" si="2"/>
        <v>0.69422850076921128</v>
      </c>
      <c r="I45" s="101">
        <f t="shared" si="3"/>
        <v>0.69422850076921128</v>
      </c>
      <c r="J45" s="101">
        <f t="shared" si="4"/>
        <v>10.12028507536062</v>
      </c>
      <c r="K45" s="101">
        <f t="shared" si="5"/>
        <v>3.8217990843134295</v>
      </c>
      <c r="L45" s="101">
        <f t="shared" si="14"/>
        <v>256.33849720048215</v>
      </c>
      <c r="M45" s="101">
        <f t="shared" si="6"/>
        <v>697.99380754173592</v>
      </c>
      <c r="N45" s="101">
        <f t="shared" si="7"/>
        <v>67.218315958838986</v>
      </c>
      <c r="O45" s="101">
        <f t="shared" si="8"/>
        <v>1.6044942344116251</v>
      </c>
      <c r="P45" s="101">
        <f t="shared" si="9"/>
        <v>1.6044942344116251</v>
      </c>
      <c r="Q45" s="101">
        <f t="shared" si="10"/>
        <v>8.4572139055886932</v>
      </c>
      <c r="R45" s="101">
        <f t="shared" si="11"/>
        <v>0.47647327093191955</v>
      </c>
      <c r="S45" s="101">
        <f t="shared" si="15"/>
        <v>618.63281593755312</v>
      </c>
      <c r="T45" s="101">
        <f t="shared" si="16"/>
        <v>18.577498980949315</v>
      </c>
      <c r="U45" s="101">
        <f t="shared" si="16"/>
        <v>4.2982723552453495</v>
      </c>
      <c r="V45" s="33">
        <f t="shared" si="12"/>
        <v>1000.0000000000002</v>
      </c>
      <c r="W45" s="105">
        <f t="shared" si="13"/>
        <v>2048663.1211845214</v>
      </c>
      <c r="X45" s="112">
        <f t="shared" si="17"/>
        <v>977.12422866380564</v>
      </c>
      <c r="Y45" s="32">
        <f>(uNES*L45+ uOCEX*G45+uEREX*'PH + UC'!H45+uHOEX*I45+uNES*S45+ uOCEX*N45+uEREX*O45+uHOEX*P45)/(1+oDR)^A$5:A$65536</f>
        <v>635.76714387963364</v>
      </c>
      <c r="Z45" s="30"/>
      <c r="AA45" s="30"/>
    </row>
    <row r="46" spans="1:27" x14ac:dyDescent="0.25">
      <c r="A46" s="4">
        <v>40</v>
      </c>
      <c r="C46" s="110">
        <f>IF(male=0,VLOOKUP((A44:A878/'Life tables'!$I$2)+age,lifetable,13,1),IF(male=1,VLOOKUP((A44:A878/'Life tables'!$I$2)+age,lifetable,10,1),"error"))</f>
        <v>4.3180287415445218E-4</v>
      </c>
      <c r="E46" s="100"/>
      <c r="F46" s="101">
        <f t="shared" si="0"/>
        <v>295.67652208056734</v>
      </c>
      <c r="G46" s="101">
        <f t="shared" si="1"/>
        <v>29.701325459859781</v>
      </c>
      <c r="H46" s="101">
        <f t="shared" si="2"/>
        <v>0.67967834356579859</v>
      </c>
      <c r="I46" s="101">
        <f t="shared" si="3"/>
        <v>0.67967834356579859</v>
      </c>
      <c r="J46" s="101">
        <f t="shared" si="4"/>
        <v>10.261371139239269</v>
      </c>
      <c r="K46" s="101">
        <f t="shared" si="5"/>
        <v>3.8750784717739251</v>
      </c>
      <c r="L46" s="101">
        <f t="shared" si="14"/>
        <v>250.47939032256278</v>
      </c>
      <c r="M46" s="101">
        <f t="shared" si="6"/>
        <v>704.32347791943289</v>
      </c>
      <c r="N46" s="101">
        <f t="shared" si="7"/>
        <v>67.827876930249033</v>
      </c>
      <c r="O46" s="101">
        <f t="shared" si="8"/>
        <v>1.6190443916150379</v>
      </c>
      <c r="P46" s="101">
        <f t="shared" si="9"/>
        <v>1.6190443916150379</v>
      </c>
      <c r="Q46" s="101">
        <f t="shared" si="10"/>
        <v>8.7920292959384057</v>
      </c>
      <c r="R46" s="101">
        <f t="shared" si="11"/>
        <v>0.49533652613383117</v>
      </c>
      <c r="S46" s="101">
        <f t="shared" si="15"/>
        <v>623.97014638388157</v>
      </c>
      <c r="T46" s="101">
        <f t="shared" si="16"/>
        <v>19.053400435177675</v>
      </c>
      <c r="U46" s="101">
        <f t="shared" si="16"/>
        <v>4.3704149979077567</v>
      </c>
      <c r="V46" s="33">
        <f t="shared" si="12"/>
        <v>1000.0000000000002</v>
      </c>
      <c r="W46" s="105">
        <f t="shared" si="13"/>
        <v>2045104.5101638429</v>
      </c>
      <c r="X46" s="112">
        <f t="shared" si="17"/>
        <v>976.57618456691489</v>
      </c>
      <c r="Y46" s="32">
        <f>(uNES*L46+ uOCEX*G46+uEREX*'PH + UC'!H46+uHOEX*I46+uNES*S46+ uOCEX*N46+uEREX*O46+uHOEX*P46)/(1+oDR)^A$5:A$65536</f>
        <v>635.22437613037698</v>
      </c>
      <c r="Z46" s="30"/>
      <c r="AA46" s="30"/>
    </row>
    <row r="47" spans="1:27" x14ac:dyDescent="0.25">
      <c r="A47" s="4">
        <v>41</v>
      </c>
      <c r="C47" s="110">
        <f>IF(male=0,VLOOKUP((A45:A879/'Life tables'!$I$2)+age,lifetable,13,1),IF(male=1,VLOOKUP((A45:A879/'Life tables'!$I$2)+age,lifetable,10,1),"error"))</f>
        <v>4.3180287415445218E-4</v>
      </c>
      <c r="E47" s="100"/>
      <c r="F47" s="101">
        <f t="shared" si="0"/>
        <v>289.62876931937006</v>
      </c>
      <c r="G47" s="101">
        <f t="shared" si="1"/>
        <v>29.09381603774834</v>
      </c>
      <c r="H47" s="101">
        <f t="shared" si="2"/>
        <v>0.66577623679688169</v>
      </c>
      <c r="I47" s="101">
        <f t="shared" si="3"/>
        <v>0.66577623679688169</v>
      </c>
      <c r="J47" s="101">
        <f t="shared" si="4"/>
        <v>10.399571435839595</v>
      </c>
      <c r="K47" s="101">
        <f t="shared" si="5"/>
        <v>3.9272680853140507</v>
      </c>
      <c r="L47" s="101">
        <f t="shared" si="14"/>
        <v>244.87656128687433</v>
      </c>
      <c r="M47" s="101">
        <f t="shared" si="6"/>
        <v>710.37123068063011</v>
      </c>
      <c r="N47" s="101">
        <f t="shared" si="7"/>
        <v>68.410288624379703</v>
      </c>
      <c r="O47" s="101">
        <f t="shared" si="8"/>
        <v>1.6329464983839546</v>
      </c>
      <c r="P47" s="101">
        <f t="shared" si="9"/>
        <v>1.6329464983839546</v>
      </c>
      <c r="Q47" s="101">
        <f t="shared" si="10"/>
        <v>9.1297196162953647</v>
      </c>
      <c r="R47" s="101">
        <f t="shared" si="11"/>
        <v>0.51436175279815877</v>
      </c>
      <c r="S47" s="101">
        <f t="shared" si="15"/>
        <v>629.05096769038892</v>
      </c>
      <c r="T47" s="101">
        <f t="shared" si="16"/>
        <v>19.529291052134958</v>
      </c>
      <c r="U47" s="101">
        <f t="shared" si="16"/>
        <v>4.4416298381122097</v>
      </c>
      <c r="V47" s="33">
        <f t="shared" si="12"/>
        <v>1000.0000000000002</v>
      </c>
      <c r="W47" s="105">
        <f t="shared" si="13"/>
        <v>2041550.9752272365</v>
      </c>
      <c r="X47" s="112">
        <f t="shared" si="17"/>
        <v>976.02907910975296</v>
      </c>
      <c r="Y47" s="32">
        <f>(uNES*L47+ uOCEX*G47+uEREX*'PH + UC'!H47+uHOEX*I47+uNES*S47+ uOCEX*N47+uEREX*O47+uHOEX*P47)/(1+oDR)^A$5:A$65536</f>
        <v>634.68237642068084</v>
      </c>
      <c r="Z47" s="30"/>
      <c r="AA47" s="30"/>
    </row>
    <row r="48" spans="1:27" x14ac:dyDescent="0.25">
      <c r="A48" s="4">
        <v>42</v>
      </c>
      <c r="C48" s="110">
        <f>IF(male=0,VLOOKUP((A46:A880/'Life tables'!$I$2)+age,lifetable,13,1),IF(male=1,VLOOKUP((A46:A880/'Life tables'!$I$2)+age,lifetable,10,1),"error"))</f>
        <v>4.3180287415445218E-4</v>
      </c>
      <c r="E48" s="100"/>
      <c r="F48" s="101">
        <f t="shared" si="0"/>
        <v>283.8503778269087</v>
      </c>
      <c r="G48" s="101">
        <f t="shared" si="1"/>
        <v>28.513364518823497</v>
      </c>
      <c r="H48" s="101">
        <f t="shared" si="2"/>
        <v>0.65249331690038526</v>
      </c>
      <c r="I48" s="101">
        <f t="shared" si="3"/>
        <v>0.65249331690038526</v>
      </c>
      <c r="J48" s="101">
        <f t="shared" si="4"/>
        <v>10.535014494545331</v>
      </c>
      <c r="K48" s="101">
        <f t="shared" si="5"/>
        <v>3.978416462448056</v>
      </c>
      <c r="L48" s="101">
        <f t="shared" si="14"/>
        <v>239.51859571729102</v>
      </c>
      <c r="M48" s="101">
        <f t="shared" si="6"/>
        <v>716.14962217309142</v>
      </c>
      <c r="N48" s="101">
        <f t="shared" si="7"/>
        <v>68.966760244725563</v>
      </c>
      <c r="O48" s="101">
        <f t="shared" si="8"/>
        <v>1.6462294182804509</v>
      </c>
      <c r="P48" s="101">
        <f t="shared" si="9"/>
        <v>1.6462294182804509</v>
      </c>
      <c r="Q48" s="101">
        <f t="shared" si="10"/>
        <v>9.4701568199577864</v>
      </c>
      <c r="R48" s="101">
        <f t="shared" si="11"/>
        <v>0.53354173686699724</v>
      </c>
      <c r="S48" s="101">
        <f t="shared" si="15"/>
        <v>633.88670453498014</v>
      </c>
      <c r="T48" s="101">
        <f t="shared" si="16"/>
        <v>20.005171314503116</v>
      </c>
      <c r="U48" s="101">
        <f t="shared" si="16"/>
        <v>4.5119581993150533</v>
      </c>
      <c r="V48" s="33">
        <f t="shared" si="12"/>
        <v>1000.0000000000001</v>
      </c>
      <c r="W48" s="105">
        <f t="shared" si="13"/>
        <v>2038002.5275629812</v>
      </c>
      <c r="X48" s="112">
        <f t="shared" si="17"/>
        <v>975.48287048618181</v>
      </c>
      <c r="Y48" s="32">
        <f>(uNES*L48+ uOCEX*G48+uEREX*'PH + UC'!H48+uHOEX*I48+uNES*S48+ uOCEX*N48+uEREX*O48+uHOEX*P48)/(1+oDR)^A$5:A$65536</f>
        <v>634.14112156876354</v>
      </c>
      <c r="Z48" s="30"/>
      <c r="AA48" s="30"/>
    </row>
    <row r="49" spans="1:27" x14ac:dyDescent="0.25">
      <c r="A49" s="4">
        <v>43</v>
      </c>
      <c r="C49" s="110">
        <f>IF(male=0,VLOOKUP((A47:A881/'Life tables'!$I$2)+age,lifetable,13,1),IF(male=1,VLOOKUP((A47:A881/'Life tables'!$I$2)+age,lifetable,10,1),"error"))</f>
        <v>4.3180287415445218E-4</v>
      </c>
      <c r="E49" s="100"/>
      <c r="F49" s="101">
        <f t="shared" si="0"/>
        <v>278.32935050344059</v>
      </c>
      <c r="G49" s="101">
        <f t="shared" si="1"/>
        <v>27.958765769307558</v>
      </c>
      <c r="H49" s="101">
        <f t="shared" si="2"/>
        <v>0.6398020058703745</v>
      </c>
      <c r="I49" s="101">
        <f t="shared" si="3"/>
        <v>0.6398020058703745</v>
      </c>
      <c r="J49" s="101">
        <f t="shared" si="4"/>
        <v>10.667823120161307</v>
      </c>
      <c r="K49" s="101">
        <f t="shared" si="5"/>
        <v>4.0285699788745655</v>
      </c>
      <c r="L49" s="101">
        <f t="shared" si="14"/>
        <v>234.39458762335641</v>
      </c>
      <c r="M49" s="101">
        <f t="shared" si="6"/>
        <v>721.67064949655958</v>
      </c>
      <c r="N49" s="101">
        <f t="shared" si="7"/>
        <v>69.49844713798511</v>
      </c>
      <c r="O49" s="101">
        <f t="shared" si="8"/>
        <v>1.6589207293104618</v>
      </c>
      <c r="P49" s="101">
        <f t="shared" si="9"/>
        <v>1.6589207293104618</v>
      </c>
      <c r="Q49" s="101">
        <f t="shared" si="10"/>
        <v>9.8132185633045861</v>
      </c>
      <c r="R49" s="101">
        <f t="shared" si="11"/>
        <v>0.55286958558985366</v>
      </c>
      <c r="S49" s="101">
        <f t="shared" si="15"/>
        <v>638.48827275105907</v>
      </c>
      <c r="T49" s="101">
        <f t="shared" si="16"/>
        <v>20.481041683465893</v>
      </c>
      <c r="U49" s="101">
        <f t="shared" si="16"/>
        <v>4.5814395644644188</v>
      </c>
      <c r="V49" s="33">
        <f t="shared" si="12"/>
        <v>1000.0000000000002</v>
      </c>
      <c r="W49" s="105">
        <f t="shared" si="13"/>
        <v>2034459.1774983497</v>
      </c>
      <c r="X49" s="112">
        <f t="shared" si="17"/>
        <v>974.93751875206976</v>
      </c>
      <c r="Y49" s="32">
        <f>(uNES*L49+ uOCEX*G49+uEREX*'PH + UC'!H49+uHOEX*I49+uNES*S49+ uOCEX*N49+uEREX*O49+uHOEX*P49)/(1+oDR)^A$5:A$65536</f>
        <v>633.60058942719252</v>
      </c>
      <c r="Z49" s="30"/>
      <c r="AA49" s="30"/>
    </row>
    <row r="50" spans="1:27" x14ac:dyDescent="0.25">
      <c r="A50" s="4">
        <v>44</v>
      </c>
      <c r="C50" s="110">
        <f>IF(male=0,VLOOKUP((A48:A882/'Life tables'!$I$2)+age,lifetable,13,1),IF(male=1,VLOOKUP((A48:A882/'Life tables'!$I$2)+age,lifetable,10,1),"error"))</f>
        <v>4.3180287415445218E-4</v>
      </c>
      <c r="E50" s="100"/>
      <c r="F50" s="101">
        <f t="shared" si="0"/>
        <v>273.05422458885886</v>
      </c>
      <c r="G50" s="101">
        <f t="shared" si="1"/>
        <v>27.428868330957549</v>
      </c>
      <c r="H50" s="101">
        <f t="shared" si="2"/>
        <v>0.62767595399958387</v>
      </c>
      <c r="I50" s="101">
        <f t="shared" si="3"/>
        <v>0.62767595399958387</v>
      </c>
      <c r="J50" s="101">
        <f t="shared" si="4"/>
        <v>10.798114647880853</v>
      </c>
      <c r="K50" s="101">
        <f t="shared" si="5"/>
        <v>4.0777729447618292</v>
      </c>
      <c r="L50" s="101">
        <f t="shared" si="14"/>
        <v>229.49411675725946</v>
      </c>
      <c r="M50" s="101">
        <f t="shared" si="6"/>
        <v>726.94577541114131</v>
      </c>
      <c r="N50" s="101">
        <f t="shared" si="7"/>
        <v>70.006453192792137</v>
      </c>
      <c r="O50" s="101">
        <f t="shared" si="8"/>
        <v>1.6710467811812524</v>
      </c>
      <c r="P50" s="101">
        <f t="shared" si="9"/>
        <v>1.6710467811812524</v>
      </c>
      <c r="Q50" s="101">
        <f t="shared" si="10"/>
        <v>10.158787951785481</v>
      </c>
      <c r="R50" s="101">
        <f t="shared" si="11"/>
        <v>0.57233871321291507</v>
      </c>
      <c r="S50" s="101">
        <f t="shared" si="15"/>
        <v>642.86610199098823</v>
      </c>
      <c r="T50" s="101">
        <f t="shared" si="16"/>
        <v>20.956902599666336</v>
      </c>
      <c r="U50" s="101">
        <f t="shared" si="16"/>
        <v>4.6501116579747439</v>
      </c>
      <c r="V50" s="33">
        <f t="shared" si="12"/>
        <v>1000.0000000000002</v>
      </c>
      <c r="W50" s="105">
        <f t="shared" si="13"/>
        <v>2030920.9345393926</v>
      </c>
      <c r="X50" s="112">
        <f t="shared" si="17"/>
        <v>974.39298574235909</v>
      </c>
      <c r="Y50" s="32">
        <f>(uNES*L50+ uOCEX*G50+uEREX*'PH + UC'!H50+uHOEX*I50+uNES*S50+ uOCEX*N50+uEREX*O50+uHOEX*P50)/(1+oDR)^A$5:A$65536</f>
        <v>633.06075883653432</v>
      </c>
      <c r="Z50" s="30"/>
      <c r="AA50" s="30"/>
    </row>
    <row r="51" spans="1:27" x14ac:dyDescent="0.25">
      <c r="A51" s="4">
        <v>45</v>
      </c>
      <c r="C51" s="110">
        <f>IF(male=0,VLOOKUP((A49:A883/'Life tables'!$I$2)+age,lifetable,13,1),IF(male=1,VLOOKUP((A49:A883/'Life tables'!$I$2)+age,lifetable,10,1),"error"))</f>
        <v>4.3180287415445218E-4</v>
      </c>
      <c r="E51" s="100"/>
      <c r="F51" s="101">
        <f t="shared" si="0"/>
        <v>268.0140478637033</v>
      </c>
      <c r="G51" s="101">
        <f t="shared" si="1"/>
        <v>26.922572030406961</v>
      </c>
      <c r="H51" s="101">
        <f t="shared" si="2"/>
        <v>0.61608998517213953</v>
      </c>
      <c r="I51" s="101">
        <f t="shared" si="3"/>
        <v>0.61608998517213953</v>
      </c>
      <c r="J51" s="101">
        <f t="shared" si="4"/>
        <v>10.926001186897199</v>
      </c>
      <c r="K51" s="101">
        <f t="shared" si="5"/>
        <v>4.1260676967445216</v>
      </c>
      <c r="L51" s="101">
        <f t="shared" si="14"/>
        <v>224.80722697931034</v>
      </c>
      <c r="M51" s="101">
        <f t="shared" si="6"/>
        <v>731.98595213629687</v>
      </c>
      <c r="N51" s="101">
        <f t="shared" si="7"/>
        <v>70.491833131610051</v>
      </c>
      <c r="O51" s="101">
        <f t="shared" si="8"/>
        <v>1.6826327500086968</v>
      </c>
      <c r="P51" s="101">
        <f t="shared" si="9"/>
        <v>1.6826327500086968</v>
      </c>
      <c r="Q51" s="101">
        <f t="shared" si="10"/>
        <v>10.506753297224463</v>
      </c>
      <c r="R51" s="101">
        <f t="shared" si="11"/>
        <v>0.59194282730570225</v>
      </c>
      <c r="S51" s="101">
        <f t="shared" si="15"/>
        <v>647.03015738013926</v>
      </c>
      <c r="T51" s="101">
        <f t="shared" si="16"/>
        <v>21.432754484121663</v>
      </c>
      <c r="U51" s="101">
        <f t="shared" si="16"/>
        <v>4.7180105240502241</v>
      </c>
      <c r="V51" s="33">
        <f t="shared" si="12"/>
        <v>1000.0000000000002</v>
      </c>
      <c r="W51" s="105">
        <f t="shared" si="13"/>
        <v>2027387.8074088953</v>
      </c>
      <c r="X51" s="112">
        <f t="shared" si="17"/>
        <v>973.84923499182833</v>
      </c>
      <c r="Y51" s="32">
        <f>(uNES*L51+ uOCEX*G51+uEREX*'PH + UC'!H51+uHOEX*I51+uNES*S51+ uOCEX*N51+uEREX*O51+uHOEX*P51)/(1+oDR)^A$5:A$65536</f>
        <v>632.52160958107834</v>
      </c>
      <c r="Z51" s="30"/>
      <c r="AA51" s="30"/>
    </row>
    <row r="52" spans="1:27" x14ac:dyDescent="0.25">
      <c r="A52" s="4">
        <v>46</v>
      </c>
      <c r="C52" s="110">
        <f>IF(male=0,VLOOKUP((A50:A884/'Life tables'!$I$2)+age,lifetable,13,1),IF(male=1,VLOOKUP((A50:A884/'Life tables'!$I$2)+age,lifetable,10,1),"error"))</f>
        <v>4.3180287415445218E-4</v>
      </c>
      <c r="E52" s="100"/>
      <c r="F52" s="101">
        <f t="shared" si="0"/>
        <v>263.19835591015607</v>
      </c>
      <c r="G52" s="101">
        <f t="shared" si="1"/>
        <v>26.438825694985173</v>
      </c>
      <c r="H52" s="101">
        <f t="shared" si="2"/>
        <v>0.60502004459289305</v>
      </c>
      <c r="I52" s="101">
        <f t="shared" si="3"/>
        <v>0.60502004459289305</v>
      </c>
      <c r="J52" s="101">
        <f t="shared" si="4"/>
        <v>11.051589853164646</v>
      </c>
      <c r="K52" s="101">
        <f t="shared" si="5"/>
        <v>4.1734946858230852</v>
      </c>
      <c r="L52" s="101">
        <f t="shared" si="14"/>
        <v>220.32440558699739</v>
      </c>
      <c r="M52" s="101">
        <f t="shared" si="6"/>
        <v>736.8016440898441</v>
      </c>
      <c r="N52" s="101">
        <f t="shared" si="7"/>
        <v>70.955594700547209</v>
      </c>
      <c r="O52" s="101">
        <f t="shared" si="8"/>
        <v>1.6937026905879433</v>
      </c>
      <c r="P52" s="101">
        <f t="shared" si="9"/>
        <v>1.6937026905879433</v>
      </c>
      <c r="Q52" s="101">
        <f t="shared" si="10"/>
        <v>10.857007885932736</v>
      </c>
      <c r="R52" s="101">
        <f t="shared" si="11"/>
        <v>0.61167591569672219</v>
      </c>
      <c r="S52" s="101">
        <f t="shared" si="15"/>
        <v>650.98996020649156</v>
      </c>
      <c r="T52" s="101">
        <f t="shared" si="16"/>
        <v>21.908597739097381</v>
      </c>
      <c r="U52" s="101">
        <f t="shared" si="16"/>
        <v>4.7851706015198072</v>
      </c>
      <c r="V52" s="33">
        <f t="shared" si="12"/>
        <v>1000.0000000000002</v>
      </c>
      <c r="W52" s="105">
        <f t="shared" si="13"/>
        <v>2023859.8040826162</v>
      </c>
      <c r="X52" s="112">
        <f t="shared" si="17"/>
        <v>973.306231659383</v>
      </c>
      <c r="Y52" s="32">
        <f>(uNES*L52+ uOCEX*G52+uEREX*'PH + UC'!H52+uHOEX*I52+uNES*S52+ uOCEX*N52+uEREX*O52+uHOEX*P52)/(1+oDR)^A$5:A$65536</f>
        <v>631.98312234654838</v>
      </c>
      <c r="Z52" s="30"/>
      <c r="AA52" s="30"/>
    </row>
    <row r="53" spans="1:27" x14ac:dyDescent="0.25">
      <c r="A53" s="4">
        <v>47</v>
      </c>
      <c r="C53" s="110">
        <f>IF(male=0,VLOOKUP((A51:A885/'Life tables'!$I$2)+age,lifetable,13,1),IF(male=1,VLOOKUP((A51:A885/'Life tables'!$I$2)+age,lifetable,10,1),"error"))</f>
        <v>4.3180287415445218E-4</v>
      </c>
      <c r="E53" s="100"/>
      <c r="F53" s="101">
        <f t="shared" si="0"/>
        <v>258.59715038581135</v>
      </c>
      <c r="G53" s="101">
        <f t="shared" si="1"/>
        <v>25.976624970272137</v>
      </c>
      <c r="H53" s="101">
        <f t="shared" si="2"/>
        <v>0.59444314884484217</v>
      </c>
      <c r="I53" s="101">
        <f t="shared" si="3"/>
        <v>0.59444314884484217</v>
      </c>
      <c r="J53" s="101">
        <f t="shared" si="4"/>
        <v>11.174982991792772</v>
      </c>
      <c r="K53" s="101">
        <f t="shared" si="5"/>
        <v>4.2200925613481211</v>
      </c>
      <c r="L53" s="101">
        <f t="shared" si="14"/>
        <v>216.03656356470862</v>
      </c>
      <c r="M53" s="101">
        <f t="shared" si="6"/>
        <v>741.40284961418877</v>
      </c>
      <c r="N53" s="101">
        <f t="shared" si="7"/>
        <v>71.398700761639972</v>
      </c>
      <c r="O53" s="101">
        <f t="shared" si="8"/>
        <v>1.7042795863359939</v>
      </c>
      <c r="P53" s="101">
        <f t="shared" si="9"/>
        <v>1.7042795863359939</v>
      </c>
      <c r="Q53" s="101">
        <f t="shared" si="10"/>
        <v>11.209449757149699</v>
      </c>
      <c r="R53" s="101">
        <f t="shared" si="11"/>
        <v>0.63153223399099423</v>
      </c>
      <c r="S53" s="101">
        <f t="shared" si="15"/>
        <v>654.75460768873609</v>
      </c>
      <c r="T53" s="101">
        <f t="shared" si="16"/>
        <v>22.384432748942473</v>
      </c>
      <c r="U53" s="101">
        <f t="shared" si="16"/>
        <v>4.8516247953391156</v>
      </c>
      <c r="V53" s="33">
        <f t="shared" si="12"/>
        <v>1000.0000000000001</v>
      </c>
      <c r="W53" s="105">
        <f t="shared" si="13"/>
        <v>2020336.9318238506</v>
      </c>
      <c r="X53" s="112">
        <f t="shared" si="17"/>
        <v>972.76394245571851</v>
      </c>
      <c r="Y53" s="32">
        <f>(uNES*L53+ uOCEX*G53+uEREX*'PH + UC'!H53+uHOEX*I53+uNES*S53+ uOCEX*N53+uEREX*O53+uHOEX*P53)/(1+oDR)^A$5:A$65536</f>
        <v>631.4452786797068</v>
      </c>
      <c r="Z53" s="30"/>
      <c r="AA53" s="30"/>
    </row>
    <row r="54" spans="1:27" x14ac:dyDescent="0.25">
      <c r="A54" s="4">
        <v>48</v>
      </c>
      <c r="C54" s="110">
        <f>IF(male=0,VLOOKUP((A52:A886/'Life tables'!$I$2)+age,lifetable,13,1),IF(male=1,VLOOKUP((A52:A886/'Life tables'!$I$2)+age,lifetable,10,1),"error"))</f>
        <v>4.3180287415445218E-4</v>
      </c>
      <c r="E54" s="100"/>
      <c r="F54" s="101">
        <f t="shared" si="0"/>
        <v>254.20087826511102</v>
      </c>
      <c r="G54" s="101">
        <f t="shared" si="1"/>
        <v>25.535010234857168</v>
      </c>
      <c r="H54" s="101">
        <f t="shared" si="2"/>
        <v>0.58433733817094669</v>
      </c>
      <c r="I54" s="101">
        <f t="shared" si="3"/>
        <v>0.58433733817094669</v>
      </c>
      <c r="J54" s="101">
        <f t="shared" si="4"/>
        <v>11.296278389535404</v>
      </c>
      <c r="K54" s="101">
        <f t="shared" si="5"/>
        <v>4.2658982512641934</v>
      </c>
      <c r="L54" s="101">
        <f t="shared" si="14"/>
        <v>211.93501671311236</v>
      </c>
      <c r="M54" s="101">
        <f t="shared" si="6"/>
        <v>745.79912173488913</v>
      </c>
      <c r="N54" s="101">
        <f t="shared" si="7"/>
        <v>71.822071291947438</v>
      </c>
      <c r="O54" s="101">
        <f t="shared" si="8"/>
        <v>1.7143853970098895</v>
      </c>
      <c r="P54" s="101">
        <f t="shared" si="9"/>
        <v>1.7143853970098895</v>
      </c>
      <c r="Q54" s="101">
        <f t="shared" si="10"/>
        <v>11.563981491351953</v>
      </c>
      <c r="R54" s="101">
        <f t="shared" si="11"/>
        <v>0.65150629364353363</v>
      </c>
      <c r="S54" s="101">
        <f t="shared" si="15"/>
        <v>658.33279186392645</v>
      </c>
      <c r="T54" s="101">
        <f t="shared" si="16"/>
        <v>22.860259880887355</v>
      </c>
      <c r="U54" s="101">
        <f t="shared" si="16"/>
        <v>4.9174045449077273</v>
      </c>
      <c r="V54" s="33">
        <f t="shared" si="12"/>
        <v>1000.0000000000001</v>
      </c>
      <c r="W54" s="105">
        <f t="shared" si="13"/>
        <v>2016819.1972164388</v>
      </c>
      <c r="X54" s="112">
        <f t="shared" si="17"/>
        <v>972.22233557420509</v>
      </c>
      <c r="Y54" s="32">
        <f>(uNES*L54+ uOCEX*G54+uEREX*'PH + UC'!H54+uHOEX*I54+uNES*S54+ uOCEX*N54+uEREX*O54+uHOEX*P54)/(1+oDR)^A$5:A$65536</f>
        <v>630.90806094976949</v>
      </c>
      <c r="Z54" s="30"/>
      <c r="AA54" s="30"/>
    </row>
    <row r="55" spans="1:27" x14ac:dyDescent="0.25">
      <c r="A55" s="4">
        <v>49</v>
      </c>
      <c r="C55" s="110">
        <f>IF(male=0,VLOOKUP((A53:A887/'Life tables'!$I$2)+age,lifetable,13,1),IF(male=1,VLOOKUP((A53:A887/'Life tables'!$I$2)+age,lifetable,10,1),"error"))</f>
        <v>4.3180287415445218E-4</v>
      </c>
      <c r="E55" s="100"/>
      <c r="F55" s="101">
        <f t="shared" si="0"/>
        <v>250.00041200534764</v>
      </c>
      <c r="G55" s="101">
        <f t="shared" si="1"/>
        <v>25.113064607972404</v>
      </c>
      <c r="H55" s="101">
        <f t="shared" si="2"/>
        <v>0.57468163088126867</v>
      </c>
      <c r="I55" s="101">
        <f t="shared" si="3"/>
        <v>0.57468163088126867</v>
      </c>
      <c r="J55" s="101">
        <f t="shared" si="4"/>
        <v>11.415569477815536</v>
      </c>
      <c r="K55" s="101">
        <f t="shared" si="5"/>
        <v>4.3109470387796494</v>
      </c>
      <c r="L55" s="101">
        <f t="shared" si="14"/>
        <v>208.01146761901751</v>
      </c>
      <c r="M55" s="101">
        <f t="shared" si="6"/>
        <v>749.99958799465253</v>
      </c>
      <c r="N55" s="101">
        <f t="shared" si="7"/>
        <v>72.226585293608309</v>
      </c>
      <c r="O55" s="101">
        <f t="shared" si="8"/>
        <v>1.7240411042995676</v>
      </c>
      <c r="P55" s="101">
        <f t="shared" si="9"/>
        <v>1.7240411042995676</v>
      </c>
      <c r="Q55" s="101">
        <f t="shared" si="10"/>
        <v>11.920510007990835</v>
      </c>
      <c r="R55" s="101">
        <f t="shared" si="11"/>
        <v>0.67159285056403151</v>
      </c>
      <c r="S55" s="101">
        <f t="shared" si="15"/>
        <v>661.73281763389025</v>
      </c>
      <c r="T55" s="101">
        <f t="shared" si="16"/>
        <v>23.336079485806373</v>
      </c>
      <c r="U55" s="101">
        <f t="shared" si="16"/>
        <v>4.9825398893436805</v>
      </c>
      <c r="V55" s="33">
        <f t="shared" si="12"/>
        <v>1000.0000000000002</v>
      </c>
      <c r="W55" s="105">
        <f t="shared" si="13"/>
        <v>2013306.6061962447</v>
      </c>
      <c r="X55" s="112">
        <f t="shared" si="17"/>
        <v>971.68138062485014</v>
      </c>
      <c r="Y55" s="32">
        <f>(uNES*L55+ uOCEX*G55+uEREX*'PH + UC'!H55+uHOEX*I55+uNES*S55+ uOCEX*N55+uEREX*O55+uHOEX*P55)/(1+oDR)^A$5:A$65536</f>
        <v>630.3714523115508</v>
      </c>
      <c r="Z55" s="30"/>
      <c r="AA55" s="30"/>
    </row>
    <row r="56" spans="1:27" x14ac:dyDescent="0.25">
      <c r="A56" s="4">
        <v>50</v>
      </c>
      <c r="C56" s="110">
        <f>IF(male=0,VLOOKUP((A54:A888/'Life tables'!$I$2)+age,lifetable,13,1),IF(male=1,VLOOKUP((A54:A888/'Life tables'!$I$2)+age,lifetable,10,1),"error"))</f>
        <v>4.3180287415445218E-4</v>
      </c>
      <c r="E56" s="100"/>
      <c r="F56" s="101">
        <f t="shared" si="0"/>
        <v>245.98703059605495</v>
      </c>
      <c r="G56" s="101">
        <f t="shared" si="1"/>
        <v>24.709912045864439</v>
      </c>
      <c r="H56" s="101">
        <f t="shared" si="2"/>
        <v>0.56545597979077544</v>
      </c>
      <c r="I56" s="101">
        <f t="shared" si="3"/>
        <v>0.56545597979077544</v>
      </c>
      <c r="J56" s="101">
        <f t="shared" si="4"/>
        <v>11.532945526707703</v>
      </c>
      <c r="K56" s="101">
        <f t="shared" si="5"/>
        <v>4.3552726356216365</v>
      </c>
      <c r="L56" s="101">
        <f t="shared" si="14"/>
        <v>204.25798842827962</v>
      </c>
      <c r="M56" s="101">
        <f t="shared" si="6"/>
        <v>754.01296940394525</v>
      </c>
      <c r="N56" s="101">
        <f t="shared" si="7"/>
        <v>72.613082618825686</v>
      </c>
      <c r="O56" s="101">
        <f t="shared" si="8"/>
        <v>1.7332667553900609</v>
      </c>
      <c r="P56" s="101">
        <f t="shared" si="9"/>
        <v>1.7332667553900609</v>
      </c>
      <c r="Q56" s="101">
        <f t="shared" si="10"/>
        <v>12.278946372238522</v>
      </c>
      <c r="R56" s="101">
        <f t="shared" si="11"/>
        <v>0.69178689422907136</v>
      </c>
      <c r="S56" s="101">
        <f t="shared" si="15"/>
        <v>664.96262000787181</v>
      </c>
      <c r="T56" s="101">
        <f t="shared" si="16"/>
        <v>23.811891898946225</v>
      </c>
      <c r="U56" s="101">
        <f t="shared" si="16"/>
        <v>5.0470595298507082</v>
      </c>
      <c r="V56" s="33">
        <f t="shared" si="12"/>
        <v>1000.0000000000002</v>
      </c>
      <c r="W56" s="105">
        <f t="shared" si="13"/>
        <v>2009799.1640812184</v>
      </c>
      <c r="X56" s="112">
        <f t="shared" si="17"/>
        <v>971.14104857120321</v>
      </c>
      <c r="Y56" s="32">
        <f>(uNES*L56+ uOCEX*G56+uEREX*'PH + UC'!H56+uHOEX*I56+uNES*S56+ uOCEX*N56+uEREX*O56+uHOEX*P56)/(1+oDR)^A$5:A$65536</f>
        <v>629.8354366702589</v>
      </c>
      <c r="Z56" s="30"/>
      <c r="AA56" s="30"/>
    </row>
    <row r="57" spans="1:27" x14ac:dyDescent="0.25">
      <c r="A57" s="4">
        <v>51</v>
      </c>
      <c r="C57" s="110">
        <f>IF(male=0,VLOOKUP((A55:A889/'Life tables'!$I$2)+age,lifetable,13,1),IF(male=1,VLOOKUP((A55:A889/'Life tables'!$I$2)+age,lifetable,10,1),"error"))</f>
        <v>4.3180287415445218E-4</v>
      </c>
      <c r="E57" s="100"/>
      <c r="F57" s="101">
        <f t="shared" si="0"/>
        <v>242.15240145244087</v>
      </c>
      <c r="G57" s="101">
        <f t="shared" si="1"/>
        <v>24.32471552295177</v>
      </c>
      <c r="H57" s="101">
        <f t="shared" si="2"/>
        <v>0.5566412305973627</v>
      </c>
      <c r="I57" s="101">
        <f t="shared" si="3"/>
        <v>0.5566412305973627</v>
      </c>
      <c r="J57" s="101">
        <f t="shared" si="4"/>
        <v>11.648491830280559</v>
      </c>
      <c r="K57" s="101">
        <f t="shared" si="5"/>
        <v>4.3989072520284092</v>
      </c>
      <c r="L57" s="101">
        <f t="shared" si="14"/>
        <v>200.66700438598542</v>
      </c>
      <c r="M57" s="101">
        <f t="shared" si="6"/>
        <v>757.8475985475593</v>
      </c>
      <c r="N57" s="101">
        <f t="shared" si="7"/>
        <v>72.982365713568626</v>
      </c>
      <c r="O57" s="101">
        <f t="shared" si="8"/>
        <v>1.7420815045834737</v>
      </c>
      <c r="P57" s="101">
        <f t="shared" si="9"/>
        <v>1.7420815045834737</v>
      </c>
      <c r="Q57" s="101">
        <f t="shared" si="10"/>
        <v>12.639205610341499</v>
      </c>
      <c r="R57" s="101">
        <f t="shared" si="11"/>
        <v>0.71208363727927781</v>
      </c>
      <c r="S57" s="101">
        <f t="shared" si="15"/>
        <v>668.02978057720293</v>
      </c>
      <c r="T57" s="101">
        <f t="shared" si="16"/>
        <v>24.287697440622058</v>
      </c>
      <c r="U57" s="101">
        <f t="shared" si="16"/>
        <v>5.1109908893076872</v>
      </c>
      <c r="V57" s="33">
        <f t="shared" si="12"/>
        <v>1000.0000000000002</v>
      </c>
      <c r="W57" s="105">
        <f t="shared" si="13"/>
        <v>2006296.8756000698</v>
      </c>
      <c r="X57" s="112">
        <f t="shared" si="17"/>
        <v>970.60131167007046</v>
      </c>
      <c r="Y57" s="32">
        <f>(uNES*L57+ uOCEX*G57+uEREX*'PH + UC'!H57+uHOEX*I57+uNES*S57+ uOCEX*N57+uEREX*O57+uHOEX*P57)/(1+oDR)^A$5:A$65536</f>
        <v>629.29999864787032</v>
      </c>
      <c r="Z57" s="30"/>
      <c r="AA57" s="30"/>
    </row>
    <row r="58" spans="1:27" x14ac:dyDescent="0.25">
      <c r="A58" s="4">
        <v>52</v>
      </c>
      <c r="C58" s="110">
        <f>IF(male=0,VLOOKUP((A56:A890/'Life tables'!$I$2)+age,lifetable,13,1),IF(male=1,VLOOKUP((A56:A890/'Life tables'!$I$2)+age,lifetable,10,1),"error"))</f>
        <v>4.3180287415445218E-4</v>
      </c>
      <c r="E58" s="100"/>
      <c r="F58" s="101">
        <f t="shared" si="0"/>
        <v>238.48856311527024</v>
      </c>
      <c r="G58" s="101">
        <f t="shared" si="1"/>
        <v>23.956675293991811</v>
      </c>
      <c r="H58" s="101">
        <f t="shared" si="2"/>
        <v>0.54821908211368142</v>
      </c>
      <c r="I58" s="101">
        <f t="shared" si="3"/>
        <v>0.54821908211368142</v>
      </c>
      <c r="J58" s="101">
        <f t="shared" si="4"/>
        <v>11.762289883684474</v>
      </c>
      <c r="K58" s="101">
        <f t="shared" si="5"/>
        <v>4.441881663624244</v>
      </c>
      <c r="L58" s="101">
        <f t="shared" si="14"/>
        <v>197.23127810974233</v>
      </c>
      <c r="M58" s="101">
        <f t="shared" si="6"/>
        <v>761.51143688472985</v>
      </c>
      <c r="N58" s="101">
        <f t="shared" si="7"/>
        <v>73.335201283610999</v>
      </c>
      <c r="O58" s="101">
        <f t="shared" si="8"/>
        <v>1.7505036530671547</v>
      </c>
      <c r="P58" s="101">
        <f t="shared" si="9"/>
        <v>1.7505036530671547</v>
      </c>
      <c r="Q58" s="101">
        <f t="shared" si="10"/>
        <v>13.001206533197994</v>
      </c>
      <c r="R58" s="101">
        <f t="shared" si="11"/>
        <v>0.73247850557979788</v>
      </c>
      <c r="S58" s="101">
        <f t="shared" si="15"/>
        <v>670.94154325620673</v>
      </c>
      <c r="T58" s="101">
        <f t="shared" si="16"/>
        <v>24.763496416882468</v>
      </c>
      <c r="U58" s="101">
        <f t="shared" si="16"/>
        <v>5.174360169204042</v>
      </c>
      <c r="V58" s="33">
        <f t="shared" si="12"/>
        <v>1000.0000000000001</v>
      </c>
      <c r="W58" s="105">
        <f t="shared" si="13"/>
        <v>2002799.7449196442</v>
      </c>
      <c r="X58" s="112">
        <f t="shared" si="17"/>
        <v>970.06214341391353</v>
      </c>
      <c r="Y58" s="32">
        <f>(uNES*L58+ uOCEX*G58+uEREX*'PH + UC'!H58+uHOEX*I58+uNES*S58+ uOCEX*N58+uEREX*O58+uHOEX*P58)/(1+oDR)^A$5:A$65536</f>
        <v>628.76512355100931</v>
      </c>
      <c r="Z58" s="30"/>
      <c r="AA58" s="30"/>
    </row>
    <row r="59" spans="1:27" x14ac:dyDescent="0.25">
      <c r="A59" s="4">
        <v>53</v>
      </c>
      <c r="C59" s="110">
        <f>IF(male=0,VLOOKUP((A57:A891/'Life tables'!$I$2)+age,lifetable,13,1),IF(male=1,VLOOKUP((A57:A891/'Life tables'!$I$2)+age,lifetable,10,1),"error"))</f>
        <v>4.6329957291590951E-4</v>
      </c>
      <c r="E59" s="100"/>
      <c r="F59" s="101">
        <f t="shared" si="0"/>
        <v>234.98790872127856</v>
      </c>
      <c r="G59" s="101">
        <f t="shared" si="1"/>
        <v>23.605027233649356</v>
      </c>
      <c r="H59" s="101">
        <f t="shared" si="2"/>
        <v>0.54017204827020204</v>
      </c>
      <c r="I59" s="101">
        <f t="shared" si="3"/>
        <v>0.54017204827020204</v>
      </c>
      <c r="J59" s="101">
        <f t="shared" si="4"/>
        <v>11.882596403429993</v>
      </c>
      <c r="K59" s="101">
        <f t="shared" si="5"/>
        <v>4.4842252753158114</v>
      </c>
      <c r="L59" s="101">
        <f t="shared" si="14"/>
        <v>193.93571571234298</v>
      </c>
      <c r="M59" s="101">
        <f t="shared" si="6"/>
        <v>765.01209127872164</v>
      </c>
      <c r="N59" s="101">
        <f t="shared" si="7"/>
        <v>73.672321886366447</v>
      </c>
      <c r="O59" s="101">
        <f t="shared" si="8"/>
        <v>1.7585506869106344</v>
      </c>
      <c r="P59" s="101">
        <f t="shared" si="9"/>
        <v>1.7585506869106344</v>
      </c>
      <c r="Q59" s="101">
        <f t="shared" si="10"/>
        <v>13.391398135193002</v>
      </c>
      <c r="R59" s="101">
        <f t="shared" si="11"/>
        <v>0.75296712872347982</v>
      </c>
      <c r="S59" s="101">
        <f t="shared" si="15"/>
        <v>673.67830275461745</v>
      </c>
      <c r="T59" s="101">
        <f t="shared" si="16"/>
        <v>25.273994538622993</v>
      </c>
      <c r="U59" s="101">
        <f t="shared" si="16"/>
        <v>5.2371924040392912</v>
      </c>
      <c r="V59" s="33">
        <f t="shared" si="12"/>
        <v>1000.0000000000002</v>
      </c>
      <c r="W59" s="105">
        <f t="shared" si="13"/>
        <v>1999229.0813192308</v>
      </c>
      <c r="X59" s="112">
        <f t="shared" si="17"/>
        <v>969.48881305733789</v>
      </c>
      <c r="Y59" s="32">
        <f>(uNES*L59+ uOCEX*G59+uEREX*'PH + UC'!H59+uHOEX*I59+uNES*S59+ uOCEX*N59+uEREX*O59+uHOEX*P59)/(1+oDR)^A$5:A$65536</f>
        <v>628.20793067379145</v>
      </c>
      <c r="Z59" s="30"/>
      <c r="AA59" s="30"/>
    </row>
    <row r="60" spans="1:27" x14ac:dyDescent="0.25">
      <c r="A60" s="4">
        <v>54</v>
      </c>
      <c r="C60" s="110">
        <f>IF(male=0,VLOOKUP((A58:A892/'Life tables'!$I$2)+age,lifetable,13,1),IF(male=1,VLOOKUP((A58:A892/'Life tables'!$I$2)+age,lifetable,10,1),"error"))</f>
        <v>4.6329957291590951E-4</v>
      </c>
      <c r="E60" s="100"/>
      <c r="F60" s="101">
        <f t="shared" si="0"/>
        <v>231.64317020979803</v>
      </c>
      <c r="G60" s="101">
        <f t="shared" si="1"/>
        <v>23.269041250019107</v>
      </c>
      <c r="H60" s="101">
        <f t="shared" si="2"/>
        <v>0.5324834218106268</v>
      </c>
      <c r="I60" s="101">
        <f t="shared" si="3"/>
        <v>0.5324834218106268</v>
      </c>
      <c r="J60" s="101">
        <f t="shared" si="4"/>
        <v>12.001190520814195</v>
      </c>
      <c r="K60" s="101">
        <f t="shared" si="5"/>
        <v>4.5259661823426551</v>
      </c>
      <c r="L60" s="101">
        <f t="shared" si="14"/>
        <v>190.78200541300083</v>
      </c>
      <c r="M60" s="101">
        <f t="shared" si="6"/>
        <v>768.35682979020214</v>
      </c>
      <c r="N60" s="101">
        <f t="shared" si="7"/>
        <v>73.994427451824421</v>
      </c>
      <c r="O60" s="101">
        <f t="shared" si="8"/>
        <v>1.7662393133702095</v>
      </c>
      <c r="P60" s="101">
        <f t="shared" si="9"/>
        <v>1.7662393133702095</v>
      </c>
      <c r="Q60" s="101">
        <f t="shared" si="10"/>
        <v>13.783295708757516</v>
      </c>
      <c r="R60" s="101">
        <f t="shared" si="11"/>
        <v>0.77354533095703115</v>
      </c>
      <c r="S60" s="101">
        <f t="shared" si="15"/>
        <v>676.27308267192279</v>
      </c>
      <c r="T60" s="101">
        <f t="shared" si="16"/>
        <v>25.784486229571712</v>
      </c>
      <c r="U60" s="101">
        <f t="shared" si="16"/>
        <v>5.2995115132996862</v>
      </c>
      <c r="V60" s="33">
        <f t="shared" si="12"/>
        <v>1000.0000000000002</v>
      </c>
      <c r="W60" s="105">
        <f t="shared" si="13"/>
        <v>1995663.764157603</v>
      </c>
      <c r="X60" s="112">
        <f t="shared" si="17"/>
        <v>968.91600225712887</v>
      </c>
      <c r="Y60" s="32">
        <f>(uNES*L60+ uOCEX*G60+uEREX*'PH + UC'!H60+uHOEX*I60+uNES*S60+ uOCEX*N60+uEREX*O60+uHOEX*P60)/(1+oDR)^A$5:A$65536</f>
        <v>627.65128670829063</v>
      </c>
      <c r="Z60" s="30"/>
      <c r="AA60" s="30"/>
    </row>
    <row r="61" spans="1:27" x14ac:dyDescent="0.25">
      <c r="A61" s="4">
        <v>55</v>
      </c>
      <c r="C61" s="110">
        <f>IF(male=0,VLOOKUP((A59:A893/'Life tables'!$I$2)+age,lifetable,13,1),IF(male=1,VLOOKUP((A59:A893/'Life tables'!$I$2)+age,lifetable,10,1),"error"))</f>
        <v>4.6329957291590951E-4</v>
      </c>
      <c r="E61" s="100"/>
      <c r="F61" s="101">
        <f t="shared" si="0"/>
        <v>228.44740323280593</v>
      </c>
      <c r="G61" s="101">
        <f t="shared" si="1"/>
        <v>22.948019768808464</v>
      </c>
      <c r="H61" s="101">
        <f t="shared" si="2"/>
        <v>0.52513723960427494</v>
      </c>
      <c r="I61" s="101">
        <f t="shared" si="3"/>
        <v>0.52513723960427494</v>
      </c>
      <c r="J61" s="101">
        <f t="shared" si="4"/>
        <v>12.118148504641519</v>
      </c>
      <c r="K61" s="101">
        <f t="shared" si="5"/>
        <v>4.5671312286085479</v>
      </c>
      <c r="L61" s="101">
        <f t="shared" si="14"/>
        <v>187.76382925153885</v>
      </c>
      <c r="M61" s="101">
        <f t="shared" si="6"/>
        <v>771.55259676719413</v>
      </c>
      <c r="N61" s="101">
        <f t="shared" si="7"/>
        <v>74.302186735745323</v>
      </c>
      <c r="O61" s="101">
        <f t="shared" si="8"/>
        <v>1.7735854955765611</v>
      </c>
      <c r="P61" s="101">
        <f t="shared" si="9"/>
        <v>1.7735854955765611</v>
      </c>
      <c r="Q61" s="101">
        <f t="shared" si="10"/>
        <v>14.176823271508567</v>
      </c>
      <c r="R61" s="101">
        <f t="shared" si="11"/>
        <v>0.79420912251131759</v>
      </c>
      <c r="S61" s="101">
        <f t="shared" si="15"/>
        <v>678.73220664627581</v>
      </c>
      <c r="T61" s="101">
        <f t="shared" si="16"/>
        <v>26.294971776150085</v>
      </c>
      <c r="U61" s="101">
        <f t="shared" si="16"/>
        <v>5.3613403511198658</v>
      </c>
      <c r="V61" s="33">
        <f t="shared" si="12"/>
        <v>1000</v>
      </c>
      <c r="W61" s="105">
        <f t="shared" si="13"/>
        <v>1992103.7957086689</v>
      </c>
      <c r="X61" s="112">
        <f t="shared" si="17"/>
        <v>968.34368787273013</v>
      </c>
      <c r="Y61" s="32">
        <f>(uNES*L61+ uOCEX*G61+uEREX*'PH + UC'!H61+uHOEX*I61+uNES*S61+ uOCEX*N61+uEREX*O61+uHOEX*P61)/(1+oDR)^A$5:A$65536</f>
        <v>627.0951788176892</v>
      </c>
      <c r="Z61" s="30"/>
      <c r="AA61" s="30"/>
    </row>
    <row r="62" spans="1:27" x14ac:dyDescent="0.25">
      <c r="A62" s="4">
        <v>56</v>
      </c>
      <c r="C62" s="110">
        <f>IF(male=0,VLOOKUP((A60:A894/'Life tables'!$I$2)+age,lifetable,13,1),IF(male=1,VLOOKUP((A60:A894/'Life tables'!$I$2)+age,lifetable,10,1),"error"))</f>
        <v>4.6329957291590951E-4</v>
      </c>
      <c r="E62" s="100"/>
      <c r="F62" s="101">
        <f t="shared" si="0"/>
        <v>225.39397273706516</v>
      </c>
      <c r="G62" s="101">
        <f t="shared" si="1"/>
        <v>22.641296285033363</v>
      </c>
      <c r="H62" s="101">
        <f t="shared" si="2"/>
        <v>0.51811824950342122</v>
      </c>
      <c r="I62" s="101">
        <f t="shared" si="3"/>
        <v>0.51811824950342122</v>
      </c>
      <c r="J62" s="101">
        <f t="shared" si="4"/>
        <v>12.23354322677497</v>
      </c>
      <c r="K62" s="101">
        <f t="shared" si="5"/>
        <v>4.6077460624148188</v>
      </c>
      <c r="L62" s="101">
        <f t="shared" si="14"/>
        <v>184.87515066383517</v>
      </c>
      <c r="M62" s="101">
        <f t="shared" si="6"/>
        <v>774.60602726293484</v>
      </c>
      <c r="N62" s="101">
        <f t="shared" si="7"/>
        <v>74.596238708131594</v>
      </c>
      <c r="O62" s="101">
        <f t="shared" si="8"/>
        <v>1.7806044856774148</v>
      </c>
      <c r="P62" s="101">
        <f t="shared" si="9"/>
        <v>1.7806044856774148</v>
      </c>
      <c r="Q62" s="101">
        <f t="shared" si="10"/>
        <v>14.571908225247679</v>
      </c>
      <c r="R62" s="101">
        <f t="shared" si="11"/>
        <v>0.81495469131780152</v>
      </c>
      <c r="S62" s="101">
        <f t="shared" si="15"/>
        <v>681.06171666688294</v>
      </c>
      <c r="T62" s="101">
        <f t="shared" si="16"/>
        <v>26.805451452022648</v>
      </c>
      <c r="U62" s="101">
        <f t="shared" si="16"/>
        <v>5.4227007537326202</v>
      </c>
      <c r="V62" s="33">
        <f t="shared" si="12"/>
        <v>1000</v>
      </c>
      <c r="W62" s="105">
        <f t="shared" si="13"/>
        <v>1988549.177784669</v>
      </c>
      <c r="X62" s="112">
        <f t="shared" si="17"/>
        <v>967.77184779424476</v>
      </c>
      <c r="Y62" s="32">
        <f>(uNES*L62+ uOCEX*G62+uEREX*'PH + UC'!H62+uHOEX*I62+uNES*S62+ uOCEX*N62+uEREX*O62+uHOEX*P62)/(1+oDR)^A$5:A$65536</f>
        <v>626.53959473569114</v>
      </c>
      <c r="Z62" s="30"/>
      <c r="AA62" s="30"/>
    </row>
    <row r="63" spans="1:27" x14ac:dyDescent="0.25">
      <c r="A63" s="4">
        <v>57</v>
      </c>
      <c r="C63" s="110">
        <f>IF(male=0,VLOOKUP((A61:A895/'Life tables'!$I$2)+age,lifetable,13,1),IF(male=1,VLOOKUP((A61:A895/'Life tables'!$I$2)+age,lifetable,10,1),"error"))</f>
        <v>4.6329957291590951E-4</v>
      </c>
      <c r="E63" s="100"/>
      <c r="F63" s="101">
        <f t="shared" si="0"/>
        <v>222.47653918842295</v>
      </c>
      <c r="G63" s="101">
        <f t="shared" si="1"/>
        <v>22.34823397922024</v>
      </c>
      <c r="H63" s="101">
        <f t="shared" si="2"/>
        <v>0.51141187867677806</v>
      </c>
      <c r="I63" s="101">
        <f t="shared" si="3"/>
        <v>0.51141187867677806</v>
      </c>
      <c r="J63" s="101">
        <f t="shared" si="4"/>
        <v>12.347444313432723</v>
      </c>
      <c r="K63" s="101">
        <f t="shared" si="5"/>
        <v>4.6478351897113725</v>
      </c>
      <c r="L63" s="101">
        <f t="shared" si="14"/>
        <v>182.11020194870505</v>
      </c>
      <c r="M63" s="101">
        <f t="shared" si="6"/>
        <v>777.52346081157702</v>
      </c>
      <c r="N63" s="101">
        <f t="shared" si="7"/>
        <v>74.877193879857558</v>
      </c>
      <c r="O63" s="101">
        <f t="shared" si="8"/>
        <v>1.7873108565040579</v>
      </c>
      <c r="P63" s="101">
        <f t="shared" si="9"/>
        <v>1.7873108565040579</v>
      </c>
      <c r="Q63" s="101">
        <f t="shared" si="10"/>
        <v>14.968481205232434</v>
      </c>
      <c r="R63" s="101">
        <f t="shared" si="11"/>
        <v>0.8357783950939236</v>
      </c>
      <c r="S63" s="101">
        <f t="shared" si="15"/>
        <v>683.26738561838499</v>
      </c>
      <c r="T63" s="101">
        <f t="shared" si="16"/>
        <v>27.315925518665157</v>
      </c>
      <c r="U63" s="101">
        <f t="shared" si="16"/>
        <v>5.4836135848052958</v>
      </c>
      <c r="V63" s="33">
        <f t="shared" si="12"/>
        <v>1000</v>
      </c>
      <c r="W63" s="105">
        <f t="shared" si="13"/>
        <v>1984999.9117577258</v>
      </c>
      <c r="X63" s="112">
        <f t="shared" si="17"/>
        <v>967.20046089652942</v>
      </c>
      <c r="Y63" s="32">
        <f>(uNES*L63+ uOCEX*G63+uEREX*'PH + UC'!H63+uHOEX*I63+uNES*S63+ uOCEX*N63+uEREX*O63+uHOEX*P63)/(1+oDR)^A$5:A$65536</f>
        <v>625.9845227409578</v>
      </c>
      <c r="Z63" s="30"/>
      <c r="AA63" s="30"/>
    </row>
    <row r="64" spans="1:27" x14ac:dyDescent="0.25">
      <c r="A64" s="4">
        <v>58</v>
      </c>
      <c r="C64" s="110">
        <f>IF(male=0,VLOOKUP((A62:A896/'Life tables'!$I$2)+age,lifetable,13,1),IF(male=1,VLOOKUP((A62:A896/'Life tables'!$I$2)+age,lifetable,10,1),"error"))</f>
        <v>4.6329957291590951E-4</v>
      </c>
      <c r="E64" s="100"/>
      <c r="F64" s="101">
        <f t="shared" si="0"/>
        <v>219.68904540966631</v>
      </c>
      <c r="G64" s="101">
        <f t="shared" si="1"/>
        <v>22.068224395241078</v>
      </c>
      <c r="H64" s="101">
        <f t="shared" si="2"/>
        <v>0.50500420335337504</v>
      </c>
      <c r="I64" s="101">
        <f t="shared" si="3"/>
        <v>0.50500420335337504</v>
      </c>
      <c r="J64" s="101">
        <f t="shared" si="4"/>
        <v>12.45991828974612</v>
      </c>
      <c r="K64" s="101">
        <f t="shared" si="5"/>
        <v>4.6874220249759553</v>
      </c>
      <c r="L64" s="101">
        <f t="shared" si="14"/>
        <v>179.46347229299641</v>
      </c>
      <c r="M64" s="101">
        <f t="shared" si="6"/>
        <v>780.31095459033361</v>
      </c>
      <c r="N64" s="101">
        <f t="shared" si="7"/>
        <v>75.145635570212463</v>
      </c>
      <c r="O64" s="101">
        <f t="shared" si="8"/>
        <v>1.7937185318274607</v>
      </c>
      <c r="P64" s="101">
        <f t="shared" si="9"/>
        <v>1.7937185318274607</v>
      </c>
      <c r="Q64" s="101">
        <f t="shared" si="10"/>
        <v>15.36647593616137</v>
      </c>
      <c r="R64" s="101">
        <f t="shared" si="11"/>
        <v>0.85667675378099328</v>
      </c>
      <c r="S64" s="101">
        <f t="shared" si="15"/>
        <v>685.35472926652392</v>
      </c>
      <c r="T64" s="101">
        <f t="shared" si="16"/>
        <v>27.826394225907492</v>
      </c>
      <c r="U64" s="101">
        <f t="shared" si="16"/>
        <v>5.5440987787569487</v>
      </c>
      <c r="V64" s="33">
        <f t="shared" si="12"/>
        <v>999.99999999999989</v>
      </c>
      <c r="W64" s="105">
        <f t="shared" si="13"/>
        <v>1981455.9985804386</v>
      </c>
      <c r="X64" s="112">
        <f t="shared" si="17"/>
        <v>966.62950699533553</v>
      </c>
      <c r="Y64" s="32">
        <f>(uNES*L64+ uOCEX*G64+uEREX*'PH + UC'!H64+uHOEX*I64+uNES*S64+ uOCEX*N64+uEREX*O64+uHOEX*P64)/(1+oDR)^A$5:A$65536</f>
        <v>625.42995163268574</v>
      </c>
      <c r="Z64" s="30"/>
      <c r="AA64" s="30"/>
    </row>
    <row r="65" spans="1:27" x14ac:dyDescent="0.25">
      <c r="A65" s="4">
        <v>59</v>
      </c>
      <c r="C65" s="110">
        <f>IF(male=0,VLOOKUP((A63:A897/'Life tables'!$I$2)+age,lifetable,13,1),IF(male=1,VLOOKUP((A63:A897/'Life tables'!$I$2)+age,lifetable,10,1),"error"))</f>
        <v>4.6329957291590951E-4</v>
      </c>
      <c r="E65" s="100"/>
      <c r="F65" s="101">
        <f t="shared" si="0"/>
        <v>217.02570400460735</v>
      </c>
      <c r="G65" s="101">
        <f t="shared" si="1"/>
        <v>21.80068617703645</v>
      </c>
      <c r="H65" s="101">
        <f t="shared" si="2"/>
        <v>0.49888191991401748</v>
      </c>
      <c r="I65" s="101">
        <f t="shared" si="3"/>
        <v>0.49888191991401748</v>
      </c>
      <c r="J65" s="101">
        <f t="shared" si="4"/>
        <v>12.571028717879187</v>
      </c>
      <c r="K65" s="101">
        <f t="shared" si="5"/>
        <v>4.7265289398273058</v>
      </c>
      <c r="L65" s="101">
        <f t="shared" si="14"/>
        <v>176.92969633003639</v>
      </c>
      <c r="M65" s="101">
        <f t="shared" si="6"/>
        <v>782.97429599539259</v>
      </c>
      <c r="N65" s="101">
        <f t="shared" si="7"/>
        <v>75.402121117988344</v>
      </c>
      <c r="O65" s="101">
        <f t="shared" si="8"/>
        <v>1.7998408152668184</v>
      </c>
      <c r="P65" s="101">
        <f t="shared" si="9"/>
        <v>1.7998408152668184</v>
      </c>
      <c r="Q65" s="101">
        <f t="shared" si="10"/>
        <v>15.765829094573148</v>
      </c>
      <c r="R65" s="101">
        <f t="shared" si="11"/>
        <v>0.87764644231888933</v>
      </c>
      <c r="S65" s="101">
        <f t="shared" si="15"/>
        <v>687.32901770997853</v>
      </c>
      <c r="T65" s="101">
        <f t="shared" si="16"/>
        <v>28.336857812452337</v>
      </c>
      <c r="U65" s="101">
        <f t="shared" si="16"/>
        <v>5.6041753821461953</v>
      </c>
      <c r="V65" s="33">
        <f t="shared" si="12"/>
        <v>1000</v>
      </c>
      <c r="W65" s="105">
        <f t="shared" si="13"/>
        <v>1977917.438805517</v>
      </c>
      <c r="X65" s="112">
        <f t="shared" si="17"/>
        <v>966.05896680540138</v>
      </c>
      <c r="Y65" s="32">
        <f>(uNES*L65+ uOCEX*G65+uEREX*'PH + UC'!H65+uHOEX*I65+uNES*S65+ uOCEX*N65+uEREX*O65+uHOEX*P65)/(1+oDR)^A$5:A$65536</f>
        <v>624.87587070728262</v>
      </c>
      <c r="Z65" s="30"/>
      <c r="AA65" s="30"/>
    </row>
    <row r="66" spans="1:27" x14ac:dyDescent="0.25">
      <c r="A66" s="4">
        <v>60</v>
      </c>
      <c r="C66" s="110">
        <f>IF(male=0,VLOOKUP((A64:A898/'Life tables'!$I$2)+age,lifetable,13,1),IF(male=1,VLOOKUP((A64:A898/'Life tables'!$I$2)+age,lifetable,10,1),"error"))</f>
        <v>4.6329957291590951E-4</v>
      </c>
      <c r="E66" s="100"/>
      <c r="F66" s="101">
        <f t="shared" si="0"/>
        <v>214.48098534228788</v>
      </c>
      <c r="G66" s="101">
        <f t="shared" si="1"/>
        <v>21.545063861603726</v>
      </c>
      <c r="H66" s="101">
        <f t="shared" si="2"/>
        <v>0.49303231727030478</v>
      </c>
      <c r="I66" s="101">
        <f t="shared" si="3"/>
        <v>0.49303231727030478</v>
      </c>
      <c r="J66" s="101">
        <f t="shared" si="4"/>
        <v>12.680836328996429</v>
      </c>
      <c r="K66" s="101">
        <f t="shared" si="5"/>
        <v>4.7651773094731276</v>
      </c>
      <c r="L66" s="101">
        <f t="shared" si="14"/>
        <v>174.50384320767398</v>
      </c>
      <c r="M66" s="101">
        <f t="shared" si="6"/>
        <v>785.51901465771209</v>
      </c>
      <c r="N66" s="101">
        <f t="shared" si="7"/>
        <v>75.647183038627119</v>
      </c>
      <c r="O66" s="101">
        <f t="shared" si="8"/>
        <v>1.8056904179105311</v>
      </c>
      <c r="P66" s="101">
        <f t="shared" si="9"/>
        <v>1.8056904179105311</v>
      </c>
      <c r="Q66" s="101">
        <f t="shared" si="10"/>
        <v>16.166480177374353</v>
      </c>
      <c r="R66" s="101">
        <f t="shared" si="11"/>
        <v>0.89868428374256759</v>
      </c>
      <c r="S66" s="101">
        <f t="shared" si="15"/>
        <v>689.19528632214701</v>
      </c>
      <c r="T66" s="101">
        <f t="shared" si="16"/>
        <v>28.847316506370781</v>
      </c>
      <c r="U66" s="101">
        <f t="shared" si="16"/>
        <v>5.663861593215695</v>
      </c>
      <c r="V66" s="33">
        <f t="shared" si="12"/>
        <v>1000</v>
      </c>
      <c r="W66" s="105">
        <f t="shared" si="13"/>
        <v>1974384.232604539</v>
      </c>
      <c r="X66" s="112">
        <f t="shared" si="17"/>
        <v>965.48882190041343</v>
      </c>
      <c r="Y66" s="32">
        <f>(uNES*L66+ uOCEX*G66+uEREX*'PH + UC'!H66+uHOEX*I66+uNES*S66+ uOCEX*N66+uEREX*O66+uHOEX*P66)/(1+oDR)^A$5:A$65536</f>
        <v>624.32226973608738</v>
      </c>
      <c r="Z66" s="30"/>
      <c r="AA66" s="30"/>
    </row>
    <row r="67" spans="1:27" x14ac:dyDescent="0.25">
      <c r="A67" s="4">
        <v>61</v>
      </c>
      <c r="C67" s="110">
        <f>IF(male=0,VLOOKUP((A65:A899/'Life tables'!$I$2)+age,lifetable,13,1),IF(male=1,VLOOKUP((A65:A899/'Life tables'!$I$2)+age,lifetable,10,1),"error"))</f>
        <v>4.6329957291590951E-4</v>
      </c>
      <c r="F67" s="101">
        <f t="shared" si="0"/>
        <v>212.04960607635647</v>
      </c>
      <c r="G67" s="101">
        <f t="shared" si="1"/>
        <v>21.300826725744468</v>
      </c>
      <c r="H67" s="101">
        <f t="shared" si="2"/>
        <v>0.48744325047386095</v>
      </c>
      <c r="I67" s="101">
        <f t="shared" si="3"/>
        <v>0.48744325047386095</v>
      </c>
      <c r="J67" s="101">
        <f t="shared" si="4"/>
        <v>12.789399149352915</v>
      </c>
      <c r="K67" s="101">
        <f t="shared" si="5"/>
        <v>4.8033875570893017</v>
      </c>
      <c r="L67" s="101">
        <f t="shared" si="14"/>
        <v>172.18110614322205</v>
      </c>
      <c r="M67" s="101">
        <f t="shared" si="6"/>
        <v>787.95039392364356</v>
      </c>
      <c r="N67" s="101">
        <f t="shared" si="7"/>
        <v>75.881330129829465</v>
      </c>
      <c r="O67" s="101">
        <f t="shared" si="8"/>
        <v>1.8112794847069751</v>
      </c>
      <c r="P67" s="101">
        <f t="shared" si="9"/>
        <v>1.8112794847069751</v>
      </c>
      <c r="Q67" s="101">
        <f t="shared" si="10"/>
        <v>16.568371376222935</v>
      </c>
      <c r="R67" s="101">
        <f t="shared" si="11"/>
        <v>0.91978724258604472</v>
      </c>
      <c r="S67" s="101">
        <f t="shared" si="15"/>
        <v>690.95834620559117</v>
      </c>
      <c r="T67" s="101">
        <f t="shared" ref="T67:U130" si="18">J67+Q67</f>
        <v>29.357770525575852</v>
      </c>
      <c r="U67" s="101">
        <f t="shared" si="18"/>
        <v>5.7231747996753466</v>
      </c>
      <c r="V67" s="33">
        <f t="shared" si="12"/>
        <v>1000</v>
      </c>
      <c r="W67" s="105">
        <f t="shared" si="13"/>
        <v>1970856.379785819</v>
      </c>
      <c r="X67" s="112">
        <f t="shared" si="17"/>
        <v>964.91905467474885</v>
      </c>
      <c r="Y67" s="32">
        <f>(uNES*L67+ uOCEX*G67+uEREX*'PH + UC'!H67+uHOEX*I67+uNES*S67+ uOCEX*N67+uEREX*O67+uHOEX*P67)/(1+oDR)^A$5:A$65536</f>
        <v>623.7691389440871</v>
      </c>
    </row>
    <row r="68" spans="1:27" x14ac:dyDescent="0.25">
      <c r="A68" s="4">
        <v>62</v>
      </c>
      <c r="C68" s="110">
        <f>IF(male=0,VLOOKUP((A66:A900/'Life tables'!$I$2)+age,lifetable,13,1),IF(male=1,VLOOKUP((A66:A900/'Life tables'!$I$2)+age,lifetable,10,1),"error"))</f>
        <v>4.6329957291590951E-4</v>
      </c>
      <c r="F68" s="101">
        <f t="shared" si="0"/>
        <v>209.72651817578168</v>
      </c>
      <c r="G68" s="101">
        <f t="shared" si="1"/>
        <v>21.067467684176627</v>
      </c>
      <c r="H68" s="101">
        <f t="shared" si="2"/>
        <v>0.48210311550098617</v>
      </c>
      <c r="I68" s="101">
        <f t="shared" si="3"/>
        <v>0.48210311550098617</v>
      </c>
      <c r="J68" s="101">
        <f t="shared" si="4"/>
        <v>12.89677262076842</v>
      </c>
      <c r="K68" s="101">
        <f t="shared" si="5"/>
        <v>4.8411791962225008</v>
      </c>
      <c r="L68" s="101">
        <f t="shared" si="14"/>
        <v>169.95689244361216</v>
      </c>
      <c r="M68" s="101">
        <f t="shared" si="6"/>
        <v>790.27348182421838</v>
      </c>
      <c r="N68" s="101">
        <f t="shared" si="7"/>
        <v>76.105048527920928</v>
      </c>
      <c r="O68" s="101">
        <f t="shared" si="8"/>
        <v>1.8166196196798499</v>
      </c>
      <c r="P68" s="101">
        <f t="shared" si="9"/>
        <v>1.8166196196798499</v>
      </c>
      <c r="Q68" s="101">
        <f t="shared" si="10"/>
        <v>16.971447457506489</v>
      </c>
      <c r="R68" s="101">
        <f t="shared" si="11"/>
        <v>0.94095241858016188</v>
      </c>
      <c r="S68" s="101">
        <f t="shared" si="15"/>
        <v>692.62279418085109</v>
      </c>
      <c r="T68" s="101">
        <f t="shared" si="18"/>
        <v>29.868220078274909</v>
      </c>
      <c r="U68" s="101">
        <f t="shared" si="18"/>
        <v>5.7821316148026627</v>
      </c>
      <c r="V68" s="33">
        <f t="shared" si="12"/>
        <v>1000</v>
      </c>
      <c r="W68" s="105">
        <f t="shared" si="13"/>
        <v>1967333.8798115023</v>
      </c>
      <c r="X68" s="112">
        <f t="shared" si="17"/>
        <v>964.34964830692252</v>
      </c>
      <c r="Y68" s="32">
        <f>(uNES*L68+ uOCEX*G68+uEREX*'PH + UC'!H68+uHOEX*I68+uNES*S68+ uOCEX*N68+uEREX*O68+uHOEX*P68)/(1+oDR)^A$5:A$65536</f>
        <v>623.21646898959068</v>
      </c>
    </row>
    <row r="69" spans="1:27" x14ac:dyDescent="0.25">
      <c r="A69" s="4">
        <v>63</v>
      </c>
      <c r="C69" s="110">
        <f>IF(male=0,VLOOKUP((A67:A901/'Life tables'!$I$2)+age,lifetable,13,1),IF(male=1,VLOOKUP((A67:A901/'Life tables'!$I$2)+age,lifetable,10,1),"error"))</f>
        <v>4.6329957291590951E-4</v>
      </c>
      <c r="F69" s="101">
        <f t="shared" si="0"/>
        <v>207.50689844412722</v>
      </c>
      <c r="G69" s="101">
        <f t="shared" si="1"/>
        <v>20.844502236723777</v>
      </c>
      <c r="H69" s="101">
        <f t="shared" si="2"/>
        <v>0.47700082516037606</v>
      </c>
      <c r="I69" s="101">
        <f t="shared" si="3"/>
        <v>0.47700082516037606</v>
      </c>
      <c r="J69" s="101">
        <f t="shared" si="4"/>
        <v>13.003009715735763</v>
      </c>
      <c r="K69" s="101">
        <f t="shared" si="5"/>
        <v>4.8785708713042233</v>
      </c>
      <c r="L69" s="101">
        <f t="shared" si="14"/>
        <v>167.82681397004268</v>
      </c>
      <c r="M69" s="101">
        <f t="shared" si="6"/>
        <v>792.49310155587284</v>
      </c>
      <c r="N69" s="101">
        <f t="shared" si="7"/>
        <v>76.318802717168367</v>
      </c>
      <c r="O69" s="101">
        <f t="shared" si="8"/>
        <v>1.82172191002046</v>
      </c>
      <c r="P69" s="101">
        <f t="shared" si="9"/>
        <v>1.82172191002046</v>
      </c>
      <c r="Q69" s="101">
        <f t="shared" si="10"/>
        <v>17.375655647666214</v>
      </c>
      <c r="R69" s="101">
        <f t="shared" si="11"/>
        <v>0.96217704063104414</v>
      </c>
      <c r="S69" s="101">
        <f t="shared" si="15"/>
        <v>694.19302233036626</v>
      </c>
      <c r="T69" s="101">
        <f t="shared" si="18"/>
        <v>30.378665363401979</v>
      </c>
      <c r="U69" s="101">
        <f t="shared" si="18"/>
        <v>5.8407479119352672</v>
      </c>
      <c r="V69" s="33">
        <f t="shared" si="12"/>
        <v>1000</v>
      </c>
      <c r="W69" s="105">
        <f t="shared" si="13"/>
        <v>1963816.7318138385</v>
      </c>
      <c r="X69" s="112">
        <f t="shared" si="17"/>
        <v>963.78058672466273</v>
      </c>
      <c r="Y69" s="32">
        <f>(uNES*L69+ uOCEX*G69+uEREX*'PH + UC'!H69+uHOEX*I69+uNES*S69+ uOCEX*N69+uEREX*O69+uHOEX*P69)/(1+oDR)^A$5:A$65536</f>
        <v>622.66425094481042</v>
      </c>
    </row>
    <row r="70" spans="1:27" x14ac:dyDescent="0.25">
      <c r="A70" s="4">
        <v>64</v>
      </c>
      <c r="C70" s="110">
        <f>IF(male=0,VLOOKUP((A68:A902/'Life tables'!$I$2)+age,lifetable,13,1),IF(male=1,VLOOKUP((A68:A902/'Life tables'!$I$2)+age,lifetable,10,1),"error"))</f>
        <v>4.6329957291590951E-4</v>
      </c>
      <c r="F70" s="101">
        <f t="shared" si="0"/>
        <v>205.38613850562859</v>
      </c>
      <c r="G70" s="101">
        <f t="shared" si="1"/>
        <v>20.63146746239558</v>
      </c>
      <c r="H70" s="101">
        <f t="shared" si="2"/>
        <v>0.47212578607388855</v>
      </c>
      <c r="I70" s="101">
        <f t="shared" si="3"/>
        <v>0.47212578607388855</v>
      </c>
      <c r="J70" s="101">
        <f t="shared" si="4"/>
        <v>13.108161047402326</v>
      </c>
      <c r="K70" s="101">
        <f t="shared" si="5"/>
        <v>4.9155803963603741</v>
      </c>
      <c r="L70" s="101">
        <f t="shared" si="14"/>
        <v>165.78667802732252</v>
      </c>
      <c r="M70" s="101">
        <f t="shared" si="6"/>
        <v>794.61386149437146</v>
      </c>
      <c r="N70" s="101">
        <f t="shared" si="7"/>
        <v>76.523036494142559</v>
      </c>
      <c r="O70" s="101">
        <f t="shared" si="8"/>
        <v>1.8265969491069476</v>
      </c>
      <c r="P70" s="101">
        <f t="shared" si="9"/>
        <v>1.8265969491069476</v>
      </c>
      <c r="Q70" s="101">
        <f t="shared" si="10"/>
        <v>17.780945523628404</v>
      </c>
      <c r="R70" s="101">
        <f t="shared" si="11"/>
        <v>0.98345846106675394</v>
      </c>
      <c r="S70" s="101">
        <f t="shared" si="15"/>
        <v>695.67322711731981</v>
      </c>
      <c r="T70" s="101">
        <f t="shared" si="18"/>
        <v>30.88910657103073</v>
      </c>
      <c r="U70" s="101">
        <f t="shared" si="18"/>
        <v>5.8990388574271284</v>
      </c>
      <c r="V70" s="33">
        <f t="shared" si="12"/>
        <v>1000</v>
      </c>
      <c r="W70" s="105">
        <f t="shared" si="13"/>
        <v>1960304.9346107447</v>
      </c>
      <c r="X70" s="112">
        <f t="shared" si="17"/>
        <v>963.21185457154218</v>
      </c>
      <c r="Y70" s="32">
        <f>(uNES*L70+ uOCEX*G70+uEREX*'PH + UC'!H70+uHOEX*I70+uNES*S70+ uOCEX*N70+uEREX*O70+uHOEX*P70)/(1+oDR)^A$5:A$65536</f>
        <v>622.11247627731552</v>
      </c>
    </row>
    <row r="71" spans="1:27" x14ac:dyDescent="0.25">
      <c r="A71" s="4">
        <v>65</v>
      </c>
      <c r="C71" s="110">
        <f>IF(male=0,VLOOKUP((A69:A903/'Life tables'!$I$2)+age,lifetable,13,1),IF(male=1,VLOOKUP((A69:A903/'Life tables'!$I$2)+age,lifetable,10,1),"error"))</f>
        <v>4.6329957291590951E-4</v>
      </c>
      <c r="F71" s="101">
        <f t="shared" ref="F71:F134" si="19">E70*(1-pCAPH)+F70*(1-pCAPH)+M70*(pUAPH)</f>
        <v>203.35983523728081</v>
      </c>
      <c r="G71" s="101">
        <f t="shared" ref="G71:G134" si="20">F71*(rrOSEX)</f>
        <v>20.427921058270954</v>
      </c>
      <c r="H71" s="101">
        <f t="shared" ref="H71:H134" si="21">F71*rrEREX</f>
        <v>0.46746787668256629</v>
      </c>
      <c r="I71" s="101">
        <f t="shared" ref="I71:I134" si="22">F71*rrHOEX</f>
        <v>0.46746787668256629</v>
      </c>
      <c r="J71" s="101">
        <f t="shared" ref="J71:J134" si="23">F71*mr + G71*mr + H71*mr+I71*mr +J70</f>
        <v>13.212274974653104</v>
      </c>
      <c r="K71" s="101">
        <f t="shared" ref="K71:K134" si="24">F71*amr + I71*amrHOEX +K70</f>
        <v>4.9522247919967555</v>
      </c>
      <c r="L71" s="101">
        <f t="shared" si="14"/>
        <v>163.83247865899486</v>
      </c>
      <c r="M71" s="101">
        <f t="shared" ref="M71:M134" si="25">E70*pCAPH+F70*pCAPH+M70*(1-pUAPH)</f>
        <v>796.64016476271934</v>
      </c>
      <c r="N71" s="101">
        <f t="shared" ref="N71:N134" si="26">M71*rrOSEXc</f>
        <v>76.718173889128821</v>
      </c>
      <c r="O71" s="101">
        <f t="shared" ref="O71:O134" si="27">M71*rrEREXc</f>
        <v>1.83125485849827</v>
      </c>
      <c r="P71" s="101">
        <f t="shared" ref="P71:P134" si="28">M71*rrHOEXc</f>
        <v>1.83125485849827</v>
      </c>
      <c r="Q71" s="101">
        <f t="shared" ref="Q71:Q134" si="29">M71*mr + N71*mr + O71*mr+P71*mr+Q70</f>
        <v>18.187268908116039</v>
      </c>
      <c r="R71" s="101">
        <f t="shared" ref="R71:R134" si="30">M71*amrc + P71*amrHOEX+R70</f>
        <v>1.0047941501401927</v>
      </c>
      <c r="S71" s="101">
        <f t="shared" si="15"/>
        <v>697.06741809833773</v>
      </c>
      <c r="T71" s="101">
        <f t="shared" si="18"/>
        <v>31.399543882769144</v>
      </c>
      <c r="U71" s="101">
        <f t="shared" si="18"/>
        <v>5.9570189421369477</v>
      </c>
      <c r="V71" s="33">
        <f t="shared" ref="V71:V134" si="31">SUM(F71,M71)</f>
        <v>1000.0000000000001</v>
      </c>
      <c r="W71" s="105">
        <f t="shared" ref="W71:W134" si="32">(cNES*L71+cOSEX*G71+cEREX*H71+cHOEX*I71 + cNES*S71 + cOSEX*N71 + cEREX*O71 + cHOEX*P71)/(1+cDR)^A$5:A$65536</f>
        <v>1956798.48672063</v>
      </c>
      <c r="X71" s="112">
        <f t="shared" si="17"/>
        <v>962.64343717509405</v>
      </c>
      <c r="Y71" s="32">
        <f>(uNES*L71+ uOCEX*G71+uEREX*'PH + UC'!H71+uHOEX*I71+uNES*S71+ uOCEX*N71+uEREX*O71+uHOEX*P71)/(1+oDR)^A$5:A$65536</f>
        <v>621.56113683231786</v>
      </c>
    </row>
    <row r="72" spans="1:27" x14ac:dyDescent="0.25">
      <c r="A72" s="4">
        <v>66</v>
      </c>
      <c r="C72" s="110">
        <f>IF(male=0,VLOOKUP((A70:A904/'Life tables'!$I$2)+age,lifetable,13,1),IF(male=1,VLOOKUP((A70:A904/'Life tables'!$I$2)+age,lifetable,10,1),"error"))</f>
        <v>4.6329957291590951E-4</v>
      </c>
      <c r="F72" s="101">
        <f t="shared" si="19"/>
        <v>201.4237816270718</v>
      </c>
      <c r="G72" s="101">
        <f t="shared" si="20"/>
        <v>20.233440421188497</v>
      </c>
      <c r="H72" s="101">
        <f t="shared" si="21"/>
        <v>0.4630174262322499</v>
      </c>
      <c r="I72" s="101">
        <f t="shared" si="22"/>
        <v>0.4630174262322499</v>
      </c>
      <c r="J72" s="101">
        <f t="shared" si="23"/>
        <v>13.315397702513442</v>
      </c>
      <c r="K72" s="101">
        <f t="shared" si="24"/>
        <v>4.9885203207372575</v>
      </c>
      <c r="L72" s="101">
        <f t="shared" ref="L72:L135" si="33">F72-SUM(G72:K72)</f>
        <v>161.96038833016812</v>
      </c>
      <c r="M72" s="101">
        <f t="shared" si="25"/>
        <v>798.57621837292834</v>
      </c>
      <c r="N72" s="101">
        <f t="shared" si="26"/>
        <v>76.90462004649892</v>
      </c>
      <c r="O72" s="101">
        <f t="shared" si="27"/>
        <v>1.8357053089485864</v>
      </c>
      <c r="P72" s="101">
        <f t="shared" si="28"/>
        <v>1.8357053089485864</v>
      </c>
      <c r="Q72" s="101">
        <f t="shared" si="29"/>
        <v>18.594579769623092</v>
      </c>
      <c r="R72" s="101">
        <f t="shared" si="30"/>
        <v>1.0261816907768391</v>
      </c>
      <c r="S72" s="101">
        <f t="shared" ref="S72:S135" si="34">M72-SUM(N72:R72)</f>
        <v>698.37942624813229</v>
      </c>
      <c r="T72" s="101">
        <f t="shared" si="18"/>
        <v>31.909977472136532</v>
      </c>
      <c r="U72" s="101">
        <f t="shared" si="18"/>
        <v>6.0147020115140961</v>
      </c>
      <c r="V72" s="33">
        <f t="shared" si="31"/>
        <v>1000.0000000000001</v>
      </c>
      <c r="W72" s="105">
        <f t="shared" si="32"/>
        <v>1953297.3863765642</v>
      </c>
      <c r="X72" s="112">
        <f t="shared" ref="X72:X135" si="35">(L72+G72+H72+I72+N72+O72+P72+S72)</f>
        <v>962.07532051634962</v>
      </c>
      <c r="Y72" s="32">
        <f>(uNES*L72+ uOCEX*G72+uEREX*'PH + UC'!H72+uHOEX*I72+uNES*S72+ uOCEX*N72+uEREX*O72+uHOEX*P72)/(1+oDR)^A$5:A$65536</f>
        <v>621.01022481574694</v>
      </c>
    </row>
    <row r="73" spans="1:27" x14ac:dyDescent="0.25">
      <c r="A73" s="4">
        <v>67</v>
      </c>
      <c r="C73" s="110">
        <f>IF(male=0,VLOOKUP((A71:A905/'Life tables'!$I$2)+age,lifetable,13,1),IF(male=1,VLOOKUP((A71:A905/'Life tables'!$I$2)+age,lifetable,10,1),"error"))</f>
        <v>4.6329957291590951E-4</v>
      </c>
      <c r="F73" s="101">
        <f t="shared" si="19"/>
        <v>199.57395803938167</v>
      </c>
      <c r="G73" s="101">
        <f t="shared" si="20"/>
        <v>20.047621770337553</v>
      </c>
      <c r="H73" s="101">
        <f t="shared" si="21"/>
        <v>0.45876519469515281</v>
      </c>
      <c r="I73" s="101">
        <f t="shared" si="22"/>
        <v>0.45876519469515281</v>
      </c>
      <c r="J73" s="101">
        <f t="shared" si="23"/>
        <v>13.417573378079943</v>
      </c>
      <c r="K73" s="101">
        <f t="shared" si="24"/>
        <v>5.024482520788121</v>
      </c>
      <c r="L73" s="101">
        <f t="shared" si="33"/>
        <v>160.16674998078574</v>
      </c>
      <c r="M73" s="101">
        <f t="shared" si="25"/>
        <v>800.42604196061848</v>
      </c>
      <c r="N73" s="101">
        <f t="shared" si="26"/>
        <v>77.082762065872117</v>
      </c>
      <c r="O73" s="101">
        <f t="shared" si="27"/>
        <v>1.8399575404856834</v>
      </c>
      <c r="P73" s="101">
        <f t="shared" si="28"/>
        <v>1.8399575404856834</v>
      </c>
      <c r="Q73" s="101">
        <f t="shared" si="29"/>
        <v>19.002834126843897</v>
      </c>
      <c r="R73" s="101">
        <f t="shared" si="30"/>
        <v>1.0476187735564171</v>
      </c>
      <c r="S73" s="101">
        <f t="shared" si="34"/>
        <v>699.61291191337466</v>
      </c>
      <c r="T73" s="101">
        <f t="shared" si="18"/>
        <v>32.420407504923844</v>
      </c>
      <c r="U73" s="101">
        <f t="shared" si="18"/>
        <v>6.072101294344538</v>
      </c>
      <c r="V73" s="33">
        <f t="shared" si="31"/>
        <v>1000.0000000000001</v>
      </c>
      <c r="W73" s="105">
        <f t="shared" si="32"/>
        <v>1949801.631539786</v>
      </c>
      <c r="X73" s="112">
        <f t="shared" si="35"/>
        <v>961.50749120073169</v>
      </c>
      <c r="Y73" s="32">
        <f>(uNES*L73+ uOCEX*G73+uEREX*'PH + UC'!H73+uHOEX*I73+uNES*S73+ uOCEX*N73+uEREX*O73+uHOEX*P73)/(1+oDR)^A$5:A$65536</f>
        <v>620.4597327780898</v>
      </c>
    </row>
    <row r="74" spans="1:27" x14ac:dyDescent="0.25">
      <c r="A74" s="4">
        <v>68</v>
      </c>
      <c r="C74" s="110">
        <f>IF(male=0,VLOOKUP((A72:A906/'Life tables'!$I$2)+age,lifetable,13,1),IF(male=1,VLOOKUP((A72:A906/'Life tables'!$I$2)+age,lifetable,10,1),"error"))</f>
        <v>4.6329957291590951E-4</v>
      </c>
      <c r="F74" s="101">
        <f t="shared" si="19"/>
        <v>197.80652386941287</v>
      </c>
      <c r="G74" s="101">
        <f t="shared" si="20"/>
        <v>19.870079308928268</v>
      </c>
      <c r="H74" s="101">
        <f t="shared" si="21"/>
        <v>0.45470235358571004</v>
      </c>
      <c r="I74" s="101">
        <f t="shared" si="22"/>
        <v>0.45470235358571004</v>
      </c>
      <c r="J74" s="101">
        <f t="shared" si="23"/>
        <v>13.518844182178695</v>
      </c>
      <c r="K74" s="101">
        <f t="shared" si="24"/>
        <v>5.0601262382983689</v>
      </c>
      <c r="L74" s="101">
        <f t="shared" si="33"/>
        <v>158.44806943283612</v>
      </c>
      <c r="M74" s="101">
        <f t="shared" si="25"/>
        <v>802.19347613058721</v>
      </c>
      <c r="N74" s="101">
        <f t="shared" si="26"/>
        <v>77.25296980581156</v>
      </c>
      <c r="O74" s="101">
        <f t="shared" si="27"/>
        <v>1.8440203815951262</v>
      </c>
      <c r="P74" s="101">
        <f t="shared" si="28"/>
        <v>1.8440203815951262</v>
      </c>
      <c r="Q74" s="101">
        <f t="shared" si="29"/>
        <v>19.411989957359129</v>
      </c>
      <c r="R74" s="101">
        <f t="shared" si="30"/>
        <v>1.0691031919180762</v>
      </c>
      <c r="S74" s="101">
        <f t="shared" si="34"/>
        <v>700.77137241230821</v>
      </c>
      <c r="T74" s="101">
        <f t="shared" si="18"/>
        <v>32.930834139537822</v>
      </c>
      <c r="U74" s="101">
        <f t="shared" si="18"/>
        <v>6.1292294302164452</v>
      </c>
      <c r="V74" s="33">
        <f t="shared" si="31"/>
        <v>1000.0000000000001</v>
      </c>
      <c r="W74" s="105">
        <f t="shared" si="32"/>
        <v>1946311.2199126035</v>
      </c>
      <c r="X74" s="112">
        <f t="shared" si="35"/>
        <v>960.93993643024578</v>
      </c>
      <c r="Y74" s="32">
        <f>(uNES*L74+ uOCEX*G74+uEREX*'PH + UC'!H74+uHOEX*I74+uNES*S74+ uOCEX*N74+uEREX*O74+uHOEX*P74)/(1+oDR)^A$5:A$65536</f>
        <v>619.90965359894983</v>
      </c>
    </row>
    <row r="75" spans="1:27" x14ac:dyDescent="0.25">
      <c r="A75" s="4">
        <v>69</v>
      </c>
      <c r="C75" s="110">
        <f>IF(male=0,VLOOKUP((A73:A907/'Life tables'!$I$2)+age,lifetable,13,1),IF(male=1,VLOOKUP((A73:A907/'Life tables'!$I$2)+age,lifetable,10,1),"error"))</f>
        <v>4.6329957291590951E-4</v>
      </c>
      <c r="F75" s="101">
        <f t="shared" si="19"/>
        <v>196.11780956932444</v>
      </c>
      <c r="G75" s="101">
        <f t="shared" si="20"/>
        <v>19.700444423200079</v>
      </c>
      <c r="H75" s="101">
        <f t="shared" si="21"/>
        <v>0.4508204676308718</v>
      </c>
      <c r="I75" s="101">
        <f t="shared" si="22"/>
        <v>0.4508204676308718</v>
      </c>
      <c r="J75" s="101">
        <f t="shared" si="23"/>
        <v>13.619250416941119</v>
      </c>
      <c r="K75" s="101">
        <f t="shared" si="24"/>
        <v>5.0954656581833895</v>
      </c>
      <c r="L75" s="101">
        <f t="shared" si="33"/>
        <v>156.8010081357381</v>
      </c>
      <c r="M75" s="101">
        <f t="shared" si="25"/>
        <v>803.88219043067568</v>
      </c>
      <c r="N75" s="101">
        <f t="shared" si="26"/>
        <v>77.415596651724897</v>
      </c>
      <c r="O75" s="101">
        <f t="shared" si="27"/>
        <v>1.8479022675499643</v>
      </c>
      <c r="P75" s="101">
        <f t="shared" si="28"/>
        <v>1.8479022675499643</v>
      </c>
      <c r="Q75" s="101">
        <f t="shared" si="29"/>
        <v>19.822007110388835</v>
      </c>
      <c r="R75" s="101">
        <f t="shared" si="30"/>
        <v>1.0906328375791288</v>
      </c>
      <c r="S75" s="101">
        <f t="shared" si="34"/>
        <v>701.85814929588287</v>
      </c>
      <c r="T75" s="101">
        <f t="shared" si="18"/>
        <v>33.441257527329952</v>
      </c>
      <c r="U75" s="101">
        <f t="shared" si="18"/>
        <v>6.1860984957625185</v>
      </c>
      <c r="V75" s="33">
        <f t="shared" si="31"/>
        <v>1000.0000000000001</v>
      </c>
      <c r="W75" s="105">
        <f t="shared" si="32"/>
        <v>1942826.1489506946</v>
      </c>
      <c r="X75" s="112">
        <f t="shared" si="35"/>
        <v>960.37264397690763</v>
      </c>
      <c r="Y75" s="32">
        <f>(uNES*L75+ uOCEX*G75+uEREX*'PH + UC'!H75+uHOEX*I75+uNES*S75+ uOCEX*N75+uEREX*O75+uHOEX*P75)/(1+oDR)^A$5:A$65536</f>
        <v>619.35998047230044</v>
      </c>
    </row>
    <row r="76" spans="1:27" x14ac:dyDescent="0.25">
      <c r="A76" s="4">
        <v>70</v>
      </c>
      <c r="C76" s="110">
        <f>IF(male=0,VLOOKUP((A74:A908/'Life tables'!$I$2)+age,lifetable,13,1),IF(male=1,VLOOKUP((A74:A908/'Life tables'!$I$2)+age,lifetable,10,1),"error"))</f>
        <v>4.6329957291590951E-4</v>
      </c>
      <c r="F76" s="101">
        <f t="shared" si="19"/>
        <v>194.5043090295145</v>
      </c>
      <c r="G76" s="101">
        <f t="shared" si="20"/>
        <v>19.538364917105593</v>
      </c>
      <c r="H76" s="101">
        <f t="shared" si="21"/>
        <v>0.44711147725678413</v>
      </c>
      <c r="I76" s="101">
        <f t="shared" si="22"/>
        <v>0.44711147725678413</v>
      </c>
      <c r="J76" s="101">
        <f t="shared" si="23"/>
        <v>13.718830589479285</v>
      </c>
      <c r="K76" s="101">
        <f t="shared" si="24"/>
        <v>5.1305143335756673</v>
      </c>
      <c r="L76" s="101">
        <f t="shared" si="33"/>
        <v>155.2223762348404</v>
      </c>
      <c r="M76" s="101">
        <f t="shared" si="25"/>
        <v>805.49569097048561</v>
      </c>
      <c r="N76" s="101">
        <f t="shared" si="26"/>
        <v>77.57098024956322</v>
      </c>
      <c r="O76" s="101">
        <f t="shared" si="27"/>
        <v>1.851611257924052</v>
      </c>
      <c r="P76" s="101">
        <f t="shared" si="28"/>
        <v>1.851611257924052</v>
      </c>
      <c r="Q76" s="101">
        <f t="shared" si="29"/>
        <v>20.232847223431364</v>
      </c>
      <c r="R76" s="101">
        <f t="shared" si="30"/>
        <v>1.1122056961578322</v>
      </c>
      <c r="S76" s="101">
        <f t="shared" si="34"/>
        <v>702.87643528548506</v>
      </c>
      <c r="T76" s="101">
        <f t="shared" si="18"/>
        <v>33.951677812910646</v>
      </c>
      <c r="U76" s="101">
        <f t="shared" si="18"/>
        <v>6.2427200297334995</v>
      </c>
      <c r="V76" s="33">
        <f t="shared" si="31"/>
        <v>1000.0000000000001</v>
      </c>
      <c r="W76" s="105">
        <f t="shared" si="32"/>
        <v>1939346.4158748537</v>
      </c>
      <c r="X76" s="112">
        <f t="shared" si="35"/>
        <v>959.80560215735591</v>
      </c>
      <c r="Y76" s="32">
        <f>(uNES*L76+ uOCEX*G76+uEREX*'PH + UC'!H76+uHOEX*I76+uNES*S76+ uOCEX*N76+uEREX*O76+uHOEX*P76)/(1+oDR)^A$5:A$65536</f>
        <v>618.810706892398</v>
      </c>
    </row>
    <row r="77" spans="1:27" x14ac:dyDescent="0.25">
      <c r="A77" s="4">
        <v>71</v>
      </c>
      <c r="C77" s="110">
        <f>IF(male=0,VLOOKUP((A75:A909/'Life tables'!$I$2)+age,lifetable,13,1),IF(male=1,VLOOKUP((A75:A909/'Life tables'!$I$2)+age,lifetable,10,1),"error"))</f>
        <v>4.6329957291590951E-4</v>
      </c>
      <c r="F77" s="101">
        <f t="shared" si="19"/>
        <v>192.96267229923356</v>
      </c>
      <c r="G77" s="101">
        <f t="shared" si="20"/>
        <v>19.383504281080956</v>
      </c>
      <c r="H77" s="101">
        <f t="shared" si="21"/>
        <v>0.4435676818554975</v>
      </c>
      <c r="I77" s="101">
        <f t="shared" si="22"/>
        <v>0.4435676818554975</v>
      </c>
      <c r="J77" s="101">
        <f t="shared" si="23"/>
        <v>13.817621491834398</v>
      </c>
      <c r="K77" s="101">
        <f t="shared" si="24"/>
        <v>5.1652852139638039</v>
      </c>
      <c r="L77" s="101">
        <f t="shared" si="33"/>
        <v>153.70912594864342</v>
      </c>
      <c r="M77" s="101">
        <f t="shared" si="25"/>
        <v>807.03732770076658</v>
      </c>
      <c r="N77" s="101">
        <f t="shared" si="26"/>
        <v>77.719443206841788</v>
      </c>
      <c r="O77" s="101">
        <f t="shared" si="27"/>
        <v>1.8551550533253387</v>
      </c>
      <c r="P77" s="101">
        <f t="shared" si="28"/>
        <v>1.8551550533253387</v>
      </c>
      <c r="Q77" s="101">
        <f t="shared" si="29"/>
        <v>20.644473642615115</v>
      </c>
      <c r="R77" s="101">
        <f t="shared" si="30"/>
        <v>1.1338198429911281</v>
      </c>
      <c r="S77" s="101">
        <f t="shared" si="34"/>
        <v>703.82928090166786</v>
      </c>
      <c r="T77" s="101">
        <f t="shared" si="18"/>
        <v>34.462095134449513</v>
      </c>
      <c r="U77" s="101">
        <f t="shared" si="18"/>
        <v>6.2991050569549323</v>
      </c>
      <c r="V77" s="33">
        <f t="shared" si="31"/>
        <v>1000.0000000000001</v>
      </c>
      <c r="W77" s="105">
        <f t="shared" si="32"/>
        <v>1935872.0176822022</v>
      </c>
      <c r="X77" s="112">
        <f t="shared" si="35"/>
        <v>959.23879980859567</v>
      </c>
      <c r="Y77" s="32">
        <f>(uNES*L77+ uOCEX*G77+uEREX*'PH + UC'!H77+uHOEX*I77+uNES*S77+ uOCEX*N77+uEREX*O77+uHOEX*P77)/(1+oDR)^A$5:A$65536</f>
        <v>618.26182664032763</v>
      </c>
    </row>
    <row r="78" spans="1:27" x14ac:dyDescent="0.25">
      <c r="A78" s="4">
        <v>72</v>
      </c>
      <c r="C78" s="110">
        <f>IF(male=0,VLOOKUP((A76:A910/'Life tables'!$I$2)+age,lifetable,13,1),IF(male=1,VLOOKUP((A76:A910/'Life tables'!$I$2)+age,lifetable,10,1),"error"))</f>
        <v>4.6329957291590951E-4</v>
      </c>
      <c r="F78" s="101">
        <f t="shared" si="19"/>
        <v>191.48969863141488</v>
      </c>
      <c r="G78" s="101">
        <f t="shared" si="20"/>
        <v>19.235540993384529</v>
      </c>
      <c r="H78" s="101">
        <f t="shared" si="21"/>
        <v>0.44018172379695997</v>
      </c>
      <c r="I78" s="101">
        <f t="shared" si="22"/>
        <v>0.44018172379695997</v>
      </c>
      <c r="J78" s="101">
        <f t="shared" si="23"/>
        <v>13.915658277364452</v>
      </c>
      <c r="K78" s="101">
        <f t="shared" si="24"/>
        <v>5.1997906720782519</v>
      </c>
      <c r="L78" s="101">
        <f t="shared" si="33"/>
        <v>152.25834524099372</v>
      </c>
      <c r="M78" s="101">
        <f t="shared" si="25"/>
        <v>808.51030136858526</v>
      </c>
      <c r="N78" s="101">
        <f t="shared" si="26"/>
        <v>77.861293762437967</v>
      </c>
      <c r="O78" s="101">
        <f t="shared" si="27"/>
        <v>1.8585410113838763</v>
      </c>
      <c r="P78" s="101">
        <f t="shared" si="28"/>
        <v>1.8585410113838763</v>
      </c>
      <c r="Q78" s="101">
        <f t="shared" si="29"/>
        <v>21.056851346597753</v>
      </c>
      <c r="R78" s="101">
        <f t="shared" si="30"/>
        <v>1.1554734391386567</v>
      </c>
      <c r="S78" s="101">
        <f t="shared" si="34"/>
        <v>704.71960079764312</v>
      </c>
      <c r="T78" s="101">
        <f t="shared" si="18"/>
        <v>34.972509623962203</v>
      </c>
      <c r="U78" s="101">
        <f t="shared" si="18"/>
        <v>6.3552641112169086</v>
      </c>
      <c r="V78" s="33">
        <f t="shared" si="31"/>
        <v>1000.0000000000001</v>
      </c>
      <c r="W78" s="105">
        <f t="shared" si="32"/>
        <v>1932402.9511568786</v>
      </c>
      <c r="X78" s="112">
        <f t="shared" si="35"/>
        <v>958.67222626482101</v>
      </c>
      <c r="Y78" s="32">
        <f>(uNES*L78+ uOCEX*G78+uEREX*'PH + UC'!H78+uHOEX*I78+uNES*S78+ uOCEX*N78+uEREX*O78+uHOEX*P78)/(1+oDR)^A$5:A$65536</f>
        <v>617.71333377114922</v>
      </c>
    </row>
    <row r="79" spans="1:27" x14ac:dyDescent="0.25">
      <c r="A79" s="4">
        <v>73</v>
      </c>
      <c r="C79" s="110">
        <f>IF(male=0,VLOOKUP((A77:A911/'Life tables'!$I$2)+age,lifetable,13,1),IF(male=1,VLOOKUP((A77:A911/'Life tables'!$I$2)+age,lifetable,10,1),"error"))</f>
        <v>4.6329957291590951E-4</v>
      </c>
      <c r="F79" s="101">
        <f t="shared" si="19"/>
        <v>190.08232983728149</v>
      </c>
      <c r="G79" s="101">
        <f t="shared" si="20"/>
        <v>19.094167852553227</v>
      </c>
      <c r="H79" s="101">
        <f t="shared" si="21"/>
        <v>0.43694657315310154</v>
      </c>
      <c r="I79" s="101">
        <f t="shared" si="22"/>
        <v>0.43694657315310154</v>
      </c>
      <c r="J79" s="101">
        <f t="shared" si="23"/>
        <v>14.012974533729656</v>
      </c>
      <c r="K79" s="101">
        <f t="shared" si="24"/>
        <v>5.2340425295795878</v>
      </c>
      <c r="L79" s="101">
        <f t="shared" si="33"/>
        <v>150.86725177511283</v>
      </c>
      <c r="M79" s="101">
        <f t="shared" si="25"/>
        <v>809.91767016271865</v>
      </c>
      <c r="N79" s="101">
        <f t="shared" si="26"/>
        <v>77.996826426556936</v>
      </c>
      <c r="O79" s="101">
        <f t="shared" si="27"/>
        <v>1.8617761620277347</v>
      </c>
      <c r="P79" s="101">
        <f t="shared" si="28"/>
        <v>1.8617761620277347</v>
      </c>
      <c r="Q79" s="101">
        <f t="shared" si="29"/>
        <v>21.469946873854873</v>
      </c>
      <c r="R79" s="101">
        <f t="shared" si="30"/>
        <v>1.1771647275647465</v>
      </c>
      <c r="S79" s="101">
        <f t="shared" si="34"/>
        <v>705.55017981068659</v>
      </c>
      <c r="T79" s="101">
        <f t="shared" si="18"/>
        <v>35.482921407584527</v>
      </c>
      <c r="U79" s="101">
        <f t="shared" si="18"/>
        <v>6.4112072571443344</v>
      </c>
      <c r="V79" s="33">
        <f t="shared" si="31"/>
        <v>1000.0000000000001</v>
      </c>
      <c r="W79" s="105">
        <f t="shared" si="32"/>
        <v>1928939.2128802498</v>
      </c>
      <c r="X79" s="112">
        <f t="shared" si="35"/>
        <v>958.10587133527122</v>
      </c>
      <c r="Y79" s="32">
        <f>(uNES*L79+ uOCEX*G79+uEREX*'PH + UC'!H79+uHOEX*I79+uNES*S79+ uOCEX*N79+uEREX*O79+uHOEX*P79)/(1+oDR)^A$5:A$65536</f>
        <v>617.16522260162458</v>
      </c>
    </row>
    <row r="80" spans="1:27" x14ac:dyDescent="0.25">
      <c r="A80" s="4">
        <v>74</v>
      </c>
      <c r="C80" s="110">
        <f>IF(male=0,VLOOKUP((A78:A912/'Life tables'!$I$2)+age,lifetable,13,1),IF(male=1,VLOOKUP((A78:A912/'Life tables'!$I$2)+age,lifetable,10,1),"error"))</f>
        <v>4.6329957291590951E-4</v>
      </c>
      <c r="F80" s="101">
        <f t="shared" si="19"/>
        <v>188.73764393693293</v>
      </c>
      <c r="G80" s="101">
        <f t="shared" si="20"/>
        <v>18.959091339590678</v>
      </c>
      <c r="H80" s="101">
        <f t="shared" si="21"/>
        <v>0.43385551310229314</v>
      </c>
      <c r="I80" s="101">
        <f t="shared" si="22"/>
        <v>0.43385551310229314</v>
      </c>
      <c r="J80" s="101">
        <f t="shared" si="23"/>
        <v>14.109602352627153</v>
      </c>
      <c r="K80" s="101">
        <f t="shared" si="24"/>
        <v>5.268052081602649</v>
      </c>
      <c r="L80" s="101">
        <f t="shared" si="33"/>
        <v>149.53318713690786</v>
      </c>
      <c r="M80" s="101">
        <f t="shared" si="25"/>
        <v>811.26235606306727</v>
      </c>
      <c r="N80" s="101">
        <f t="shared" si="26"/>
        <v>78.126322592193944</v>
      </c>
      <c r="O80" s="101">
        <f t="shared" si="27"/>
        <v>1.8648672220785432</v>
      </c>
      <c r="P80" s="101">
        <f t="shared" si="28"/>
        <v>1.8648672220785432</v>
      </c>
      <c r="Q80" s="101">
        <f t="shared" si="29"/>
        <v>21.883728253207167</v>
      </c>
      <c r="R80" s="101">
        <f t="shared" si="30"/>
        <v>1.1988920294904566</v>
      </c>
      <c r="S80" s="101">
        <f t="shared" si="34"/>
        <v>706.32367874401859</v>
      </c>
      <c r="T80" s="101">
        <f t="shared" si="18"/>
        <v>35.993330605834316</v>
      </c>
      <c r="U80" s="101">
        <f t="shared" si="18"/>
        <v>6.4669441110931061</v>
      </c>
      <c r="V80" s="33">
        <f t="shared" si="31"/>
        <v>1000.0000000000002</v>
      </c>
      <c r="W80" s="105">
        <f t="shared" si="32"/>
        <v>1925480.7992406467</v>
      </c>
      <c r="X80" s="112">
        <f t="shared" si="35"/>
        <v>957.53972528307281</v>
      </c>
      <c r="Y80" s="32">
        <f>(uNES*L80+ uOCEX*G80+uEREX*'PH + UC'!H80+uHOEX*I80+uNES*S80+ uOCEX*N80+uEREX*O80+uHOEX*P80)/(1+oDR)^A$5:A$65536</f>
        <v>616.61748769848805</v>
      </c>
    </row>
    <row r="81" spans="1:25" x14ac:dyDescent="0.25">
      <c r="A81" s="4">
        <v>75</v>
      </c>
      <c r="C81" s="110">
        <f>IF(male=0,VLOOKUP((A79:A913/'Life tables'!$I$2)+age,lifetable,13,1),IF(male=1,VLOOKUP((A79:A913/'Life tables'!$I$2)+age,lifetable,10,1),"error"))</f>
        <v>4.6329957291590951E-4</v>
      </c>
      <c r="F81" s="101">
        <f t="shared" si="19"/>
        <v>187.45284909272888</v>
      </c>
      <c r="G81" s="101">
        <f t="shared" si="20"/>
        <v>18.830031008562919</v>
      </c>
      <c r="H81" s="101">
        <f t="shared" si="21"/>
        <v>0.43090212598387823</v>
      </c>
      <c r="I81" s="101">
        <f t="shared" si="22"/>
        <v>0.43090212598387823</v>
      </c>
      <c r="J81" s="101">
        <f t="shared" si="23"/>
        <v>14.20557239641982</v>
      </c>
      <c r="K81" s="101">
        <f t="shared" si="24"/>
        <v>5.3018301202074998</v>
      </c>
      <c r="L81" s="101">
        <f t="shared" si="33"/>
        <v>148.25361131557088</v>
      </c>
      <c r="M81" s="101">
        <f t="shared" si="25"/>
        <v>812.54715090727132</v>
      </c>
      <c r="N81" s="101">
        <f t="shared" si="26"/>
        <v>78.25005111936261</v>
      </c>
      <c r="O81" s="101">
        <f t="shared" si="27"/>
        <v>1.8678206091969582</v>
      </c>
      <c r="P81" s="101">
        <f t="shared" si="28"/>
        <v>1.8678206091969582</v>
      </c>
      <c r="Q81" s="101">
        <f t="shared" si="29"/>
        <v>22.298164937441843</v>
      </c>
      <c r="R81" s="101">
        <f t="shared" si="30"/>
        <v>1.2206537409080949</v>
      </c>
      <c r="S81" s="101">
        <f t="shared" si="34"/>
        <v>707.04263989116487</v>
      </c>
      <c r="T81" s="101">
        <f t="shared" si="18"/>
        <v>36.503737333861665</v>
      </c>
      <c r="U81" s="101">
        <f t="shared" si="18"/>
        <v>6.5224838611155942</v>
      </c>
      <c r="V81" s="33">
        <f t="shared" si="31"/>
        <v>1000.0000000000002</v>
      </c>
      <c r="W81" s="105">
        <f t="shared" si="32"/>
        <v>1922027.7064426637</v>
      </c>
      <c r="X81" s="112">
        <f t="shared" si="35"/>
        <v>956.97377880502302</v>
      </c>
      <c r="Y81" s="32">
        <f>(uNES*L81+ uOCEX*G81+uEREX*'PH + UC'!H81+uHOEX*I81+uNES*S81+ uOCEX*N81+uEREX*O81+uHOEX*P81)/(1+oDR)^A$5:A$65536</f>
        <v>616.0701238672475</v>
      </c>
    </row>
    <row r="82" spans="1:25" x14ac:dyDescent="0.25">
      <c r="A82" s="4">
        <v>76</v>
      </c>
      <c r="C82" s="110">
        <f>IF(male=0,VLOOKUP((A80:A914/'Life tables'!$I$2)+age,lifetable,13,1),IF(male=1,VLOOKUP((A80:A914/'Life tables'!$I$2)+age,lifetable,10,1),"error"))</f>
        <v>4.6329957291590951E-4</v>
      </c>
      <c r="F82" s="101">
        <f t="shared" si="19"/>
        <v>186.22527781287434</v>
      </c>
      <c r="G82" s="101">
        <f t="shared" si="20"/>
        <v>18.706718904336391</v>
      </c>
      <c r="H82" s="101">
        <f t="shared" si="21"/>
        <v>0.42808027997382153</v>
      </c>
      <c r="I82" s="101">
        <f t="shared" si="22"/>
        <v>0.42808027997382153</v>
      </c>
      <c r="J82" s="101">
        <f t="shared" si="23"/>
        <v>14.300913961797479</v>
      </c>
      <c r="K82" s="101">
        <f t="shared" si="24"/>
        <v>5.3353869567859107</v>
      </c>
      <c r="L82" s="101">
        <f t="shared" si="33"/>
        <v>147.02609743000693</v>
      </c>
      <c r="M82" s="101">
        <f t="shared" si="25"/>
        <v>813.7747221871258</v>
      </c>
      <c r="N82" s="101">
        <f t="shared" si="26"/>
        <v>78.368268893302272</v>
      </c>
      <c r="O82" s="101">
        <f t="shared" si="27"/>
        <v>1.8706424552070147</v>
      </c>
      <c r="P82" s="101">
        <f t="shared" si="28"/>
        <v>1.8706424552070147</v>
      </c>
      <c r="Q82" s="101">
        <f t="shared" si="29"/>
        <v>22.713227739890478</v>
      </c>
      <c r="R82" s="101">
        <f t="shared" si="30"/>
        <v>1.2424483292509763</v>
      </c>
      <c r="S82" s="101">
        <f t="shared" si="34"/>
        <v>707.709492314268</v>
      </c>
      <c r="T82" s="101">
        <f t="shared" si="18"/>
        <v>37.014141701687954</v>
      </c>
      <c r="U82" s="101">
        <f t="shared" si="18"/>
        <v>6.5778352860368869</v>
      </c>
      <c r="V82" s="33">
        <f t="shared" si="31"/>
        <v>1000.0000000000001</v>
      </c>
      <c r="W82" s="105">
        <f t="shared" si="32"/>
        <v>1918579.9305160257</v>
      </c>
      <c r="X82" s="112">
        <f t="shared" si="35"/>
        <v>956.40802301227518</v>
      </c>
      <c r="Y82" s="32">
        <f>(uNES*L82+ uOCEX*G82+uEREX*'PH + UC'!H82+uHOEX*I82+uNES*S82+ uOCEX*N82+uEREX*O82+uHOEX*P82)/(1+oDR)^A$5:A$65536</f>
        <v>615.52312614148548</v>
      </c>
    </row>
    <row r="83" spans="1:25" x14ac:dyDescent="0.25">
      <c r="A83" s="4">
        <v>77</v>
      </c>
      <c r="C83" s="110">
        <f>IF(male=0,VLOOKUP((A81:A915/'Life tables'!$I$2)+age,lifetable,13,1),IF(male=1,VLOOKUP((A81:A915/'Life tables'!$I$2)+age,lifetable,10,1),"error"))</f>
        <v>4.6329957291590951E-4</v>
      </c>
      <c r="F83" s="101">
        <f t="shared" si="19"/>
        <v>185.05238141317145</v>
      </c>
      <c r="G83" s="101">
        <f t="shared" si="20"/>
        <v>18.588899006249314</v>
      </c>
      <c r="H83" s="101">
        <f t="shared" si="21"/>
        <v>0.42538411635381274</v>
      </c>
      <c r="I83" s="101">
        <f t="shared" si="22"/>
        <v>0.42538411635381274</v>
      </c>
      <c r="J83" s="101">
        <f t="shared" si="23"/>
        <v>14.395655040602708</v>
      </c>
      <c r="K83" s="101">
        <f t="shared" si="24"/>
        <v>5.36873244346988</v>
      </c>
      <c r="L83" s="101">
        <f t="shared" si="33"/>
        <v>145.8483266901419</v>
      </c>
      <c r="M83" s="101">
        <f t="shared" si="25"/>
        <v>814.94761858682864</v>
      </c>
      <c r="N83" s="101">
        <f t="shared" si="26"/>
        <v>78.481221357823244</v>
      </c>
      <c r="O83" s="101">
        <f t="shared" si="27"/>
        <v>1.8733386188270233</v>
      </c>
      <c r="P83" s="101">
        <f t="shared" si="28"/>
        <v>1.8733386188270233</v>
      </c>
      <c r="Q83" s="101">
        <f t="shared" si="29"/>
        <v>23.128888773831651</v>
      </c>
      <c r="R83" s="101">
        <f t="shared" si="30"/>
        <v>1.2642743302115065</v>
      </c>
      <c r="S83" s="101">
        <f t="shared" si="34"/>
        <v>708.32655688730824</v>
      </c>
      <c r="T83" s="101">
        <f t="shared" si="18"/>
        <v>37.524543814434359</v>
      </c>
      <c r="U83" s="101">
        <f t="shared" si="18"/>
        <v>6.6330067736813865</v>
      </c>
      <c r="V83" s="33">
        <f t="shared" si="31"/>
        <v>1000.0000000000001</v>
      </c>
      <c r="W83" s="105">
        <f t="shared" si="32"/>
        <v>1915137.4673240536</v>
      </c>
      <c r="X83" s="112">
        <f t="shared" si="35"/>
        <v>955.84244941188444</v>
      </c>
      <c r="Y83" s="32">
        <f>(uNES*L83+ uOCEX*G83+uEREX*'PH + UC'!H83+uHOEX*I83+uNES*S83+ uOCEX*N83+uEREX*O83+uHOEX*P83)/(1+oDR)^A$5:A$65536</f>
        <v>614.97648977264078</v>
      </c>
    </row>
    <row r="84" spans="1:25" x14ac:dyDescent="0.25">
      <c r="A84" s="4">
        <v>78</v>
      </c>
      <c r="C84" s="110">
        <f>IF(male=0,VLOOKUP((A82:A916/'Life tables'!$I$2)+age,lifetable,13,1),IF(male=1,VLOOKUP((A82:A916/'Life tables'!$I$2)+age,lifetable,10,1),"error"))</f>
        <v>4.6329957291590951E-4</v>
      </c>
      <c r="F84" s="101">
        <f t="shared" si="19"/>
        <v>183.93172472544006</v>
      </c>
      <c r="G84" s="101">
        <f t="shared" si="20"/>
        <v>18.476326696561472</v>
      </c>
      <c r="H84" s="101">
        <f t="shared" si="21"/>
        <v>0.42280803734739214</v>
      </c>
      <c r="I84" s="101">
        <f t="shared" si="22"/>
        <v>0.42280803734739214</v>
      </c>
      <c r="J84" s="101">
        <f t="shared" si="23"/>
        <v>14.489822377947521</v>
      </c>
      <c r="K84" s="101">
        <f t="shared" si="24"/>
        <v>5.4018759935866312</v>
      </c>
      <c r="L84" s="101">
        <f t="shared" si="33"/>
        <v>144.71808358264965</v>
      </c>
      <c r="M84" s="101">
        <f t="shared" si="25"/>
        <v>816.06827527456005</v>
      </c>
      <c r="N84" s="101">
        <f t="shared" si="26"/>
        <v>78.589143024897353</v>
      </c>
      <c r="O84" s="101">
        <f t="shared" si="27"/>
        <v>1.875914697833444</v>
      </c>
      <c r="P84" s="101">
        <f t="shared" si="28"/>
        <v>1.875914697833444</v>
      </c>
      <c r="Q84" s="101">
        <f t="shared" si="29"/>
        <v>23.545121394592506</v>
      </c>
      <c r="R84" s="101">
        <f t="shared" si="30"/>
        <v>1.2861303447009862</v>
      </c>
      <c r="S84" s="101">
        <f t="shared" si="34"/>
        <v>708.89605111470235</v>
      </c>
      <c r="T84" s="101">
        <f t="shared" si="18"/>
        <v>38.034943772540025</v>
      </c>
      <c r="U84" s="101">
        <f t="shared" si="18"/>
        <v>6.6880063382876171</v>
      </c>
      <c r="V84" s="33">
        <f t="shared" si="31"/>
        <v>1000.0000000000001</v>
      </c>
      <c r="W84" s="105">
        <f t="shared" si="32"/>
        <v>1911700.3125717435</v>
      </c>
      <c r="X84" s="112">
        <f t="shared" si="35"/>
        <v>955.27704988917253</v>
      </c>
      <c r="Y84" s="32">
        <f>(uNES*L84+ uOCEX*G84+uEREX*'PH + UC'!H84+uHOEX*I84+uNES*S84+ uOCEX*N84+uEREX*O84+uHOEX*P84)/(1+oDR)^A$5:A$65536</f>
        <v>614.43021022024607</v>
      </c>
    </row>
    <row r="85" spans="1:25" x14ac:dyDescent="0.25">
      <c r="A85" s="4">
        <v>79</v>
      </c>
      <c r="C85" s="110">
        <f>IF(male=0,VLOOKUP((A83:A917/'Life tables'!$I$2)+age,lifetable,13,1),IF(male=1,VLOOKUP((A83:A917/'Life tables'!$I$2)+age,lifetable,10,1),"error"))</f>
        <v>4.6329957291590951E-4</v>
      </c>
      <c r="F85" s="101">
        <f t="shared" si="19"/>
        <v>182.86098104162005</v>
      </c>
      <c r="G85" s="101">
        <f t="shared" si="20"/>
        <v>18.368768252578686</v>
      </c>
      <c r="H85" s="101">
        <f t="shared" si="21"/>
        <v>0.42034669449784384</v>
      </c>
      <c r="I85" s="101">
        <f t="shared" si="22"/>
        <v>0.42034669449784384</v>
      </c>
      <c r="J85" s="101">
        <f t="shared" si="23"/>
        <v>14.583441527741574</v>
      </c>
      <c r="K85" s="101">
        <f t="shared" si="24"/>
        <v>5.4348266012025723</v>
      </c>
      <c r="L85" s="101">
        <f t="shared" si="33"/>
        <v>143.63325127110153</v>
      </c>
      <c r="M85" s="101">
        <f t="shared" si="25"/>
        <v>817.13901895838001</v>
      </c>
      <c r="N85" s="101">
        <f t="shared" si="26"/>
        <v>78.692257961551917</v>
      </c>
      <c r="O85" s="101">
        <f t="shared" si="27"/>
        <v>1.8783760406829921</v>
      </c>
      <c r="P85" s="101">
        <f t="shared" si="28"/>
        <v>1.8783760406829921</v>
      </c>
      <c r="Q85" s="101">
        <f t="shared" si="29"/>
        <v>23.961900144229073</v>
      </c>
      <c r="R85" s="101">
        <f t="shared" si="30"/>
        <v>1.3080150359448224</v>
      </c>
      <c r="S85" s="101">
        <f t="shared" si="34"/>
        <v>709.42009373528822</v>
      </c>
      <c r="T85" s="101">
        <f t="shared" si="18"/>
        <v>38.545341671970647</v>
      </c>
      <c r="U85" s="101">
        <f t="shared" si="18"/>
        <v>6.7428416371473947</v>
      </c>
      <c r="V85" s="33">
        <f t="shared" si="31"/>
        <v>1000</v>
      </c>
      <c r="W85" s="105">
        <f t="shared" si="32"/>
        <v>1908268.4618134706</v>
      </c>
      <c r="X85" s="112">
        <f t="shared" si="35"/>
        <v>954.71181669088196</v>
      </c>
      <c r="Y85" s="32">
        <f>(uNES*L85+ uOCEX*G85+uEREX*'PH + UC'!H85+uHOEX*I85+uNES*S85+ uOCEX*N85+uEREX*O85+uHOEX*P85)/(1+oDR)^A$5:A$65536</f>
        <v>613.88428314260432</v>
      </c>
    </row>
    <row r="86" spans="1:25" x14ac:dyDescent="0.25">
      <c r="A86" s="4">
        <v>80</v>
      </c>
      <c r="C86" s="110">
        <f>IF(male=0,VLOOKUP((A84:A918/'Life tables'!$I$2)+age,lifetable,13,1),IF(male=1,VLOOKUP((A84:A918/'Life tables'!$I$2)+age,lifetable,10,1),"error"))</f>
        <v>4.6329957291590951E-4</v>
      </c>
      <c r="F86" s="101">
        <f t="shared" si="19"/>
        <v>181.83792728305875</v>
      </c>
      <c r="G86" s="101">
        <f t="shared" si="20"/>
        <v>18.266000361397651</v>
      </c>
      <c r="H86" s="101">
        <f t="shared" si="21"/>
        <v>0.41799497756372678</v>
      </c>
      <c r="I86" s="101">
        <f t="shared" si="22"/>
        <v>0.41799497756372678</v>
      </c>
      <c r="J86" s="101">
        <f t="shared" si="23"/>
        <v>14.676536905747218</v>
      </c>
      <c r="K86" s="101">
        <f t="shared" si="24"/>
        <v>5.4675928597967793</v>
      </c>
      <c r="L86" s="101">
        <f t="shared" si="33"/>
        <v>142.59180720098965</v>
      </c>
      <c r="M86" s="101">
        <f t="shared" si="25"/>
        <v>818.16207271694134</v>
      </c>
      <c r="N86" s="101">
        <f t="shared" si="26"/>
        <v>78.790780255077777</v>
      </c>
      <c r="O86" s="101">
        <f t="shared" si="27"/>
        <v>1.8807277576171093</v>
      </c>
      <c r="P86" s="101">
        <f t="shared" si="28"/>
        <v>1.8807277576171093</v>
      </c>
      <c r="Q86" s="101">
        <f t="shared" si="29"/>
        <v>24.379200698670466</v>
      </c>
      <c r="R86" s="101">
        <f t="shared" si="30"/>
        <v>1.3299271267071155</v>
      </c>
      <c r="S86" s="101">
        <f t="shared" si="34"/>
        <v>709.90070912125179</v>
      </c>
      <c r="T86" s="101">
        <f t="shared" si="18"/>
        <v>39.055737604417686</v>
      </c>
      <c r="U86" s="101">
        <f t="shared" si="18"/>
        <v>6.7975199865038949</v>
      </c>
      <c r="V86" s="33">
        <f t="shared" si="31"/>
        <v>1000.0000000000001</v>
      </c>
      <c r="W86" s="105">
        <f t="shared" si="32"/>
        <v>1904841.9104603534</v>
      </c>
      <c r="X86" s="112">
        <f t="shared" si="35"/>
        <v>954.14674240907857</v>
      </c>
      <c r="Y86" s="32">
        <f>(uNES*L86+ uOCEX*G86+uEREX*'PH + UC'!H86+uHOEX*I86+uNES*S86+ uOCEX*N86+uEREX*O86+uHOEX*P86)/(1+oDR)^A$5:A$65536</f>
        <v>613.33870438788335</v>
      </c>
    </row>
    <row r="87" spans="1:25" x14ac:dyDescent="0.25">
      <c r="A87" s="4">
        <v>81</v>
      </c>
      <c r="C87" s="110">
        <f>IF(male=0,VLOOKUP((A85:A919/'Life tables'!$I$2)+age,lifetable,13,1),IF(male=1,VLOOKUP((A85:A919/'Life tables'!$I$2)+age,lifetable,10,1),"error"))</f>
        <v>4.6329957291590951E-4</v>
      </c>
      <c r="F87" s="101">
        <f t="shared" si="19"/>
        <v>180.86043938495379</v>
      </c>
      <c r="G87" s="101">
        <f t="shared" si="20"/>
        <v>18.16780965626355</v>
      </c>
      <c r="H87" s="101">
        <f t="shared" si="21"/>
        <v>0.41574800390898875</v>
      </c>
      <c r="I87" s="101">
        <f t="shared" si="22"/>
        <v>0.41574800390898875</v>
      </c>
      <c r="J87" s="101">
        <f t="shared" si="23"/>
        <v>14.769131840271518</v>
      </c>
      <c r="K87" s="101">
        <f t="shared" si="24"/>
        <v>5.5001829801027835</v>
      </c>
      <c r="L87" s="101">
        <f t="shared" si="33"/>
        <v>141.59181890049797</v>
      </c>
      <c r="M87" s="101">
        <f t="shared" si="25"/>
        <v>819.13956061504632</v>
      </c>
      <c r="N87" s="101">
        <f t="shared" si="26"/>
        <v>78.884914457517425</v>
      </c>
      <c r="O87" s="101">
        <f t="shared" si="27"/>
        <v>1.8829747312718474</v>
      </c>
      <c r="P87" s="101">
        <f t="shared" si="28"/>
        <v>1.8829747312718474</v>
      </c>
      <c r="Q87" s="101">
        <f t="shared" si="29"/>
        <v>24.796999817217237</v>
      </c>
      <c r="R87" s="101">
        <f t="shared" si="30"/>
        <v>1.3518653966388625</v>
      </c>
      <c r="S87" s="101">
        <f t="shared" si="34"/>
        <v>710.33983148112907</v>
      </c>
      <c r="T87" s="101">
        <f t="shared" si="18"/>
        <v>39.566131657488754</v>
      </c>
      <c r="U87" s="101">
        <f t="shared" si="18"/>
        <v>6.8520483767416458</v>
      </c>
      <c r="V87" s="33">
        <f t="shared" si="31"/>
        <v>1000.0000000000001</v>
      </c>
      <c r="W87" s="105">
        <f t="shared" si="32"/>
        <v>1901420.6537872625</v>
      </c>
      <c r="X87" s="112">
        <f t="shared" si="35"/>
        <v>953.58181996576968</v>
      </c>
      <c r="Y87" s="32">
        <f>(uNES*L87+ uOCEX*G87+uEREX*'PH + UC'!H87+uHOEX*I87+uNES*S87+ uOCEX*N87+uEREX*O87+uHOEX*P87)/(1+oDR)^A$5:A$65536</f>
        <v>612.79346998560959</v>
      </c>
    </row>
    <row r="88" spans="1:25" x14ac:dyDescent="0.25">
      <c r="A88" s="4">
        <v>82</v>
      </c>
      <c r="C88" s="110">
        <f>IF(male=0,VLOOKUP((A86:A920/'Life tables'!$I$2)+age,lifetable,13,1),IF(male=1,VLOOKUP((A86:A920/'Life tables'!$I$2)+age,lifetable,10,1),"error"))</f>
        <v>4.6329957291590951E-4</v>
      </c>
      <c r="F88" s="101">
        <f t="shared" si="19"/>
        <v>179.92648788636848</v>
      </c>
      <c r="G88" s="101">
        <f t="shared" si="20"/>
        <v>18.073992273577861</v>
      </c>
      <c r="H88" s="101">
        <f t="shared" si="21"/>
        <v>0.41360110836563446</v>
      </c>
      <c r="I88" s="101">
        <f t="shared" si="22"/>
        <v>0.41360110836563446</v>
      </c>
      <c r="J88" s="101">
        <f t="shared" si="23"/>
        <v>14.861248620600493</v>
      </c>
      <c r="K88" s="101">
        <f t="shared" si="24"/>
        <v>5.5326048071556997</v>
      </c>
      <c r="L88" s="101">
        <f t="shared" si="33"/>
        <v>140.63143996830314</v>
      </c>
      <c r="M88" s="101">
        <f t="shared" si="25"/>
        <v>820.07351211363164</v>
      </c>
      <c r="N88" s="101">
        <f t="shared" si="26"/>
        <v>78.974856010356191</v>
      </c>
      <c r="O88" s="101">
        <f t="shared" si="27"/>
        <v>1.8851216268152018</v>
      </c>
      <c r="P88" s="101">
        <f t="shared" si="28"/>
        <v>1.8851216268152018</v>
      </c>
      <c r="Q88" s="101">
        <f t="shared" si="29"/>
        <v>25.215275294289022</v>
      </c>
      <c r="R88" s="101">
        <f t="shared" si="30"/>
        <v>1.3738286797442667</v>
      </c>
      <c r="S88" s="101">
        <f t="shared" si="34"/>
        <v>710.73930887561175</v>
      </c>
      <c r="T88" s="101">
        <f t="shared" si="18"/>
        <v>40.076523914889513</v>
      </c>
      <c r="U88" s="101">
        <f t="shared" si="18"/>
        <v>6.9064334868999664</v>
      </c>
      <c r="V88" s="33">
        <f t="shared" si="31"/>
        <v>1000.0000000000001</v>
      </c>
      <c r="W88" s="105">
        <f t="shared" si="32"/>
        <v>1898004.6869395296</v>
      </c>
      <c r="X88" s="112">
        <f t="shared" si="35"/>
        <v>953.01704259821054</v>
      </c>
      <c r="Y88" s="32">
        <f>(uNES*L88+ uOCEX*G88+uEREX*'PH + UC'!H88+uHOEX*I88+uNES*S88+ uOCEX*N88+uEREX*O88+uHOEX*P88)/(1+oDR)^A$5:A$65536</f>
        <v>612.24857613854067</v>
      </c>
    </row>
    <row r="89" spans="1:25" x14ac:dyDescent="0.25">
      <c r="A89" s="4">
        <v>83</v>
      </c>
      <c r="C89" s="110">
        <f>IF(male=0,VLOOKUP((A87:A921/'Life tables'!$I$2)+age,lifetable,13,1),IF(male=1,VLOOKUP((A87:A921/'Life tables'!$I$2)+age,lifetable,10,1),"error"))</f>
        <v>4.6329957291590951E-4</v>
      </c>
      <c r="F89" s="101">
        <f t="shared" si="19"/>
        <v>179.03413371666386</v>
      </c>
      <c r="G89" s="101">
        <f t="shared" si="20"/>
        <v>17.984353429636652</v>
      </c>
      <c r="H89" s="101">
        <f t="shared" si="21"/>
        <v>0.41154983354790109</v>
      </c>
      <c r="I89" s="101">
        <f t="shared" si="22"/>
        <v>0.41154983354790109</v>
      </c>
      <c r="J89" s="101">
        <f t="shared" si="23"/>
        <v>14.952908543276147</v>
      </c>
      <c r="K89" s="101">
        <f t="shared" si="24"/>
        <v>5.564865836580096</v>
      </c>
      <c r="L89" s="101">
        <f t="shared" si="33"/>
        <v>139.70890624007515</v>
      </c>
      <c r="M89" s="101">
        <f t="shared" si="25"/>
        <v>820.96586628333614</v>
      </c>
      <c r="N89" s="101">
        <f t="shared" si="26"/>
        <v>79.060791650297801</v>
      </c>
      <c r="O89" s="101">
        <f t="shared" si="27"/>
        <v>1.8871729016329348</v>
      </c>
      <c r="P89" s="101">
        <f t="shared" si="28"/>
        <v>1.8871729016329348</v>
      </c>
      <c r="Q89" s="101">
        <f t="shared" si="29"/>
        <v>25.634005913321296</v>
      </c>
      <c r="R89" s="101">
        <f t="shared" si="30"/>
        <v>1.395815861959897</v>
      </c>
      <c r="S89" s="101">
        <f t="shared" si="34"/>
        <v>711.10090705449124</v>
      </c>
      <c r="T89" s="101">
        <f t="shared" si="18"/>
        <v>40.586914456597441</v>
      </c>
      <c r="U89" s="101">
        <f t="shared" si="18"/>
        <v>6.9606816985399931</v>
      </c>
      <c r="V89" s="33">
        <f t="shared" si="31"/>
        <v>1000</v>
      </c>
      <c r="W89" s="105">
        <f t="shared" si="32"/>
        <v>1894594.004939331</v>
      </c>
      <c r="X89" s="112">
        <f t="shared" si="35"/>
        <v>952.45240384486249</v>
      </c>
      <c r="Y89" s="32">
        <f>(uNES*L89+ uOCEX*G89+uEREX*'PH + UC'!H89+uHOEX*I89+uNES*S89+ uOCEX*N89+uEREX*O89+uHOEX*P89)/(1+oDR)^A$5:A$65536</f>
        <v>611.70401921490543</v>
      </c>
    </row>
    <row r="90" spans="1:25" x14ac:dyDescent="0.25">
      <c r="A90" s="4">
        <v>84</v>
      </c>
      <c r="C90" s="110">
        <f>IF(male=0,VLOOKUP((A88:A922/'Life tables'!$I$2)+age,lifetable,13,1),IF(male=1,VLOOKUP((A88:A922/'Life tables'!$I$2)+age,lifetable,10,1),"error"))</f>
        <v>4.6329957291590951E-4</v>
      </c>
      <c r="F90" s="101">
        <f t="shared" si="19"/>
        <v>178.18152416959916</v>
      </c>
      <c r="G90" s="101">
        <f t="shared" si="20"/>
        <v>17.898707016220534</v>
      </c>
      <c r="H90" s="101">
        <f t="shared" si="21"/>
        <v>0.40958992059783123</v>
      </c>
      <c r="I90" s="101">
        <f t="shared" si="22"/>
        <v>0.40958992059783123</v>
      </c>
      <c r="J90" s="101">
        <f t="shared" si="23"/>
        <v>15.044131956312357</v>
      </c>
      <c r="K90" s="101">
        <f t="shared" si="24"/>
        <v>5.5969732301524102</v>
      </c>
      <c r="L90" s="101">
        <f t="shared" si="33"/>
        <v>138.8225321257182</v>
      </c>
      <c r="M90" s="101">
        <f t="shared" si="25"/>
        <v>821.81847583040076</v>
      </c>
      <c r="N90" s="101">
        <f t="shared" si="26"/>
        <v>79.142899796967399</v>
      </c>
      <c r="O90" s="101">
        <f t="shared" si="27"/>
        <v>1.8891328145830044</v>
      </c>
      <c r="P90" s="101">
        <f t="shared" si="28"/>
        <v>1.8891328145830044</v>
      </c>
      <c r="Q90" s="101">
        <f t="shared" si="29"/>
        <v>26.053171402715542</v>
      </c>
      <c r="R90" s="101">
        <f t="shared" si="30"/>
        <v>1.4178258788416687</v>
      </c>
      <c r="S90" s="101">
        <f t="shared" si="34"/>
        <v>711.4263131227101</v>
      </c>
      <c r="T90" s="101">
        <f t="shared" si="18"/>
        <v>41.097303359027897</v>
      </c>
      <c r="U90" s="101">
        <f t="shared" si="18"/>
        <v>7.0147991089940787</v>
      </c>
      <c r="V90" s="33">
        <f t="shared" si="31"/>
        <v>999.99999999999989</v>
      </c>
      <c r="W90" s="105">
        <f t="shared" si="32"/>
        <v>1891188.6026917966</v>
      </c>
      <c r="X90" s="112">
        <f t="shared" si="35"/>
        <v>951.88789753197784</v>
      </c>
      <c r="Y90" s="32">
        <f>(uNES*L90+ uOCEX*G90+uEREX*'PH + UC'!H90+uHOEX*I90+uNES*S90+ uOCEX*N90+uEREX*O90+uHOEX*P90)/(1+oDR)^A$5:A$65536</f>
        <v>611.15979574098981</v>
      </c>
    </row>
    <row r="91" spans="1:25" x14ac:dyDescent="0.25">
      <c r="A91" s="4">
        <v>85</v>
      </c>
      <c r="C91" s="110">
        <f>IF(male=0,VLOOKUP((A89:A923/'Life tables'!$I$2)+age,lifetable,13,1),IF(male=1,VLOOKUP((A89:A923/'Life tables'!$I$2)+age,lifetable,10,1),"error"))</f>
        <v>4.6329957291590951E-4</v>
      </c>
      <c r="F91" s="101">
        <f t="shared" si="19"/>
        <v>177.36688905674202</v>
      </c>
      <c r="G91" s="101">
        <f t="shared" si="20"/>
        <v>17.816875214196678</v>
      </c>
      <c r="H91" s="101">
        <f t="shared" si="21"/>
        <v>0.40771730034302989</v>
      </c>
      <c r="I91" s="101">
        <f t="shared" si="22"/>
        <v>0.40771730034302989</v>
      </c>
      <c r="J91" s="101">
        <f t="shared" si="23"/>
        <v>15.134938301441442</v>
      </c>
      <c r="K91" s="101">
        <f t="shared" si="24"/>
        <v>5.6289338306702357</v>
      </c>
      <c r="L91" s="101">
        <f t="shared" si="33"/>
        <v>137.97070710974759</v>
      </c>
      <c r="M91" s="101">
        <f t="shared" si="25"/>
        <v>822.63311094325786</v>
      </c>
      <c r="N91" s="101">
        <f t="shared" si="26"/>
        <v>79.221350923346378</v>
      </c>
      <c r="O91" s="101">
        <f t="shared" si="27"/>
        <v>1.8910054348378058</v>
      </c>
      <c r="P91" s="101">
        <f t="shared" si="28"/>
        <v>1.8910054348378058</v>
      </c>
      <c r="Q91" s="101">
        <f t="shared" si="29"/>
        <v>26.472752393751332</v>
      </c>
      <c r="R91" s="101">
        <f t="shared" si="30"/>
        <v>1.4398577133548442</v>
      </c>
      <c r="S91" s="101">
        <f t="shared" si="34"/>
        <v>711.71713904312969</v>
      </c>
      <c r="T91" s="101">
        <f t="shared" si="18"/>
        <v>41.607690695192773</v>
      </c>
      <c r="U91" s="101">
        <f t="shared" si="18"/>
        <v>7.0687915440250801</v>
      </c>
      <c r="V91" s="33">
        <f t="shared" si="31"/>
        <v>999.99999999999989</v>
      </c>
      <c r="W91" s="105">
        <f t="shared" si="32"/>
        <v>1887788.4749908207</v>
      </c>
      <c r="X91" s="112">
        <f t="shared" si="35"/>
        <v>951.32351776078201</v>
      </c>
      <c r="Y91" s="32">
        <f>(uNES*L91+ uOCEX*G91+uEREX*'PH + UC'!H91+uHOEX*I91+uNES*S91+ uOCEX*N91+uEREX*O91+uHOEX*P91)/(1+oDR)^A$5:A$65536</f>
        <v>610.61590239405552</v>
      </c>
    </row>
    <row r="92" spans="1:25" x14ac:dyDescent="0.25">
      <c r="A92" s="4">
        <v>86</v>
      </c>
      <c r="C92" s="110">
        <f>IF(male=0,VLOOKUP((A90:A924/'Life tables'!$I$2)+age,lifetable,13,1),IF(male=1,VLOOKUP((A90:A924/'Life tables'!$I$2)+age,lifetable,10,1),"error"))</f>
        <v>4.6329957291590951E-4</v>
      </c>
      <c r="F92" s="101">
        <f t="shared" si="19"/>
        <v>176.58853703220225</v>
      </c>
      <c r="G92" s="101">
        <f t="shared" si="20"/>
        <v>17.738688124330622</v>
      </c>
      <c r="H92" s="101">
        <f t="shared" si="21"/>
        <v>0.40592808484824627</v>
      </c>
      <c r="I92" s="101">
        <f t="shared" si="22"/>
        <v>0.40592808484824627</v>
      </c>
      <c r="J92" s="101">
        <f t="shared" si="23"/>
        <v>15.225346154479087</v>
      </c>
      <c r="K92" s="101">
        <f t="shared" si="24"/>
        <v>5.6607541761593412</v>
      </c>
      <c r="L92" s="101">
        <f t="shared" si="33"/>
        <v>137.15189240753671</v>
      </c>
      <c r="M92" s="101">
        <f t="shared" si="25"/>
        <v>823.41146296779766</v>
      </c>
      <c r="N92" s="101">
        <f t="shared" si="26"/>
        <v>79.296307909708446</v>
      </c>
      <c r="O92" s="101">
        <f t="shared" si="27"/>
        <v>1.8927946503325894</v>
      </c>
      <c r="P92" s="101">
        <f t="shared" si="28"/>
        <v>1.8927946503325894</v>
      </c>
      <c r="Q92" s="101">
        <f t="shared" si="29"/>
        <v>26.892730380372985</v>
      </c>
      <c r="R92" s="101">
        <f t="shared" si="30"/>
        <v>1.4619103937624647</v>
      </c>
      <c r="S92" s="101">
        <f t="shared" si="34"/>
        <v>711.97492498328859</v>
      </c>
      <c r="T92" s="101">
        <f t="shared" si="18"/>
        <v>42.118076534852072</v>
      </c>
      <c r="U92" s="101">
        <f t="shared" si="18"/>
        <v>7.1226645699218061</v>
      </c>
      <c r="V92" s="33">
        <f t="shared" si="31"/>
        <v>999.99999999999989</v>
      </c>
      <c r="W92" s="105">
        <f t="shared" si="32"/>
        <v>1884393.6165246246</v>
      </c>
      <c r="X92" s="112">
        <f t="shared" si="35"/>
        <v>950.75925889522603</v>
      </c>
      <c r="Y92" s="32">
        <f>(uNES*L92+ uOCEX*G92+uEREX*'PH + UC'!H92+uHOEX*I92+uNES*S92+ uOCEX*N92+uEREX*O92+uHOEX*P92)/(1+oDR)^A$5:A$65536</f>
        <v>610.07233599557628</v>
      </c>
    </row>
    <row r="93" spans="1:25" x14ac:dyDescent="0.25">
      <c r="A93" s="4">
        <v>87</v>
      </c>
      <c r="C93" s="110">
        <f>IF(male=0,VLOOKUP((A91:A925/'Life tables'!$I$2)+age,lifetable,13,1),IF(male=1,VLOOKUP((A91:A925/'Life tables'!$I$2)+age,lifetable,10,1),"error"))</f>
        <v>4.6329957291590951E-4</v>
      </c>
      <c r="F93" s="101">
        <f t="shared" si="19"/>
        <v>175.84485208105846</v>
      </c>
      <c r="G93" s="101">
        <f t="shared" si="20"/>
        <v>17.663983414541377</v>
      </c>
      <c r="H93" s="101">
        <f t="shared" si="21"/>
        <v>0.40421855934324019</v>
      </c>
      <c r="I93" s="101">
        <f t="shared" si="22"/>
        <v>0.40421855934324019</v>
      </c>
      <c r="J93" s="101">
        <f t="shared" si="23"/>
        <v>15.31537326389147</v>
      </c>
      <c r="K93" s="101">
        <f t="shared" si="24"/>
        <v>5.6924405134479255</v>
      </c>
      <c r="L93" s="101">
        <f t="shared" si="33"/>
        <v>136.36461777049121</v>
      </c>
      <c r="M93" s="101">
        <f t="shared" si="25"/>
        <v>824.15514791894145</v>
      </c>
      <c r="N93" s="101">
        <f t="shared" si="26"/>
        <v>79.367926381791847</v>
      </c>
      <c r="O93" s="101">
        <f t="shared" si="27"/>
        <v>1.8945041758375956</v>
      </c>
      <c r="P93" s="101">
        <f t="shared" si="28"/>
        <v>1.8945041758375956</v>
      </c>
      <c r="Q93" s="101">
        <f t="shared" si="29"/>
        <v>27.313087680767289</v>
      </c>
      <c r="R93" s="101">
        <f t="shared" si="30"/>
        <v>1.4839829916078293</v>
      </c>
      <c r="S93" s="101">
        <f t="shared" si="34"/>
        <v>712.20114251309928</v>
      </c>
      <c r="T93" s="101">
        <f t="shared" si="18"/>
        <v>42.628460944658755</v>
      </c>
      <c r="U93" s="101">
        <f t="shared" si="18"/>
        <v>7.1764235050557552</v>
      </c>
      <c r="V93" s="33">
        <f t="shared" si="31"/>
        <v>999.99999999999989</v>
      </c>
      <c r="W93" s="105">
        <f t="shared" si="32"/>
        <v>1881004.0218810518</v>
      </c>
      <c r="X93" s="112">
        <f t="shared" si="35"/>
        <v>950.19511555028544</v>
      </c>
      <c r="Y93" s="32">
        <f>(uNES*L93+ uOCEX*G93+uEREX*'PH + UC'!H93+uHOEX*I93+uNES*S93+ uOCEX*N93+uEREX*O93+uHOEX*P93)/(1+oDR)^A$5:A$65536</f>
        <v>609.52909350477591</v>
      </c>
    </row>
    <row r="94" spans="1:25" x14ac:dyDescent="0.25">
      <c r="A94" s="4">
        <v>88</v>
      </c>
      <c r="C94" s="110">
        <f>IF(male=0,VLOOKUP((A92:A926/'Life tables'!$I$2)+age,lifetable,13,1),IF(male=1,VLOOKUP((A92:A926/'Life tables'!$I$2)+age,lifetable,10,1),"error"))</f>
        <v>4.6329957291590951E-4</v>
      </c>
      <c r="F94" s="101">
        <f t="shared" si="19"/>
        <v>175.13429016418701</v>
      </c>
      <c r="G94" s="101">
        <f t="shared" si="20"/>
        <v>17.592605982867482</v>
      </c>
      <c r="H94" s="101">
        <f t="shared" si="21"/>
        <v>0.40258517451017412</v>
      </c>
      <c r="I94" s="101">
        <f t="shared" si="22"/>
        <v>0.40258517451017412</v>
      </c>
      <c r="J94" s="101">
        <f t="shared" si="23"/>
        <v>15.405036587644634</v>
      </c>
      <c r="K94" s="101">
        <f t="shared" si="24"/>
        <v>5.7239988111362825</v>
      </c>
      <c r="L94" s="101">
        <f t="shared" si="33"/>
        <v>135.60747843351825</v>
      </c>
      <c r="M94" s="101">
        <f t="shared" si="25"/>
        <v>824.86570983581294</v>
      </c>
      <c r="N94" s="101">
        <f t="shared" si="26"/>
        <v>79.43635503390955</v>
      </c>
      <c r="O94" s="101">
        <f t="shared" si="27"/>
        <v>1.8961375606706616</v>
      </c>
      <c r="P94" s="101">
        <f t="shared" si="28"/>
        <v>1.8961375606706616</v>
      </c>
      <c r="Q94" s="101">
        <f t="shared" si="29"/>
        <v>27.733807400652502</v>
      </c>
      <c r="R94" s="101">
        <f t="shared" si="30"/>
        <v>1.5060746197868331</v>
      </c>
      <c r="S94" s="101">
        <f t="shared" si="34"/>
        <v>712.39719766012274</v>
      </c>
      <c r="T94" s="101">
        <f t="shared" si="18"/>
        <v>43.13884398829714</v>
      </c>
      <c r="U94" s="101">
        <f t="shared" si="18"/>
        <v>7.2300734309231158</v>
      </c>
      <c r="V94" s="33">
        <f t="shared" si="31"/>
        <v>1000</v>
      </c>
      <c r="W94" s="105">
        <f t="shared" si="32"/>
        <v>1877619.6855526315</v>
      </c>
      <c r="X94" s="112">
        <f t="shared" si="35"/>
        <v>949.63108258077966</v>
      </c>
      <c r="Y94" s="32">
        <f>(uNES*L94+ uOCEX*G94+uEREX*'PH + UC'!H94+uHOEX*I94+uNES*S94+ uOCEX*N94+uEREX*O94+uHOEX*P94)/(1+oDR)^A$5:A$65536</f>
        <v>608.98617201245747</v>
      </c>
    </row>
    <row r="95" spans="1:25" x14ac:dyDescent="0.25">
      <c r="A95" s="4">
        <v>89</v>
      </c>
      <c r="C95" s="110">
        <f>IF(male=0,VLOOKUP((A93:A927/'Life tables'!$I$2)+age,lifetable,13,1),IF(male=1,VLOOKUP((A93:A927/'Life tables'!$I$2)+age,lifetable,10,1),"error"))</f>
        <v>4.6329957291590951E-4</v>
      </c>
      <c r="F95" s="101">
        <f t="shared" si="19"/>
        <v>174.45537601252713</v>
      </c>
      <c r="G95" s="101">
        <f t="shared" si="20"/>
        <v>17.524407635444209</v>
      </c>
      <c r="H95" s="101">
        <f t="shared" si="21"/>
        <v>0.40102453911451752</v>
      </c>
      <c r="I95" s="101">
        <f t="shared" si="22"/>
        <v>0.40102453911451752</v>
      </c>
      <c r="J95" s="101">
        <f t="shared" si="23"/>
        <v>15.49435232841263</v>
      </c>
      <c r="K95" s="101">
        <f t="shared" si="24"/>
        <v>5.7554347719888161</v>
      </c>
      <c r="L95" s="101">
        <f t="shared" si="33"/>
        <v>134.87913219845245</v>
      </c>
      <c r="M95" s="101">
        <f t="shared" si="25"/>
        <v>825.54462398747285</v>
      </c>
      <c r="N95" s="101">
        <f t="shared" si="26"/>
        <v>79.501735937668471</v>
      </c>
      <c r="O95" s="101">
        <f t="shared" si="27"/>
        <v>1.8976981960663184</v>
      </c>
      <c r="P95" s="101">
        <f t="shared" si="28"/>
        <v>1.8976981960663184</v>
      </c>
      <c r="Q95" s="101">
        <f t="shared" si="29"/>
        <v>28.15487339820244</v>
      </c>
      <c r="R95" s="101">
        <f t="shared" si="30"/>
        <v>1.5281844307061607</v>
      </c>
      <c r="S95" s="101">
        <f t="shared" si="34"/>
        <v>712.56443382876319</v>
      </c>
      <c r="T95" s="101">
        <f t="shared" si="18"/>
        <v>43.649225726615072</v>
      </c>
      <c r="U95" s="101">
        <f t="shared" si="18"/>
        <v>7.2836192026949771</v>
      </c>
      <c r="V95" s="33">
        <f t="shared" si="31"/>
        <v>1000</v>
      </c>
      <c r="W95" s="105">
        <f t="shared" si="32"/>
        <v>1874240.6019413972</v>
      </c>
      <c r="X95" s="112">
        <f t="shared" si="35"/>
        <v>949.06715507068998</v>
      </c>
      <c r="Y95" s="32">
        <f>(uNES*L95+ uOCEX*G95+uEREX*'PH + UC'!H95+uHOEX*I95+uNES*S95+ uOCEX*N95+uEREX*O95+uHOEX*P95)/(1+oDR)^A$5:A$65536</f>
        <v>608.44356873510958</v>
      </c>
    </row>
    <row r="96" spans="1:25" x14ac:dyDescent="0.25">
      <c r="A96" s="4">
        <v>90</v>
      </c>
      <c r="C96" s="110">
        <f>IF(male=0,VLOOKUP((A94:A928/'Life tables'!$I$2)+age,lifetable,13,1),IF(male=1,VLOOKUP((A94:A928/'Life tables'!$I$2)+age,lifetable,10,1),"error"))</f>
        <v>4.6329957291590951E-4</v>
      </c>
      <c r="F96" s="101">
        <f t="shared" si="19"/>
        <v>173.80670006412635</v>
      </c>
      <c r="G96" s="101">
        <f t="shared" si="20"/>
        <v>17.459246778823392</v>
      </c>
      <c r="H96" s="101">
        <f t="shared" si="21"/>
        <v>0.39953341296416367</v>
      </c>
      <c r="I96" s="101">
        <f t="shared" si="22"/>
        <v>0.39953341296416367</v>
      </c>
      <c r="J96" s="101">
        <f t="shared" si="23"/>
        <v>15.58333596721751</v>
      </c>
      <c r="K96" s="101">
        <f t="shared" si="24"/>
        <v>5.78675384477412</v>
      </c>
      <c r="L96" s="101">
        <f t="shared" si="33"/>
        <v>134.17829664738301</v>
      </c>
      <c r="M96" s="101">
        <f t="shared" si="25"/>
        <v>826.1932999358736</v>
      </c>
      <c r="N96" s="101">
        <f t="shared" si="26"/>
        <v>79.5642048369386</v>
      </c>
      <c r="O96" s="101">
        <f t="shared" si="27"/>
        <v>1.899189322216672</v>
      </c>
      <c r="P96" s="101">
        <f t="shared" si="28"/>
        <v>1.899189322216672</v>
      </c>
      <c r="Q96" s="101">
        <f t="shared" si="29"/>
        <v>28.576270250532804</v>
      </c>
      <c r="R96" s="101">
        <f t="shared" si="30"/>
        <v>1.5503116145235127</v>
      </c>
      <c r="S96" s="101">
        <f t="shared" si="34"/>
        <v>712.7041345894454</v>
      </c>
      <c r="T96" s="101">
        <f t="shared" si="18"/>
        <v>44.159606217750316</v>
      </c>
      <c r="U96" s="101">
        <f t="shared" si="18"/>
        <v>7.3370654592976328</v>
      </c>
      <c r="V96" s="33">
        <f t="shared" si="31"/>
        <v>1000</v>
      </c>
      <c r="W96" s="105">
        <f t="shared" si="32"/>
        <v>1870866.7653634986</v>
      </c>
      <c r="X96" s="112">
        <f t="shared" si="35"/>
        <v>948.50332832295203</v>
      </c>
      <c r="Y96" s="32">
        <f>(uNES*L96+ uOCEX*G96+uEREX*'PH + UC'!H96+uHOEX*I96+uNES*S96+ uOCEX*N96+uEREX*O96+uHOEX*P96)/(1+oDR)^A$5:A$65536</f>
        <v>607.90128100927359</v>
      </c>
    </row>
    <row r="97" spans="1:25" x14ac:dyDescent="0.25">
      <c r="A97" s="4">
        <v>91</v>
      </c>
      <c r="C97" s="110">
        <f>IF(male=0,VLOOKUP((A95:A929/'Life tables'!$I$2)+age,lifetable,13,1),IF(male=1,VLOOKUP((A95:A929/'Life tables'!$I$2)+age,lifetable,10,1),"error"))</f>
        <v>4.6329957291590951E-4</v>
      </c>
      <c r="F97" s="101">
        <f t="shared" si="19"/>
        <v>173.18691553760721</v>
      </c>
      <c r="G97" s="101">
        <f t="shared" si="20"/>
        <v>17.396988125996995</v>
      </c>
      <c r="H97" s="101">
        <f t="shared" si="21"/>
        <v>0.39810870018214084</v>
      </c>
      <c r="I97" s="101">
        <f t="shared" si="22"/>
        <v>0.39810870018214084</v>
      </c>
      <c r="J97" s="101">
        <f t="shared" si="23"/>
        <v>15.672002295571041</v>
      </c>
      <c r="K97" s="101">
        <f t="shared" si="24"/>
        <v>5.8179612355777159</v>
      </c>
      <c r="L97" s="101">
        <f t="shared" si="33"/>
        <v>133.50374648009716</v>
      </c>
      <c r="M97" s="101">
        <f t="shared" si="25"/>
        <v>826.81308446239279</v>
      </c>
      <c r="N97" s="101">
        <f t="shared" si="26"/>
        <v>79.623891429684591</v>
      </c>
      <c r="O97" s="101">
        <f t="shared" si="27"/>
        <v>1.9006140349986951</v>
      </c>
      <c r="P97" s="101">
        <f t="shared" si="28"/>
        <v>1.9006140349986951</v>
      </c>
      <c r="Q97" s="101">
        <f t="shared" si="29"/>
        <v>28.99798322168018</v>
      </c>
      <c r="R97" s="101">
        <f t="shared" si="30"/>
        <v>1.5724553974662103</v>
      </c>
      <c r="S97" s="101">
        <f t="shared" si="34"/>
        <v>712.8175263435644</v>
      </c>
      <c r="T97" s="101">
        <f t="shared" si="18"/>
        <v>44.66998551725122</v>
      </c>
      <c r="U97" s="101">
        <f t="shared" si="18"/>
        <v>7.3904166330439267</v>
      </c>
      <c r="V97" s="33">
        <f t="shared" si="31"/>
        <v>1000</v>
      </c>
      <c r="W97" s="105">
        <f t="shared" si="32"/>
        <v>1867498.170053594</v>
      </c>
      <c r="X97" s="112">
        <f t="shared" si="35"/>
        <v>947.9395978497048</v>
      </c>
      <c r="Y97" s="32">
        <f>(uNES*L97+ uOCEX*G97+uEREX*'PH + UC'!H97+uHOEX*I97+uNES*S97+ uOCEX*N97+uEREX*O97+uHOEX*P97)/(1+oDR)^A$5:A$65536</f>
        <v>607.35930628616654</v>
      </c>
    </row>
    <row r="98" spans="1:25" x14ac:dyDescent="0.25">
      <c r="A98" s="4">
        <v>92</v>
      </c>
      <c r="C98" s="110">
        <f>IF(male=0,VLOOKUP((A96:A930/'Life tables'!$I$2)+age,lifetable,13,1),IF(male=1,VLOOKUP((A96:A930/'Life tables'!$I$2)+age,lifetable,10,1),"error"))</f>
        <v>4.6329957291590951E-4</v>
      </c>
      <c r="F98" s="101">
        <f t="shared" si="19"/>
        <v>172.59473563597905</v>
      </c>
      <c r="G98" s="101">
        <f t="shared" si="20"/>
        <v>17.337502415514194</v>
      </c>
      <c r="H98" s="101">
        <f t="shared" si="21"/>
        <v>0.39674744277895108</v>
      </c>
      <c r="I98" s="101">
        <f t="shared" si="22"/>
        <v>0.39674744277895108</v>
      </c>
      <c r="J98" s="101">
        <f t="shared" si="23"/>
        <v>15.760365446184851</v>
      </c>
      <c r="K98" s="101">
        <f t="shared" si="24"/>
        <v>5.8490619186109312</v>
      </c>
      <c r="L98" s="101">
        <f t="shared" si="33"/>
        <v>132.85431097011116</v>
      </c>
      <c r="M98" s="101">
        <f t="shared" si="25"/>
        <v>827.40526436402092</v>
      </c>
      <c r="N98" s="101">
        <f t="shared" si="26"/>
        <v>79.680919637244628</v>
      </c>
      <c r="O98" s="101">
        <f t="shared" si="27"/>
        <v>1.9019752924018849</v>
      </c>
      <c r="P98" s="101">
        <f t="shared" si="28"/>
        <v>1.9019752924018849</v>
      </c>
      <c r="Q98" s="101">
        <f t="shared" si="29"/>
        <v>29.41999823200722</v>
      </c>
      <c r="R98" s="101">
        <f t="shared" si="30"/>
        <v>1.5946150402246888</v>
      </c>
      <c r="S98" s="101">
        <f t="shared" si="34"/>
        <v>712.90578086974062</v>
      </c>
      <c r="T98" s="101">
        <f t="shared" si="18"/>
        <v>45.180363678192073</v>
      </c>
      <c r="U98" s="101">
        <f t="shared" si="18"/>
        <v>7.4436769588356198</v>
      </c>
      <c r="V98" s="33">
        <f t="shared" si="31"/>
        <v>1000</v>
      </c>
      <c r="W98" s="105">
        <f t="shared" si="32"/>
        <v>1864134.8101690463</v>
      </c>
      <c r="X98" s="112">
        <f t="shared" si="35"/>
        <v>947.37595936297225</v>
      </c>
      <c r="Y98" s="32">
        <f>(uNES*L98+ uOCEX*G98+uEREX*'PH + UC'!H98+uHOEX*I98+uNES*S98+ uOCEX*N98+uEREX*O98+uHOEX*P98)/(1+oDR)^A$5:A$65536</f>
        <v>606.81764212654377</v>
      </c>
    </row>
    <row r="99" spans="1:25" x14ac:dyDescent="0.25">
      <c r="A99" s="4">
        <v>93</v>
      </c>
      <c r="C99" s="110">
        <f>IF(male=0,VLOOKUP((A97:A931/'Life tables'!$I$2)+age,lifetable,13,1),IF(male=1,VLOOKUP((A97:A931/'Life tables'!$I$2)+age,lifetable,10,1),"error"))</f>
        <v>4.6329957291590951E-4</v>
      </c>
      <c r="F99" s="101">
        <f t="shared" si="19"/>
        <v>172.02893087498921</v>
      </c>
      <c r="G99" s="101">
        <f t="shared" si="20"/>
        <v>17.280666143108643</v>
      </c>
      <c r="H99" s="101">
        <f t="shared" si="21"/>
        <v>0.39544681451119018</v>
      </c>
      <c r="I99" s="101">
        <f t="shared" si="22"/>
        <v>0.39544681451119018</v>
      </c>
      <c r="J99" s="101">
        <f t="shared" si="23"/>
        <v>15.848438922312766</v>
      </c>
      <c r="K99" s="101">
        <f t="shared" si="24"/>
        <v>5.8800606465383582</v>
      </c>
      <c r="L99" s="101">
        <f t="shared" si="33"/>
        <v>132.22887153400706</v>
      </c>
      <c r="M99" s="101">
        <f t="shared" si="25"/>
        <v>827.97106912501079</v>
      </c>
      <c r="N99" s="101">
        <f t="shared" si="26"/>
        <v>79.73540786161611</v>
      </c>
      <c r="O99" s="101">
        <f t="shared" si="27"/>
        <v>1.9032759206696457</v>
      </c>
      <c r="P99" s="101">
        <f t="shared" si="28"/>
        <v>1.9032759206696457</v>
      </c>
      <c r="Q99" s="101">
        <f t="shared" si="29"/>
        <v>29.842301828970506</v>
      </c>
      <c r="R99" s="101">
        <f t="shared" si="30"/>
        <v>1.6167898364175417</v>
      </c>
      <c r="S99" s="101">
        <f t="shared" si="34"/>
        <v>712.9700177566674</v>
      </c>
      <c r="T99" s="101">
        <f t="shared" si="18"/>
        <v>45.690740751283272</v>
      </c>
      <c r="U99" s="101">
        <f t="shared" si="18"/>
        <v>7.4968504829558995</v>
      </c>
      <c r="V99" s="33">
        <f t="shared" si="31"/>
        <v>1000</v>
      </c>
      <c r="W99" s="105">
        <f t="shared" si="32"/>
        <v>1860776.6797939171</v>
      </c>
      <c r="X99" s="112">
        <f t="shared" si="35"/>
        <v>946.81240876576089</v>
      </c>
      <c r="Y99" s="32">
        <f>(uNES*L99+ uOCEX*G99+uEREX*'PH + UC'!H99+uHOEX*I99+uNES*S99+ uOCEX*N99+uEREX*O99+uHOEX*P99)/(1+oDR)^A$5:A$65536</f>
        <v>606.27628619579218</v>
      </c>
    </row>
    <row r="100" spans="1:25" x14ac:dyDescent="0.25">
      <c r="A100" s="4">
        <v>94</v>
      </c>
      <c r="C100" s="110">
        <f>IF(male=0,VLOOKUP((A98:A932/'Life tables'!$I$2)+age,lifetable,13,1),IF(male=1,VLOOKUP((A98:A932/'Life tables'!$I$2)+age,lifetable,10,1),"error"))</f>
        <v>4.6329957291590951E-4</v>
      </c>
      <c r="F100" s="101">
        <f t="shared" si="19"/>
        <v>171.48832653046725</v>
      </c>
      <c r="G100" s="101">
        <f t="shared" si="20"/>
        <v>17.226361305278854</v>
      </c>
      <c r="H100" s="101">
        <f t="shared" si="21"/>
        <v>0.39420411501370001</v>
      </c>
      <c r="I100" s="101">
        <f t="shared" si="22"/>
        <v>0.39420411501370001</v>
      </c>
      <c r="J100" s="101">
        <f t="shared" si="23"/>
        <v>15.936235625786281</v>
      </c>
      <c r="K100" s="101">
        <f t="shared" si="24"/>
        <v>5.9109619603453405</v>
      </c>
      <c r="L100" s="101">
        <f t="shared" si="33"/>
        <v>131.62635940902936</v>
      </c>
      <c r="M100" s="101">
        <f t="shared" si="25"/>
        <v>828.51167346953264</v>
      </c>
      <c r="N100" s="101">
        <f t="shared" si="26"/>
        <v>79.78746923128179</v>
      </c>
      <c r="O100" s="101">
        <f t="shared" si="27"/>
        <v>1.9045186201671356</v>
      </c>
      <c r="P100" s="101">
        <f t="shared" si="28"/>
        <v>1.9045186201671356</v>
      </c>
      <c r="Q100" s="101">
        <f t="shared" si="29"/>
        <v>30.264881159190349</v>
      </c>
      <c r="R100" s="101">
        <f t="shared" si="30"/>
        <v>1.6389791111249317</v>
      </c>
      <c r="S100" s="101">
        <f t="shared" si="34"/>
        <v>713.01130672760132</v>
      </c>
      <c r="T100" s="101">
        <f t="shared" si="18"/>
        <v>46.201116784976634</v>
      </c>
      <c r="U100" s="101">
        <f t="shared" si="18"/>
        <v>7.5499410714702719</v>
      </c>
      <c r="V100" s="33">
        <f t="shared" si="31"/>
        <v>999.99999999999989</v>
      </c>
      <c r="W100" s="105">
        <f t="shared" si="32"/>
        <v>1857423.772942795</v>
      </c>
      <c r="X100" s="112">
        <f t="shared" si="35"/>
        <v>946.24894214355299</v>
      </c>
      <c r="Y100" s="32">
        <f>(uNES*L100+ uOCEX*G100+uEREX*'PH + UC'!H100+uHOEX*I100+uNES*S100+ uOCEX*N100+uEREX*O100+uHOEX*P100)/(1+oDR)^A$5:A$65536</f>
        <v>605.73523625924179</v>
      </c>
    </row>
    <row r="101" spans="1:25" x14ac:dyDescent="0.25">
      <c r="A101" s="4">
        <v>95</v>
      </c>
      <c r="C101" s="110">
        <f>IF(male=0,VLOOKUP((A99:A933/'Life tables'!$I$2)+age,lifetable,13,1),IF(male=1,VLOOKUP((A99:A933/'Life tables'!$I$2)+age,lifetable,10,1),"error"))</f>
        <v>4.6329957291590951E-4</v>
      </c>
      <c r="F101" s="101">
        <f t="shared" si="19"/>
        <v>170.97180019936192</v>
      </c>
      <c r="G101" s="101">
        <f t="shared" si="20"/>
        <v>17.174475154289276</v>
      </c>
      <c r="H101" s="101">
        <f t="shared" si="21"/>
        <v>0.39301676419306864</v>
      </c>
      <c r="I101" s="101">
        <f t="shared" si="22"/>
        <v>0.39301676419306864</v>
      </c>
      <c r="J101" s="101">
        <f t="shared" si="23"/>
        <v>16.023767883801344</v>
      </c>
      <c r="K101" s="101">
        <f t="shared" si="24"/>
        <v>5.941770198765969</v>
      </c>
      <c r="L101" s="101">
        <f t="shared" si="33"/>
        <v>131.04575343411921</v>
      </c>
      <c r="M101" s="101">
        <f t="shared" si="25"/>
        <v>829.02819980063794</v>
      </c>
      <c r="N101" s="101">
        <f t="shared" si="26"/>
        <v>79.837211836087377</v>
      </c>
      <c r="O101" s="101">
        <f t="shared" si="27"/>
        <v>1.9057059709877671</v>
      </c>
      <c r="P101" s="101">
        <f t="shared" si="28"/>
        <v>1.9057059709877671</v>
      </c>
      <c r="Q101" s="101">
        <f t="shared" si="29"/>
        <v>30.687723941764609</v>
      </c>
      <c r="R101" s="101">
        <f t="shared" si="30"/>
        <v>1.661182219487322</v>
      </c>
      <c r="S101" s="101">
        <f t="shared" si="34"/>
        <v>713.03066986132308</v>
      </c>
      <c r="T101" s="101">
        <f t="shared" si="18"/>
        <v>46.711491825565957</v>
      </c>
      <c r="U101" s="101">
        <f t="shared" si="18"/>
        <v>7.6029524182532908</v>
      </c>
      <c r="V101" s="33">
        <f t="shared" si="31"/>
        <v>999.99999999999989</v>
      </c>
      <c r="W101" s="105">
        <f t="shared" si="32"/>
        <v>1854076.0835644291</v>
      </c>
      <c r="X101" s="112">
        <f t="shared" si="35"/>
        <v>945.68555575618052</v>
      </c>
      <c r="Y101" s="32">
        <f>(uNES*L101+ uOCEX*G101+uEREX*'PH + UC'!H101+uHOEX*I101+uNES*S101+ uOCEX*N101+uEREX*O101+uHOEX*P101)/(1+oDR)^A$5:A$65536</f>
        <v>605.19449017768966</v>
      </c>
    </row>
    <row r="102" spans="1:25" x14ac:dyDescent="0.25">
      <c r="A102" s="4">
        <v>96</v>
      </c>
      <c r="C102" s="110">
        <f>IF(male=0,VLOOKUP((A100:A934/'Life tables'!$I$2)+age,lifetable,13,1),IF(male=1,VLOOKUP((A100:A934/'Life tables'!$I$2)+age,lifetable,10,1),"error"))</f>
        <v>4.6329957291590951E-4</v>
      </c>
      <c r="F102" s="101">
        <f t="shared" si="19"/>
        <v>170.47827946940728</v>
      </c>
      <c r="G102" s="101">
        <f t="shared" si="20"/>
        <v>17.124899964083351</v>
      </c>
      <c r="H102" s="101">
        <f t="shared" si="21"/>
        <v>0.39188229687083886</v>
      </c>
      <c r="I102" s="101">
        <f t="shared" si="22"/>
        <v>0.39188229687083886</v>
      </c>
      <c r="J102" s="101">
        <f t="shared" si="23"/>
        <v>16.111047474512095</v>
      </c>
      <c r="K102" s="101">
        <f t="shared" si="24"/>
        <v>5.9724895072911632</v>
      </c>
      <c r="L102" s="101">
        <f t="shared" si="33"/>
        <v>130.48607792977899</v>
      </c>
      <c r="M102" s="101">
        <f t="shared" si="25"/>
        <v>829.52172053059257</v>
      </c>
      <c r="N102" s="101">
        <f t="shared" si="26"/>
        <v>79.884738951657596</v>
      </c>
      <c r="O102" s="101">
        <f t="shared" si="27"/>
        <v>1.9068404383099968</v>
      </c>
      <c r="P102" s="101">
        <f t="shared" si="28"/>
        <v>1.9068404383099968</v>
      </c>
      <c r="Q102" s="101">
        <f t="shared" si="29"/>
        <v>31.11081844277108</v>
      </c>
      <c r="R102" s="101">
        <f t="shared" si="30"/>
        <v>1.6833985453666183</v>
      </c>
      <c r="S102" s="101">
        <f t="shared" si="34"/>
        <v>713.02908371417732</v>
      </c>
      <c r="T102" s="101">
        <f t="shared" si="18"/>
        <v>47.221865917283175</v>
      </c>
      <c r="U102" s="101">
        <f t="shared" si="18"/>
        <v>7.6558880526577813</v>
      </c>
      <c r="V102" s="33">
        <f t="shared" si="31"/>
        <v>999.99999999999989</v>
      </c>
      <c r="W102" s="105">
        <f t="shared" si="32"/>
        <v>1850733.6055452158</v>
      </c>
      <c r="X102" s="112">
        <f t="shared" si="35"/>
        <v>945.12224603005893</v>
      </c>
      <c r="Y102" s="32">
        <f>(uNES*L102+ uOCEX*G102+uEREX*'PH + UC'!H102+uHOEX*I102+uNES*S102+ uOCEX*N102+uEREX*O102+uHOEX*P102)/(1+oDR)^A$5:A$65536</f>
        <v>604.65404590312289</v>
      </c>
    </row>
    <row r="103" spans="1:25" x14ac:dyDescent="0.25">
      <c r="A103" s="4">
        <v>97</v>
      </c>
      <c r="C103" s="110">
        <f>IF(male=0,VLOOKUP((A101:A935/'Life tables'!$I$2)+age,lifetable,13,1),IF(male=1,VLOOKUP((A101:A935/'Life tables'!$I$2)+age,lifetable,10,1),"error"))</f>
        <v>4.6329957291590951E-4</v>
      </c>
      <c r="F103" s="101">
        <f t="shared" si="19"/>
        <v>170.00673969257974</v>
      </c>
      <c r="G103" s="101">
        <f t="shared" si="20"/>
        <v>17.077532806622642</v>
      </c>
      <c r="H103" s="101">
        <f t="shared" si="21"/>
        <v>0.3907983576653033</v>
      </c>
      <c r="I103" s="101">
        <f t="shared" si="22"/>
        <v>0.3907983576653033</v>
      </c>
      <c r="J103" s="101">
        <f t="shared" si="23"/>
        <v>16.198085651484664</v>
      </c>
      <c r="K103" s="101">
        <f t="shared" si="24"/>
        <v>6.0031238467755426</v>
      </c>
      <c r="L103" s="101">
        <f t="shared" si="33"/>
        <v>129.94640067236628</v>
      </c>
      <c r="M103" s="101">
        <f t="shared" si="25"/>
        <v>829.9932603074202</v>
      </c>
      <c r="N103" s="101">
        <f t="shared" si="26"/>
        <v>79.930149253817135</v>
      </c>
      <c r="O103" s="101">
        <f t="shared" si="27"/>
        <v>1.9079243775155326</v>
      </c>
      <c r="P103" s="101">
        <f t="shared" si="28"/>
        <v>1.9079243775155326</v>
      </c>
      <c r="Q103" s="101">
        <f t="shared" si="29"/>
        <v>31.534153450905507</v>
      </c>
      <c r="R103" s="101">
        <f t="shared" si="30"/>
        <v>1.7056275000669421</v>
      </c>
      <c r="S103" s="101">
        <f t="shared" si="34"/>
        <v>713.00748134759954</v>
      </c>
      <c r="T103" s="101">
        <f t="shared" si="18"/>
        <v>47.732239102390167</v>
      </c>
      <c r="U103" s="101">
        <f t="shared" si="18"/>
        <v>7.7087513468424849</v>
      </c>
      <c r="V103" s="33">
        <f t="shared" si="31"/>
        <v>1000</v>
      </c>
      <c r="W103" s="105">
        <f t="shared" si="32"/>
        <v>1847396.3327125038</v>
      </c>
      <c r="X103" s="112">
        <f t="shared" si="35"/>
        <v>944.55900955076731</v>
      </c>
      <c r="Y103" s="32">
        <f>(uNES*L103+ uOCEX*G103+uEREX*'PH + UC'!H103+uHOEX*I103+uNES*S103+ uOCEX*N103+uEREX*O103+uHOEX*P103)/(1+oDR)^A$5:A$65536</f>
        <v>604.11390147463464</v>
      </c>
    </row>
    <row r="104" spans="1:25" x14ac:dyDescent="0.25">
      <c r="A104" s="4">
        <v>98</v>
      </c>
      <c r="C104" s="110">
        <f>IF(male=0,VLOOKUP((A102:A936/'Life tables'!$I$2)+age,lifetable,13,1),IF(male=1,VLOOKUP((A102:A936/'Life tables'!$I$2)+age,lifetable,10,1),"error"))</f>
        <v>4.6329957291590951E-4</v>
      </c>
      <c r="F104" s="101">
        <f t="shared" si="19"/>
        <v>169.55620185772321</v>
      </c>
      <c r="G104" s="101">
        <f t="shared" si="20"/>
        <v>17.032275338187567</v>
      </c>
      <c r="H104" s="101">
        <f t="shared" si="21"/>
        <v>0.38976269610125941</v>
      </c>
      <c r="I104" s="101">
        <f t="shared" si="22"/>
        <v>0.38976269610125941</v>
      </c>
      <c r="J104" s="101">
        <f t="shared" si="23"/>
        <v>16.284893167061846</v>
      </c>
      <c r="K104" s="101">
        <f t="shared" si="24"/>
        <v>6.0336770016609549</v>
      </c>
      <c r="L104" s="101">
        <f t="shared" si="33"/>
        <v>129.42583095861033</v>
      </c>
      <c r="M104" s="101">
        <f t="shared" si="25"/>
        <v>830.44379814227671</v>
      </c>
      <c r="N104" s="101">
        <f t="shared" si="26"/>
        <v>79.973537023461475</v>
      </c>
      <c r="O104" s="101">
        <f t="shared" si="27"/>
        <v>1.9089600390795762</v>
      </c>
      <c r="P104" s="101">
        <f t="shared" si="28"/>
        <v>1.9089600390795762</v>
      </c>
      <c r="Q104" s="101">
        <f t="shared" si="29"/>
        <v>31.957718254204671</v>
      </c>
      <c r="R104" s="101">
        <f t="shared" si="30"/>
        <v>1.7278685211123805</v>
      </c>
      <c r="S104" s="101">
        <f t="shared" si="34"/>
        <v>712.96675426533898</v>
      </c>
      <c r="T104" s="101">
        <f t="shared" si="18"/>
        <v>48.242611421266517</v>
      </c>
      <c r="U104" s="101">
        <f t="shared" si="18"/>
        <v>7.7615455227733356</v>
      </c>
      <c r="V104" s="33">
        <f t="shared" si="31"/>
        <v>999.99999999999989</v>
      </c>
      <c r="W104" s="105">
        <f t="shared" si="32"/>
        <v>1844064.2588377711</v>
      </c>
      <c r="X104" s="112">
        <f t="shared" si="35"/>
        <v>943.99584305595999</v>
      </c>
      <c r="Y104" s="32">
        <f>(uNES*L104+ uOCEX*G104+uEREX*'PH + UC'!H104+uHOEX*I104+uNES*S104+ uOCEX*N104+uEREX*O104+uHOEX*P104)/(1+oDR)^A$5:A$65536</f>
        <v>603.57405501452092</v>
      </c>
    </row>
    <row r="105" spans="1:25" x14ac:dyDescent="0.25">
      <c r="A105" s="4">
        <v>99</v>
      </c>
      <c r="C105" s="110">
        <f>IF(male=0,VLOOKUP((A103:A937/'Life tables'!$I$2)+age,lifetable,13,1),IF(male=1,VLOOKUP((A103:A937/'Life tables'!$I$2)+age,lifetable,10,1),"error"))</f>
        <v>4.6329957291590951E-4</v>
      </c>
      <c r="F105" s="101">
        <f t="shared" si="19"/>
        <v>169.12573055792564</v>
      </c>
      <c r="G105" s="101">
        <f t="shared" si="20"/>
        <v>16.989033595196105</v>
      </c>
      <c r="H105" s="101">
        <f t="shared" si="21"/>
        <v>0.38877316193757189</v>
      </c>
      <c r="I105" s="101">
        <f t="shared" si="22"/>
        <v>0.38877316193757189</v>
      </c>
      <c r="J105" s="101">
        <f t="shared" si="23"/>
        <v>16.371480294687107</v>
      </c>
      <c r="K105" s="101">
        <f t="shared" si="24"/>
        <v>6.0641525878337381</v>
      </c>
      <c r="L105" s="101">
        <f t="shared" si="33"/>
        <v>128.92351775633355</v>
      </c>
      <c r="M105" s="101">
        <f t="shared" si="25"/>
        <v>830.87426944207425</v>
      </c>
      <c r="N105" s="101">
        <f t="shared" si="26"/>
        <v>80.014992342302932</v>
      </c>
      <c r="O105" s="101">
        <f t="shared" si="27"/>
        <v>1.9099495732432639</v>
      </c>
      <c r="P105" s="101">
        <f t="shared" si="28"/>
        <v>1.9099495732432639</v>
      </c>
      <c r="Q105" s="101">
        <f t="shared" si="29"/>
        <v>32.381502617806213</v>
      </c>
      <c r="R105" s="101">
        <f t="shared" si="30"/>
        <v>1.7501210710791737</v>
      </c>
      <c r="S105" s="101">
        <f t="shared" si="34"/>
        <v>712.90775426439939</v>
      </c>
      <c r="T105" s="101">
        <f t="shared" si="18"/>
        <v>48.752982912493323</v>
      </c>
      <c r="U105" s="101">
        <f t="shared" si="18"/>
        <v>7.8142736589129118</v>
      </c>
      <c r="V105" s="33">
        <f t="shared" si="31"/>
        <v>999.99999999999989</v>
      </c>
      <c r="W105" s="105">
        <f t="shared" si="32"/>
        <v>1840737.3776396352</v>
      </c>
      <c r="X105" s="112">
        <f t="shared" si="35"/>
        <v>943.43274342859365</v>
      </c>
      <c r="Y105" s="32">
        <f>(uNES*L105+ uOCEX*G105+uEREX*'PH + UC'!H105+uHOEX*I105+uNES*S105+ uOCEX*N105+uEREX*O105+uHOEX*P105)/(1+oDR)^A$5:A$65536</f>
        <v>603.03450472455484</v>
      </c>
    </row>
    <row r="106" spans="1:25" x14ac:dyDescent="0.25">
      <c r="A106" s="4">
        <v>100</v>
      </c>
      <c r="C106" s="110">
        <f>IF(male=0,VLOOKUP((A104:A938/'Life tables'!$I$2)+age,lifetable,13,1),IF(male=1,VLOOKUP((A104:A938/'Life tables'!$I$2)+age,lifetable,10,1),"error"))</f>
        <v>4.6329957291590951E-4</v>
      </c>
      <c r="F106" s="101">
        <f t="shared" si="19"/>
        <v>168.71443204842657</v>
      </c>
      <c r="G106" s="101">
        <f t="shared" si="20"/>
        <v>16.947717799116571</v>
      </c>
      <c r="H106" s="101">
        <f t="shared" si="21"/>
        <v>0.38782770070284039</v>
      </c>
      <c r="I106" s="101">
        <f t="shared" si="22"/>
        <v>0.38782770070284039</v>
      </c>
      <c r="J106" s="101">
        <f t="shared" si="23"/>
        <v>16.457856850234325</v>
      </c>
      <c r="K106" s="101">
        <f t="shared" si="24"/>
        <v>6.0945540601320234</v>
      </c>
      <c r="L106" s="101">
        <f t="shared" si="33"/>
        <v>128.43864793753798</v>
      </c>
      <c r="M106" s="101">
        <f t="shared" si="25"/>
        <v>831.28556795157328</v>
      </c>
      <c r="N106" s="101">
        <f t="shared" si="26"/>
        <v>80.054601279898336</v>
      </c>
      <c r="O106" s="101">
        <f t="shared" si="27"/>
        <v>1.9108950344779951</v>
      </c>
      <c r="P106" s="101">
        <f t="shared" si="28"/>
        <v>1.9108950344779951</v>
      </c>
      <c r="Q106" s="101">
        <f t="shared" si="29"/>
        <v>32.805496762698986</v>
      </c>
      <c r="R106" s="101">
        <f t="shared" si="30"/>
        <v>1.7723846364799145</v>
      </c>
      <c r="S106" s="101">
        <f t="shared" si="34"/>
        <v>712.83129520354009</v>
      </c>
      <c r="T106" s="101">
        <f t="shared" si="18"/>
        <v>49.263353612933315</v>
      </c>
      <c r="U106" s="101">
        <f t="shared" si="18"/>
        <v>7.8669386966119381</v>
      </c>
      <c r="V106" s="33">
        <f t="shared" si="31"/>
        <v>999.99999999999989</v>
      </c>
      <c r="W106" s="105">
        <f t="shared" si="32"/>
        <v>1837415.6827867429</v>
      </c>
      <c r="X106" s="112">
        <f t="shared" si="35"/>
        <v>942.86970769045456</v>
      </c>
      <c r="Y106" s="32">
        <f>(uNES*L106+ uOCEX*G106+uEREX*'PH + UC'!H106+uHOEX*I106+uNES*S106+ uOCEX*N106+uEREX*O106+uHOEX*P106)/(1+oDR)^A$5:A$65536</f>
        <v>602.49524888242593</v>
      </c>
    </row>
    <row r="107" spans="1:25" x14ac:dyDescent="0.25">
      <c r="A107" s="4">
        <v>101</v>
      </c>
      <c r="C107" s="110">
        <f>IF(male=0,VLOOKUP((A105:A939/'Life tables'!$I$2)+age,lifetable,13,1),IF(male=1,VLOOKUP((A105:A939/'Life tables'!$I$2)+age,lifetable,10,1),"error"))</f>
        <v>4.6329957291590951E-4</v>
      </c>
      <c r="F107" s="101">
        <f t="shared" si="19"/>
        <v>168.32145239102391</v>
      </c>
      <c r="G107" s="101">
        <f t="shared" si="20"/>
        <v>16.908242170069364</v>
      </c>
      <c r="H107" s="101">
        <f t="shared" si="21"/>
        <v>0.38692434942990533</v>
      </c>
      <c r="I107" s="101">
        <f t="shared" si="22"/>
        <v>0.38692434942990533</v>
      </c>
      <c r="J107" s="101">
        <f t="shared" si="23"/>
        <v>16.544032212387506</v>
      </c>
      <c r="K107" s="101">
        <f t="shared" si="24"/>
        <v>6.1248847195186729</v>
      </c>
      <c r="L107" s="101">
        <f t="shared" si="33"/>
        <v>127.97044459018855</v>
      </c>
      <c r="M107" s="101">
        <f t="shared" si="25"/>
        <v>831.67854760897603</v>
      </c>
      <c r="N107" s="101">
        <f t="shared" si="26"/>
        <v>80.092446072346746</v>
      </c>
      <c r="O107" s="101">
        <f t="shared" si="27"/>
        <v>1.9117983857509304</v>
      </c>
      <c r="P107" s="101">
        <f t="shared" si="28"/>
        <v>1.9117983857509304</v>
      </c>
      <c r="Q107" s="101">
        <f t="shared" si="29"/>
        <v>33.229691345419894</v>
      </c>
      <c r="R107" s="101">
        <f t="shared" si="30"/>
        <v>1.7946587266974465</v>
      </c>
      <c r="S107" s="101">
        <f t="shared" si="34"/>
        <v>712.73815469301007</v>
      </c>
      <c r="T107" s="101">
        <f t="shared" si="18"/>
        <v>49.773723557807401</v>
      </c>
      <c r="U107" s="101">
        <f t="shared" si="18"/>
        <v>7.9195434462161192</v>
      </c>
      <c r="V107" s="33">
        <f t="shared" si="31"/>
        <v>1000</v>
      </c>
      <c r="W107" s="105">
        <f t="shared" si="32"/>
        <v>1834099.1679005118</v>
      </c>
      <c r="X107" s="112">
        <f t="shared" si="35"/>
        <v>942.3067329959764</v>
      </c>
      <c r="Y107" s="32">
        <f>(uNES*L107+ uOCEX*G107+uEREX*'PH + UC'!H107+uHOEX*I107+uNES*S107+ uOCEX*N107+uEREX*O107+uHOEX*P107)/(1+oDR)^A$5:A$65536</f>
        <v>601.95628583834048</v>
      </c>
    </row>
    <row r="108" spans="1:25" x14ac:dyDescent="0.25">
      <c r="A108" s="4">
        <v>102</v>
      </c>
      <c r="C108" s="110">
        <f>IF(male=0,VLOOKUP((A106:A940/'Life tables'!$I$2)+age,lifetable,13,1),IF(male=1,VLOOKUP((A106:A940/'Life tables'!$I$2)+age,lifetable,10,1),"error"))</f>
        <v>4.6329957291590951E-4</v>
      </c>
      <c r="F108" s="101">
        <f t="shared" si="19"/>
        <v>167.94597568112673</v>
      </c>
      <c r="G108" s="101">
        <f t="shared" si="20"/>
        <v>16.870524748730734</v>
      </c>
      <c r="H108" s="101">
        <f t="shared" si="21"/>
        <v>0.38606123258033376</v>
      </c>
      <c r="I108" s="101">
        <f t="shared" si="22"/>
        <v>0.38606123258033376</v>
      </c>
      <c r="J108" s="101">
        <f t="shared" si="23"/>
        <v>16.63001534211282</v>
      </c>
      <c r="K108" s="101">
        <f t="shared" si="24"/>
        <v>6.1551477199347406</v>
      </c>
      <c r="L108" s="101">
        <f t="shared" si="33"/>
        <v>127.51816540518777</v>
      </c>
      <c r="M108" s="101">
        <f t="shared" si="25"/>
        <v>832.05402431887319</v>
      </c>
      <c r="N108" s="101">
        <f t="shared" si="26"/>
        <v>80.128605293028016</v>
      </c>
      <c r="O108" s="101">
        <f t="shared" si="27"/>
        <v>1.9126615026005021</v>
      </c>
      <c r="P108" s="101">
        <f t="shared" si="28"/>
        <v>1.9126615026005021</v>
      </c>
      <c r="Q108" s="101">
        <f t="shared" si="29"/>
        <v>33.654077438654973</v>
      </c>
      <c r="R108" s="101">
        <f t="shared" si="30"/>
        <v>1.8169428729662436</v>
      </c>
      <c r="S108" s="101">
        <f t="shared" si="34"/>
        <v>712.62907570902291</v>
      </c>
      <c r="T108" s="101">
        <f t="shared" si="18"/>
        <v>50.284092780767793</v>
      </c>
      <c r="U108" s="101">
        <f t="shared" si="18"/>
        <v>7.972090592900984</v>
      </c>
      <c r="V108" s="33">
        <f t="shared" si="31"/>
        <v>999.99999999999989</v>
      </c>
      <c r="W108" s="105">
        <f t="shared" si="32"/>
        <v>1830787.8265577611</v>
      </c>
      <c r="X108" s="112">
        <f t="shared" si="35"/>
        <v>941.74381662633118</v>
      </c>
      <c r="Y108" s="32">
        <f>(uNES*L108+ uOCEX*G108+uEREX*'PH + UC'!H108+uHOEX*I108+uNES*S108+ uOCEX*N108+uEREX*O108+uHOEX*P108)/(1+oDR)^A$5:A$65536</f>
        <v>601.41761401177234</v>
      </c>
    </row>
    <row r="109" spans="1:25" x14ac:dyDescent="0.25">
      <c r="A109" s="4">
        <v>103</v>
      </c>
      <c r="C109" s="110">
        <f>IF(male=0,VLOOKUP((A107:A941/'Life tables'!$I$2)+age,lifetable,13,1),IF(male=1,VLOOKUP((A107:A941/'Life tables'!$I$2)+age,lifetable,10,1),"error"))</f>
        <v>4.6329957291590951E-4</v>
      </c>
      <c r="F109" s="101">
        <f t="shared" si="19"/>
        <v>167.58722235377383</v>
      </c>
      <c r="G109" s="101">
        <f t="shared" si="20"/>
        <v>16.83448722616879</v>
      </c>
      <c r="H109" s="101">
        <f t="shared" si="21"/>
        <v>0.3852365581504259</v>
      </c>
      <c r="I109" s="101">
        <f t="shared" si="22"/>
        <v>0.3852365581504259</v>
      </c>
      <c r="J109" s="101">
        <f t="shared" si="23"/>
        <v>16.715814801263356</v>
      </c>
      <c r="K109" s="101">
        <f t="shared" si="24"/>
        <v>6.1853460748476881</v>
      </c>
      <c r="L109" s="101">
        <f t="shared" si="33"/>
        <v>127.08110113519314</v>
      </c>
      <c r="M109" s="101">
        <f t="shared" si="25"/>
        <v>832.41277764622612</v>
      </c>
      <c r="N109" s="101">
        <f t="shared" si="26"/>
        <v>80.163154015736922</v>
      </c>
      <c r="O109" s="101">
        <f t="shared" si="27"/>
        <v>1.9134861770304099</v>
      </c>
      <c r="P109" s="101">
        <f t="shared" si="28"/>
        <v>1.9134861770304099</v>
      </c>
      <c r="Q109" s="101">
        <f t="shared" si="29"/>
        <v>34.078646512704495</v>
      </c>
      <c r="R109" s="101">
        <f t="shared" si="30"/>
        <v>1.8392366273991592</v>
      </c>
      <c r="S109" s="101">
        <f t="shared" si="34"/>
        <v>712.50476813632474</v>
      </c>
      <c r="T109" s="101">
        <f t="shared" si="18"/>
        <v>50.794461313967851</v>
      </c>
      <c r="U109" s="101">
        <f t="shared" si="18"/>
        <v>8.0245827022468479</v>
      </c>
      <c r="V109" s="33">
        <f t="shared" si="31"/>
        <v>1000</v>
      </c>
      <c r="W109" s="105">
        <f t="shared" si="32"/>
        <v>1827481.6522932083</v>
      </c>
      <c r="X109" s="112">
        <f t="shared" si="35"/>
        <v>941.18095598378534</v>
      </c>
      <c r="Y109" s="32">
        <f>(uNES*L109+ uOCEX*G109+uEREX*'PH + UC'!H109+uHOEX*I109+uNES*S109+ uOCEX*N109+uEREX*O109+uHOEX*P109)/(1+oDR)^A$5:A$65536</f>
        <v>600.87923188836237</v>
      </c>
    </row>
    <row r="110" spans="1:25" x14ac:dyDescent="0.25">
      <c r="A110" s="4">
        <v>104</v>
      </c>
      <c r="C110" s="110">
        <f>IF(male=0,VLOOKUP((A108:A942/'Life tables'!$I$2)+age,lifetable,13,1),IF(male=1,VLOOKUP((A108:A942/'Life tables'!$I$2)+age,lifetable,10,1),"error"))</f>
        <v>4.6329957291590951E-4</v>
      </c>
      <c r="F110" s="101">
        <f t="shared" si="19"/>
        <v>167.24444756510044</v>
      </c>
      <c r="G110" s="101">
        <f t="shared" si="20"/>
        <v>16.800054781258439</v>
      </c>
      <c r="H110" s="101">
        <f t="shared" si="21"/>
        <v>0.3844486139506556</v>
      </c>
      <c r="I110" s="101">
        <f t="shared" si="22"/>
        <v>0.3844486139506556</v>
      </c>
      <c r="J110" s="101">
        <f t="shared" si="23"/>
        <v>16.801438770355247</v>
      </c>
      <c r="K110" s="101">
        <f t="shared" si="24"/>
        <v>6.2154826635079452</v>
      </c>
      <c r="L110" s="101">
        <f t="shared" si="33"/>
        <v>126.6585741220775</v>
      </c>
      <c r="M110" s="101">
        <f t="shared" si="25"/>
        <v>832.75555243489953</v>
      </c>
      <c r="N110" s="101">
        <f t="shared" si="26"/>
        <v>80.196163970551453</v>
      </c>
      <c r="O110" s="101">
        <f t="shared" si="27"/>
        <v>1.9142741212301804</v>
      </c>
      <c r="P110" s="101">
        <f t="shared" si="28"/>
        <v>1.9142741212301804</v>
      </c>
      <c r="Q110" s="101">
        <f t="shared" si="29"/>
        <v>34.503390417773609</v>
      </c>
      <c r="R110" s="101">
        <f t="shared" si="30"/>
        <v>1.8615395620575226</v>
      </c>
      <c r="S110" s="101">
        <f t="shared" si="34"/>
        <v>712.36591024205654</v>
      </c>
      <c r="T110" s="101">
        <f t="shared" si="18"/>
        <v>51.304829188128856</v>
      </c>
      <c r="U110" s="101">
        <f t="shared" si="18"/>
        <v>8.077022225565468</v>
      </c>
      <c r="V110" s="33">
        <f t="shared" si="31"/>
        <v>1000</v>
      </c>
      <c r="W110" s="105">
        <f t="shared" si="32"/>
        <v>1824180.6386018624</v>
      </c>
      <c r="X110" s="112">
        <f t="shared" si="35"/>
        <v>940.61814858630567</v>
      </c>
      <c r="Y110" s="32">
        <f>(uNES*L110+ uOCEX*G110+uEREX*'PH + UC'!H110+uHOEX*I110+uNES*S110+ uOCEX*N110+uEREX*O110+uHOEX*P110)/(1+oDR)^A$5:A$65536</f>
        <v>600.34113801695264</v>
      </c>
    </row>
    <row r="111" spans="1:25" x14ac:dyDescent="0.25">
      <c r="A111" s="4">
        <v>105</v>
      </c>
      <c r="C111" s="110">
        <f>IF(male=0,VLOOKUP((A109:A943/'Life tables'!$I$2)+age,lifetable,13,1),IF(male=1,VLOOKUP((A109:A943/'Life tables'!$I$2)+age,lifetable,10,1),"error"))</f>
        <v>4.9660762749414999E-4</v>
      </c>
      <c r="F111" s="101">
        <f t="shared" si="19"/>
        <v>166.91693964589305</v>
      </c>
      <c r="G111" s="101">
        <f t="shared" si="20"/>
        <v>16.767155925337747</v>
      </c>
      <c r="H111" s="101">
        <f t="shared" si="21"/>
        <v>0.38369576405082179</v>
      </c>
      <c r="I111" s="101">
        <f t="shared" si="22"/>
        <v>0.38369576405082179</v>
      </c>
      <c r="J111" s="101">
        <f t="shared" si="23"/>
        <v>16.893038785751415</v>
      </c>
      <c r="K111" s="101">
        <f t="shared" si="24"/>
        <v>6.2455602369268126</v>
      </c>
      <c r="L111" s="101">
        <f t="shared" si="33"/>
        <v>126.24379316977544</v>
      </c>
      <c r="M111" s="101">
        <f t="shared" si="25"/>
        <v>833.08306035410692</v>
      </c>
      <c r="N111" s="101">
        <f t="shared" si="26"/>
        <v>80.22770369275878</v>
      </c>
      <c r="O111" s="101">
        <f t="shared" si="27"/>
        <v>1.9150269711300141</v>
      </c>
      <c r="P111" s="101">
        <f t="shared" si="28"/>
        <v>1.9150269711300141</v>
      </c>
      <c r="Q111" s="101">
        <f t="shared" si="29"/>
        <v>34.958849543473235</v>
      </c>
      <c r="R111" s="101">
        <f t="shared" si="30"/>
        <v>1.8838512680626527</v>
      </c>
      <c r="S111" s="101">
        <f t="shared" si="34"/>
        <v>712.18260190755223</v>
      </c>
      <c r="T111" s="101">
        <f t="shared" si="18"/>
        <v>51.85188832922465</v>
      </c>
      <c r="U111" s="101">
        <f t="shared" si="18"/>
        <v>8.1294115049894646</v>
      </c>
      <c r="V111" s="33">
        <f t="shared" si="31"/>
        <v>1000</v>
      </c>
      <c r="W111" s="105">
        <f t="shared" si="32"/>
        <v>1820806.4097940619</v>
      </c>
      <c r="X111" s="112">
        <f t="shared" si="35"/>
        <v>940.01870016578584</v>
      </c>
      <c r="Y111" s="32">
        <f>(uNES*L111+ uOCEX*G111+uEREX*'PH + UC'!H111+uHOEX*I111+uNES*S111+ uOCEX*N111+uEREX*O111+uHOEX*P111)/(1+oDR)^A$5:A$65536</f>
        <v>599.77951438808827</v>
      </c>
    </row>
    <row r="112" spans="1:25" x14ac:dyDescent="0.25">
      <c r="A112" s="4">
        <v>106</v>
      </c>
      <c r="C112" s="110">
        <f>IF(male=0,VLOOKUP((A110:A944/'Life tables'!$I$2)+age,lifetable,13,1),IF(male=1,VLOOKUP((A110:A944/'Life tables'!$I$2)+age,lifetable,10,1),"error"))</f>
        <v>4.9660762749414999E-4</v>
      </c>
      <c r="F112" s="101">
        <f t="shared" si="19"/>
        <v>166.60401862402128</v>
      </c>
      <c r="G112" s="101">
        <f t="shared" si="20"/>
        <v>16.73572235378311</v>
      </c>
      <c r="H112" s="101">
        <f t="shared" si="21"/>
        <v>0.3829764453835291</v>
      </c>
      <c r="I112" s="101">
        <f t="shared" si="22"/>
        <v>0.3829764453835291</v>
      </c>
      <c r="J112" s="101">
        <f t="shared" si="23"/>
        <v>16.984467077591649</v>
      </c>
      <c r="K112" s="101">
        <f t="shared" si="24"/>
        <v>6.2755814235881129</v>
      </c>
      <c r="L112" s="101">
        <f t="shared" si="33"/>
        <v>125.84229487829134</v>
      </c>
      <c r="M112" s="101">
        <f t="shared" si="25"/>
        <v>833.39598137597875</v>
      </c>
      <c r="N112" s="101">
        <f t="shared" si="26"/>
        <v>80.257838665148327</v>
      </c>
      <c r="O112" s="101">
        <f t="shared" si="27"/>
        <v>1.9157462897973068</v>
      </c>
      <c r="P112" s="101">
        <f t="shared" si="28"/>
        <v>1.9157462897973068</v>
      </c>
      <c r="Q112" s="101">
        <f t="shared" si="29"/>
        <v>35.414479747834541</v>
      </c>
      <c r="R112" s="101">
        <f t="shared" si="30"/>
        <v>1.9061713547469432</v>
      </c>
      <c r="S112" s="101">
        <f t="shared" si="34"/>
        <v>711.98599902865431</v>
      </c>
      <c r="T112" s="101">
        <f t="shared" si="18"/>
        <v>52.398946825426194</v>
      </c>
      <c r="U112" s="101">
        <f t="shared" si="18"/>
        <v>8.1817527783350563</v>
      </c>
      <c r="V112" s="33">
        <f t="shared" si="31"/>
        <v>1000</v>
      </c>
      <c r="W112" s="105">
        <f t="shared" si="32"/>
        <v>1817437.508680589</v>
      </c>
      <c r="X112" s="112">
        <f t="shared" si="35"/>
        <v>939.41930039623867</v>
      </c>
      <c r="Y112" s="32">
        <f>(uNES*L112+ uOCEX*G112+uEREX*'PH + UC'!H112+uHOEX*I112+uNES*S112+ uOCEX*N112+uEREX*O112+uHOEX*P112)/(1+oDR)^A$5:A$65536</f>
        <v>599.2181900141494</v>
      </c>
    </row>
    <row r="113" spans="1:25" x14ac:dyDescent="0.25">
      <c r="A113" s="4">
        <v>107</v>
      </c>
      <c r="C113" s="110">
        <f>IF(male=0,VLOOKUP((A111:A945/'Life tables'!$I$2)+age,lifetable,13,1),IF(male=1,VLOOKUP((A111:A945/'Life tables'!$I$2)+age,lifetable,10,1),"error"))</f>
        <v>4.9660762749414999E-4</v>
      </c>
      <c r="F113" s="101">
        <f t="shared" si="19"/>
        <v>166.30503481267939</v>
      </c>
      <c r="G113" s="101">
        <f t="shared" si="20"/>
        <v>16.705688804195177</v>
      </c>
      <c r="H113" s="101">
        <f t="shared" si="21"/>
        <v>0.38228916449894651</v>
      </c>
      <c r="I113" s="101">
        <f t="shared" si="22"/>
        <v>0.38228916449894651</v>
      </c>
      <c r="J113" s="101">
        <f t="shared" si="23"/>
        <v>17.07573129428301</v>
      </c>
      <c r="K113" s="101">
        <f t="shared" si="24"/>
        <v>6.3055487349054502</v>
      </c>
      <c r="L113" s="101">
        <f t="shared" si="33"/>
        <v>125.45348765029786</v>
      </c>
      <c r="M113" s="101">
        <f t="shared" si="25"/>
        <v>833.69496518732069</v>
      </c>
      <c r="N113" s="101">
        <f t="shared" si="26"/>
        <v>80.28663145396709</v>
      </c>
      <c r="O113" s="101">
        <f t="shared" si="27"/>
        <v>1.9164335706818896</v>
      </c>
      <c r="P113" s="101">
        <f t="shared" si="28"/>
        <v>1.9164335706818896</v>
      </c>
      <c r="Q113" s="101">
        <f t="shared" si="29"/>
        <v>35.870273411173457</v>
      </c>
      <c r="R113" s="101">
        <f t="shared" si="30"/>
        <v>1.9284994488427589</v>
      </c>
      <c r="S113" s="101">
        <f t="shared" si="34"/>
        <v>711.77669373197364</v>
      </c>
      <c r="T113" s="101">
        <f t="shared" si="18"/>
        <v>52.946004705456467</v>
      </c>
      <c r="U113" s="101">
        <f t="shared" si="18"/>
        <v>8.2340481837482091</v>
      </c>
      <c r="V113" s="33">
        <f t="shared" si="31"/>
        <v>1000.0000000000001</v>
      </c>
      <c r="W113" s="105">
        <f t="shared" si="32"/>
        <v>1814073.9283355679</v>
      </c>
      <c r="X113" s="112">
        <f t="shared" si="35"/>
        <v>938.81994711079551</v>
      </c>
      <c r="Y113" s="32">
        <f>(uNES*L113+ uOCEX*G113+uEREX*'PH + UC'!H113+uHOEX*I113+uNES*S113+ uOCEX*N113+uEREX*O113+uHOEX*P113)/(1+oDR)^A$5:A$65536</f>
        <v>598.6571636099211</v>
      </c>
    </row>
    <row r="114" spans="1:25" x14ac:dyDescent="0.25">
      <c r="A114" s="4">
        <v>108</v>
      </c>
      <c r="C114" s="110">
        <f>IF(male=0,VLOOKUP((A112:A946/'Life tables'!$I$2)+age,lifetable,13,1),IF(male=1,VLOOKUP((A112:A946/'Life tables'!$I$2)+age,lifetable,10,1),"error"))</f>
        <v>4.9660762749414999E-4</v>
      </c>
      <c r="F114" s="101">
        <f t="shared" si="19"/>
        <v>166.01936746150616</v>
      </c>
      <c r="G114" s="101">
        <f t="shared" si="20"/>
        <v>16.676992920901</v>
      </c>
      <c r="H114" s="101">
        <f t="shared" si="21"/>
        <v>0.38163249446410574</v>
      </c>
      <c r="I114" s="101">
        <f t="shared" si="22"/>
        <v>0.38163249446410574</v>
      </c>
      <c r="J114" s="101">
        <f t="shared" si="23"/>
        <v>17.166838743579635</v>
      </c>
      <c r="K114" s="101">
        <f t="shared" si="24"/>
        <v>6.3354645704364083</v>
      </c>
      <c r="L114" s="101">
        <f t="shared" si="33"/>
        <v>125.07680623766092</v>
      </c>
      <c r="M114" s="101">
        <f t="shared" si="25"/>
        <v>833.98063253849386</v>
      </c>
      <c r="N114" s="101">
        <f t="shared" si="26"/>
        <v>80.314141838819808</v>
      </c>
      <c r="O114" s="101">
        <f t="shared" si="27"/>
        <v>1.9170902407167303</v>
      </c>
      <c r="P114" s="101">
        <f t="shared" si="28"/>
        <v>1.9170902407167303</v>
      </c>
      <c r="Q114" s="101">
        <f t="shared" si="29"/>
        <v>36.326223253179542</v>
      </c>
      <c r="R114" s="101">
        <f t="shared" si="30"/>
        <v>1.9508351937074571</v>
      </c>
      <c r="S114" s="101">
        <f t="shared" si="34"/>
        <v>711.5552517713536</v>
      </c>
      <c r="T114" s="101">
        <f t="shared" si="18"/>
        <v>53.493061996759181</v>
      </c>
      <c r="U114" s="101">
        <f t="shared" si="18"/>
        <v>8.286299764143866</v>
      </c>
      <c r="V114" s="33">
        <f t="shared" si="31"/>
        <v>1000</v>
      </c>
      <c r="W114" s="105">
        <f t="shared" si="32"/>
        <v>1810715.6618025959</v>
      </c>
      <c r="X114" s="112">
        <f t="shared" si="35"/>
        <v>938.22063823909696</v>
      </c>
      <c r="Y114" s="32">
        <f>(uNES*L114+ uOCEX*G114+uEREX*'PH + UC'!H114+uHOEX*I114+uNES*S114+ uOCEX*N114+uEREX*O114+uHOEX*P114)/(1+oDR)^A$5:A$65536</f>
        <v>598.09643394286604</v>
      </c>
    </row>
    <row r="115" spans="1:25" x14ac:dyDescent="0.25">
      <c r="A115" s="4">
        <v>109</v>
      </c>
      <c r="C115" s="110">
        <f>IF(male=0,VLOOKUP((A113:A947/'Life tables'!$I$2)+age,lifetable,13,1),IF(male=1,VLOOKUP((A113:A947/'Life tables'!$I$2)+age,lifetable,10,1),"error"))</f>
        <v>4.9660762749414999E-4</v>
      </c>
      <c r="F115" s="101">
        <f t="shared" si="19"/>
        <v>165.74642346778271</v>
      </c>
      <c r="G115" s="101">
        <f t="shared" si="20"/>
        <v>16.649575125491172</v>
      </c>
      <c r="H115" s="101">
        <f t="shared" si="21"/>
        <v>0.38100507190030253</v>
      </c>
      <c r="I115" s="101">
        <f t="shared" si="22"/>
        <v>0.38100507190030253</v>
      </c>
      <c r="J115" s="101">
        <f t="shared" si="23"/>
        <v>17.257796407755105</v>
      </c>
      <c r="K115" s="101">
        <f t="shared" si="24"/>
        <v>6.3653312228645138</v>
      </c>
      <c r="L115" s="101">
        <f t="shared" si="33"/>
        <v>124.71171056787131</v>
      </c>
      <c r="M115" s="101">
        <f t="shared" si="25"/>
        <v>834.25357653221727</v>
      </c>
      <c r="N115" s="101">
        <f t="shared" si="26"/>
        <v>80.340426936783331</v>
      </c>
      <c r="O115" s="101">
        <f t="shared" si="27"/>
        <v>1.9177176632805333</v>
      </c>
      <c r="P115" s="101">
        <f t="shared" si="28"/>
        <v>1.9177176632805333</v>
      </c>
      <c r="Q115" s="101">
        <f t="shared" si="29"/>
        <v>36.782322317800592</v>
      </c>
      <c r="R115" s="101">
        <f t="shared" si="30"/>
        <v>1.9731782485829257</v>
      </c>
      <c r="S115" s="101">
        <f t="shared" si="34"/>
        <v>711.32221370248931</v>
      </c>
      <c r="T115" s="101">
        <f t="shared" si="18"/>
        <v>54.040118725555701</v>
      </c>
      <c r="U115" s="101">
        <f t="shared" si="18"/>
        <v>8.3385094714474395</v>
      </c>
      <c r="V115" s="33">
        <f t="shared" si="31"/>
        <v>1000</v>
      </c>
      <c r="W115" s="105">
        <f t="shared" si="32"/>
        <v>1807362.7020966182</v>
      </c>
      <c r="X115" s="112">
        <f t="shared" si="35"/>
        <v>937.6213718029968</v>
      </c>
      <c r="Y115" s="32">
        <f>(uNES*L115+ uOCEX*G115+uEREX*'PH + UC'!H115+uHOEX*I115+uNES*S115+ uOCEX*N115+uEREX*O115+uHOEX*P115)/(1+oDR)^A$5:A$65536</f>
        <v>597.5359998307656</v>
      </c>
    </row>
    <row r="116" spans="1:25" x14ac:dyDescent="0.25">
      <c r="A116" s="4">
        <v>110</v>
      </c>
      <c r="C116" s="110">
        <f>IF(male=0,VLOOKUP((A114:A948/'Life tables'!$I$2)+age,lifetable,13,1),IF(male=1,VLOOKUP((A114:A948/'Life tables'!$I$2)+age,lifetable,10,1),"error"))</f>
        <v>4.9660762749414999E-4</v>
      </c>
      <c r="F116" s="101">
        <f t="shared" si="19"/>
        <v>165.48563614503212</v>
      </c>
      <c r="G116" s="101">
        <f t="shared" si="20"/>
        <v>16.623378493123077</v>
      </c>
      <c r="H116" s="101">
        <f t="shared" si="21"/>
        <v>0.38040559415244884</v>
      </c>
      <c r="I116" s="101">
        <f t="shared" si="22"/>
        <v>0.38040559415244884</v>
      </c>
      <c r="J116" s="101">
        <f t="shared" si="23"/>
        <v>17.348610958099052</v>
      </c>
      <c r="K116" s="101">
        <f t="shared" si="24"/>
        <v>6.3951508827593067</v>
      </c>
      <c r="L116" s="101">
        <f t="shared" si="33"/>
        <v>124.35768462274578</v>
      </c>
      <c r="M116" s="101">
        <f t="shared" si="25"/>
        <v>834.51436385496788</v>
      </c>
      <c r="N116" s="101">
        <f t="shared" si="26"/>
        <v>80.365541320993202</v>
      </c>
      <c r="O116" s="101">
        <f t="shared" si="27"/>
        <v>1.918317141028387</v>
      </c>
      <c r="P116" s="101">
        <f t="shared" si="28"/>
        <v>1.918317141028387</v>
      </c>
      <c r="Q116" s="101">
        <f t="shared" si="29"/>
        <v>37.238563958800476</v>
      </c>
      <c r="R116" s="101">
        <f t="shared" si="30"/>
        <v>1.9955282878881011</v>
      </c>
      <c r="S116" s="101">
        <f t="shared" si="34"/>
        <v>711.07809600522933</v>
      </c>
      <c r="T116" s="101">
        <f t="shared" si="18"/>
        <v>54.587174916899528</v>
      </c>
      <c r="U116" s="101">
        <f t="shared" si="18"/>
        <v>8.3906791706474078</v>
      </c>
      <c r="V116" s="33">
        <f t="shared" si="31"/>
        <v>1000</v>
      </c>
      <c r="W116" s="105">
        <f t="shared" si="32"/>
        <v>1804015.0422057263</v>
      </c>
      <c r="X116" s="112">
        <f t="shared" si="35"/>
        <v>937.02214591245308</v>
      </c>
      <c r="Y116" s="32">
        <f>(uNES*L116+ uOCEX*G116+uEREX*'PH + UC'!H116+uHOEX*I116+uNES*S116+ uOCEX*N116+uEREX*O116+uHOEX*P116)/(1+oDR)^A$5:A$65536</f>
        <v>596.97586013946841</v>
      </c>
    </row>
    <row r="117" spans="1:25" x14ac:dyDescent="0.25">
      <c r="A117" s="4">
        <v>111</v>
      </c>
      <c r="C117" s="110">
        <f>IF(male=0,VLOOKUP((A115:A949/'Life tables'!$I$2)+age,lifetable,13,1),IF(male=1,VLOOKUP((A115:A949/'Life tables'!$I$2)+age,lifetable,10,1),"error"))</f>
        <v>4.9660762749414999E-4</v>
      </c>
      <c r="F117" s="101">
        <f t="shared" si="19"/>
        <v>165.23646404646482</v>
      </c>
      <c r="G117" s="101">
        <f t="shared" si="20"/>
        <v>16.598348634333522</v>
      </c>
      <c r="H117" s="101">
        <f t="shared" si="21"/>
        <v>0.37983281658449947</v>
      </c>
      <c r="I117" s="101">
        <f t="shared" si="22"/>
        <v>0.37983281658449947</v>
      </c>
      <c r="J117" s="101">
        <f t="shared" si="23"/>
        <v>17.439288768768083</v>
      </c>
      <c r="K117" s="101">
        <f t="shared" si="24"/>
        <v>6.4249256431244026</v>
      </c>
      <c r="L117" s="101">
        <f t="shared" si="33"/>
        <v>124.0142353670698</v>
      </c>
      <c r="M117" s="101">
        <f t="shared" si="25"/>
        <v>834.76353595353521</v>
      </c>
      <c r="N117" s="101">
        <f t="shared" si="26"/>
        <v>80.389537133948352</v>
      </c>
      <c r="O117" s="101">
        <f t="shared" si="27"/>
        <v>1.9188899185963366</v>
      </c>
      <c r="P117" s="101">
        <f t="shared" si="28"/>
        <v>1.9188899185963366</v>
      </c>
      <c r="Q117" s="101">
        <f t="shared" si="29"/>
        <v>37.694941825960228</v>
      </c>
      <c r="R117" s="101">
        <f t="shared" si="30"/>
        <v>2.0178850005429969</v>
      </c>
      <c r="S117" s="101">
        <f t="shared" si="34"/>
        <v>710.82339215589093</v>
      </c>
      <c r="T117" s="101">
        <f t="shared" si="18"/>
        <v>55.134230594728308</v>
      </c>
      <c r="U117" s="101">
        <f t="shared" si="18"/>
        <v>8.4428106436674</v>
      </c>
      <c r="V117" s="33">
        <f t="shared" si="31"/>
        <v>1000</v>
      </c>
      <c r="W117" s="105">
        <f t="shared" si="32"/>
        <v>1800672.6750928583</v>
      </c>
      <c r="X117" s="112">
        <f t="shared" si="35"/>
        <v>936.42295876160426</v>
      </c>
      <c r="Y117" s="32">
        <f>(uNES*L117+ uOCEX*G117+uEREX*'PH + UC'!H117+uHOEX*I117+uNES*S117+ uOCEX*N117+uEREX*O117+uHOEX*P117)/(1+oDR)^A$5:A$65536</f>
        <v>596.41601378073517</v>
      </c>
    </row>
    <row r="118" spans="1:25" x14ac:dyDescent="0.25">
      <c r="A118" s="4">
        <v>112</v>
      </c>
      <c r="C118" s="110">
        <f>IF(male=0,VLOOKUP((A116:A950/'Life tables'!$I$2)+age,lifetable,13,1),IF(male=1,VLOOKUP((A116:A950/'Life tables'!$I$2)+age,lifetable,10,1),"error"))</f>
        <v>4.9660762749414999E-4</v>
      </c>
      <c r="F118" s="101">
        <f t="shared" si="19"/>
        <v>164.99838984082632</v>
      </c>
      <c r="G118" s="101">
        <f t="shared" si="20"/>
        <v>16.574433582115276</v>
      </c>
      <c r="H118" s="101">
        <f t="shared" si="21"/>
        <v>0.37928554999533814</v>
      </c>
      <c r="I118" s="101">
        <f t="shared" si="22"/>
        <v>0.37928554999533814</v>
      </c>
      <c r="J118" s="101">
        <f t="shared" si="23"/>
        <v>17.529835930019818</v>
      </c>
      <c r="K118" s="101">
        <f t="shared" si="24"/>
        <v>6.454657503742987</v>
      </c>
      <c r="L118" s="101">
        <f t="shared" si="33"/>
        <v>123.68089172495758</v>
      </c>
      <c r="M118" s="101">
        <f t="shared" si="25"/>
        <v>835.00161015917365</v>
      </c>
      <c r="N118" s="101">
        <f t="shared" si="26"/>
        <v>80.412464195769445</v>
      </c>
      <c r="O118" s="101">
        <f t="shared" si="27"/>
        <v>1.9194371851854977</v>
      </c>
      <c r="P118" s="101">
        <f t="shared" si="28"/>
        <v>1.9194371851854977</v>
      </c>
      <c r="Q118" s="101">
        <f t="shared" si="29"/>
        <v>38.151449851893709</v>
      </c>
      <c r="R118" s="101">
        <f t="shared" si="30"/>
        <v>2.0402480893228394</v>
      </c>
      <c r="S118" s="101">
        <f t="shared" si="34"/>
        <v>710.55857365181669</v>
      </c>
      <c r="T118" s="101">
        <f t="shared" si="18"/>
        <v>55.68128578191353</v>
      </c>
      <c r="U118" s="101">
        <f t="shared" si="18"/>
        <v>8.4949055930658268</v>
      </c>
      <c r="V118" s="33">
        <f t="shared" si="31"/>
        <v>1000</v>
      </c>
      <c r="W118" s="105">
        <f t="shared" si="32"/>
        <v>1797335.5936974373</v>
      </c>
      <c r="X118" s="112">
        <f t="shared" si="35"/>
        <v>935.82380862502066</v>
      </c>
      <c r="Y118" s="32">
        <f>(uNES*L118+ uOCEX*G118+uEREX*'PH + UC'!H118+uHOEX*I118+uNES*S118+ uOCEX*N118+uEREX*O118+uHOEX*P118)/(1+oDR)^A$5:A$65536</f>
        <v>595.85645971018539</v>
      </c>
    </row>
    <row r="119" spans="1:25" x14ac:dyDescent="0.25">
      <c r="A119" s="4">
        <v>113</v>
      </c>
      <c r="C119" s="110">
        <f>IF(male=0,VLOOKUP((A117:A951/'Life tables'!$I$2)+age,lifetable,13,1),IF(male=1,VLOOKUP((A117:A951/'Life tables'!$I$2)+age,lifetable,10,1),"error"))</f>
        <v>4.9660762749414999E-4</v>
      </c>
      <c r="F119" s="101">
        <f t="shared" si="19"/>
        <v>164.77091923831384</v>
      </c>
      <c r="G119" s="101">
        <f t="shared" si="20"/>
        <v>16.551583684023154</v>
      </c>
      <c r="H119" s="101">
        <f t="shared" si="21"/>
        <v>0.3787626581497574</v>
      </c>
      <c r="I119" s="101">
        <f t="shared" si="22"/>
        <v>0.3787626581497574</v>
      </c>
      <c r="J119" s="101">
        <f t="shared" si="23"/>
        <v>17.620258260857476</v>
      </c>
      <c r="K119" s="101">
        <f t="shared" si="24"/>
        <v>6.4843483753297679</v>
      </c>
      <c r="L119" s="101">
        <f t="shared" si="33"/>
        <v>123.35720360180392</v>
      </c>
      <c r="M119" s="101">
        <f t="shared" si="25"/>
        <v>835.22908076168608</v>
      </c>
      <c r="N119" s="101">
        <f t="shared" si="26"/>
        <v>80.434370107635459</v>
      </c>
      <c r="O119" s="101">
        <f t="shared" si="27"/>
        <v>1.9199600770310783</v>
      </c>
      <c r="P119" s="101">
        <f t="shared" si="28"/>
        <v>1.9199600770310783</v>
      </c>
      <c r="Q119" s="101">
        <f t="shared" si="29"/>
        <v>38.608082239450503</v>
      </c>
      <c r="R119" s="101">
        <f t="shared" si="30"/>
        <v>2.0626172702409686</v>
      </c>
      <c r="S119" s="101">
        <f t="shared" si="34"/>
        <v>710.28409099029705</v>
      </c>
      <c r="T119" s="101">
        <f t="shared" si="18"/>
        <v>56.228340500307979</v>
      </c>
      <c r="U119" s="101">
        <f t="shared" si="18"/>
        <v>8.5469656455707366</v>
      </c>
      <c r="V119" s="33">
        <f t="shared" si="31"/>
        <v>999.99999999999989</v>
      </c>
      <c r="W119" s="105">
        <f t="shared" si="32"/>
        <v>1794003.7909369187</v>
      </c>
      <c r="X119" s="112">
        <f t="shared" si="35"/>
        <v>935.22469385412126</v>
      </c>
      <c r="Y119" s="32">
        <f>(uNES*L119+ uOCEX*G119+uEREX*'PH + UC'!H119+uHOEX*I119+uNES*S119+ uOCEX*N119+uEREX*O119+uHOEX*P119)/(1+oDR)^A$5:A$65536</f>
        <v>595.29719692533308</v>
      </c>
    </row>
    <row r="120" spans="1:25" x14ac:dyDescent="0.25">
      <c r="A120" s="4">
        <v>114</v>
      </c>
      <c r="C120" s="110">
        <f>IF(male=0,VLOOKUP((A118:A952/'Life tables'!$I$2)+age,lifetable,13,1),IF(male=1,VLOOKUP((A118:A952/'Life tables'!$I$2)+age,lifetable,10,1),"error"))</f>
        <v>4.9660762749414999E-4</v>
      </c>
      <c r="F120" s="101">
        <f t="shared" si="19"/>
        <v>164.55357996433153</v>
      </c>
      <c r="G120" s="101">
        <f t="shared" si="20"/>
        <v>16.529751499085592</v>
      </c>
      <c r="H120" s="101">
        <f t="shared" si="21"/>
        <v>0.37826305541940658</v>
      </c>
      <c r="I120" s="101">
        <f t="shared" si="22"/>
        <v>0.37826305541940658</v>
      </c>
      <c r="J120" s="101">
        <f t="shared" si="23"/>
        <v>17.7105613211113</v>
      </c>
      <c r="K120" s="101">
        <f t="shared" si="24"/>
        <v>6.5140000834980016</v>
      </c>
      <c r="L120" s="101">
        <f t="shared" si="33"/>
        <v>123.04274094979783</v>
      </c>
      <c r="M120" s="101">
        <f t="shared" si="25"/>
        <v>835.44642003566832</v>
      </c>
      <c r="N120" s="101">
        <f t="shared" si="26"/>
        <v>80.455300350613186</v>
      </c>
      <c r="O120" s="101">
        <f t="shared" si="27"/>
        <v>1.9204596797614291</v>
      </c>
      <c r="P120" s="101">
        <f t="shared" si="28"/>
        <v>1.9204596797614291</v>
      </c>
      <c r="Q120" s="101">
        <f t="shared" si="29"/>
        <v>39.064833449679874</v>
      </c>
      <c r="R120" s="101">
        <f t="shared" si="30"/>
        <v>2.084992271959226</v>
      </c>
      <c r="S120" s="101">
        <f t="shared" si="34"/>
        <v>710.00037460389319</v>
      </c>
      <c r="T120" s="101">
        <f t="shared" si="18"/>
        <v>56.775394770791173</v>
      </c>
      <c r="U120" s="101">
        <f t="shared" si="18"/>
        <v>8.5989923554572272</v>
      </c>
      <c r="V120" s="33">
        <f t="shared" si="31"/>
        <v>999.99999999999989</v>
      </c>
      <c r="W120" s="105">
        <f t="shared" si="32"/>
        <v>1790677.259708283</v>
      </c>
      <c r="X120" s="112">
        <f t="shared" si="35"/>
        <v>934.62561287375149</v>
      </c>
      <c r="Y120" s="32">
        <f>(uNES*L120+ uOCEX*G120+uEREX*'PH + UC'!H120+uHOEX*I120+uNES*S120+ uOCEX*N120+uEREX*O120+uHOEX*P120)/(1+oDR)^A$5:A$65536</f>
        <v>594.73822446371071</v>
      </c>
    </row>
    <row r="121" spans="1:25" x14ac:dyDescent="0.25">
      <c r="A121" s="4">
        <v>115</v>
      </c>
      <c r="C121" s="110">
        <f>IF(male=0,VLOOKUP((A119:A953/'Life tables'!$I$2)+age,lifetable,13,1),IF(male=1,VLOOKUP((A119:A953/'Life tables'!$I$2)+age,lifetable,10,1),"error"))</f>
        <v>4.9660762749414999E-4</v>
      </c>
      <c r="F121" s="101">
        <f t="shared" si="19"/>
        <v>164.34592077895365</v>
      </c>
      <c r="G121" s="101">
        <f t="shared" si="20"/>
        <v>16.508891699307654</v>
      </c>
      <c r="H121" s="101">
        <f t="shared" si="21"/>
        <v>0.37778570452880933</v>
      </c>
      <c r="I121" s="101">
        <f t="shared" si="22"/>
        <v>0.37778570452880933</v>
      </c>
      <c r="J121" s="101">
        <f t="shared" si="23"/>
        <v>17.800750422981881</v>
      </c>
      <c r="K121" s="101">
        <f t="shared" si="24"/>
        <v>6.5436143725498317</v>
      </c>
      <c r="L121" s="101">
        <f t="shared" si="33"/>
        <v>122.73709287505667</v>
      </c>
      <c r="M121" s="101">
        <f t="shared" si="25"/>
        <v>835.65407922104623</v>
      </c>
      <c r="N121" s="101">
        <f t="shared" si="26"/>
        <v>80.475298380085178</v>
      </c>
      <c r="O121" s="101">
        <f t="shared" si="27"/>
        <v>1.9209370306520264</v>
      </c>
      <c r="P121" s="101">
        <f t="shared" si="28"/>
        <v>1.9209370306520264</v>
      </c>
      <c r="Q121" s="101">
        <f t="shared" si="29"/>
        <v>39.521698190330781</v>
      </c>
      <c r="R121" s="101">
        <f t="shared" si="30"/>
        <v>2.1073728352246013</v>
      </c>
      <c r="S121" s="101">
        <f t="shared" si="34"/>
        <v>709.70783575410167</v>
      </c>
      <c r="T121" s="101">
        <f t="shared" si="18"/>
        <v>57.322448613312659</v>
      </c>
      <c r="U121" s="101">
        <f t="shared" si="18"/>
        <v>8.650987207774433</v>
      </c>
      <c r="V121" s="33">
        <f t="shared" si="31"/>
        <v>999.99999999999989</v>
      </c>
      <c r="W121" s="105">
        <f t="shared" si="32"/>
        <v>1787355.9928894446</v>
      </c>
      <c r="X121" s="112">
        <f t="shared" si="35"/>
        <v>934.02656417891285</v>
      </c>
      <c r="Y121" s="32">
        <f>(uNES*L121+ uOCEX*G121+uEREX*'PH + UC'!H121+uHOEX*I121+uNES*S121+ uOCEX*N121+uEREX*O121+uHOEX*P121)/(1+oDR)^A$5:A$65536</f>
        <v>594.17954140107838</v>
      </c>
    </row>
    <row r="122" spans="1:25" x14ac:dyDescent="0.25">
      <c r="A122" s="4">
        <v>116</v>
      </c>
      <c r="C122" s="110">
        <f>IF(male=0,VLOOKUP((A120:A954/'Life tables'!$I$2)+age,lifetable,13,1),IF(male=1,VLOOKUP((A120:A954/'Life tables'!$I$2)+age,lifetable,10,1),"error"))</f>
        <v>4.9660762749414999E-4</v>
      </c>
      <c r="F122" s="101">
        <f t="shared" si="19"/>
        <v>164.14751054005998</v>
      </c>
      <c r="G122" s="101">
        <f t="shared" si="20"/>
        <v>16.488960975561035</v>
      </c>
      <c r="H122" s="101">
        <f t="shared" si="21"/>
        <v>0.37732961440177176</v>
      </c>
      <c r="I122" s="101">
        <f t="shared" si="22"/>
        <v>0.37732961440177176</v>
      </c>
      <c r="J122" s="101">
        <f t="shared" si="23"/>
        <v>17.89083064206935</v>
      </c>
      <c r="K122" s="101">
        <f t="shared" si="24"/>
        <v>6.5731929090978118</v>
      </c>
      <c r="L122" s="101">
        <f t="shared" si="33"/>
        <v>122.43986678452823</v>
      </c>
      <c r="M122" s="101">
        <f t="shared" si="25"/>
        <v>835.85248945993987</v>
      </c>
      <c r="N122" s="101">
        <f t="shared" si="26"/>
        <v>80.494405715971723</v>
      </c>
      <c r="O122" s="101">
        <f t="shared" si="27"/>
        <v>1.9213931207790638</v>
      </c>
      <c r="P122" s="101">
        <f t="shared" si="28"/>
        <v>1.9213931207790638</v>
      </c>
      <c r="Q122" s="101">
        <f t="shared" si="29"/>
        <v>39.978671404864109</v>
      </c>
      <c r="R122" s="101">
        <f t="shared" si="30"/>
        <v>2.1297587123309718</v>
      </c>
      <c r="S122" s="101">
        <f t="shared" si="34"/>
        <v>709.40686738521492</v>
      </c>
      <c r="T122" s="101">
        <f t="shared" si="18"/>
        <v>57.869502046933462</v>
      </c>
      <c r="U122" s="101">
        <f t="shared" si="18"/>
        <v>8.7029516214287845</v>
      </c>
      <c r="V122" s="33">
        <f t="shared" si="31"/>
        <v>999.99999999999989</v>
      </c>
      <c r="W122" s="105">
        <f t="shared" si="32"/>
        <v>1784039.9833406042</v>
      </c>
      <c r="X122" s="112">
        <f t="shared" si="35"/>
        <v>933.42754633163759</v>
      </c>
      <c r="Y122" s="32">
        <f>(uNES*L122+ uOCEX*G122+uEREX*'PH + UC'!H122+uHOEX*I122+uNES*S122+ uOCEX*N122+uEREX*O122+uHOEX*P122)/(1+oDR)^A$5:A$65536</f>
        <v>593.62114684971073</v>
      </c>
    </row>
    <row r="123" spans="1:25" x14ac:dyDescent="0.25">
      <c r="A123" s="4">
        <v>117</v>
      </c>
      <c r="C123" s="110">
        <f>IF(male=0,VLOOKUP((A121:A955/'Life tables'!$I$2)+age,lifetable,13,1),IF(male=1,VLOOKUP((A121:A955/'Life tables'!$I$2)+age,lifetable,10,1),"error"))</f>
        <v>4.9660762749414999E-4</v>
      </c>
      <c r="F123" s="101">
        <f t="shared" si="19"/>
        <v>163.95793730819832</v>
      </c>
      <c r="G123" s="101">
        <f t="shared" si="20"/>
        <v>16.469917947665614</v>
      </c>
      <c r="H123" s="101">
        <f t="shared" si="21"/>
        <v>0.37689383810370969</v>
      </c>
      <c r="I123" s="101">
        <f t="shared" si="22"/>
        <v>0.37689383810370969</v>
      </c>
      <c r="J123" s="101">
        <f t="shared" si="23"/>
        <v>17.980806827911337</v>
      </c>
      <c r="K123" s="101">
        <f t="shared" si="24"/>
        <v>6.6027372855251256</v>
      </c>
      <c r="L123" s="101">
        <f t="shared" si="33"/>
        <v>122.15068757088883</v>
      </c>
      <c r="M123" s="101">
        <f t="shared" si="25"/>
        <v>836.04206269180156</v>
      </c>
      <c r="N123" s="101">
        <f t="shared" si="26"/>
        <v>80.512662028934571</v>
      </c>
      <c r="O123" s="101">
        <f t="shared" si="27"/>
        <v>1.921828897077126</v>
      </c>
      <c r="P123" s="101">
        <f t="shared" si="28"/>
        <v>1.921828897077126</v>
      </c>
      <c r="Q123" s="101">
        <f t="shared" si="29"/>
        <v>40.435748261954281</v>
      </c>
      <c r="R123" s="101">
        <f t="shared" si="30"/>
        <v>2.1521496666048145</v>
      </c>
      <c r="S123" s="101">
        <f t="shared" si="34"/>
        <v>709.09784494015366</v>
      </c>
      <c r="T123" s="101">
        <f t="shared" si="18"/>
        <v>58.416555089865618</v>
      </c>
      <c r="U123" s="101">
        <f t="shared" si="18"/>
        <v>8.7548869521299402</v>
      </c>
      <c r="V123" s="33">
        <f t="shared" si="31"/>
        <v>999.99999999999989</v>
      </c>
      <c r="W123" s="105">
        <f t="shared" si="32"/>
        <v>1780729.2239055375</v>
      </c>
      <c r="X123" s="112">
        <f t="shared" si="35"/>
        <v>932.82855795800435</v>
      </c>
      <c r="Y123" s="32">
        <f>(uNES*L123+ uOCEX*G123+uEREX*'PH + UC'!H123+uHOEX*I123+uNES*S123+ uOCEX*N123+uEREX*O123+uHOEX*P123)/(1+oDR)^A$5:A$65536</f>
        <v>593.06303995676524</v>
      </c>
    </row>
    <row r="124" spans="1:25" x14ac:dyDescent="0.25">
      <c r="A124" s="4">
        <v>118</v>
      </c>
      <c r="C124" s="110">
        <f>IF(male=0,VLOOKUP((A122:A956/'Life tables'!$I$2)+age,lifetable,13,1),IF(male=1,VLOOKUP((A122:A956/'Life tables'!$I$2)+age,lifetable,10,1),"error"))</f>
        <v>4.9660762749414999E-4</v>
      </c>
      <c r="F124" s="101">
        <f t="shared" si="19"/>
        <v>163.77680749131557</v>
      </c>
      <c r="G124" s="101">
        <f t="shared" si="20"/>
        <v>16.451723078475922</v>
      </c>
      <c r="H124" s="101">
        <f t="shared" si="21"/>
        <v>0.37647747087562211</v>
      </c>
      <c r="I124" s="101">
        <f t="shared" si="22"/>
        <v>0.37647747087562211</v>
      </c>
      <c r="J124" s="101">
        <f t="shared" si="23"/>
        <v>18.070683614051593</v>
      </c>
      <c r="K124" s="101">
        <f t="shared" si="24"/>
        <v>6.6322490232916946</v>
      </c>
      <c r="L124" s="101">
        <f t="shared" si="33"/>
        <v>121.86919683374512</v>
      </c>
      <c r="M124" s="101">
        <f t="shared" si="25"/>
        <v>836.22319250868429</v>
      </c>
      <c r="N124" s="101">
        <f t="shared" si="26"/>
        <v>80.530105222741227</v>
      </c>
      <c r="O124" s="101">
        <f t="shared" si="27"/>
        <v>1.9222452643052135</v>
      </c>
      <c r="P124" s="101">
        <f t="shared" si="28"/>
        <v>1.9222452643052135</v>
      </c>
      <c r="Q124" s="101">
        <f t="shared" si="29"/>
        <v>40.892924145458458</v>
      </c>
      <c r="R124" s="101">
        <f t="shared" si="30"/>
        <v>2.1745454719138246</v>
      </c>
      <c r="S124" s="101">
        <f t="shared" si="34"/>
        <v>708.78112713996029</v>
      </c>
      <c r="T124" s="101">
        <f t="shared" si="18"/>
        <v>58.963607759510055</v>
      </c>
      <c r="U124" s="101">
        <f t="shared" si="18"/>
        <v>8.8067944952055193</v>
      </c>
      <c r="V124" s="33">
        <f t="shared" si="31"/>
        <v>999.99999999999989</v>
      </c>
      <c r="W124" s="105">
        <f t="shared" si="32"/>
        <v>1777423.707412821</v>
      </c>
      <c r="X124" s="112">
        <f t="shared" si="35"/>
        <v>932.2295977452842</v>
      </c>
      <c r="Y124" s="32">
        <f>(uNES*L124+ uOCEX*G124+uEREX*'PH + UC'!H124+uHOEX*I124+uNES*S124+ uOCEX*N124+uEREX*O124+uHOEX*P124)/(1+oDR)^A$5:A$65536</f>
        <v>592.50521990271898</v>
      </c>
    </row>
    <row r="125" spans="1:25" x14ac:dyDescent="0.25">
      <c r="A125" s="4">
        <v>119</v>
      </c>
      <c r="C125" s="110">
        <f>IF(male=0,VLOOKUP((A123:A957/'Life tables'!$I$2)+age,lifetable,13,1),IF(male=1,VLOOKUP((A123:A957/'Life tables'!$I$2)+age,lifetable,10,1),"error"))</f>
        <v>4.9660762749414999E-4</v>
      </c>
      <c r="F125" s="101">
        <f t="shared" si="19"/>
        <v>163.60374502758165</v>
      </c>
      <c r="G125" s="101">
        <f t="shared" si="20"/>
        <v>16.43433859179407</v>
      </c>
      <c r="H125" s="101">
        <f t="shared" si="21"/>
        <v>0.37607964825563056</v>
      </c>
      <c r="I125" s="101">
        <f t="shared" si="22"/>
        <v>0.37607964825563056</v>
      </c>
      <c r="J125" s="101">
        <f t="shared" si="23"/>
        <v>18.160465427660142</v>
      </c>
      <c r="K125" s="101">
        <f t="shared" si="24"/>
        <v>6.6617295760930348</v>
      </c>
      <c r="L125" s="101">
        <f t="shared" si="33"/>
        <v>121.59505213552315</v>
      </c>
      <c r="M125" s="101">
        <f t="shared" si="25"/>
        <v>836.39625497241821</v>
      </c>
      <c r="N125" s="101">
        <f t="shared" si="26"/>
        <v>80.546771512960689</v>
      </c>
      <c r="O125" s="101">
        <f t="shared" si="27"/>
        <v>1.9226430869252049</v>
      </c>
      <c r="P125" s="101">
        <f t="shared" si="28"/>
        <v>1.9226430869252049</v>
      </c>
      <c r="Q125" s="101">
        <f t="shared" si="29"/>
        <v>41.350194644832499</v>
      </c>
      <c r="R125" s="101">
        <f t="shared" si="30"/>
        <v>2.1969459121974193</v>
      </c>
      <c r="S125" s="101">
        <f t="shared" si="34"/>
        <v>708.45705672857719</v>
      </c>
      <c r="T125" s="101">
        <f t="shared" si="18"/>
        <v>59.510660072492641</v>
      </c>
      <c r="U125" s="101">
        <f t="shared" si="18"/>
        <v>8.858675488290455</v>
      </c>
      <c r="V125" s="33">
        <f t="shared" si="31"/>
        <v>999.99999999999989</v>
      </c>
      <c r="W125" s="105">
        <f t="shared" si="32"/>
        <v>1774123.4266770058</v>
      </c>
      <c r="X125" s="112">
        <f t="shared" si="35"/>
        <v>931.63066443921673</v>
      </c>
      <c r="Y125" s="32">
        <f>(uNES*L125+ uOCEX*G125+uEREX*'PH + UC'!H125+uHOEX*I125+uNES*S125+ uOCEX*N125+uEREX*O125+uHOEX*P125)/(1+oDR)^A$5:A$65536</f>
        <v>591.94768589987689</v>
      </c>
    </row>
    <row r="126" spans="1:25" x14ac:dyDescent="0.25">
      <c r="A126" s="4">
        <v>120</v>
      </c>
      <c r="C126" s="110">
        <f>IF(male=0,VLOOKUP((A124:A958/'Life tables'!$I$2)+age,lifetable,13,1),IF(male=1,VLOOKUP((A124:A958/'Life tables'!$I$2)+age,lifetable,10,1),"error"))</f>
        <v>4.9660762749414999E-4</v>
      </c>
      <c r="F126" s="101">
        <f t="shared" si="19"/>
        <v>163.43839060460974</v>
      </c>
      <c r="G126" s="101">
        <f t="shared" si="20"/>
        <v>16.417728393938798</v>
      </c>
      <c r="H126" s="101">
        <f t="shared" si="21"/>
        <v>0.37569954428418234</v>
      </c>
      <c r="I126" s="101">
        <f t="shared" si="22"/>
        <v>0.37569954428418234</v>
      </c>
      <c r="J126" s="101">
        <f t="shared" si="23"/>
        <v>18.250156498724991</v>
      </c>
      <c r="K126" s="101">
        <f t="shared" si="24"/>
        <v>6.6911803328784183</v>
      </c>
      <c r="L126" s="101">
        <f t="shared" si="33"/>
        <v>121.32792629049916</v>
      </c>
      <c r="M126" s="101">
        <f t="shared" si="25"/>
        <v>836.56160939539006</v>
      </c>
      <c r="N126" s="101">
        <f t="shared" si="26"/>
        <v>80.562695502154313</v>
      </c>
      <c r="O126" s="101">
        <f t="shared" si="27"/>
        <v>1.9230231908966531</v>
      </c>
      <c r="P126" s="101">
        <f t="shared" si="28"/>
        <v>1.9230231908966531</v>
      </c>
      <c r="Q126" s="101">
        <f t="shared" si="29"/>
        <v>41.807555545973784</v>
      </c>
      <c r="R126" s="101">
        <f t="shared" si="30"/>
        <v>2.2193507810181519</v>
      </c>
      <c r="S126" s="101">
        <f t="shared" si="34"/>
        <v>708.12596118445049</v>
      </c>
      <c r="T126" s="101">
        <f t="shared" si="18"/>
        <v>60.057712044698775</v>
      </c>
      <c r="U126" s="101">
        <f t="shared" si="18"/>
        <v>8.910531113896571</v>
      </c>
      <c r="V126" s="33">
        <f t="shared" si="31"/>
        <v>999.99999999999977</v>
      </c>
      <c r="W126" s="105">
        <f t="shared" si="32"/>
        <v>1770828.3744997375</v>
      </c>
      <c r="X126" s="112">
        <f t="shared" si="35"/>
        <v>931.03175684140444</v>
      </c>
      <c r="Y126" s="32">
        <f>(uNES*L126+ uOCEX*G126+uEREX*'PH + UC'!H126+uHOEX*I126+uNES*S126+ uOCEX*N126+uEREX*O126+uHOEX*P126)/(1+oDR)^A$5:A$65536</f>
        <v>591.39043719094821</v>
      </c>
    </row>
    <row r="127" spans="1:25" x14ac:dyDescent="0.25">
      <c r="A127" s="4">
        <v>121</v>
      </c>
      <c r="C127" s="110">
        <f>IF(male=0,VLOOKUP((A125:A959/'Life tables'!$I$2)+age,lifetable,13,1),IF(male=1,VLOOKUP((A125:A959/'Life tables'!$I$2)+age,lifetable,10,1),"error"))</f>
        <v>4.9660762749414999E-4</v>
      </c>
      <c r="F127" s="101">
        <f t="shared" si="19"/>
        <v>163.2804009134517</v>
      </c>
      <c r="G127" s="101">
        <f t="shared" si="20"/>
        <v>16.401857998807767</v>
      </c>
      <c r="H127" s="101">
        <f t="shared" si="21"/>
        <v>0.37533636978919316</v>
      </c>
      <c r="I127" s="101">
        <f t="shared" si="22"/>
        <v>0.37533636978919316</v>
      </c>
      <c r="J127" s="101">
        <f t="shared" si="23"/>
        <v>18.339760868834425</v>
      </c>
      <c r="K127" s="101">
        <f t="shared" si="24"/>
        <v>6.7206026207346126</v>
      </c>
      <c r="L127" s="101">
        <f t="shared" si="33"/>
        <v>121.06750668549651</v>
      </c>
      <c r="M127" s="101">
        <f t="shared" si="25"/>
        <v>836.7195990865481</v>
      </c>
      <c r="N127" s="101">
        <f t="shared" si="26"/>
        <v>80.57791025171764</v>
      </c>
      <c r="O127" s="101">
        <f t="shared" si="27"/>
        <v>1.9233863653916423</v>
      </c>
      <c r="P127" s="101">
        <f t="shared" si="28"/>
        <v>1.9233863653916423</v>
      </c>
      <c r="Q127" s="101">
        <f t="shared" si="29"/>
        <v>42.265002822471899</v>
      </c>
      <c r="R127" s="101">
        <f t="shared" si="30"/>
        <v>2.2417598811331079</v>
      </c>
      <c r="S127" s="101">
        <f t="shared" si="34"/>
        <v>707.78815340044218</v>
      </c>
      <c r="T127" s="101">
        <f t="shared" si="18"/>
        <v>60.604763691306324</v>
      </c>
      <c r="U127" s="101">
        <f t="shared" si="18"/>
        <v>8.9623625018677195</v>
      </c>
      <c r="V127" s="33">
        <f t="shared" si="31"/>
        <v>999.99999999999977</v>
      </c>
      <c r="W127" s="105">
        <f t="shared" si="32"/>
        <v>1767538.5436708159</v>
      </c>
      <c r="X127" s="112">
        <f t="shared" si="35"/>
        <v>930.4328738068258</v>
      </c>
      <c r="Y127" s="32">
        <f>(uNES*L127+ uOCEX*G127+uEREX*'PH + UC'!H127+uHOEX*I127+uNES*S127+ uOCEX*N127+uEREX*O127+uHOEX*P127)/(1+oDR)^A$5:A$65536</f>
        <v>590.83347304768608</v>
      </c>
    </row>
    <row r="128" spans="1:25" x14ac:dyDescent="0.25">
      <c r="A128" s="4">
        <v>122</v>
      </c>
      <c r="C128" s="110">
        <f>IF(male=0,VLOOKUP((A126:A960/'Life tables'!$I$2)+age,lifetable,13,1),IF(male=1,VLOOKUP((A126:A960/'Life tables'!$I$2)+age,lifetable,10,1),"error"))</f>
        <v>4.9660762749414999E-4</v>
      </c>
      <c r="F128" s="101">
        <f t="shared" si="19"/>
        <v>163.12944793581983</v>
      </c>
      <c r="G128" s="101">
        <f t="shared" si="20"/>
        <v>16.386694456277471</v>
      </c>
      <c r="H128" s="101">
        <f t="shared" si="21"/>
        <v>0.3749893707475675</v>
      </c>
      <c r="I128" s="101">
        <f t="shared" si="22"/>
        <v>0.3749893707475675</v>
      </c>
      <c r="J128" s="101">
        <f t="shared" si="23"/>
        <v>18.429282399568152</v>
      </c>
      <c r="K128" s="101">
        <f t="shared" si="24"/>
        <v>6.7499977076411781</v>
      </c>
      <c r="L128" s="101">
        <f t="shared" si="33"/>
        <v>120.81349463083788</v>
      </c>
      <c r="M128" s="101">
        <f t="shared" si="25"/>
        <v>836.87055206417995</v>
      </c>
      <c r="N128" s="101">
        <f t="shared" si="26"/>
        <v>80.592447350522463</v>
      </c>
      <c r="O128" s="101">
        <f t="shared" si="27"/>
        <v>1.9237333644332679</v>
      </c>
      <c r="P128" s="101">
        <f t="shared" si="28"/>
        <v>1.9237333644332679</v>
      </c>
      <c r="Q128" s="101">
        <f t="shared" si="29"/>
        <v>42.722532627248988</v>
      </c>
      <c r="R128" s="101">
        <f t="shared" si="30"/>
        <v>2.2641730240843883</v>
      </c>
      <c r="S128" s="101">
        <f t="shared" si="34"/>
        <v>707.4439323334575</v>
      </c>
      <c r="T128" s="101">
        <f t="shared" si="18"/>
        <v>61.15181502681714</v>
      </c>
      <c r="U128" s="101">
        <f t="shared" si="18"/>
        <v>9.0141707317255673</v>
      </c>
      <c r="V128" s="33">
        <f t="shared" si="31"/>
        <v>999.99999999999977</v>
      </c>
      <c r="W128" s="105">
        <f t="shared" si="32"/>
        <v>1764253.9269692169</v>
      </c>
      <c r="X128" s="112">
        <f t="shared" si="35"/>
        <v>929.834014241457</v>
      </c>
      <c r="Y128" s="32">
        <f>(uNES*L128+ uOCEX*G128+uEREX*'PH + UC'!H128+uHOEX*I128+uNES*S128+ uOCEX*N128+uEREX*O128+uHOEX*P128)/(1+oDR)^A$5:A$65536</f>
        <v>590.27679276958656</v>
      </c>
    </row>
    <row r="129" spans="1:25" x14ac:dyDescent="0.25">
      <c r="A129" s="4">
        <v>123</v>
      </c>
      <c r="C129" s="110">
        <f>IF(male=0,VLOOKUP((A127:A961/'Life tables'!$I$2)+age,lifetable,13,1),IF(male=1,VLOOKUP((A127:A961/'Life tables'!$I$2)+age,lifetable,10,1),"error"))</f>
        <v>4.9660762749414999E-4</v>
      </c>
      <c r="F129" s="101">
        <f t="shared" si="19"/>
        <v>162.98521826305506</v>
      </c>
      <c r="G129" s="101">
        <f t="shared" si="20"/>
        <v>16.372206283792174</v>
      </c>
      <c r="H129" s="101">
        <f t="shared" si="21"/>
        <v>0.37465782671969544</v>
      </c>
      <c r="I129" s="101">
        <f t="shared" si="22"/>
        <v>0.37465782671969544</v>
      </c>
      <c r="J129" s="101">
        <f t="shared" si="23"/>
        <v>18.51872478051472</v>
      </c>
      <c r="K129" s="101">
        <f t="shared" si="24"/>
        <v>6.7793668051030478</v>
      </c>
      <c r="L129" s="101">
        <f t="shared" si="33"/>
        <v>120.56560474020574</v>
      </c>
      <c r="M129" s="101">
        <f t="shared" si="25"/>
        <v>837.01478173694477</v>
      </c>
      <c r="N129" s="101">
        <f t="shared" si="26"/>
        <v>80.606336980501681</v>
      </c>
      <c r="O129" s="101">
        <f t="shared" si="27"/>
        <v>1.9240649084611401</v>
      </c>
      <c r="P129" s="101">
        <f t="shared" si="28"/>
        <v>1.9240649084611401</v>
      </c>
      <c r="Q129" s="101">
        <f t="shared" si="29"/>
        <v>43.180141284572457</v>
      </c>
      <c r="R129" s="101">
        <f t="shared" si="30"/>
        <v>2.286590029807833</v>
      </c>
      <c r="S129" s="101">
        <f t="shared" si="34"/>
        <v>707.09358362514058</v>
      </c>
      <c r="T129" s="101">
        <f t="shared" si="18"/>
        <v>61.698866065087174</v>
      </c>
      <c r="U129" s="101">
        <f t="shared" si="18"/>
        <v>9.0659568349108817</v>
      </c>
      <c r="V129" s="33">
        <f t="shared" si="31"/>
        <v>999.99999999999977</v>
      </c>
      <c r="W129" s="105">
        <f t="shared" si="32"/>
        <v>1760974.5171640608</v>
      </c>
      <c r="X129" s="112">
        <f t="shared" si="35"/>
        <v>929.23517710000181</v>
      </c>
      <c r="Y129" s="32">
        <f>(uNES*L129+ uOCEX*G129+uEREX*'PH + UC'!H129+uHOEX*I129+uNES*S129+ uOCEX*N129+uEREX*O129+uHOEX*P129)/(1+oDR)^A$5:A$65536</f>
        <v>589.72039568264825</v>
      </c>
    </row>
    <row r="130" spans="1:25" x14ac:dyDescent="0.25">
      <c r="A130" s="4">
        <v>124</v>
      </c>
      <c r="C130" s="110">
        <f>IF(male=0,VLOOKUP((A128:A962/'Life tables'!$I$2)+age,lifetable,13,1),IF(male=1,VLOOKUP((A128:A962/'Life tables'!$I$2)+age,lifetable,10,1),"error"))</f>
        <v>4.9660762749414999E-4</v>
      </c>
      <c r="F130" s="101">
        <f t="shared" si="19"/>
        <v>162.84741244542778</v>
      </c>
      <c r="G130" s="101">
        <f t="shared" si="20"/>
        <v>16.358363400999828</v>
      </c>
      <c r="H130" s="101">
        <f t="shared" si="21"/>
        <v>0.37434104935367546</v>
      </c>
      <c r="I130" s="101">
        <f t="shared" si="22"/>
        <v>0.37434104935367546</v>
      </c>
      <c r="J130" s="101">
        <f t="shared" si="23"/>
        <v>18.608091536931848</v>
      </c>
      <c r="K130" s="101">
        <f t="shared" si="24"/>
        <v>6.8087110706658542</v>
      </c>
      <c r="L130" s="101">
        <f t="shared" si="33"/>
        <v>120.32356433812291</v>
      </c>
      <c r="M130" s="101">
        <f t="shared" si="25"/>
        <v>837.15258755457216</v>
      </c>
      <c r="N130" s="101">
        <f t="shared" si="26"/>
        <v>80.619607979313074</v>
      </c>
      <c r="O130" s="101">
        <f t="shared" si="27"/>
        <v>1.9243816858271603</v>
      </c>
      <c r="P130" s="101">
        <f t="shared" si="28"/>
        <v>1.9243816858271603</v>
      </c>
      <c r="Q130" s="101">
        <f t="shared" si="29"/>
        <v>43.637825282423421</v>
      </c>
      <c r="R130" s="101">
        <f t="shared" si="30"/>
        <v>2.3090107262591713</v>
      </c>
      <c r="S130" s="101">
        <f t="shared" si="34"/>
        <v>706.73738019492214</v>
      </c>
      <c r="T130" s="101">
        <f t="shared" si="18"/>
        <v>62.245916819355273</v>
      </c>
      <c r="U130" s="101">
        <f t="shared" si="18"/>
        <v>9.117721796925025</v>
      </c>
      <c r="V130" s="33">
        <f t="shared" si="31"/>
        <v>1000</v>
      </c>
      <c r="W130" s="105">
        <f t="shared" si="32"/>
        <v>1757700.307015538</v>
      </c>
      <c r="X130" s="112">
        <f t="shared" si="35"/>
        <v>928.63636138371965</v>
      </c>
      <c r="Y130" s="32">
        <f>(uNES*L130+ uOCEX*G130+uEREX*'PH + UC'!H130+uHOEX*I130+uNES*S130+ uOCEX*N130+uEREX*O130+uHOEX*P130)/(1+oDR)^A$5:A$65536</f>
        <v>589.16428113818563</v>
      </c>
    </row>
    <row r="131" spans="1:25" x14ac:dyDescent="0.25">
      <c r="A131" s="4">
        <v>125</v>
      </c>
      <c r="C131" s="110">
        <f>IF(male=0,VLOOKUP((A129:A963/'Life tables'!$I$2)+age,lifetable,13,1),IF(male=1,VLOOKUP((A129:A963/'Life tables'!$I$2)+age,lifetable,10,1),"error"))</f>
        <v>4.9660762749414999E-4</v>
      </c>
      <c r="F131" s="101">
        <f t="shared" si="19"/>
        <v>162.71574437042011</v>
      </c>
      <c r="G131" s="101">
        <f t="shared" si="20"/>
        <v>16.345137067299209</v>
      </c>
      <c r="H131" s="101">
        <f t="shared" si="21"/>
        <v>0.37403838095615782</v>
      </c>
      <c r="I131" s="101">
        <f t="shared" si="22"/>
        <v>0.37403838095615782</v>
      </c>
      <c r="J131" s="101">
        <f t="shared" si="23"/>
        <v>18.697386037065563</v>
      </c>
      <c r="K131" s="101">
        <f t="shared" si="24"/>
        <v>6.8380316103192271</v>
      </c>
      <c r="L131" s="101">
        <f t="shared" si="33"/>
        <v>120.08711289382379</v>
      </c>
      <c r="M131" s="101">
        <f t="shared" si="25"/>
        <v>837.28425562957989</v>
      </c>
      <c r="N131" s="101">
        <f t="shared" si="26"/>
        <v>80.632287900211992</v>
      </c>
      <c r="O131" s="101">
        <f t="shared" si="27"/>
        <v>1.9246843542246781</v>
      </c>
      <c r="P131" s="101">
        <f t="shared" si="28"/>
        <v>1.9246843542246781</v>
      </c>
      <c r="Q131" s="101">
        <f t="shared" si="29"/>
        <v>44.095581265205034</v>
      </c>
      <c r="R131" s="101">
        <f t="shared" si="30"/>
        <v>2.3314349490568245</v>
      </c>
      <c r="S131" s="101">
        <f t="shared" si="34"/>
        <v>706.37558280665667</v>
      </c>
      <c r="T131" s="101">
        <f t="shared" ref="T131:U194" si="36">J131+Q131</f>
        <v>62.792967302270597</v>
      </c>
      <c r="U131" s="101">
        <f t="shared" si="36"/>
        <v>9.1694665593760512</v>
      </c>
      <c r="V131" s="33">
        <f t="shared" si="31"/>
        <v>1000</v>
      </c>
      <c r="W131" s="105">
        <f t="shared" si="32"/>
        <v>1754431.2892757864</v>
      </c>
      <c r="X131" s="112">
        <f t="shared" si="35"/>
        <v>928.03756613835333</v>
      </c>
      <c r="Y131" s="32">
        <f>(uNES*L131+ uOCEX*G131+uEREX*'PH + UC'!H131+uHOEX*I131+uNES*S131+ uOCEX*N131+uEREX*O131+uHOEX*P131)/(1+oDR)^A$5:A$65536</f>
        <v>588.60844851169702</v>
      </c>
    </row>
    <row r="132" spans="1:25" x14ac:dyDescent="0.25">
      <c r="A132" s="4">
        <v>126</v>
      </c>
      <c r="C132" s="110">
        <f>IF(male=0,VLOOKUP((A130:A964/'Life tables'!$I$2)+age,lifetable,13,1),IF(male=1,VLOOKUP((A130:A964/'Life tables'!$I$2)+age,lifetable,10,1),"error"))</f>
        <v>4.9660762749414999E-4</v>
      </c>
      <c r="F132" s="101">
        <f t="shared" si="19"/>
        <v>162.58994066869892</v>
      </c>
      <c r="G132" s="101">
        <f t="shared" si="20"/>
        <v>16.332499822168675</v>
      </c>
      <c r="H132" s="101">
        <f t="shared" si="21"/>
        <v>0.37374919312684141</v>
      </c>
      <c r="I132" s="101">
        <f t="shared" si="22"/>
        <v>0.37374919312684141</v>
      </c>
      <c r="J132" s="101">
        <f t="shared" si="23"/>
        <v>18.786611499143348</v>
      </c>
      <c r="K132" s="101">
        <f t="shared" si="24"/>
        <v>6.8673294807930487</v>
      </c>
      <c r="L132" s="101">
        <f t="shared" si="33"/>
        <v>119.85600148034017</v>
      </c>
      <c r="M132" s="101">
        <f t="shared" si="25"/>
        <v>837.410059331301</v>
      </c>
      <c r="N132" s="101">
        <f t="shared" si="26"/>
        <v>80.644403069257493</v>
      </c>
      <c r="O132" s="101">
        <f t="shared" si="27"/>
        <v>1.9249735420539944</v>
      </c>
      <c r="P132" s="101">
        <f t="shared" si="28"/>
        <v>1.9249735420539944</v>
      </c>
      <c r="Q132" s="101">
        <f t="shared" si="29"/>
        <v>44.553406026775612</v>
      </c>
      <c r="R132" s="101">
        <f t="shared" si="30"/>
        <v>2.3538625411406158</v>
      </c>
      <c r="S132" s="101">
        <f t="shared" si="34"/>
        <v>706.00844061001931</v>
      </c>
      <c r="T132" s="101">
        <f t="shared" si="36"/>
        <v>63.34001752591896</v>
      </c>
      <c r="U132" s="101">
        <f t="shared" si="36"/>
        <v>9.2211920219336641</v>
      </c>
      <c r="V132" s="33">
        <f t="shared" si="31"/>
        <v>999.99999999999989</v>
      </c>
      <c r="W132" s="105">
        <f t="shared" si="32"/>
        <v>1751167.456689738</v>
      </c>
      <c r="X132" s="112">
        <f t="shared" si="35"/>
        <v>927.43879045214737</v>
      </c>
      <c r="Y132" s="32">
        <f>(uNES*L132+ uOCEX*G132+uEREX*'PH + UC'!H132+uHOEX*I132+uNES*S132+ uOCEX*N132+uEREX*O132+uHOEX*P132)/(1+oDR)^A$5:A$65536</f>
        <v>588.05289720178223</v>
      </c>
    </row>
    <row r="133" spans="1:25" x14ac:dyDescent="0.25">
      <c r="A133" s="4">
        <v>127</v>
      </c>
      <c r="C133" s="110">
        <f>IF(male=0,VLOOKUP((A131:A965/'Life tables'!$I$2)+age,lifetable,13,1),IF(male=1,VLOOKUP((A131:A965/'Life tables'!$I$2)+age,lifetable,10,1),"error"))</f>
        <v>4.9660762749414999E-4</v>
      </c>
      <c r="F133" s="101">
        <f t="shared" si="19"/>
        <v>162.46974014654631</v>
      </c>
      <c r="G133" s="101">
        <f t="shared" si="20"/>
        <v>16.320425428152614</v>
      </c>
      <c r="H133" s="101">
        <f t="shared" si="21"/>
        <v>0.37347288545378859</v>
      </c>
      <c r="I133" s="101">
        <f t="shared" si="22"/>
        <v>0.37347288545378859</v>
      </c>
      <c r="J133" s="101">
        <f t="shared" si="23"/>
        <v>18.875770998055842</v>
      </c>
      <c r="K133" s="101">
        <f t="shared" si="24"/>
        <v>6.8966056917514393</v>
      </c>
      <c r="L133" s="101">
        <f t="shared" si="33"/>
        <v>119.62999225767885</v>
      </c>
      <c r="M133" s="101">
        <f t="shared" si="25"/>
        <v>837.53025985345369</v>
      </c>
      <c r="N133" s="101">
        <f t="shared" si="26"/>
        <v>80.655978639970556</v>
      </c>
      <c r="O133" s="101">
        <f t="shared" si="27"/>
        <v>1.9252498497270474</v>
      </c>
      <c r="P133" s="101">
        <f t="shared" si="28"/>
        <v>1.9252498497270474</v>
      </c>
      <c r="Q133" s="101">
        <f t="shared" si="29"/>
        <v>45.011296503792025</v>
      </c>
      <c r="R133" s="101">
        <f t="shared" si="30"/>
        <v>2.3762933524456824</v>
      </c>
      <c r="S133" s="101">
        <f t="shared" si="34"/>
        <v>705.6361916577913</v>
      </c>
      <c r="T133" s="101">
        <f t="shared" si="36"/>
        <v>63.887067501847866</v>
      </c>
      <c r="U133" s="101">
        <f t="shared" si="36"/>
        <v>9.2728990441971213</v>
      </c>
      <c r="V133" s="33">
        <f t="shared" si="31"/>
        <v>1000</v>
      </c>
      <c r="W133" s="105">
        <f t="shared" si="32"/>
        <v>1747908.8019959182</v>
      </c>
      <c r="X133" s="112">
        <f t="shared" si="35"/>
        <v>926.84003345395502</v>
      </c>
      <c r="Y133" s="32">
        <f>(uNES*L133+ uOCEX*G133+uEREX*'PH + UC'!H133+uHOEX*I133+uNES*S133+ uOCEX*N133+uEREX*O133+uHOEX*P133)/(1+oDR)^A$5:A$65536</f>
        <v>587.49762662910962</v>
      </c>
    </row>
    <row r="134" spans="1:25" x14ac:dyDescent="0.25">
      <c r="A134" s="4">
        <v>128</v>
      </c>
      <c r="C134" s="110">
        <f>IF(male=0,VLOOKUP((A132:A966/'Life tables'!$I$2)+age,lifetable,13,1),IF(male=1,VLOOKUP((A132:A966/'Life tables'!$I$2)+age,lifetable,10,1),"error"))</f>
        <v>4.9660762749414999E-4</v>
      </c>
      <c r="F134" s="101">
        <f t="shared" si="19"/>
        <v>162.35489324356899</v>
      </c>
      <c r="G134" s="101">
        <f t="shared" si="20"/>
        <v>16.308888816387217</v>
      </c>
      <c r="H134" s="101">
        <f t="shared" si="21"/>
        <v>0.37320888426684956</v>
      </c>
      <c r="I134" s="101">
        <f t="shared" si="22"/>
        <v>0.37320888426684956</v>
      </c>
      <c r="J134" s="101">
        <f t="shared" si="23"/>
        <v>18.96486747174092</v>
      </c>
      <c r="K134" s="101">
        <f t="shared" si="24"/>
        <v>6.9258612078890192</v>
      </c>
      <c r="L134" s="101">
        <f t="shared" si="33"/>
        <v>119.40885797901814</v>
      </c>
      <c r="M134" s="101">
        <f t="shared" si="25"/>
        <v>837.64510675643112</v>
      </c>
      <c r="N134" s="101">
        <f t="shared" si="26"/>
        <v>80.667038645557739</v>
      </c>
      <c r="O134" s="101">
        <f t="shared" si="27"/>
        <v>1.9255138509139866</v>
      </c>
      <c r="P134" s="101">
        <f t="shared" si="28"/>
        <v>1.9255138509139866</v>
      </c>
      <c r="Q134" s="101">
        <f t="shared" si="29"/>
        <v>45.469249769349588</v>
      </c>
      <c r="R134" s="101">
        <f t="shared" si="30"/>
        <v>2.3987272395909103</v>
      </c>
      <c r="S134" s="101">
        <f t="shared" si="34"/>
        <v>705.25906340010488</v>
      </c>
      <c r="T134" s="101">
        <f t="shared" si="36"/>
        <v>64.434117241090505</v>
      </c>
      <c r="U134" s="101">
        <f t="shared" si="36"/>
        <v>9.324588447479929</v>
      </c>
      <c r="V134" s="33">
        <f t="shared" si="31"/>
        <v>1000.0000000000001</v>
      </c>
      <c r="W134" s="105">
        <f t="shared" si="32"/>
        <v>1744655.3179272125</v>
      </c>
      <c r="X134" s="112">
        <f t="shared" si="35"/>
        <v>926.24129431142967</v>
      </c>
      <c r="Y134" s="32">
        <f>(uNES*L134+ uOCEX*G134+uEREX*'PH + UC'!H134+uHOEX*I134+uNES*S134+ uOCEX*N134+uEREX*O134+uHOEX*P134)/(1+oDR)^A$5:A$65536</f>
        <v>586.9426362354277</v>
      </c>
    </row>
    <row r="135" spans="1:25" x14ac:dyDescent="0.25">
      <c r="A135" s="4">
        <v>129</v>
      </c>
      <c r="C135" s="110">
        <f>IF(male=0,VLOOKUP((A133:A967/'Life tables'!$I$2)+age,lifetable,13,1),IF(male=1,VLOOKUP((A133:A967/'Life tables'!$I$2)+age,lifetable,10,1),"error"))</f>
        <v>4.9660762749414999E-4</v>
      </c>
      <c r="F135" s="101">
        <f t="shared" ref="F135:F198" si="37">E134*(1-pCAPH)+F134*(1-pCAPH)+M134*(pUAPH)</f>
        <v>162.24516151456089</v>
      </c>
      <c r="G135" s="101">
        <f t="shared" ref="G135:G198" si="38">F135*(rrOSEX)</f>
        <v>16.297866034552495</v>
      </c>
      <c r="H135" s="101">
        <f t="shared" ref="H135:H198" si="39">F135*rrEREX</f>
        <v>0.37295664144660789</v>
      </c>
      <c r="I135" s="101">
        <f t="shared" ref="I135:I198" si="40">F135*rrHOEX</f>
        <v>0.37295664144660789</v>
      </c>
      <c r="J135" s="101">
        <f t="shared" ref="J135:J198" si="41">F135*mr + G135*mr + H135*mr+I135*mr +J134</f>
        <v>19.053903727283441</v>
      </c>
      <c r="K135" s="101">
        <f t="shared" ref="K135:K198" si="42">F135*amr + I135*amrHOEX +K134</f>
        <v>6.9550969509338101</v>
      </c>
      <c r="L135" s="101">
        <f t="shared" si="33"/>
        <v>119.19238151889793</v>
      </c>
      <c r="M135" s="101">
        <f t="shared" ref="M135:M198" si="43">E134*pCAPH+F134*pCAPH+M134*(1-pUAPH)</f>
        <v>837.75483848543922</v>
      </c>
      <c r="N135" s="101">
        <f t="shared" ref="N135:N198" si="44">M135*rrOSEXc</f>
        <v>80.677606048808997</v>
      </c>
      <c r="O135" s="101">
        <f t="shared" ref="O135:O198" si="45">M135*rrEREXc</f>
        <v>1.9257660937342282</v>
      </c>
      <c r="P135" s="101">
        <f t="shared" ref="P135:P198" si="46">M135*rrHOEXc</f>
        <v>1.9257660937342282</v>
      </c>
      <c r="Q135" s="101">
        <f t="shared" ref="Q135:Q198" si="47">M135*mr + N135*mr + O135*mr+P135*mr+Q134</f>
        <v>45.92726302690523</v>
      </c>
      <c r="R135" s="101">
        <f t="shared" ref="R135:R198" si="48">M135*amrc + P135*amrHOEX+R134</f>
        <v>2.4211640655812472</v>
      </c>
      <c r="S135" s="101">
        <f t="shared" si="34"/>
        <v>704.8772731566753</v>
      </c>
      <c r="T135" s="101">
        <f t="shared" si="36"/>
        <v>64.981166754188678</v>
      </c>
      <c r="U135" s="101">
        <f t="shared" si="36"/>
        <v>9.3762610165150573</v>
      </c>
      <c r="V135" s="33">
        <f t="shared" ref="V135:V198" si="49">SUM(F135,M135)</f>
        <v>1000.0000000000001</v>
      </c>
      <c r="W135" s="105">
        <f t="shared" ref="W135:W198" si="50">(cNES*L135+cOSEX*G135+cEREX*H135+cHOEX*I135 + cNES*S135 + cOSEX*N135 + cEREX*O135 + cHOEX*P135)/(1+cDR)^A$5:A$65536</f>
        <v>1741406.9972115904</v>
      </c>
      <c r="X135" s="112">
        <f t="shared" si="35"/>
        <v>925.64257222929643</v>
      </c>
      <c r="Y135" s="32">
        <f>(uNES*L135+ uOCEX*G135+uEREX*'PH + UC'!H135+uHOEX*I135+uNES*S135+ uOCEX*N135+uEREX*O135+uHOEX*P135)/(1+oDR)^A$5:A$65536</f>
        <v>586.3879254826237</v>
      </c>
    </row>
    <row r="136" spans="1:25" x14ac:dyDescent="0.25">
      <c r="A136" s="4">
        <v>130</v>
      </c>
      <c r="C136" s="110">
        <f>IF(male=0,VLOOKUP((A134:A968/'Life tables'!$I$2)+age,lifetable,13,1),IF(male=1,VLOOKUP((A134:A968/'Life tables'!$I$2)+age,lifetable,10,1),"error"))</f>
        <v>4.9660762749414999E-4</v>
      </c>
      <c r="F136" s="101">
        <f t="shared" si="37"/>
        <v>162.14031713444305</v>
      </c>
      <c r="G136" s="101">
        <f t="shared" si="38"/>
        <v>16.28733419714246</v>
      </c>
      <c r="H136" s="101">
        <f t="shared" si="39"/>
        <v>0.37271563328637508</v>
      </c>
      <c r="I136" s="101">
        <f t="shared" si="40"/>
        <v>0.37271563328637508</v>
      </c>
      <c r="J136" s="101">
        <f t="shared" si="41"/>
        <v>19.142882446743325</v>
      </c>
      <c r="K136" s="101">
        <f t="shared" si="42"/>
        <v>6.9843138015609281</v>
      </c>
      <c r="L136" s="101">
        <f t="shared" ref="L136:L199" si="51">F136-SUM(G136:K136)</f>
        <v>118.98035542242359</v>
      </c>
      <c r="M136" s="101">
        <f t="shared" si="43"/>
        <v>837.85968286555703</v>
      </c>
      <c r="N136" s="101">
        <f t="shared" si="44"/>
        <v>80.687702789773056</v>
      </c>
      <c r="O136" s="101">
        <f t="shared" si="45"/>
        <v>1.9260071018944611</v>
      </c>
      <c r="P136" s="101">
        <f t="shared" si="46"/>
        <v>1.9260071018944611</v>
      </c>
      <c r="Q136" s="101">
        <f t="shared" si="47"/>
        <v>46.385333604471292</v>
      </c>
      <c r="R136" s="101">
        <f t="shared" si="48"/>
        <v>2.4436036995232717</v>
      </c>
      <c r="S136" s="101">
        <f t="shared" ref="S136:S199" si="52">M136-SUM(N136:R136)</f>
        <v>704.4910285680005</v>
      </c>
      <c r="T136" s="101">
        <f t="shared" si="36"/>
        <v>65.528216051214613</v>
      </c>
      <c r="U136" s="101">
        <f t="shared" si="36"/>
        <v>9.4279175010841989</v>
      </c>
      <c r="V136" s="33">
        <f t="shared" si="49"/>
        <v>1000.0000000000001</v>
      </c>
      <c r="W136" s="105">
        <f t="shared" si="50"/>
        <v>1738163.8325728069</v>
      </c>
      <c r="X136" s="112">
        <f t="shared" ref="X136:X199" si="53">(L136+G136+H136+I136+N136+O136+P136+S136)</f>
        <v>925.04386644770125</v>
      </c>
      <c r="Y136" s="32">
        <f>(uNES*L136+ uOCEX*G136+uEREX*'PH + UC'!H136+uHOEX*I136+uNES*S136+ uOCEX*N136+uEREX*O136+uHOEX*P136)/(1+oDR)^A$5:A$65536</f>
        <v>585.83349385182248</v>
      </c>
    </row>
    <row r="137" spans="1:25" x14ac:dyDescent="0.25">
      <c r="A137" s="4">
        <v>131</v>
      </c>
      <c r="C137" s="110">
        <f>IF(male=0,VLOOKUP((A135:A969/'Life tables'!$I$2)+age,lifetable,13,1),IF(male=1,VLOOKUP((A135:A969/'Life tables'!$I$2)+age,lifetable,10,1),"error"))</f>
        <v>4.9660762749414999E-4</v>
      </c>
      <c r="F137" s="101">
        <f t="shared" si="37"/>
        <v>162.04014242525321</v>
      </c>
      <c r="G137" s="101">
        <f t="shared" si="38"/>
        <v>16.277271437950226</v>
      </c>
      <c r="H137" s="101">
        <f t="shared" si="39"/>
        <v>0.37248535940487026</v>
      </c>
      <c r="I137" s="101">
        <f t="shared" si="40"/>
        <v>0.37248535940487026</v>
      </c>
      <c r="J137" s="101">
        <f t="shared" si="41"/>
        <v>19.231806192724044</v>
      </c>
      <c r="K137" s="101">
        <f t="shared" si="42"/>
        <v>7.0135126012210396</v>
      </c>
      <c r="L137" s="101">
        <f t="shared" si="51"/>
        <v>118.77258147454816</v>
      </c>
      <c r="M137" s="101">
        <f t="shared" si="43"/>
        <v>837.95985757474693</v>
      </c>
      <c r="N137" s="101">
        <f t="shared" si="44"/>
        <v>80.697349831309324</v>
      </c>
      <c r="O137" s="101">
        <f t="shared" si="45"/>
        <v>1.9262373757759659</v>
      </c>
      <c r="P137" s="101">
        <f t="shared" si="46"/>
        <v>1.9262373757759659</v>
      </c>
      <c r="Q137" s="101">
        <f t="shared" si="47"/>
        <v>46.843458949067966</v>
      </c>
      <c r="R137" s="101">
        <f t="shared" si="48"/>
        <v>2.4660460163534346</v>
      </c>
      <c r="S137" s="101">
        <f t="shared" si="52"/>
        <v>704.1005280264643</v>
      </c>
      <c r="T137" s="101">
        <f t="shared" si="36"/>
        <v>66.075265141792016</v>
      </c>
      <c r="U137" s="101">
        <f t="shared" si="36"/>
        <v>9.4795586175744742</v>
      </c>
      <c r="V137" s="33">
        <f t="shared" si="49"/>
        <v>1000.0000000000001</v>
      </c>
      <c r="W137" s="105">
        <f t="shared" si="50"/>
        <v>1734925.8167310634</v>
      </c>
      <c r="X137" s="112">
        <f t="shared" si="53"/>
        <v>924.4451762406336</v>
      </c>
      <c r="Y137" s="32">
        <f>(uNES*L137+ uOCEX*G137+uEREX*'PH + UC'!H137+uHOEX*I137+uNES*S137+ uOCEX*N137+uEREX*O137+uHOEX*P137)/(1+oDR)^A$5:A$65536</f>
        <v>585.27934084252581</v>
      </c>
    </row>
    <row r="138" spans="1:25" x14ac:dyDescent="0.25">
      <c r="A138" s="4">
        <v>132</v>
      </c>
      <c r="C138" s="110">
        <f>IF(male=0,VLOOKUP((A136:A970/'Life tables'!$I$2)+age,lifetable,13,1),IF(male=1,VLOOKUP((A136:A970/'Life tables'!$I$2)+age,lifetable,10,1),"error"))</f>
        <v>4.9660762749414999E-4</v>
      </c>
      <c r="F138" s="101">
        <f t="shared" si="37"/>
        <v>161.94442940420242</v>
      </c>
      <c r="G138" s="101">
        <f t="shared" si="38"/>
        <v>16.267656864669359</v>
      </c>
      <c r="H138" s="101">
        <f t="shared" si="39"/>
        <v>0.372265341707328</v>
      </c>
      <c r="I138" s="101">
        <f t="shared" si="40"/>
        <v>0.372265341707328</v>
      </c>
      <c r="J138" s="101">
        <f t="shared" si="41"/>
        <v>19.320677413693097</v>
      </c>
      <c r="K138" s="101">
        <f t="shared" si="42"/>
        <v>7.0426941538873828</v>
      </c>
      <c r="L138" s="101">
        <f t="shared" si="51"/>
        <v>118.56887028853792</v>
      </c>
      <c r="M138" s="101">
        <f t="shared" si="43"/>
        <v>838.0555705957978</v>
      </c>
      <c r="N138" s="101">
        <f t="shared" si="44"/>
        <v>80.706567202610984</v>
      </c>
      <c r="O138" s="101">
        <f t="shared" si="45"/>
        <v>1.9264573934735085</v>
      </c>
      <c r="P138" s="101">
        <f t="shared" si="46"/>
        <v>1.9264573934735085</v>
      </c>
      <c r="Q138" s="101">
        <f t="shared" si="47"/>
        <v>47.301636621422773</v>
      </c>
      <c r="R138" s="101">
        <f t="shared" si="48"/>
        <v>2.4884908965783992</v>
      </c>
      <c r="S138" s="101">
        <f t="shared" si="52"/>
        <v>703.70596108823861</v>
      </c>
      <c r="T138" s="101">
        <f t="shared" si="36"/>
        <v>66.622314035115863</v>
      </c>
      <c r="U138" s="101">
        <f t="shared" si="36"/>
        <v>9.5311850504657816</v>
      </c>
      <c r="V138" s="33">
        <f t="shared" si="49"/>
        <v>1000.0000000000002</v>
      </c>
      <c r="W138" s="105">
        <f t="shared" si="50"/>
        <v>1731692.9424036387</v>
      </c>
      <c r="X138" s="112">
        <f t="shared" si="53"/>
        <v>923.84650091441858</v>
      </c>
      <c r="Y138" s="32">
        <f>(uNES*L138+ uOCEX*G138+uEREX*'PH + UC'!H138+uHOEX*I138+uNES*S138+ uOCEX*N138+uEREX*O138+uHOEX*P138)/(1+oDR)^A$5:A$65536</f>
        <v>584.72546597179087</v>
      </c>
    </row>
    <row r="139" spans="1:25" x14ac:dyDescent="0.25">
      <c r="A139" s="4">
        <v>133</v>
      </c>
      <c r="C139" s="110">
        <f>IF(male=0,VLOOKUP((A137:A971/'Life tables'!$I$2)+age,lifetable,13,1),IF(male=1,VLOOKUP((A137:A971/'Life tables'!$I$2)+age,lifetable,10,1),"error"))</f>
        <v>4.9660762749414999E-4</v>
      </c>
      <c r="F139" s="101">
        <f t="shared" si="37"/>
        <v>161.85297935186128</v>
      </c>
      <c r="G139" s="101">
        <f t="shared" si="38"/>
        <v>16.258470515517274</v>
      </c>
      <c r="H139" s="101">
        <f t="shared" si="39"/>
        <v>0.37205512339287794</v>
      </c>
      <c r="I139" s="101">
        <f t="shared" si="40"/>
        <v>0.37205512339287794</v>
      </c>
      <c r="J139" s="101">
        <f t="shared" si="41"/>
        <v>19.409498449065531</v>
      </c>
      <c r="K139" s="101">
        <f t="shared" si="42"/>
        <v>7.0718592277249792</v>
      </c>
      <c r="L139" s="101">
        <f t="shared" si="51"/>
        <v>118.36904091276773</v>
      </c>
      <c r="M139" s="101">
        <f t="shared" si="43"/>
        <v>838.14702064813901</v>
      </c>
      <c r="N139" s="101">
        <f t="shared" si="44"/>
        <v>80.715374040789641</v>
      </c>
      <c r="O139" s="101">
        <f t="shared" si="45"/>
        <v>1.9266676117879586</v>
      </c>
      <c r="P139" s="101">
        <f t="shared" si="46"/>
        <v>1.9266676117879586</v>
      </c>
      <c r="Q139" s="101">
        <f t="shared" si="47"/>
        <v>47.759864290906158</v>
      </c>
      <c r="R139" s="101">
        <f t="shared" si="48"/>
        <v>2.5109382260269517</v>
      </c>
      <c r="S139" s="101">
        <f t="shared" si="52"/>
        <v>703.30750886684029</v>
      </c>
      <c r="T139" s="101">
        <f t="shared" si="36"/>
        <v>67.169362739971689</v>
      </c>
      <c r="U139" s="101">
        <f t="shared" si="36"/>
        <v>9.5827974537519314</v>
      </c>
      <c r="V139" s="33">
        <f t="shared" si="49"/>
        <v>1000.0000000000002</v>
      </c>
      <c r="W139" s="105">
        <f t="shared" si="50"/>
        <v>1728465.2023054911</v>
      </c>
      <c r="X139" s="112">
        <f t="shared" si="53"/>
        <v>923.2478398062766</v>
      </c>
      <c r="Y139" s="32">
        <f>(uNES*L139+ uOCEX*G139+uEREX*'PH + UC'!H139+uHOEX*I139+uNES*S139+ uOCEX*N139+uEREX*O139+uHOEX*P139)/(1+oDR)^A$5:A$65536</f>
        <v>584.17186877344477</v>
      </c>
    </row>
    <row r="140" spans="1:25" x14ac:dyDescent="0.25">
      <c r="A140" s="4">
        <v>134</v>
      </c>
      <c r="C140" s="110">
        <f>IF(male=0,VLOOKUP((A138:A972/'Life tables'!$I$2)+age,lifetable,13,1),IF(male=1,VLOOKUP((A138:A972/'Life tables'!$I$2)+age,lifetable,10,1),"error"))</f>
        <v>4.9660762749414999E-4</v>
      </c>
      <c r="F140" s="101">
        <f t="shared" si="37"/>
        <v>161.76560239957851</v>
      </c>
      <c r="G140" s="101">
        <f t="shared" si="38"/>
        <v>16.249693317790584</v>
      </c>
      <c r="H140" s="101">
        <f t="shared" si="39"/>
        <v>0.37185426800613469</v>
      </c>
      <c r="I140" s="101">
        <f t="shared" si="40"/>
        <v>0.37185426800613469</v>
      </c>
      <c r="J140" s="101">
        <f t="shared" si="41"/>
        <v>19.498271534061018</v>
      </c>
      <c r="K140" s="101">
        <f t="shared" si="42"/>
        <v>7.1010085566854952</v>
      </c>
      <c r="L140" s="101">
        <f t="shared" si="51"/>
        <v>118.17292045502916</v>
      </c>
      <c r="M140" s="101">
        <f t="shared" si="43"/>
        <v>838.23439760042174</v>
      </c>
      <c r="N140" s="101">
        <f t="shared" si="44"/>
        <v>80.723788630607771</v>
      </c>
      <c r="O140" s="101">
        <f t="shared" si="45"/>
        <v>1.9268684671747018</v>
      </c>
      <c r="P140" s="101">
        <f t="shared" si="46"/>
        <v>1.9268684671747018</v>
      </c>
      <c r="Q140" s="101">
        <f t="shared" si="47"/>
        <v>48.218139730692634</v>
      </c>
      <c r="R140" s="101">
        <f t="shared" si="48"/>
        <v>2.533387895612957</v>
      </c>
      <c r="S140" s="101">
        <f t="shared" si="52"/>
        <v>702.90534440915894</v>
      </c>
      <c r="T140" s="101">
        <f t="shared" si="36"/>
        <v>67.716411264753646</v>
      </c>
      <c r="U140" s="101">
        <f t="shared" si="36"/>
        <v>9.6343964522984518</v>
      </c>
      <c r="V140" s="33">
        <f t="shared" si="49"/>
        <v>1000.0000000000002</v>
      </c>
      <c r="W140" s="105">
        <f t="shared" si="50"/>
        <v>1725242.5891498348</v>
      </c>
      <c r="X140" s="112">
        <f t="shared" si="53"/>
        <v>922.64919228294809</v>
      </c>
      <c r="Y140" s="32">
        <f>(uNES*L140+ uOCEX*G140+uEREX*'PH + UC'!H140+uHOEX*I140+uNES*S140+ uOCEX*N140+uEREX*O140+uHOEX*P140)/(1+oDR)^A$5:A$65536</f>
        <v>583.61854879733664</v>
      </c>
    </row>
    <row r="141" spans="1:25" x14ac:dyDescent="0.25">
      <c r="A141" s="4">
        <v>135</v>
      </c>
      <c r="C141" s="110">
        <f>IF(male=0,VLOOKUP((A139:A973/'Life tables'!$I$2)+age,lifetable,13,1),IF(male=1,VLOOKUP((A139:A973/'Life tables'!$I$2)+age,lifetable,10,1),"error"))</f>
        <v>4.9660762749414999E-4</v>
      </c>
      <c r="F141" s="101">
        <f t="shared" si="37"/>
        <v>161.68211713527546</v>
      </c>
      <c r="G141" s="101">
        <f t="shared" si="38"/>
        <v>16.241307048266311</v>
      </c>
      <c r="H141" s="101">
        <f t="shared" si="39"/>
        <v>0.37166235853102869</v>
      </c>
      <c r="I141" s="101">
        <f t="shared" si="40"/>
        <v>0.37166235853102869</v>
      </c>
      <c r="J141" s="101">
        <f t="shared" si="41"/>
        <v>19.586998804344642</v>
      </c>
      <c r="K141" s="101">
        <f t="shared" si="42"/>
        <v>7.1301428420310744</v>
      </c>
      <c r="L141" s="101">
        <f t="shared" si="51"/>
        <v>117.98034372357137</v>
      </c>
      <c r="M141" s="101">
        <f t="shared" si="43"/>
        <v>838.31788286472477</v>
      </c>
      <c r="N141" s="101">
        <f t="shared" si="44"/>
        <v>80.731828442441625</v>
      </c>
      <c r="O141" s="101">
        <f t="shared" si="45"/>
        <v>1.9270603766498078</v>
      </c>
      <c r="P141" s="101">
        <f t="shared" si="46"/>
        <v>1.9270603766498078</v>
      </c>
      <c r="Q141" s="101">
        <f t="shared" si="47"/>
        <v>48.676460813137439</v>
      </c>
      <c r="R141" s="101">
        <f t="shared" si="48"/>
        <v>2.555839801108875</v>
      </c>
      <c r="S141" s="101">
        <f t="shared" si="52"/>
        <v>702.49963305473716</v>
      </c>
      <c r="T141" s="101">
        <f t="shared" si="36"/>
        <v>68.263459617482084</v>
      </c>
      <c r="U141" s="101">
        <f t="shared" si="36"/>
        <v>9.6859826431399494</v>
      </c>
      <c r="V141" s="33">
        <f t="shared" si="49"/>
        <v>1000.0000000000002</v>
      </c>
      <c r="W141" s="105">
        <f t="shared" si="50"/>
        <v>1722025.0956486855</v>
      </c>
      <c r="X141" s="112">
        <f t="shared" si="53"/>
        <v>922.05055773937818</v>
      </c>
      <c r="Y141" s="32">
        <f>(uNES*L141+ uOCEX*G141+uEREX*'PH + UC'!H141+uHOEX*I141+uNES*S141+ uOCEX*N141+uEREX*O141+uHOEX*P141)/(1+oDR)^A$5:A$65536</f>
        <v>583.06550560861922</v>
      </c>
    </row>
    <row r="142" spans="1:25" x14ac:dyDescent="0.25">
      <c r="A142" s="4">
        <v>136</v>
      </c>
      <c r="C142" s="110">
        <f>IF(male=0,VLOOKUP((A140:A974/'Life tables'!$I$2)+age,lifetable,13,1),IF(male=1,VLOOKUP((A140:A974/'Life tables'!$I$2)+age,lifetable,10,1),"error"))</f>
        <v>4.9660762749414999E-4</v>
      </c>
      <c r="F142" s="101">
        <f t="shared" si="37"/>
        <v>161.60235022679836</v>
      </c>
      <c r="G142" s="101">
        <f t="shared" si="38"/>
        <v>16.233294295366846</v>
      </c>
      <c r="H142" s="101">
        <f t="shared" si="39"/>
        <v>0.37147899652499733</v>
      </c>
      <c r="I142" s="101">
        <f t="shared" si="40"/>
        <v>0.37147899652499733</v>
      </c>
      <c r="J142" s="101">
        <f t="shared" si="41"/>
        <v>19.675682300460945</v>
      </c>
      <c r="K142" s="101">
        <f t="shared" si="42"/>
        <v>7.1592627537902986</v>
      </c>
      <c r="L142" s="101">
        <f t="shared" si="51"/>
        <v>117.79115288413028</v>
      </c>
      <c r="M142" s="101">
        <f t="shared" si="43"/>
        <v>838.39764977320181</v>
      </c>
      <c r="N142" s="101">
        <f t="shared" si="44"/>
        <v>80.739510168553139</v>
      </c>
      <c r="O142" s="101">
        <f t="shared" si="45"/>
        <v>1.927243738655839</v>
      </c>
      <c r="P142" s="101">
        <f t="shared" si="46"/>
        <v>1.927243738655839</v>
      </c>
      <c r="Q142" s="101">
        <f t="shared" si="47"/>
        <v>49.134825505359139</v>
      </c>
      <c r="R142" s="101">
        <f t="shared" si="48"/>
        <v>2.5782938429293636</v>
      </c>
      <c r="S142" s="101">
        <f t="shared" si="52"/>
        <v>702.09053277904854</v>
      </c>
      <c r="T142" s="101">
        <f t="shared" si="36"/>
        <v>68.81050780582008</v>
      </c>
      <c r="U142" s="101">
        <f t="shared" si="36"/>
        <v>9.7375565967196618</v>
      </c>
      <c r="V142" s="33">
        <f t="shared" si="49"/>
        <v>1000.0000000000002</v>
      </c>
      <c r="W142" s="105">
        <f t="shared" si="50"/>
        <v>1718812.7145133857</v>
      </c>
      <c r="X142" s="112">
        <f t="shared" si="53"/>
        <v>921.45193559746053</v>
      </c>
      <c r="Y142" s="32">
        <f>(uNES*L142+ uOCEX*G142+uEREX*'PH + UC'!H142+uHOEX*I142+uNES*S142+ uOCEX*N142+uEREX*O142+uHOEX*P142)/(1+oDR)^A$5:A$65536</f>
        <v>582.51273878706581</v>
      </c>
    </row>
    <row r="143" spans="1:25" x14ac:dyDescent="0.25">
      <c r="A143" s="4">
        <v>137</v>
      </c>
      <c r="C143" s="110">
        <f>IF(male=0,VLOOKUP((A141:A975/'Life tables'!$I$2)+age,lifetable,13,1),IF(male=1,VLOOKUP((A141:A975/'Life tables'!$I$2)+age,lifetable,10,1),"error"))</f>
        <v>4.9660762749414999E-4</v>
      </c>
      <c r="F143" s="101">
        <f t="shared" si="37"/>
        <v>161.52613606204588</v>
      </c>
      <c r="G143" s="101">
        <f t="shared" si="38"/>
        <v>16.22563842301</v>
      </c>
      <c r="H143" s="101">
        <f t="shared" si="39"/>
        <v>0.37130380129173796</v>
      </c>
      <c r="I143" s="101">
        <f t="shared" si="40"/>
        <v>0.37130380129173796</v>
      </c>
      <c r="J143" s="101">
        <f t="shared" si="41"/>
        <v>19.764323972070521</v>
      </c>
      <c r="K143" s="101">
        <f t="shared" si="42"/>
        <v>7.1883689321493014</v>
      </c>
      <c r="L143" s="101">
        <f t="shared" si="51"/>
        <v>117.60519713223258</v>
      </c>
      <c r="M143" s="101">
        <f t="shared" si="43"/>
        <v>838.47386393795421</v>
      </c>
      <c r="N143" s="101">
        <f t="shared" si="44"/>
        <v>80.746849757746503</v>
      </c>
      <c r="O143" s="101">
        <f t="shared" si="45"/>
        <v>1.9274189338890981</v>
      </c>
      <c r="P143" s="101">
        <f t="shared" si="46"/>
        <v>1.9274189338890981</v>
      </c>
      <c r="Q143" s="101">
        <f t="shared" si="47"/>
        <v>49.593231865018929</v>
      </c>
      <c r="R143" s="101">
        <f t="shared" si="48"/>
        <v>2.6007499259245179</v>
      </c>
      <c r="S143" s="101">
        <f t="shared" si="52"/>
        <v>701.67819452148603</v>
      </c>
      <c r="T143" s="101">
        <f t="shared" si="36"/>
        <v>69.35755583708945</v>
      </c>
      <c r="U143" s="101">
        <f t="shared" si="36"/>
        <v>9.7891188580738202</v>
      </c>
      <c r="V143" s="33">
        <f t="shared" si="49"/>
        <v>1000.0000000000001</v>
      </c>
      <c r="W143" s="105">
        <f t="shared" si="50"/>
        <v>1715605.4384550964</v>
      </c>
      <c r="X143" s="112">
        <f t="shared" si="53"/>
        <v>920.85332530483674</v>
      </c>
      <c r="Y143" s="32">
        <f>(uNES*L143+ uOCEX*G143+uEREX*'PH + UC'!H143+uHOEX*I143+uNES*S143+ uOCEX*N143+uEREX*O143+uHOEX*P143)/(1+oDR)^A$5:A$65536</f>
        <v>581.96024792641799</v>
      </c>
    </row>
    <row r="144" spans="1:25" x14ac:dyDescent="0.25">
      <c r="A144" s="4">
        <v>138</v>
      </c>
      <c r="C144" s="110">
        <f>IF(male=0,VLOOKUP((A142:A976/'Life tables'!$I$2)+age,lifetable,13,1),IF(male=1,VLOOKUP((A142:A976/'Life tables'!$I$2)+age,lifetable,10,1),"error"))</f>
        <v>4.9660762749414999E-4</v>
      </c>
      <c r="F144" s="101">
        <f t="shared" si="37"/>
        <v>161.45331640512532</v>
      </c>
      <c r="G144" s="101">
        <f t="shared" si="38"/>
        <v>16.218323536069185</v>
      </c>
      <c r="H144" s="101">
        <f t="shared" si="39"/>
        <v>0.37113640909080658</v>
      </c>
      <c r="I144" s="101">
        <f t="shared" si="40"/>
        <v>0.37113640909080658</v>
      </c>
      <c r="J144" s="101">
        <f t="shared" si="41"/>
        <v>19.852925681997903</v>
      </c>
      <c r="K144" s="101">
        <f t="shared" si="42"/>
        <v>7.2174619887809222</v>
      </c>
      <c r="L144" s="101">
        <f t="shared" si="51"/>
        <v>117.4223323800957</v>
      </c>
      <c r="M144" s="101">
        <f t="shared" si="43"/>
        <v>838.54668359487471</v>
      </c>
      <c r="N144" s="101">
        <f t="shared" si="44"/>
        <v>80.753862448481016</v>
      </c>
      <c r="O144" s="101">
        <f t="shared" si="45"/>
        <v>1.9275863260900294</v>
      </c>
      <c r="P144" s="101">
        <f t="shared" si="46"/>
        <v>1.9275863260900294</v>
      </c>
      <c r="Q144" s="101">
        <f t="shared" si="47"/>
        <v>50.051678036287974</v>
      </c>
      <c r="R144" s="101">
        <f t="shared" si="48"/>
        <v>2.6232079591823219</v>
      </c>
      <c r="S144" s="101">
        <f t="shared" si="52"/>
        <v>701.26276249874331</v>
      </c>
      <c r="T144" s="101">
        <f t="shared" si="36"/>
        <v>69.90460371828587</v>
      </c>
      <c r="U144" s="101">
        <f t="shared" si="36"/>
        <v>9.840669947963244</v>
      </c>
      <c r="V144" s="33">
        <f t="shared" si="49"/>
        <v>1000</v>
      </c>
      <c r="W144" s="105">
        <f t="shared" si="50"/>
        <v>1712403.2601852771</v>
      </c>
      <c r="X144" s="112">
        <f t="shared" si="53"/>
        <v>920.25472633375091</v>
      </c>
      <c r="Y144" s="32">
        <f>(uNES*L144+ uOCEX*G144+uEREX*'PH + UC'!H144+uHOEX*I144+uNES*S144+ uOCEX*N144+uEREX*O144+uHOEX*P144)/(1+oDR)^A$5:A$65536</f>
        <v>581.40803263375892</v>
      </c>
    </row>
    <row r="145" spans="1:25" x14ac:dyDescent="0.25">
      <c r="A145" s="4">
        <v>139</v>
      </c>
      <c r="C145" s="110">
        <f>IF(male=0,VLOOKUP((A143:A977/'Life tables'!$I$2)+age,lifetable,13,1),IF(male=1,VLOOKUP((A143:A977/'Life tables'!$I$2)+age,lifetable,10,1),"error"))</f>
        <v>4.9660762749414999E-4</v>
      </c>
      <c r="F145" s="101">
        <f t="shared" si="37"/>
        <v>161.38374006782308</v>
      </c>
      <c r="G145" s="101">
        <f t="shared" si="38"/>
        <v>16.211334447371925</v>
      </c>
      <c r="H145" s="101">
        <f t="shared" si="39"/>
        <v>0.37097647238241932</v>
      </c>
      <c r="I145" s="101">
        <f t="shared" si="40"/>
        <v>0.37097647238241932</v>
      </c>
      <c r="J145" s="101">
        <f t="shared" si="41"/>
        <v>19.941489210099153</v>
      </c>
      <c r="K145" s="101">
        <f t="shared" si="42"/>
        <v>7.2465425081146639</v>
      </c>
      <c r="L145" s="101">
        <f t="shared" si="51"/>
        <v>117.24242095747249</v>
      </c>
      <c r="M145" s="101">
        <f t="shared" si="43"/>
        <v>838.61625993217694</v>
      </c>
      <c r="N145" s="101">
        <f t="shared" si="44"/>
        <v>80.76056280050922</v>
      </c>
      <c r="O145" s="101">
        <f t="shared" si="45"/>
        <v>1.9277462627984165</v>
      </c>
      <c r="P145" s="101">
        <f t="shared" si="46"/>
        <v>1.9277462627984165</v>
      </c>
      <c r="Q145" s="101">
        <f t="shared" si="47"/>
        <v>50.510162245994323</v>
      </c>
      <c r="R145" s="101">
        <f t="shared" si="48"/>
        <v>2.6456678558398954</v>
      </c>
      <c r="S145" s="101">
        <f t="shared" si="52"/>
        <v>700.84437450423661</v>
      </c>
      <c r="T145" s="101">
        <f t="shared" si="36"/>
        <v>70.451651456093472</v>
      </c>
      <c r="U145" s="101">
        <f t="shared" si="36"/>
        <v>9.8922103639545593</v>
      </c>
      <c r="V145" s="33">
        <f t="shared" si="49"/>
        <v>1000</v>
      </c>
      <c r="W145" s="105">
        <f t="shared" si="50"/>
        <v>1709206.1724161338</v>
      </c>
      <c r="X145" s="112">
        <f t="shared" si="53"/>
        <v>919.65613817995188</v>
      </c>
      <c r="Y145" s="32">
        <f>(uNES*L145+ uOCEX*G145+uEREX*'PH + UC'!H145+uHOEX*I145+uNES*S145+ uOCEX*N145+uEREX*O145+uHOEX*P145)/(1+oDR)^A$5:A$65536</f>
        <v>580.85609252891993</v>
      </c>
    </row>
    <row r="146" spans="1:25" x14ac:dyDescent="0.25">
      <c r="A146" s="4">
        <v>140</v>
      </c>
      <c r="C146" s="110">
        <f>IF(male=0,VLOOKUP((A144:A978/'Life tables'!$I$2)+age,lifetable,13,1),IF(male=1,VLOOKUP((A144:A978/'Life tables'!$I$2)+age,lifetable,10,1),"error"))</f>
        <v>4.9660762749414999E-4</v>
      </c>
      <c r="F146" s="101">
        <f t="shared" si="37"/>
        <v>161.31726259570758</v>
      </c>
      <c r="G146" s="101">
        <f t="shared" si="38"/>
        <v>16.204656646168239</v>
      </c>
      <c r="H146" s="101">
        <f t="shared" si="39"/>
        <v>0.37082365910589005</v>
      </c>
      <c r="I146" s="101">
        <f t="shared" si="40"/>
        <v>0.37082365910589005</v>
      </c>
      <c r="J146" s="101">
        <f t="shared" si="41"/>
        <v>20.030016256957204</v>
      </c>
      <c r="K146" s="101">
        <f t="shared" si="42"/>
        <v>7.2756110485500836</v>
      </c>
      <c r="L146" s="101">
        <f t="shared" si="51"/>
        <v>117.06533132582027</v>
      </c>
      <c r="M146" s="101">
        <f t="shared" si="43"/>
        <v>838.68273740429242</v>
      </c>
      <c r="N146" s="101">
        <f t="shared" si="44"/>
        <v>80.766964725105865</v>
      </c>
      <c r="O146" s="101">
        <f t="shared" si="45"/>
        <v>1.9278990760749459</v>
      </c>
      <c r="P146" s="101">
        <f t="shared" si="46"/>
        <v>1.9278990760749459</v>
      </c>
      <c r="Q146" s="101">
        <f t="shared" si="47"/>
        <v>50.96868279994144</v>
      </c>
      <c r="R146" s="101">
        <f t="shared" si="48"/>
        <v>2.6681295329031505</v>
      </c>
      <c r="S146" s="101">
        <f t="shared" si="52"/>
        <v>700.42316219419206</v>
      </c>
      <c r="T146" s="101">
        <f t="shared" si="36"/>
        <v>70.998699056898644</v>
      </c>
      <c r="U146" s="101">
        <f t="shared" si="36"/>
        <v>9.943740581453234</v>
      </c>
      <c r="V146" s="33">
        <f t="shared" si="49"/>
        <v>1000</v>
      </c>
      <c r="W146" s="105">
        <f t="shared" si="50"/>
        <v>1706014.1678610526</v>
      </c>
      <c r="X146" s="112">
        <f t="shared" si="53"/>
        <v>919.05756036164803</v>
      </c>
      <c r="Y146" s="32">
        <f>(uNES*L146+ uOCEX*G146+uEREX*'PH + UC'!H146+uHOEX*I146+uNES*S146+ uOCEX*N146+uEREX*O146+uHOEX*P146)/(1+oDR)^A$5:A$65536</f>
        <v>580.30442724390866</v>
      </c>
    </row>
    <row r="147" spans="1:25" x14ac:dyDescent="0.25">
      <c r="A147" s="4">
        <v>141</v>
      </c>
      <c r="C147" s="110">
        <f>IF(male=0,VLOOKUP((A145:A979/'Life tables'!$I$2)+age,lifetable,13,1),IF(male=1,VLOOKUP((A145:A979/'Life tables'!$I$2)+age,lifetable,10,1),"error"))</f>
        <v>4.9660762749414999E-4</v>
      </c>
      <c r="F147" s="101">
        <f t="shared" si="37"/>
        <v>161.25374596821297</v>
      </c>
      <c r="G147" s="101">
        <f t="shared" si="38"/>
        <v>16.198276268003426</v>
      </c>
      <c r="H147" s="101">
        <f t="shared" si="39"/>
        <v>0.37067765199020619</v>
      </c>
      <c r="I147" s="101">
        <f t="shared" si="40"/>
        <v>0.37067765199020619</v>
      </c>
      <c r="J147" s="101">
        <f t="shared" si="41"/>
        <v>20.118508447412609</v>
      </c>
      <c r="K147" s="101">
        <f t="shared" si="42"/>
        <v>7.3046681436161425</v>
      </c>
      <c r="L147" s="101">
        <f t="shared" si="51"/>
        <v>116.89093780520038</v>
      </c>
      <c r="M147" s="101">
        <f t="shared" si="43"/>
        <v>838.74625403178709</v>
      </c>
      <c r="N147" s="101">
        <f t="shared" si="44"/>
        <v>80.773081513950473</v>
      </c>
      <c r="O147" s="101">
        <f t="shared" si="45"/>
        <v>1.9280450831906299</v>
      </c>
      <c r="P147" s="101">
        <f t="shared" si="46"/>
        <v>1.9280450831906299</v>
      </c>
      <c r="Q147" s="101">
        <f t="shared" si="47"/>
        <v>51.427238079390733</v>
      </c>
      <c r="R147" s="101">
        <f t="shared" si="48"/>
        <v>2.6905929110744782</v>
      </c>
      <c r="S147" s="101">
        <f t="shared" si="52"/>
        <v>699.99925136099023</v>
      </c>
      <c r="T147" s="101">
        <f t="shared" si="36"/>
        <v>71.545746526803342</v>
      </c>
      <c r="U147" s="101">
        <f t="shared" si="36"/>
        <v>9.9952610546906211</v>
      </c>
      <c r="V147" s="33">
        <f t="shared" si="49"/>
        <v>1000</v>
      </c>
      <c r="W147" s="105">
        <f t="shared" si="50"/>
        <v>1702827.2392350067</v>
      </c>
      <c r="X147" s="112">
        <f t="shared" si="53"/>
        <v>918.45899241850611</v>
      </c>
      <c r="Y147" s="32">
        <f>(uNES*L147+ uOCEX*G147+uEREX*'PH + UC'!H147+uHOEX*I147+uNES*S147+ uOCEX*N147+uEREX*O147+uHOEX*P147)/(1+oDR)^A$5:A$65536</f>
        <v>579.75303642236747</v>
      </c>
    </row>
    <row r="148" spans="1:25" x14ac:dyDescent="0.25">
      <c r="A148" s="4">
        <v>142</v>
      </c>
      <c r="C148" s="110">
        <f>IF(male=0,VLOOKUP((A146:A980/'Life tables'!$I$2)+age,lifetable,13,1),IF(male=1,VLOOKUP((A146:A980/'Life tables'!$I$2)+age,lifetable,10,1),"error"))</f>
        <v>4.9660762749414999E-4</v>
      </c>
      <c r="F148" s="101">
        <f t="shared" si="37"/>
        <v>161.19305831208064</v>
      </c>
      <c r="G148" s="101">
        <f t="shared" si="38"/>
        <v>16.192180065932668</v>
      </c>
      <c r="H148" s="101">
        <f t="shared" si="39"/>
        <v>0.37053814789530998</v>
      </c>
      <c r="I148" s="101">
        <f t="shared" si="40"/>
        <v>0.37053814789530998</v>
      </c>
      <c r="J148" s="101">
        <f t="shared" si="41"/>
        <v>20.206967333937044</v>
      </c>
      <c r="K148" s="101">
        <f t="shared" si="42"/>
        <v>7.3337143030789198</v>
      </c>
      <c r="L148" s="101">
        <f t="shared" si="51"/>
        <v>116.71912031334139</v>
      </c>
      <c r="M148" s="101">
        <f t="shared" si="43"/>
        <v>838.80694168791933</v>
      </c>
      <c r="N148" s="101">
        <f t="shared" si="44"/>
        <v>80.778925866723554</v>
      </c>
      <c r="O148" s="101">
        <f t="shared" si="45"/>
        <v>1.9281845872855259</v>
      </c>
      <c r="P148" s="101">
        <f t="shared" si="46"/>
        <v>1.9281845872855259</v>
      </c>
      <c r="Q148" s="101">
        <f t="shared" si="47"/>
        <v>51.885826537700716</v>
      </c>
      <c r="R148" s="101">
        <f t="shared" si="48"/>
        <v>2.7130579145881111</v>
      </c>
      <c r="S148" s="101">
        <f t="shared" si="52"/>
        <v>699.57276219433584</v>
      </c>
      <c r="T148" s="101">
        <f t="shared" si="36"/>
        <v>72.092793871637753</v>
      </c>
      <c r="U148" s="101">
        <f t="shared" si="36"/>
        <v>10.04677221766703</v>
      </c>
      <c r="V148" s="33">
        <f t="shared" si="49"/>
        <v>1000</v>
      </c>
      <c r="W148" s="105">
        <f t="shared" si="50"/>
        <v>1699645.3792549497</v>
      </c>
      <c r="X148" s="112">
        <f t="shared" si="53"/>
        <v>917.86043391069506</v>
      </c>
      <c r="Y148" s="32">
        <f>(uNES*L148+ uOCEX*G148+uEREX*'PH + UC'!H148+uHOEX*I148+uNES*S148+ uOCEX*N148+uEREX*O148+uHOEX*P148)/(1+oDR)^A$5:A$65536</f>
        <v>579.20191971905183</v>
      </c>
    </row>
    <row r="149" spans="1:25" x14ac:dyDescent="0.25">
      <c r="A149" s="4">
        <v>143</v>
      </c>
      <c r="C149" s="110">
        <f>IF(male=0,VLOOKUP((A147:A981/'Life tables'!$I$2)+age,lifetable,13,1),IF(male=1,VLOOKUP((A147:A981/'Life tables'!$I$2)+age,lifetable,10,1),"error"))</f>
        <v>4.9660762749414999E-4</v>
      </c>
      <c r="F149" s="101">
        <f t="shared" si="37"/>
        <v>161.13507362756403</v>
      </c>
      <c r="G149" s="101">
        <f t="shared" si="38"/>
        <v>16.186355383017716</v>
      </c>
      <c r="H149" s="101">
        <f t="shared" si="39"/>
        <v>0.37040485718271937</v>
      </c>
      <c r="I149" s="101">
        <f t="shared" si="40"/>
        <v>0.37040485718271937</v>
      </c>
      <c r="J149" s="101">
        <f t="shared" si="41"/>
        <v>20.295394399856537</v>
      </c>
      <c r="K149" s="101">
        <f t="shared" si="42"/>
        <v>7.3627500139999889</v>
      </c>
      <c r="L149" s="101">
        <f t="shared" si="51"/>
        <v>116.54976411632434</v>
      </c>
      <c r="M149" s="101">
        <f t="shared" si="43"/>
        <v>838.86492637243589</v>
      </c>
      <c r="N149" s="101">
        <f t="shared" si="44"/>
        <v>80.784509917473699</v>
      </c>
      <c r="O149" s="101">
        <f t="shared" si="45"/>
        <v>1.9283178779981163</v>
      </c>
      <c r="P149" s="101">
        <f t="shared" si="46"/>
        <v>1.9283178779981163</v>
      </c>
      <c r="Q149" s="101">
        <f t="shared" si="47"/>
        <v>52.344446697115877</v>
      </c>
      <c r="R149" s="101">
        <f t="shared" si="48"/>
        <v>2.7355244710528184</v>
      </c>
      <c r="S149" s="101">
        <f t="shared" si="52"/>
        <v>699.14380953079728</v>
      </c>
      <c r="T149" s="101">
        <f t="shared" si="36"/>
        <v>72.639841096972418</v>
      </c>
      <c r="U149" s="101">
        <f t="shared" si="36"/>
        <v>10.098274485052807</v>
      </c>
      <c r="V149" s="33">
        <f t="shared" si="49"/>
        <v>999.99999999999989</v>
      </c>
      <c r="W149" s="105">
        <f t="shared" si="50"/>
        <v>1696468.5806401882</v>
      </c>
      <c r="X149" s="112">
        <f t="shared" si="53"/>
        <v>917.26188441797467</v>
      </c>
      <c r="Y149" s="32">
        <f>(uNES*L149+ uOCEX*G149+uEREX*'PH + UC'!H149+uHOEX*I149+uNES*S149+ uOCEX*N149+uEREX*O149+uHOEX*P149)/(1+oDR)^A$5:A$65536</f>
        <v>578.65107679933567</v>
      </c>
    </row>
    <row r="150" spans="1:25" x14ac:dyDescent="0.25">
      <c r="A150" s="4">
        <v>144</v>
      </c>
      <c r="C150" s="110">
        <f>IF(male=0,VLOOKUP((A148:A982/'Life tables'!$I$2)+age,lifetable,13,1),IF(male=1,VLOOKUP((A148:A982/'Life tables'!$I$2)+age,lifetable,10,1),"error"))</f>
        <v>4.9660762749414999E-4</v>
      </c>
      <c r="F150" s="101">
        <f t="shared" si="37"/>
        <v>161.07967152682778</v>
      </c>
      <c r="G150" s="101">
        <f t="shared" si="38"/>
        <v>16.180790126048553</v>
      </c>
      <c r="H150" s="101">
        <f t="shared" si="39"/>
        <v>0.37027750311418017</v>
      </c>
      <c r="I150" s="101">
        <f t="shared" si="40"/>
        <v>0.37027750311418017</v>
      </c>
      <c r="J150" s="101">
        <f t="shared" si="41"/>
        <v>20.383791062431161</v>
      </c>
      <c r="K150" s="101">
        <f t="shared" si="42"/>
        <v>7.3917757417476544</v>
      </c>
      <c r="L150" s="101">
        <f t="shared" si="51"/>
        <v>116.38275959037205</v>
      </c>
      <c r="M150" s="101">
        <f t="shared" si="43"/>
        <v>838.92032847317216</v>
      </c>
      <c r="N150" s="101">
        <f t="shared" si="44"/>
        <v>80.78984525981032</v>
      </c>
      <c r="O150" s="101">
        <f t="shared" si="45"/>
        <v>1.9284452320666556</v>
      </c>
      <c r="P150" s="101">
        <f t="shared" si="46"/>
        <v>1.9284452320666556</v>
      </c>
      <c r="Q150" s="101">
        <f t="shared" si="47"/>
        <v>52.803097145698544</v>
      </c>
      <c r="R150" s="101">
        <f t="shared" si="48"/>
        <v>2.7579925113016075</v>
      </c>
      <c r="S150" s="101">
        <f t="shared" si="52"/>
        <v>698.71250309222842</v>
      </c>
      <c r="T150" s="101">
        <f t="shared" si="36"/>
        <v>73.186888208129702</v>
      </c>
      <c r="U150" s="101">
        <f t="shared" si="36"/>
        <v>10.149768253049261</v>
      </c>
      <c r="V150" s="33">
        <f t="shared" si="49"/>
        <v>1000</v>
      </c>
      <c r="W150" s="105">
        <f t="shared" si="50"/>
        <v>1693296.8361127365</v>
      </c>
      <c r="X150" s="112">
        <f t="shared" si="53"/>
        <v>916.66334353882098</v>
      </c>
      <c r="Y150" s="32">
        <f>(uNES*L150+ uOCEX*G150+uEREX*'PH + UC'!H150+uHOEX*I150+uNES*S150+ uOCEX*N150+uEREX*O150+uHOEX*P150)/(1+oDR)^A$5:A$65536</f>
        <v>578.1005073387355</v>
      </c>
    </row>
    <row r="151" spans="1:25" x14ac:dyDescent="0.25">
      <c r="A151" s="4">
        <v>145</v>
      </c>
      <c r="C151" s="110">
        <f>IF(male=0,VLOOKUP((A149:A983/'Life tables'!$I$2)+age,lifetable,13,1),IF(male=1,VLOOKUP((A149:A983/'Life tables'!$I$2)+age,lifetable,10,1),"error"))</f>
        <v>4.9660762749414999E-4</v>
      </c>
      <c r="F151" s="101">
        <f t="shared" si="37"/>
        <v>161.02673698399846</v>
      </c>
      <c r="G151" s="101">
        <f t="shared" si="38"/>
        <v>16.175472740435453</v>
      </c>
      <c r="H151" s="101">
        <f t="shared" si="39"/>
        <v>0.370155821277102</v>
      </c>
      <c r="I151" s="101">
        <f t="shared" si="40"/>
        <v>0.370155821277102</v>
      </c>
      <c r="J151" s="101">
        <f t="shared" si="41"/>
        <v>20.472158675797548</v>
      </c>
      <c r="K151" s="101">
        <f t="shared" si="42"/>
        <v>7.4207919309631514</v>
      </c>
      <c r="L151" s="101">
        <f t="shared" si="51"/>
        <v>116.21800199424811</v>
      </c>
      <c r="M151" s="101">
        <f t="shared" si="43"/>
        <v>838.9732630160014</v>
      </c>
      <c r="N151" s="101">
        <f t="shared" si="44"/>
        <v>80.794942970974219</v>
      </c>
      <c r="O151" s="101">
        <f t="shared" si="45"/>
        <v>1.9285669139037336</v>
      </c>
      <c r="P151" s="101">
        <f t="shared" si="46"/>
        <v>1.9285669139037336</v>
      </c>
      <c r="Q151" s="101">
        <f t="shared" si="47"/>
        <v>53.261776534397441</v>
      </c>
      <c r="R151" s="101">
        <f t="shared" si="48"/>
        <v>2.7804619692481189</v>
      </c>
      <c r="S151" s="101">
        <f t="shared" si="52"/>
        <v>698.2789477135741</v>
      </c>
      <c r="T151" s="101">
        <f t="shared" si="36"/>
        <v>73.733935210194986</v>
      </c>
      <c r="U151" s="101">
        <f t="shared" si="36"/>
        <v>10.20125390021127</v>
      </c>
      <c r="V151" s="33">
        <f t="shared" si="49"/>
        <v>999.99999999999989</v>
      </c>
      <c r="W151" s="105">
        <f t="shared" si="50"/>
        <v>1690130.138397651</v>
      </c>
      <c r="X151" s="112">
        <f t="shared" si="53"/>
        <v>916.06481088959356</v>
      </c>
      <c r="Y151" s="32">
        <f>(uNES*L151+ uOCEX*G151+uEREX*'PH + UC'!H151+uHOEX*I151+uNES*S151+ uOCEX*N151+uEREX*O151+uHOEX*P151)/(1+oDR)^A$5:A$65536</f>
        <v>577.5502110224603</v>
      </c>
    </row>
    <row r="152" spans="1:25" x14ac:dyDescent="0.25">
      <c r="A152" s="4">
        <v>146</v>
      </c>
      <c r="C152" s="110">
        <f>IF(male=0,VLOOKUP((A150:A984/'Life tables'!$I$2)+age,lifetable,13,1),IF(male=1,VLOOKUP((A150:A984/'Life tables'!$I$2)+age,lifetable,10,1),"error"))</f>
        <v>4.9660762749414999E-4</v>
      </c>
      <c r="F152" s="101">
        <f t="shared" si="37"/>
        <v>160.97616009634777</v>
      </c>
      <c r="G152" s="101">
        <f t="shared" si="38"/>
        <v>16.170392186219345</v>
      </c>
      <c r="H152" s="101">
        <f t="shared" si="39"/>
        <v>0.37003955903558466</v>
      </c>
      <c r="I152" s="101">
        <f t="shared" si="40"/>
        <v>0.37003955903558466</v>
      </c>
      <c r="J152" s="101">
        <f t="shared" si="41"/>
        <v>20.560498533780347</v>
      </c>
      <c r="K152" s="101">
        <f t="shared" si="42"/>
        <v>7.4497990064838078</v>
      </c>
      <c r="L152" s="101">
        <f t="shared" si="51"/>
        <v>116.0553912517931</v>
      </c>
      <c r="M152" s="101">
        <f t="shared" si="43"/>
        <v>839.02383990365217</v>
      </c>
      <c r="N152" s="101">
        <f t="shared" si="44"/>
        <v>80.799813634836255</v>
      </c>
      <c r="O152" s="101">
        <f t="shared" si="45"/>
        <v>1.9286831761452512</v>
      </c>
      <c r="P152" s="101">
        <f t="shared" si="46"/>
        <v>1.9286831761452512</v>
      </c>
      <c r="Q152" s="101">
        <f t="shared" si="47"/>
        <v>53.720483574246778</v>
      </c>
      <c r="R152" s="101">
        <f t="shared" si="48"/>
        <v>2.8029327817494178</v>
      </c>
      <c r="S152" s="101">
        <f t="shared" si="52"/>
        <v>697.84324356052923</v>
      </c>
      <c r="T152" s="101">
        <f t="shared" si="36"/>
        <v>74.280982108027132</v>
      </c>
      <c r="U152" s="101">
        <f t="shared" si="36"/>
        <v>10.252731788233225</v>
      </c>
      <c r="V152" s="33">
        <f t="shared" si="49"/>
        <v>1000</v>
      </c>
      <c r="W152" s="105">
        <f t="shared" si="50"/>
        <v>1686968.4802233602</v>
      </c>
      <c r="X152" s="112">
        <f t="shared" si="53"/>
        <v>915.46628610373955</v>
      </c>
      <c r="Y152" s="32">
        <f>(uNES*L152+ uOCEX*G152+uEREX*'PH + UC'!H152+uHOEX*I152+uNES*S152+ uOCEX*N152+uEREX*O152+uHOEX*P152)/(1+oDR)^A$5:A$65536</f>
        <v>577.00018754497694</v>
      </c>
    </row>
    <row r="153" spans="1:25" x14ac:dyDescent="0.25">
      <c r="A153" s="4">
        <v>147</v>
      </c>
      <c r="C153" s="110">
        <f>IF(male=0,VLOOKUP((A151:A985/'Life tables'!$I$2)+age,lifetable,13,1),IF(male=1,VLOOKUP((A151:A985/'Life tables'!$I$2)+age,lifetable,10,1),"error"))</f>
        <v>4.9660762749414999E-4</v>
      </c>
      <c r="F153" s="101">
        <f t="shared" si="37"/>
        <v>160.92783585611244</v>
      </c>
      <c r="G153" s="101">
        <f t="shared" si="38"/>
        <v>16.165537915150644</v>
      </c>
      <c r="H153" s="101">
        <f t="shared" si="39"/>
        <v>0.36992847500589537</v>
      </c>
      <c r="I153" s="101">
        <f t="shared" si="40"/>
        <v>0.36992847500589537</v>
      </c>
      <c r="J153" s="101">
        <f t="shared" si="41"/>
        <v>20.64881187257846</v>
      </c>
      <c r="K153" s="101">
        <f t="shared" si="42"/>
        <v>7.4787973742250937</v>
      </c>
      <c r="L153" s="101">
        <f t="shared" si="51"/>
        <v>115.89483174414644</v>
      </c>
      <c r="M153" s="101">
        <f t="shared" si="43"/>
        <v>839.07216414388745</v>
      </c>
      <c r="N153" s="101">
        <f t="shared" si="44"/>
        <v>80.804467363871538</v>
      </c>
      <c r="O153" s="101">
        <f t="shared" si="45"/>
        <v>1.9287942601749404</v>
      </c>
      <c r="P153" s="101">
        <f t="shared" si="46"/>
        <v>1.9287942601749404</v>
      </c>
      <c r="Q153" s="101">
        <f t="shared" si="47"/>
        <v>54.179217033690094</v>
      </c>
      <c r="R153" s="101">
        <f t="shared" si="48"/>
        <v>2.8254048884748975</v>
      </c>
      <c r="S153" s="101">
        <f t="shared" si="52"/>
        <v>697.40548633750109</v>
      </c>
      <c r="T153" s="101">
        <f t="shared" si="36"/>
        <v>74.828028906268557</v>
      </c>
      <c r="U153" s="101">
        <f t="shared" si="36"/>
        <v>10.304202262699992</v>
      </c>
      <c r="V153" s="33">
        <f t="shared" si="49"/>
        <v>999.99999999999989</v>
      </c>
      <c r="W153" s="105">
        <f t="shared" si="50"/>
        <v>1683811.8543219625</v>
      </c>
      <c r="X153" s="112">
        <f t="shared" si="53"/>
        <v>914.86776883103141</v>
      </c>
      <c r="Y153" s="32">
        <f>(uNES*L153+ uOCEX*G153+uEREX*'PH + UC'!H153+uHOEX*I153+uNES*S153+ uOCEX*N153+uEREX*O153+uHOEX*P153)/(1+oDR)^A$5:A$65536</f>
        <v>576.45043660959743</v>
      </c>
    </row>
    <row r="154" spans="1:25" x14ac:dyDescent="0.25">
      <c r="A154" s="4">
        <v>148</v>
      </c>
      <c r="C154" s="110">
        <f>IF(male=0,VLOOKUP((A152:A986/'Life tables'!$I$2)+age,lifetable,13,1),IF(male=1,VLOOKUP((A152:A986/'Life tables'!$I$2)+age,lifetable,10,1),"error"))</f>
        <v>4.9660762749414999E-4</v>
      </c>
      <c r="F154" s="101">
        <f t="shared" si="37"/>
        <v>160.8816639324771</v>
      </c>
      <c r="G154" s="101">
        <f t="shared" si="38"/>
        <v>16.160899848788961</v>
      </c>
      <c r="H154" s="101">
        <f t="shared" si="39"/>
        <v>0.36982233855530777</v>
      </c>
      <c r="I154" s="101">
        <f t="shared" si="40"/>
        <v>0.36982233855530777</v>
      </c>
      <c r="J154" s="101">
        <f t="shared" si="41"/>
        <v>20.737099873331644</v>
      </c>
      <c r="K154" s="101">
        <f t="shared" si="42"/>
        <v>7.5077874220233838</v>
      </c>
      <c r="L154" s="101">
        <f t="shared" si="51"/>
        <v>115.73623211122249</v>
      </c>
      <c r="M154" s="101">
        <f t="shared" si="43"/>
        <v>839.11833606752282</v>
      </c>
      <c r="N154" s="101">
        <f t="shared" si="44"/>
        <v>80.808913820154984</v>
      </c>
      <c r="O154" s="101">
        <f t="shared" si="45"/>
        <v>1.928900396625528</v>
      </c>
      <c r="P154" s="101">
        <f t="shared" si="46"/>
        <v>1.928900396625528</v>
      </c>
      <c r="Q154" s="101">
        <f t="shared" si="47"/>
        <v>54.637975736023314</v>
      </c>
      <c r="R154" s="101">
        <f t="shared" si="48"/>
        <v>2.8478782317810194</v>
      </c>
      <c r="S154" s="101">
        <f t="shared" si="52"/>
        <v>696.96576748631242</v>
      </c>
      <c r="T154" s="101">
        <f t="shared" si="36"/>
        <v>75.375075609354951</v>
      </c>
      <c r="U154" s="101">
        <f t="shared" si="36"/>
        <v>10.355665653804403</v>
      </c>
      <c r="V154" s="33">
        <f t="shared" si="49"/>
        <v>999.99999999999989</v>
      </c>
      <c r="W154" s="105">
        <f t="shared" si="50"/>
        <v>1680660.2534295241</v>
      </c>
      <c r="X154" s="112">
        <f t="shared" si="53"/>
        <v>914.26925873684058</v>
      </c>
      <c r="Y154" s="32">
        <f>(uNES*L154+ uOCEX*G154+uEREX*'PH + UC'!H154+uHOEX*I154+uNES*S154+ uOCEX*N154+uEREX*O154+uHOEX*P154)/(1+oDR)^A$5:A$65536</f>
        <v>575.90095792808438</v>
      </c>
    </row>
    <row r="155" spans="1:25" x14ac:dyDescent="0.25">
      <c r="A155" s="4">
        <v>149</v>
      </c>
      <c r="C155" s="110">
        <f>IF(male=0,VLOOKUP((A153:A987/'Life tables'!$I$2)+age,lifetable,13,1),IF(male=1,VLOOKUP((A153:A987/'Life tables'!$I$2)+age,lifetable,10,1),"error"))</f>
        <v>4.9660762749414999E-4</v>
      </c>
      <c r="F155" s="101">
        <f t="shared" si="37"/>
        <v>160.8375484632673</v>
      </c>
      <c r="G155" s="101">
        <f t="shared" si="38"/>
        <v>16.156468357578248</v>
      </c>
      <c r="H155" s="101">
        <f t="shared" si="39"/>
        <v>0.36972092932326206</v>
      </c>
      <c r="I155" s="101">
        <f t="shared" si="40"/>
        <v>0.36972092932326206</v>
      </c>
      <c r="J155" s="101">
        <f t="shared" si="41"/>
        <v>20.825363664572794</v>
      </c>
      <c r="K155" s="101">
        <f t="shared" si="42"/>
        <v>7.5367695204411795</v>
      </c>
      <c r="L155" s="101">
        <f t="shared" si="51"/>
        <v>115.57950506202855</v>
      </c>
      <c r="M155" s="101">
        <f t="shared" si="43"/>
        <v>839.16245153673265</v>
      </c>
      <c r="N155" s="101">
        <f t="shared" si="44"/>
        <v>80.813162235421686</v>
      </c>
      <c r="O155" s="101">
        <f t="shared" si="45"/>
        <v>1.9290018058575737</v>
      </c>
      <c r="P155" s="101">
        <f t="shared" si="46"/>
        <v>1.9290018058575737</v>
      </c>
      <c r="Q155" s="101">
        <f t="shared" si="47"/>
        <v>55.096758556951656</v>
      </c>
      <c r="R155" s="101">
        <f t="shared" si="48"/>
        <v>2.8703527565916347</v>
      </c>
      <c r="S155" s="101">
        <f t="shared" si="52"/>
        <v>696.52417437605254</v>
      </c>
      <c r="T155" s="101">
        <f t="shared" si="36"/>
        <v>75.922122221524447</v>
      </c>
      <c r="U155" s="101">
        <f t="shared" si="36"/>
        <v>10.407122277032814</v>
      </c>
      <c r="V155" s="33">
        <f t="shared" si="49"/>
        <v>1000</v>
      </c>
      <c r="W155" s="105">
        <f t="shared" si="50"/>
        <v>1677513.6702863569</v>
      </c>
      <c r="X155" s="112">
        <f t="shared" si="53"/>
        <v>913.67075550144273</v>
      </c>
      <c r="Y155" s="32">
        <f>(uNES*L155+ uOCEX*G155+uEREX*'PH + UC'!H155+uHOEX*I155+uNES*S155+ uOCEX*N155+uEREX*O155+uHOEX*P155)/(1+oDR)^A$5:A$65536</f>
        <v>575.35175122027465</v>
      </c>
    </row>
    <row r="156" spans="1:25" x14ac:dyDescent="0.25">
      <c r="A156" s="4">
        <v>150</v>
      </c>
      <c r="C156" s="110">
        <f>IF(male=0,VLOOKUP((A154:A988/'Life tables'!$I$2)+age,lifetable,13,1),IF(male=1,VLOOKUP((A154:A988/'Life tables'!$I$2)+age,lifetable,10,1),"error"))</f>
        <v>4.9660762749414999E-4</v>
      </c>
      <c r="F156" s="101">
        <f t="shared" si="37"/>
        <v>160.79539785592047</v>
      </c>
      <c r="G156" s="101">
        <f t="shared" si="38"/>
        <v>16.152234240853897</v>
      </c>
      <c r="H156" s="101">
        <f t="shared" si="39"/>
        <v>0.36962403676385225</v>
      </c>
      <c r="I156" s="101">
        <f t="shared" si="40"/>
        <v>0.36962403676385225</v>
      </c>
      <c r="J156" s="101">
        <f t="shared" si="41"/>
        <v>20.913604324571004</v>
      </c>
      <c r="K156" s="101">
        <f t="shared" si="42"/>
        <v>7.5657440235364772</v>
      </c>
      <c r="L156" s="101">
        <f t="shared" si="51"/>
        <v>115.42456719343139</v>
      </c>
      <c r="M156" s="101">
        <f t="shared" si="43"/>
        <v>839.20460214407944</v>
      </c>
      <c r="N156" s="101">
        <f t="shared" si="44"/>
        <v>80.817221430233843</v>
      </c>
      <c r="O156" s="101">
        <f t="shared" si="45"/>
        <v>1.9290986984169836</v>
      </c>
      <c r="P156" s="101">
        <f t="shared" si="46"/>
        <v>1.9290986984169836</v>
      </c>
      <c r="Q156" s="101">
        <f t="shared" si="47"/>
        <v>55.555564422255379</v>
      </c>
      <c r="R156" s="101">
        <f t="shared" si="48"/>
        <v>2.8928284102836352</v>
      </c>
      <c r="S156" s="101">
        <f t="shared" si="52"/>
        <v>696.08079048447257</v>
      </c>
      <c r="T156" s="101">
        <f t="shared" si="36"/>
        <v>76.469168746826384</v>
      </c>
      <c r="U156" s="101">
        <f t="shared" si="36"/>
        <v>10.458572433820112</v>
      </c>
      <c r="V156" s="33">
        <f t="shared" si="49"/>
        <v>999.99999999999989</v>
      </c>
      <c r="W156" s="105">
        <f t="shared" si="50"/>
        <v>1674372.0976372778</v>
      </c>
      <c r="X156" s="112">
        <f t="shared" si="53"/>
        <v>913.07225881935335</v>
      </c>
      <c r="Y156" s="32">
        <f>(uNES*L156+ uOCEX*G156+uEREX*'PH + UC'!H156+uHOEX*I156+uNES*S156+ uOCEX*N156+uEREX*O156+uHOEX*P156)/(1+oDR)^A$5:A$65536</f>
        <v>574.80281621371921</v>
      </c>
    </row>
    <row r="157" spans="1:25" x14ac:dyDescent="0.25">
      <c r="A157" s="4">
        <v>151</v>
      </c>
      <c r="C157" s="110">
        <f>IF(male=0,VLOOKUP((A155:A989/'Life tables'!$I$2)+age,lifetable,13,1),IF(male=1,VLOOKUP((A155:A989/'Life tables'!$I$2)+age,lifetable,10,1),"error"))</f>
        <v>4.9660762749414999E-4</v>
      </c>
      <c r="F157" s="101">
        <f t="shared" si="37"/>
        <v>160.75512459732138</v>
      </c>
      <c r="G157" s="101">
        <f t="shared" si="38"/>
        <v>16.148188707740331</v>
      </c>
      <c r="H157" s="101">
        <f t="shared" si="39"/>
        <v>0.36953145970869067</v>
      </c>
      <c r="I157" s="101">
        <f t="shared" si="40"/>
        <v>0.36953145970869067</v>
      </c>
      <c r="J157" s="101">
        <f t="shared" si="41"/>
        <v>21.001822883570266</v>
      </c>
      <c r="K157" s="101">
        <f t="shared" si="42"/>
        <v>7.5947112695978571</v>
      </c>
      <c r="L157" s="101">
        <f t="shared" si="51"/>
        <v>115.27133881699555</v>
      </c>
      <c r="M157" s="101">
        <f t="shared" si="43"/>
        <v>839.24487540267853</v>
      </c>
      <c r="N157" s="101">
        <f t="shared" si="44"/>
        <v>80.821099832294081</v>
      </c>
      <c r="O157" s="101">
        <f t="shared" si="45"/>
        <v>1.929191275472145</v>
      </c>
      <c r="P157" s="101">
        <f t="shared" si="46"/>
        <v>1.929191275472145</v>
      </c>
      <c r="Q157" s="101">
        <f t="shared" si="47"/>
        <v>56.014392305559497</v>
      </c>
      <c r="R157" s="101">
        <f t="shared" si="48"/>
        <v>2.9153051425776964</v>
      </c>
      <c r="S157" s="101">
        <f t="shared" si="52"/>
        <v>695.6356955713029</v>
      </c>
      <c r="T157" s="101">
        <f t="shared" si="36"/>
        <v>77.016215189129767</v>
      </c>
      <c r="U157" s="101">
        <f t="shared" si="36"/>
        <v>10.510016412175553</v>
      </c>
      <c r="V157" s="33">
        <f t="shared" si="49"/>
        <v>999.99999999999989</v>
      </c>
      <c r="W157" s="105">
        <f t="shared" si="50"/>
        <v>1671235.5282318685</v>
      </c>
      <c r="X157" s="112">
        <f t="shared" si="53"/>
        <v>912.47376839869457</v>
      </c>
      <c r="Y157" s="32">
        <f>(uNES*L157+ uOCEX*G157+uEREX*'PH + UC'!H157+uHOEX*I157+uNES*S157+ uOCEX*N157+uEREX*O157+uHOEX*P157)/(1+oDR)^A$5:A$65536</f>
        <v>574.25415264333856</v>
      </c>
    </row>
    <row r="158" spans="1:25" x14ac:dyDescent="0.25">
      <c r="A158" s="4">
        <v>152</v>
      </c>
      <c r="C158" s="110">
        <f>IF(male=0,VLOOKUP((A156:A990/'Life tables'!$I$2)+age,lifetable,13,1),IF(male=1,VLOOKUP((A156:A990/'Life tables'!$I$2)+age,lifetable,10,1),"error"))</f>
        <v>4.9660762749414999E-4</v>
      </c>
      <c r="F158" s="101">
        <f t="shared" si="37"/>
        <v>160.71664507210738</v>
      </c>
      <c r="G158" s="101">
        <f t="shared" si="38"/>
        <v>16.144323358899378</v>
      </c>
      <c r="H158" s="101">
        <f t="shared" si="39"/>
        <v>0.36944300594924229</v>
      </c>
      <c r="I158" s="101">
        <f t="shared" si="40"/>
        <v>0.36944300594924229</v>
      </c>
      <c r="J158" s="101">
        <f t="shared" si="41"/>
        <v>21.090020325928464</v>
      </c>
      <c r="K158" s="101">
        <f t="shared" si="42"/>
        <v>7.6236715818468443</v>
      </c>
      <c r="L158" s="101">
        <f t="shared" si="51"/>
        <v>115.11974379353421</v>
      </c>
      <c r="M158" s="101">
        <f t="shared" si="43"/>
        <v>839.28335492789245</v>
      </c>
      <c r="N158" s="101">
        <f t="shared" si="44"/>
        <v>80.824805493942975</v>
      </c>
      <c r="O158" s="101">
        <f t="shared" si="45"/>
        <v>1.9292797292315933</v>
      </c>
      <c r="P158" s="101">
        <f t="shared" si="46"/>
        <v>1.9292797292315933</v>
      </c>
      <c r="Q158" s="101">
        <f t="shared" si="47"/>
        <v>56.473241226202802</v>
      </c>
      <c r="R158" s="101">
        <f t="shared" si="48"/>
        <v>2.9377829054338882</v>
      </c>
      <c r="S158" s="101">
        <f t="shared" si="52"/>
        <v>695.18896584384959</v>
      </c>
      <c r="T158" s="101">
        <f t="shared" si="36"/>
        <v>77.563261552131266</v>
      </c>
      <c r="U158" s="101">
        <f t="shared" si="36"/>
        <v>10.561454487280733</v>
      </c>
      <c r="V158" s="33">
        <f t="shared" si="49"/>
        <v>999.99999999999977</v>
      </c>
      <c r="W158" s="105">
        <f t="shared" si="50"/>
        <v>1668103.954824711</v>
      </c>
      <c r="X158" s="112">
        <f t="shared" si="53"/>
        <v>911.87528396058781</v>
      </c>
      <c r="Y158" s="32">
        <f>(uNES*L158+ uOCEX*G158+uEREX*'PH + UC'!H158+uHOEX*I158+uNES*S158+ uOCEX*N158+uEREX*O158+uHOEX*P158)/(1+oDR)^A$5:A$65536</f>
        <v>573.70576025109426</v>
      </c>
    </row>
    <row r="159" spans="1:25" x14ac:dyDescent="0.25">
      <c r="A159" s="4">
        <v>153</v>
      </c>
      <c r="C159" s="110">
        <f>IF(male=0,VLOOKUP((A157:A991/'Life tables'!$I$2)+age,lifetable,13,1),IF(male=1,VLOOKUP((A157:A991/'Life tables'!$I$2)+age,lifetable,10,1),"error"))</f>
        <v>4.9660762749414999E-4</v>
      </c>
      <c r="F159" s="101">
        <f t="shared" si="37"/>
        <v>160.67987938906603</v>
      </c>
      <c r="G159" s="101">
        <f t="shared" si="38"/>
        <v>16.140630169091537</v>
      </c>
      <c r="H159" s="101">
        <f t="shared" si="39"/>
        <v>0.36935849183776071</v>
      </c>
      <c r="I159" s="101">
        <f t="shared" si="40"/>
        <v>0.36935849183776071</v>
      </c>
      <c r="J159" s="101">
        <f t="shared" si="41"/>
        <v>21.178197592161101</v>
      </c>
      <c r="K159" s="101">
        <f t="shared" si="42"/>
        <v>7.6526252691089764</v>
      </c>
      <c r="L159" s="101">
        <f t="shared" si="51"/>
        <v>114.96970937502888</v>
      </c>
      <c r="M159" s="101">
        <f t="shared" si="43"/>
        <v>839.32012061093383</v>
      </c>
      <c r="N159" s="101">
        <f t="shared" si="44"/>
        <v>80.828346108877412</v>
      </c>
      <c r="O159" s="101">
        <f t="shared" si="45"/>
        <v>1.9293642433430749</v>
      </c>
      <c r="P159" s="101">
        <f t="shared" si="46"/>
        <v>1.9293642433430749</v>
      </c>
      <c r="Q159" s="101">
        <f t="shared" si="47"/>
        <v>56.932110247201827</v>
      </c>
      <c r="R159" s="101">
        <f t="shared" si="48"/>
        <v>2.9602616529519348</v>
      </c>
      <c r="S159" s="101">
        <f t="shared" si="52"/>
        <v>694.74067411521651</v>
      </c>
      <c r="T159" s="101">
        <f t="shared" si="36"/>
        <v>78.110307839362932</v>
      </c>
      <c r="U159" s="101">
        <f t="shared" si="36"/>
        <v>10.612886922060911</v>
      </c>
      <c r="V159" s="33">
        <f t="shared" si="49"/>
        <v>999.99999999999989</v>
      </c>
      <c r="W159" s="105">
        <f t="shared" si="50"/>
        <v>1664977.3701756147</v>
      </c>
      <c r="X159" s="112">
        <f t="shared" si="53"/>
        <v>911.27680523857612</v>
      </c>
      <c r="Y159" s="32">
        <f>(uNES*L159+ uOCEX*G159+uEREX*'PH + UC'!H159+uHOEX*I159+uNES*S159+ uOCEX*N159+uEREX*O159+uHOEX*P159)/(1+oDR)^A$5:A$65536</f>
        <v>573.15763878567691</v>
      </c>
    </row>
    <row r="160" spans="1:25" x14ac:dyDescent="0.25">
      <c r="A160" s="4">
        <v>154</v>
      </c>
      <c r="C160" s="110">
        <f>IF(male=0,VLOOKUP((A158:A992/'Life tables'!$I$2)+age,lifetable,13,1),IF(male=1,VLOOKUP((A158:A992/'Life tables'!$I$2)+age,lifetable,10,1),"error"))</f>
        <v>4.9660762749414999E-4</v>
      </c>
      <c r="F160" s="101">
        <f t="shared" si="37"/>
        <v>160.64475121526505</v>
      </c>
      <c r="G160" s="101">
        <f t="shared" si="38"/>
        <v>16.137101470514011</v>
      </c>
      <c r="H160" s="101">
        <f t="shared" si="39"/>
        <v>0.36927774190599899</v>
      </c>
      <c r="I160" s="101">
        <f t="shared" si="40"/>
        <v>0.36927774190599899</v>
      </c>
      <c r="J160" s="101">
        <f t="shared" si="41"/>
        <v>21.266355580893997</v>
      </c>
      <c r="K160" s="101">
        <f t="shared" si="42"/>
        <v>7.6815726264549911</v>
      </c>
      <c r="L160" s="101">
        <f t="shared" si="51"/>
        <v>114.82116605359005</v>
      </c>
      <c r="M160" s="101">
        <f t="shared" si="43"/>
        <v>839.35524878473473</v>
      </c>
      <c r="N160" s="101">
        <f t="shared" si="44"/>
        <v>80.831729028124101</v>
      </c>
      <c r="O160" s="101">
        <f t="shared" si="45"/>
        <v>1.9294449932748363</v>
      </c>
      <c r="P160" s="101">
        <f t="shared" si="46"/>
        <v>1.9294449932748363</v>
      </c>
      <c r="Q160" s="101">
        <f t="shared" si="47"/>
        <v>57.390998473305466</v>
      </c>
      <c r="R160" s="101">
        <f t="shared" si="48"/>
        <v>2.9827413412759149</v>
      </c>
      <c r="S160" s="101">
        <f t="shared" si="52"/>
        <v>694.29088995547954</v>
      </c>
      <c r="T160" s="101">
        <f t="shared" si="36"/>
        <v>78.657354054199459</v>
      </c>
      <c r="U160" s="101">
        <f t="shared" si="36"/>
        <v>10.664313967730905</v>
      </c>
      <c r="V160" s="33">
        <f t="shared" si="49"/>
        <v>999.99999999999977</v>
      </c>
      <c r="W160" s="105">
        <f t="shared" si="50"/>
        <v>1661855.7670498374</v>
      </c>
      <c r="X160" s="112">
        <f t="shared" si="53"/>
        <v>910.67833197806931</v>
      </c>
      <c r="Y160" s="32">
        <f>(uNES*L160+ uOCEX*G160+uEREX*'PH + UC'!H160+uHOEX*I160+uNES*S160+ uOCEX*N160+uEREX*O160+uHOEX*P160)/(1+oDR)^A$5:A$65536</f>
        <v>572.60978800220357</v>
      </c>
    </row>
    <row r="161" spans="1:25" x14ac:dyDescent="0.25">
      <c r="A161" s="4">
        <v>155</v>
      </c>
      <c r="C161" s="110">
        <f>IF(male=0,VLOOKUP((A159:A993/'Life tables'!$I$2)+age,lifetable,13,1),IF(male=1,VLOOKUP((A159:A993/'Life tables'!$I$2)+age,lifetable,10,1),"error"))</f>
        <v>4.9660762749414999E-4</v>
      </c>
      <c r="F161" s="101">
        <f t="shared" si="37"/>
        <v>160.61118761756978</v>
      </c>
      <c r="G161" s="101">
        <f t="shared" si="38"/>
        <v>16.133729936880783</v>
      </c>
      <c r="H161" s="101">
        <f t="shared" si="39"/>
        <v>0.36920058850090243</v>
      </c>
      <c r="I161" s="101">
        <f t="shared" si="40"/>
        <v>0.36920058850090243</v>
      </c>
      <c r="J161" s="101">
        <f t="shared" si="41"/>
        <v>21.354495150729011</v>
      </c>
      <c r="K161" s="101">
        <f t="shared" si="42"/>
        <v>7.7105139358134496</v>
      </c>
      <c r="L161" s="101">
        <f t="shared" si="51"/>
        <v>114.67404741714473</v>
      </c>
      <c r="M161" s="101">
        <f t="shared" si="43"/>
        <v>839.38881238242993</v>
      </c>
      <c r="N161" s="101">
        <f t="shared" si="44"/>
        <v>80.834961275301964</v>
      </c>
      <c r="O161" s="101">
        <f t="shared" si="45"/>
        <v>1.9295221466799328</v>
      </c>
      <c r="P161" s="101">
        <f t="shared" si="46"/>
        <v>1.9295221466799328</v>
      </c>
      <c r="Q161" s="101">
        <f t="shared" si="47"/>
        <v>57.849905049136268</v>
      </c>
      <c r="R161" s="101">
        <f t="shared" si="48"/>
        <v>3.0052219285032096</v>
      </c>
      <c r="S161" s="101">
        <f t="shared" si="52"/>
        <v>693.83967983612865</v>
      </c>
      <c r="T161" s="101">
        <f t="shared" si="36"/>
        <v>79.204400199865276</v>
      </c>
      <c r="U161" s="101">
        <f t="shared" si="36"/>
        <v>10.71573586431666</v>
      </c>
      <c r="V161" s="33">
        <f t="shared" si="49"/>
        <v>999.99999999999977</v>
      </c>
      <c r="W161" s="105">
        <f t="shared" si="50"/>
        <v>1658739.1382182911</v>
      </c>
      <c r="X161" s="112">
        <f t="shared" si="53"/>
        <v>910.07986393581791</v>
      </c>
      <c r="Y161" s="32">
        <f>(uNES*L161+ uOCEX*G161+uEREX*'PH + UC'!H161+uHOEX*I161+uNES*S161+ uOCEX*N161+uEREX*O161+uHOEX*P161)/(1+oDR)^A$5:A$65536</f>
        <v>572.06220766193439</v>
      </c>
    </row>
    <row r="162" spans="1:25" x14ac:dyDescent="0.25">
      <c r="A162" s="4">
        <v>156</v>
      </c>
      <c r="C162" s="110">
        <f>IF(male=0,VLOOKUP((A160:A994/'Life tables'!$I$2)+age,lifetable,13,1),IF(male=1,VLOOKUP((A160:A994/'Life tables'!$I$2)+age,lifetable,10,1),"error"))</f>
        <v>4.9660762749414999E-4</v>
      </c>
      <c r="F162" s="101">
        <f t="shared" si="37"/>
        <v>160.57911891121938</v>
      </c>
      <c r="G162" s="101">
        <f t="shared" si="38"/>
        <v>16.130508568211781</v>
      </c>
      <c r="H162" s="101">
        <f t="shared" si="39"/>
        <v>0.36912687143652689</v>
      </c>
      <c r="I162" s="101">
        <f t="shared" si="40"/>
        <v>0.36912687143652689</v>
      </c>
      <c r="J162" s="101">
        <f t="shared" si="41"/>
        <v>21.442617122026682</v>
      </c>
      <c r="K162" s="101">
        <f t="shared" si="42"/>
        <v>7.7394494665560787</v>
      </c>
      <c r="L162" s="101">
        <f t="shared" si="51"/>
        <v>114.52829001155177</v>
      </c>
      <c r="M162" s="101">
        <f t="shared" si="43"/>
        <v>839.42088108878033</v>
      </c>
      <c r="N162" s="101">
        <f t="shared" si="44"/>
        <v>80.838049561204443</v>
      </c>
      <c r="O162" s="101">
        <f t="shared" si="45"/>
        <v>1.9295958637443082</v>
      </c>
      <c r="P162" s="101">
        <f t="shared" si="46"/>
        <v>1.9295958637443082</v>
      </c>
      <c r="Q162" s="101">
        <f t="shared" si="47"/>
        <v>58.308829157414493</v>
      </c>
      <c r="R162" s="101">
        <f t="shared" si="48"/>
        <v>3.027703374597503</v>
      </c>
      <c r="S162" s="101">
        <f t="shared" si="52"/>
        <v>693.38710726807528</v>
      </c>
      <c r="T162" s="101">
        <f t="shared" si="36"/>
        <v>79.751446279441183</v>
      </c>
      <c r="U162" s="101">
        <f t="shared" si="36"/>
        <v>10.767152841153582</v>
      </c>
      <c r="V162" s="33">
        <f t="shared" si="49"/>
        <v>999.99999999999977</v>
      </c>
      <c r="W162" s="105">
        <f t="shared" si="50"/>
        <v>1655627.4764577379</v>
      </c>
      <c r="X162" s="112">
        <f t="shared" si="53"/>
        <v>909.48140087940487</v>
      </c>
      <c r="Y162" s="32">
        <f>(uNES*L162+ uOCEX*G162+uEREX*'PH + UC'!H162+uHOEX*I162+uNES*S162+ uOCEX*N162+uEREX*O162+uHOEX*P162)/(1+oDR)^A$5:A$65536</f>
        <v>571.51489753199678</v>
      </c>
    </row>
    <row r="163" spans="1:25" x14ac:dyDescent="0.25">
      <c r="A163" s="4">
        <v>157</v>
      </c>
      <c r="C163" s="110">
        <f>IF(male=0,VLOOKUP((A161:A995/'Life tables'!$I$2)+age,lifetable,13,1),IF(male=1,VLOOKUP((A161:A995/'Life tables'!$I$2)+age,lifetable,10,1),"error"))</f>
        <v>5.3177043245611344E-4</v>
      </c>
      <c r="F163" s="101">
        <f t="shared" si="37"/>
        <v>160.54847851514725</v>
      </c>
      <c r="G163" s="101">
        <f t="shared" si="38"/>
        <v>16.127430676299518</v>
      </c>
      <c r="H163" s="101">
        <f t="shared" si="39"/>
        <v>0.36905643766146096</v>
      </c>
      <c r="I163" s="101">
        <f t="shared" si="40"/>
        <v>0.36905643766146096</v>
      </c>
      <c r="J163" s="101">
        <f t="shared" si="41"/>
        <v>21.536960653264906</v>
      </c>
      <c r="K163" s="101">
        <f t="shared" si="42"/>
        <v>7.7683794760570386</v>
      </c>
      <c r="L163" s="101">
        <f t="shared" si="51"/>
        <v>114.37759483420287</v>
      </c>
      <c r="M163" s="101">
        <f t="shared" si="43"/>
        <v>839.45152148485249</v>
      </c>
      <c r="N163" s="101">
        <f t="shared" si="44"/>
        <v>80.841000297732521</v>
      </c>
      <c r="O163" s="101">
        <f t="shared" si="45"/>
        <v>1.9296662975193744</v>
      </c>
      <c r="P163" s="101">
        <f t="shared" si="46"/>
        <v>1.9296662975193744</v>
      </c>
      <c r="Q163" s="101">
        <f t="shared" si="47"/>
        <v>58.800265788672</v>
      </c>
      <c r="R163" s="101">
        <f t="shared" si="48"/>
        <v>3.0501856413056605</v>
      </c>
      <c r="S163" s="101">
        <f t="shared" si="52"/>
        <v>692.9007371621035</v>
      </c>
      <c r="T163" s="101">
        <f t="shared" si="36"/>
        <v>80.337226441936906</v>
      </c>
      <c r="U163" s="101">
        <f t="shared" si="36"/>
        <v>10.818565117362699</v>
      </c>
      <c r="V163" s="33">
        <f t="shared" si="49"/>
        <v>999.99999999999977</v>
      </c>
      <c r="W163" s="105">
        <f t="shared" si="50"/>
        <v>1652442.8458155885</v>
      </c>
      <c r="X163" s="112">
        <f t="shared" si="53"/>
        <v>908.84420844070007</v>
      </c>
      <c r="Y163" s="32">
        <f>(uNES*L163+ uOCEX*G163+uEREX*'PH + UC'!H163+uHOEX*I163+uNES*S163+ uOCEX*N163+uEREX*O163+uHOEX*P163)/(1+oDR)^A$5:A$65536</f>
        <v>570.94308839511416</v>
      </c>
    </row>
    <row r="164" spans="1:25" x14ac:dyDescent="0.25">
      <c r="A164" s="4">
        <v>158</v>
      </c>
      <c r="C164" s="110">
        <f>IF(male=0,VLOOKUP((A162:A996/'Life tables'!$I$2)+age,lifetable,13,1),IF(male=1,VLOOKUP((A162:A996/'Life tables'!$I$2)+age,lifetable,10,1),"error"))</f>
        <v>5.3177043245611344E-4</v>
      </c>
      <c r="F164" s="101">
        <f t="shared" si="37"/>
        <v>160.51920281374544</v>
      </c>
      <c r="G164" s="101">
        <f t="shared" si="38"/>
        <v>16.124489870823041</v>
      </c>
      <c r="H164" s="101">
        <f t="shared" si="39"/>
        <v>0.36898914094106022</v>
      </c>
      <c r="I164" s="101">
        <f t="shared" si="40"/>
        <v>0.36898914094106022</v>
      </c>
      <c r="J164" s="101">
        <f t="shared" si="41"/>
        <v>21.631286981144523</v>
      </c>
      <c r="K164" s="101">
        <f t="shared" si="42"/>
        <v>7.7973042102272849</v>
      </c>
      <c r="L164" s="101">
        <f t="shared" si="51"/>
        <v>114.22814346966847</v>
      </c>
      <c r="M164" s="101">
        <f t="shared" si="43"/>
        <v>839.48079718625434</v>
      </c>
      <c r="N164" s="101">
        <f t="shared" si="44"/>
        <v>80.843819611207053</v>
      </c>
      <c r="O164" s="101">
        <f t="shared" si="45"/>
        <v>1.9297335942397751</v>
      </c>
      <c r="P164" s="101">
        <f t="shared" si="46"/>
        <v>1.9297335942397751</v>
      </c>
      <c r="Q164" s="101">
        <f t="shared" si="47"/>
        <v>59.29171955868226</v>
      </c>
      <c r="R164" s="101">
        <f t="shared" si="48"/>
        <v>3.0726686920783055</v>
      </c>
      <c r="S164" s="101">
        <f t="shared" si="52"/>
        <v>692.41312213580716</v>
      </c>
      <c r="T164" s="101">
        <f t="shared" si="36"/>
        <v>80.923006539826787</v>
      </c>
      <c r="U164" s="101">
        <f t="shared" si="36"/>
        <v>10.869972902305591</v>
      </c>
      <c r="V164" s="33">
        <f t="shared" si="49"/>
        <v>999.99999999999977</v>
      </c>
      <c r="W164" s="105">
        <f t="shared" si="50"/>
        <v>1649263.3469613979</v>
      </c>
      <c r="X164" s="112">
        <f t="shared" si="53"/>
        <v>908.20702055786739</v>
      </c>
      <c r="Y164" s="32">
        <f>(uNES*L164+ uOCEX*G164+uEREX*'PH + UC'!H164+uHOEX*I164+uNES*S164+ uOCEX*N164+uEREX*O164+uHOEX*P164)/(1+oDR)^A$5:A$65536</f>
        <v>570.37156326866432</v>
      </c>
    </row>
    <row r="165" spans="1:25" x14ac:dyDescent="0.25">
      <c r="A165" s="4">
        <v>159</v>
      </c>
      <c r="C165" s="110">
        <f>IF(male=0,VLOOKUP((A163:A997/'Life tables'!$I$2)+age,lifetable,13,1),IF(male=1,VLOOKUP((A163:A997/'Life tables'!$I$2)+age,lifetable,10,1),"error"))</f>
        <v>5.3177043245611344E-4</v>
      </c>
      <c r="F165" s="101">
        <f t="shared" si="37"/>
        <v>160.4912310247858</v>
      </c>
      <c r="G165" s="101">
        <f t="shared" si="38"/>
        <v>16.121680046080314</v>
      </c>
      <c r="H165" s="101">
        <f t="shared" si="39"/>
        <v>0.36892484155383504</v>
      </c>
      <c r="I165" s="101">
        <f t="shared" si="40"/>
        <v>0.36892484155383504</v>
      </c>
      <c r="J165" s="101">
        <f t="shared" si="41"/>
        <v>21.725596871887085</v>
      </c>
      <c r="K165" s="101">
        <f t="shared" si="42"/>
        <v>7.8262239040251291</v>
      </c>
      <c r="L165" s="101">
        <f t="shared" si="51"/>
        <v>114.07988051968562</v>
      </c>
      <c r="M165" s="101">
        <f t="shared" si="43"/>
        <v>839.50876897521402</v>
      </c>
      <c r="N165" s="101">
        <f t="shared" si="44"/>
        <v>80.846513355088319</v>
      </c>
      <c r="O165" s="101">
        <f t="shared" si="45"/>
        <v>1.9297978936270004</v>
      </c>
      <c r="P165" s="101">
        <f t="shared" si="46"/>
        <v>1.9297978936270004</v>
      </c>
      <c r="Q165" s="101">
        <f t="shared" si="47"/>
        <v>59.783189704101204</v>
      </c>
      <c r="R165" s="101">
        <f t="shared" si="48"/>
        <v>3.0951524919939368</v>
      </c>
      <c r="S165" s="101">
        <f t="shared" si="52"/>
        <v>691.92431763677655</v>
      </c>
      <c r="T165" s="101">
        <f t="shared" si="36"/>
        <v>81.508786575988296</v>
      </c>
      <c r="U165" s="101">
        <f t="shared" si="36"/>
        <v>10.921376396019067</v>
      </c>
      <c r="V165" s="33">
        <f t="shared" si="49"/>
        <v>999.99999999999977</v>
      </c>
      <c r="W165" s="105">
        <f t="shared" si="50"/>
        <v>1646088.9723813126</v>
      </c>
      <c r="X165" s="112">
        <f t="shared" si="53"/>
        <v>907.56983702799255</v>
      </c>
      <c r="Y165" s="32">
        <f>(uNES*L165+ uOCEX*G165+uEREX*'PH + UC'!H165+uHOEX*I165+uNES*S165+ uOCEX*N165+uEREX*O165+uHOEX*P165)/(1+oDR)^A$5:A$65536</f>
        <v>569.80032192958868</v>
      </c>
    </row>
    <row r="166" spans="1:25" x14ac:dyDescent="0.25">
      <c r="A166" s="4">
        <v>160</v>
      </c>
      <c r="C166" s="110">
        <f>IF(male=0,VLOOKUP((A164:A998/'Life tables'!$I$2)+age,lifetable,13,1),IF(male=1,VLOOKUP((A164:A998/'Life tables'!$I$2)+age,lifetable,10,1),"error"))</f>
        <v>5.3177043245611344E-4</v>
      </c>
      <c r="F166" s="101">
        <f t="shared" si="37"/>
        <v>160.46450507322405</v>
      </c>
      <c r="G166" s="101">
        <f t="shared" si="38"/>
        <v>16.118995368311602</v>
      </c>
      <c r="H166" s="101">
        <f t="shared" si="39"/>
        <v>0.36886340600136069</v>
      </c>
      <c r="I166" s="101">
        <f t="shared" si="40"/>
        <v>0.36886340600136069</v>
      </c>
      <c r="J166" s="101">
        <f t="shared" si="41"/>
        <v>21.819891057587348</v>
      </c>
      <c r="K166" s="101">
        <f t="shared" si="42"/>
        <v>7.8551387819440581</v>
      </c>
      <c r="L166" s="101">
        <f t="shared" si="51"/>
        <v>113.93275305337832</v>
      </c>
      <c r="M166" s="101">
        <f t="shared" si="43"/>
        <v>839.53549492677575</v>
      </c>
      <c r="N166" s="101">
        <f t="shared" si="44"/>
        <v>80.849087122128893</v>
      </c>
      <c r="O166" s="101">
        <f t="shared" si="45"/>
        <v>1.9298593291794748</v>
      </c>
      <c r="P166" s="101">
        <f t="shared" si="46"/>
        <v>1.9298593291794748</v>
      </c>
      <c r="Q166" s="101">
        <f t="shared" si="47"/>
        <v>60.274675495583402</v>
      </c>
      <c r="R166" s="101">
        <f t="shared" si="48"/>
        <v>3.1176370076864246</v>
      </c>
      <c r="S166" s="101">
        <f t="shared" si="52"/>
        <v>691.43437664301814</v>
      </c>
      <c r="T166" s="101">
        <f t="shared" si="36"/>
        <v>82.09456655317075</v>
      </c>
      <c r="U166" s="101">
        <f t="shared" si="36"/>
        <v>10.972775789630482</v>
      </c>
      <c r="V166" s="33">
        <f t="shared" si="49"/>
        <v>999.99999999999977</v>
      </c>
      <c r="W166" s="105">
        <f t="shared" si="50"/>
        <v>1642919.7145685209</v>
      </c>
      <c r="X166" s="112">
        <f t="shared" si="53"/>
        <v>906.93265765719866</v>
      </c>
      <c r="Y166" s="32">
        <f>(uNES*L166+ uOCEX*G166+uEREX*'PH + UC'!H166+uHOEX*I166+uNES*S166+ uOCEX*N166+uEREX*O166+uHOEX*P166)/(1+oDR)^A$5:A$65536</f>
        <v>569.22936415972924</v>
      </c>
    </row>
    <row r="167" spans="1:25" x14ac:dyDescent="0.25">
      <c r="A167" s="4">
        <v>161</v>
      </c>
      <c r="C167" s="110">
        <f>IF(male=0,VLOOKUP((A165:A999/'Life tables'!$I$2)+age,lifetable,13,1),IF(male=1,VLOOKUP((A165:A999/'Life tables'!$I$2)+age,lifetable,10,1),"error"))</f>
        <v>5.3177043245611344E-4</v>
      </c>
      <c r="F167" s="101">
        <f t="shared" si="37"/>
        <v>160.43896947062416</v>
      </c>
      <c r="G167" s="101">
        <f t="shared" si="38"/>
        <v>16.116430263587372</v>
      </c>
      <c r="H167" s="101">
        <f t="shared" si="39"/>
        <v>0.36880470673110782</v>
      </c>
      <c r="I167" s="101">
        <f t="shared" si="40"/>
        <v>0.36880470673110782</v>
      </c>
      <c r="J167" s="101">
        <f t="shared" si="41"/>
        <v>21.914170237733252</v>
      </c>
      <c r="K167" s="101">
        <f t="shared" si="42"/>
        <v>7.8840490584788272</v>
      </c>
      <c r="L167" s="101">
        <f t="shared" si="51"/>
        <v>113.78671049736249</v>
      </c>
      <c r="M167" s="101">
        <f t="shared" si="43"/>
        <v>839.56103052937556</v>
      </c>
      <c r="N167" s="101">
        <f t="shared" si="44"/>
        <v>80.851546255985397</v>
      </c>
      <c r="O167" s="101">
        <f t="shared" si="45"/>
        <v>1.9299180284497275</v>
      </c>
      <c r="P167" s="101">
        <f t="shared" si="46"/>
        <v>1.9299180284497275</v>
      </c>
      <c r="Q167" s="101">
        <f t="shared" si="47"/>
        <v>60.766176236267789</v>
      </c>
      <c r="R167" s="101">
        <f t="shared" si="48"/>
        <v>3.1401222072757347</v>
      </c>
      <c r="S167" s="101">
        <f t="shared" si="52"/>
        <v>690.94334977294716</v>
      </c>
      <c r="T167" s="101">
        <f t="shared" si="36"/>
        <v>82.680346474001041</v>
      </c>
      <c r="U167" s="101">
        <f t="shared" si="36"/>
        <v>11.024171265754562</v>
      </c>
      <c r="V167" s="33">
        <f t="shared" si="49"/>
        <v>999.99999999999977</v>
      </c>
      <c r="W167" s="105">
        <f t="shared" si="50"/>
        <v>1639755.566023398</v>
      </c>
      <c r="X167" s="112">
        <f t="shared" si="53"/>
        <v>906.29548226024406</v>
      </c>
      <c r="Y167" s="32">
        <f>(uNES*L167+ uOCEX*G167+uEREX*'PH + UC'!H167+uHOEX*I167+uNES*S167+ uOCEX*N167+uEREX*O167+uHOEX*P167)/(1+oDR)^A$5:A$65536</f>
        <v>568.65868974561022</v>
      </c>
    </row>
    <row r="168" spans="1:25" x14ac:dyDescent="0.25">
      <c r="A168" s="4">
        <v>162</v>
      </c>
      <c r="C168" s="110">
        <f>IF(male=0,VLOOKUP((A166:A1000/'Life tables'!$I$2)+age,lifetable,13,1),IF(male=1,VLOOKUP((A166:A1000/'Life tables'!$I$2)+age,lifetable,10,1),"error"))</f>
        <v>5.3177043245611344E-4</v>
      </c>
      <c r="F168" s="101">
        <f t="shared" si="37"/>
        <v>160.41457119995329</v>
      </c>
      <c r="G168" s="101">
        <f t="shared" si="38"/>
        <v>16.113979406235714</v>
      </c>
      <c r="H168" s="101">
        <f t="shared" si="39"/>
        <v>0.36874862187161755</v>
      </c>
      <c r="I168" s="101">
        <f t="shared" si="40"/>
        <v>0.36874862187161755</v>
      </c>
      <c r="J168" s="101">
        <f t="shared" si="41"/>
        <v>22.008435080658195</v>
      </c>
      <c r="K168" s="101">
        <f t="shared" si="42"/>
        <v>7.9129549385707971</v>
      </c>
      <c r="L168" s="101">
        <f t="shared" si="51"/>
        <v>113.64170453074534</v>
      </c>
      <c r="M168" s="101">
        <f t="shared" si="43"/>
        <v>839.58542880004632</v>
      </c>
      <c r="N168" s="101">
        <f t="shared" si="44"/>
        <v>80.853895862312953</v>
      </c>
      <c r="O168" s="101">
        <f t="shared" si="45"/>
        <v>1.9299741133092174</v>
      </c>
      <c r="P168" s="101">
        <f t="shared" si="46"/>
        <v>1.9299741133092174</v>
      </c>
      <c r="Q168" s="101">
        <f t="shared" si="47"/>
        <v>61.25769126033083</v>
      </c>
      <c r="R168" s="101">
        <f t="shared" si="48"/>
        <v>3.1626080603017406</v>
      </c>
      <c r="S168" s="101">
        <f t="shared" si="52"/>
        <v>690.45128539048233</v>
      </c>
      <c r="T168" s="101">
        <f t="shared" si="36"/>
        <v>83.266126340989018</v>
      </c>
      <c r="U168" s="101">
        <f t="shared" si="36"/>
        <v>11.075562998872538</v>
      </c>
      <c r="V168" s="33">
        <f t="shared" si="49"/>
        <v>999.99999999999955</v>
      </c>
      <c r="W168" s="105">
        <f t="shared" si="50"/>
        <v>1636596.5192536528</v>
      </c>
      <c r="X168" s="112">
        <f t="shared" si="53"/>
        <v>905.658310660138</v>
      </c>
      <c r="Y168" s="32">
        <f>(uNES*L168+ uOCEX*G168+uEREX*'PH + UC'!H168+uHOEX*I168+uNES*S168+ uOCEX*N168+uEREX*O168+uHOEX*P168)/(1+oDR)^A$5:A$65536</f>
        <v>568.08829847822926</v>
      </c>
    </row>
    <row r="169" spans="1:25" x14ac:dyDescent="0.25">
      <c r="A169" s="4">
        <v>163</v>
      </c>
      <c r="C169" s="110">
        <f>IF(male=0,VLOOKUP((A167:A1001/'Life tables'!$I$2)+age,lifetable,13,1),IF(male=1,VLOOKUP((A167:A1001/'Life tables'!$I$2)+age,lifetable,10,1),"error"))</f>
        <v>5.3177043245611344E-4</v>
      </c>
      <c r="F169" s="101">
        <f t="shared" si="37"/>
        <v>160.39125960550786</v>
      </c>
      <c r="G169" s="101">
        <f t="shared" si="38"/>
        <v>16.111637707785192</v>
      </c>
      <c r="H169" s="101">
        <f t="shared" si="39"/>
        <v>0.36869503497947254</v>
      </c>
      <c r="I169" s="101">
        <f t="shared" si="40"/>
        <v>0.36869503497947254</v>
      </c>
      <c r="J169" s="101">
        <f t="shared" si="41"/>
        <v>22.102686224928632</v>
      </c>
      <c r="K169" s="101">
        <f t="shared" si="42"/>
        <v>7.9418566180334302</v>
      </c>
      <c r="L169" s="101">
        <f t="shared" si="51"/>
        <v>113.49768898480166</v>
      </c>
      <c r="M169" s="101">
        <f t="shared" si="43"/>
        <v>839.60874039449175</v>
      </c>
      <c r="N169" s="101">
        <f t="shared" si="44"/>
        <v>80.856140819365592</v>
      </c>
      <c r="O169" s="101">
        <f t="shared" si="45"/>
        <v>1.9300277002013624</v>
      </c>
      <c r="P169" s="101">
        <f t="shared" si="46"/>
        <v>1.9300277002013624</v>
      </c>
      <c r="Q169" s="101">
        <f t="shared" si="47"/>
        <v>61.749219931604166</v>
      </c>
      <c r="R169" s="101">
        <f t="shared" si="48"/>
        <v>3.1850945376609809</v>
      </c>
      <c r="S169" s="101">
        <f t="shared" si="52"/>
        <v>689.95822970545828</v>
      </c>
      <c r="T169" s="101">
        <f t="shared" si="36"/>
        <v>83.851906156532806</v>
      </c>
      <c r="U169" s="101">
        <f t="shared" si="36"/>
        <v>11.12695115569441</v>
      </c>
      <c r="V169" s="33">
        <f t="shared" si="49"/>
        <v>999.99999999999955</v>
      </c>
      <c r="W169" s="105">
        <f t="shared" si="50"/>
        <v>1633442.5667744651</v>
      </c>
      <c r="X169" s="112">
        <f t="shared" si="53"/>
        <v>905.02114268777245</v>
      </c>
      <c r="Y169" s="32">
        <f>(uNES*L169+ uOCEX*G169+uEREX*'PH + UC'!H169+uHOEX*I169+uNES*S169+ uOCEX*N169+uEREX*O169+uHOEX*P169)/(1+oDR)^A$5:A$65536</f>
        <v>567.51819015286014</v>
      </c>
    </row>
    <row r="170" spans="1:25" x14ac:dyDescent="0.25">
      <c r="A170" s="4">
        <v>164</v>
      </c>
      <c r="C170" s="110">
        <f>IF(male=0,VLOOKUP((A168:A1002/'Life tables'!$I$2)+age,lifetable,13,1),IF(male=1,VLOOKUP((A168:A1002/'Life tables'!$I$2)+age,lifetable,10,1),"error"))</f>
        <v>5.3177043245611344E-4</v>
      </c>
      <c r="F170" s="101">
        <f t="shared" si="37"/>
        <v>160.36898628774205</v>
      </c>
      <c r="G170" s="101">
        <f t="shared" si="38"/>
        <v>16.109400306400133</v>
      </c>
      <c r="H170" s="101">
        <f t="shared" si="39"/>
        <v>0.36864383479753637</v>
      </c>
      <c r="I170" s="101">
        <f t="shared" si="40"/>
        <v>0.36864383479753637</v>
      </c>
      <c r="J170" s="101">
        <f t="shared" si="41"/>
        <v>22.196924280669862</v>
      </c>
      <c r="K170" s="101">
        <f t="shared" si="42"/>
        <v>7.9707542839588408</v>
      </c>
      <c r="L170" s="101">
        <f t="shared" si="51"/>
        <v>113.35461974711814</v>
      </c>
      <c r="M170" s="101">
        <f t="shared" si="43"/>
        <v>839.63101371225764</v>
      </c>
      <c r="N170" s="101">
        <f t="shared" si="44"/>
        <v>80.858285788124434</v>
      </c>
      <c r="O170" s="101">
        <f t="shared" si="45"/>
        <v>1.9300789003832988</v>
      </c>
      <c r="P170" s="101">
        <f t="shared" si="46"/>
        <v>1.9300789003832988</v>
      </c>
      <c r="Q170" s="101">
        <f t="shared" si="47"/>
        <v>62.240761642253773</v>
      </c>
      <c r="R170" s="101">
        <f t="shared" si="48"/>
        <v>3.2075816115462361</v>
      </c>
      <c r="S170" s="101">
        <f t="shared" si="52"/>
        <v>689.46422686956657</v>
      </c>
      <c r="T170" s="101">
        <f t="shared" si="36"/>
        <v>84.437685922923635</v>
      </c>
      <c r="U170" s="101">
        <f t="shared" si="36"/>
        <v>11.178335895505077</v>
      </c>
      <c r="V170" s="33">
        <f t="shared" si="49"/>
        <v>999.99999999999966</v>
      </c>
      <c r="W170" s="105">
        <f t="shared" si="50"/>
        <v>1630293.7011086144</v>
      </c>
      <c r="X170" s="112">
        <f t="shared" si="53"/>
        <v>904.38397818157091</v>
      </c>
      <c r="Y170" s="32">
        <f>(uNES*L170+ uOCEX*G170+uEREX*'PH + UC'!H170+uHOEX*I170+uNES*S170+ uOCEX*N170+uEREX*O170+uHOEX*P170)/(1+oDR)^A$5:A$65536</f>
        <v>566.94836456886151</v>
      </c>
    </row>
    <row r="171" spans="1:25" x14ac:dyDescent="0.25">
      <c r="A171" s="4">
        <v>165</v>
      </c>
      <c r="C171" s="110">
        <f>IF(male=0,VLOOKUP((A169:A1003/'Life tables'!$I$2)+age,lifetable,13,1),IF(male=1,VLOOKUP((A169:A1003/'Life tables'!$I$2)+age,lifetable,10,1),"error"))</f>
        <v>5.3177043245611344E-4</v>
      </c>
      <c r="F171" s="101">
        <f t="shared" si="37"/>
        <v>160.34770500278069</v>
      </c>
      <c r="G171" s="101">
        <f t="shared" si="38"/>
        <v>16.107262556786488</v>
      </c>
      <c r="H171" s="101">
        <f t="shared" si="39"/>
        <v>0.3685949150239618</v>
      </c>
      <c r="I171" s="101">
        <f t="shared" si="40"/>
        <v>0.3685949150239618</v>
      </c>
      <c r="J171" s="101">
        <f t="shared" si="41"/>
        <v>22.291149830832769</v>
      </c>
      <c r="K171" s="101">
        <f t="shared" si="42"/>
        <v>7.9996481151062344</v>
      </c>
      <c r="L171" s="101">
        <f t="shared" si="51"/>
        <v>113.21245467000728</v>
      </c>
      <c r="M171" s="101">
        <f t="shared" si="43"/>
        <v>839.65229499721897</v>
      </c>
      <c r="N171" s="101">
        <f t="shared" si="44"/>
        <v>80.860335221974822</v>
      </c>
      <c r="O171" s="101">
        <f t="shared" si="45"/>
        <v>1.9301278201568732</v>
      </c>
      <c r="P171" s="101">
        <f t="shared" si="46"/>
        <v>1.9301278201568732</v>
      </c>
      <c r="Q171" s="101">
        <f t="shared" si="47"/>
        <v>62.732315811517992</v>
      </c>
      <c r="R171" s="101">
        <f t="shared" si="48"/>
        <v>3.2300692553887931</v>
      </c>
      <c r="S171" s="101">
        <f t="shared" si="52"/>
        <v>688.96931906802365</v>
      </c>
      <c r="T171" s="101">
        <f t="shared" si="36"/>
        <v>85.023465642350757</v>
      </c>
      <c r="U171" s="101">
        <f t="shared" si="36"/>
        <v>11.229717370495027</v>
      </c>
      <c r="V171" s="33">
        <f t="shared" si="49"/>
        <v>999.99999999999966</v>
      </c>
      <c r="W171" s="105">
        <f t="shared" si="50"/>
        <v>1627149.9147866007</v>
      </c>
      <c r="X171" s="112">
        <f t="shared" si="53"/>
        <v>903.74681698715392</v>
      </c>
      <c r="Y171" s="32">
        <f>(uNES*L171+ uOCEX*G171+uEREX*'PH + UC'!H171+uHOEX*I171+uNES*S171+ uOCEX*N171+uEREX*O171+uHOEX*P171)/(1+oDR)^A$5:A$65536</f>
        <v>566.37882152949726</v>
      </c>
    </row>
    <row r="172" spans="1:25" x14ac:dyDescent="0.25">
      <c r="A172" s="4">
        <v>166</v>
      </c>
      <c r="C172" s="110">
        <f>IF(male=0,VLOOKUP((A170:A1004/'Life tables'!$I$2)+age,lifetable,13,1),IF(male=1,VLOOKUP((A170:A1004/'Life tables'!$I$2)+age,lifetable,10,1),"error"))</f>
        <v>5.3177043245611344E-4</v>
      </c>
      <c r="F172" s="101">
        <f t="shared" si="37"/>
        <v>160.32737156640772</v>
      </c>
      <c r="G172" s="101">
        <f t="shared" si="38"/>
        <v>16.105220020547286</v>
      </c>
      <c r="H172" s="101">
        <f t="shared" si="39"/>
        <v>0.36854817409148694</v>
      </c>
      <c r="I172" s="101">
        <f t="shared" si="40"/>
        <v>0.36854817409148694</v>
      </c>
      <c r="J172" s="101">
        <f t="shared" si="41"/>
        <v>22.385363432404151</v>
      </c>
      <c r="K172" s="101">
        <f t="shared" si="42"/>
        <v>8.0285382822730469</v>
      </c>
      <c r="L172" s="101">
        <f t="shared" si="51"/>
        <v>113.07115348300026</v>
      </c>
      <c r="M172" s="101">
        <f t="shared" si="43"/>
        <v>839.67262843359185</v>
      </c>
      <c r="N172" s="101">
        <f t="shared" si="44"/>
        <v>80.862293375952518</v>
      </c>
      <c r="O172" s="101">
        <f t="shared" si="45"/>
        <v>1.9301745610893479</v>
      </c>
      <c r="P172" s="101">
        <f t="shared" si="46"/>
        <v>1.9301745610893479</v>
      </c>
      <c r="Q172" s="101">
        <f t="shared" si="47"/>
        <v>63.223881884501743</v>
      </c>
      <c r="R172" s="101">
        <f t="shared" si="48"/>
        <v>3.2525574438032856</v>
      </c>
      <c r="S172" s="101">
        <f t="shared" si="52"/>
        <v>688.47354660715564</v>
      </c>
      <c r="T172" s="101">
        <f t="shared" si="36"/>
        <v>85.609245316905898</v>
      </c>
      <c r="U172" s="101">
        <f t="shared" si="36"/>
        <v>11.281095726076332</v>
      </c>
      <c r="V172" s="33">
        <f t="shared" si="49"/>
        <v>999.99999999999955</v>
      </c>
      <c r="W172" s="105">
        <f t="shared" si="50"/>
        <v>1624011.2003467667</v>
      </c>
      <c r="X172" s="112">
        <f t="shared" si="53"/>
        <v>903.10965895701747</v>
      </c>
      <c r="Y172" s="32">
        <f>(uNES*L172+ uOCEX*G172+uEREX*'PH + UC'!H172+uHOEX*I172+uNES*S172+ uOCEX*N172+uEREX*O172+uHOEX*P172)/(1+oDR)^A$5:A$65536</f>
        <v>565.80956084176216</v>
      </c>
    </row>
    <row r="173" spans="1:25" x14ac:dyDescent="0.25">
      <c r="A173" s="4">
        <v>167</v>
      </c>
      <c r="C173" s="110">
        <f>IF(male=0,VLOOKUP((A171:A1005/'Life tables'!$I$2)+age,lifetable,13,1),IF(male=1,VLOOKUP((A171:A1005/'Life tables'!$I$2)+age,lifetable,10,1),"error"))</f>
        <v>5.3177043245611344E-4</v>
      </c>
      <c r="F173" s="101">
        <f t="shared" si="37"/>
        <v>160.30794376233081</v>
      </c>
      <c r="G173" s="101">
        <f t="shared" si="38"/>
        <v>16.103268456967605</v>
      </c>
      <c r="H173" s="101">
        <f t="shared" si="39"/>
        <v>0.3685035149565607</v>
      </c>
      <c r="I173" s="101">
        <f t="shared" si="40"/>
        <v>0.3685035149565607</v>
      </c>
      <c r="J173" s="101">
        <f t="shared" si="41"/>
        <v>22.479565617563136</v>
      </c>
      <c r="K173" s="101">
        <f t="shared" si="42"/>
        <v>8.0574249486495582</v>
      </c>
      <c r="L173" s="101">
        <f t="shared" si="51"/>
        <v>112.93067770923739</v>
      </c>
      <c r="M173" s="101">
        <f t="shared" si="43"/>
        <v>839.69205623766879</v>
      </c>
      <c r="N173" s="101">
        <f t="shared" si="44"/>
        <v>80.864164315577938</v>
      </c>
      <c r="O173" s="101">
        <f t="shared" si="45"/>
        <v>1.9302192202242743</v>
      </c>
      <c r="P173" s="101">
        <f t="shared" si="46"/>
        <v>1.9302192202242743</v>
      </c>
      <c r="Q173" s="101">
        <f t="shared" si="47"/>
        <v>63.715459331024455</v>
      </c>
      <c r="R173" s="101">
        <f t="shared" si="48"/>
        <v>3.275046152534987</v>
      </c>
      <c r="S173" s="101">
        <f t="shared" si="52"/>
        <v>687.97694799808289</v>
      </c>
      <c r="T173" s="101">
        <f t="shared" si="36"/>
        <v>86.195024948587587</v>
      </c>
      <c r="U173" s="101">
        <f t="shared" si="36"/>
        <v>11.332471101184545</v>
      </c>
      <c r="V173" s="33">
        <f t="shared" si="49"/>
        <v>999.99999999999955</v>
      </c>
      <c r="W173" s="105">
        <f t="shared" si="50"/>
        <v>1620877.5503354026</v>
      </c>
      <c r="X173" s="112">
        <f t="shared" si="53"/>
        <v>902.47250395022752</v>
      </c>
      <c r="Y173" s="32">
        <f>(uNES*L173+ uOCEX*G173+uEREX*'PH + UC'!H173+uHOEX*I173+uNES*S173+ uOCEX*N173+uEREX*O173+uHOEX*P173)/(1+oDR)^A$5:A$65536</f>
        <v>565.24058231621802</v>
      </c>
    </row>
    <row r="174" spans="1:25" x14ac:dyDescent="0.25">
      <c r="A174" s="4">
        <v>168</v>
      </c>
      <c r="C174" s="110">
        <f>IF(male=0,VLOOKUP((A172:A1006/'Life tables'!$I$2)+age,lifetable,13,1),IF(male=1,VLOOKUP((A172:A1006/'Life tables'!$I$2)+age,lifetable,10,1),"error"))</f>
        <v>5.3177043245611344E-4</v>
      </c>
      <c r="F174" s="101">
        <f t="shared" si="37"/>
        <v>160.28938125453197</v>
      </c>
      <c r="G174" s="101">
        <f t="shared" si="38"/>
        <v>16.101403814210023</v>
      </c>
      <c r="H174" s="101">
        <f t="shared" si="39"/>
        <v>0.36846084489786157</v>
      </c>
      <c r="I174" s="101">
        <f t="shared" si="40"/>
        <v>0.36846084489786157</v>
      </c>
      <c r="J174" s="101">
        <f t="shared" si="41"/>
        <v>22.573756894786083</v>
      </c>
      <c r="K174" s="101">
        <f t="shared" si="42"/>
        <v>8.0863082701577031</v>
      </c>
      <c r="L174" s="101">
        <f t="shared" si="51"/>
        <v>112.79099058558245</v>
      </c>
      <c r="M174" s="101">
        <f t="shared" si="43"/>
        <v>839.71061874546763</v>
      </c>
      <c r="N174" s="101">
        <f t="shared" si="44"/>
        <v>80.865951925296997</v>
      </c>
      <c r="O174" s="101">
        <f t="shared" si="45"/>
        <v>1.9302618902829733</v>
      </c>
      <c r="P174" s="101">
        <f t="shared" si="46"/>
        <v>1.9302618902829733</v>
      </c>
      <c r="Q174" s="101">
        <f t="shared" si="47"/>
        <v>64.207047644519307</v>
      </c>
      <c r="R174" s="101">
        <f t="shared" si="48"/>
        <v>3.297535358409454</v>
      </c>
      <c r="S174" s="101">
        <f t="shared" si="52"/>
        <v>687.47956003667593</v>
      </c>
      <c r="T174" s="101">
        <f t="shared" si="36"/>
        <v>86.780804539305393</v>
      </c>
      <c r="U174" s="101">
        <f t="shared" si="36"/>
        <v>11.383843628567156</v>
      </c>
      <c r="V174" s="33">
        <f t="shared" si="49"/>
        <v>999.99999999999955</v>
      </c>
      <c r="W174" s="105">
        <f t="shared" si="50"/>
        <v>1617748.9573068598</v>
      </c>
      <c r="X174" s="112">
        <f t="shared" si="53"/>
        <v>901.83535183212712</v>
      </c>
      <c r="Y174" s="32">
        <f>(uNES*L174+ uOCEX*G174+uEREX*'PH + UC'!H174+uHOEX*I174+uNES*S174+ uOCEX*N174+uEREX*O174+uHOEX*P174)/(1+oDR)^A$5:A$65536</f>
        <v>564.67188576683338</v>
      </c>
    </row>
    <row r="175" spans="1:25" x14ac:dyDescent="0.25">
      <c r="A175" s="4">
        <v>169</v>
      </c>
      <c r="C175" s="110">
        <f>IF(male=0,VLOOKUP((A173:A1007/'Life tables'!$I$2)+age,lifetable,13,1),IF(male=1,VLOOKUP((A173:A1007/'Life tables'!$I$2)+age,lifetable,10,1),"error"))</f>
        <v>5.3177043245611344E-4</v>
      </c>
      <c r="F175" s="101">
        <f t="shared" si="37"/>
        <v>160.27164550352182</v>
      </c>
      <c r="G175" s="101">
        <f t="shared" si="38"/>
        <v>16.099622220902173</v>
      </c>
      <c r="H175" s="101">
        <f t="shared" si="39"/>
        <v>0.36842007532378901</v>
      </c>
      <c r="I175" s="101">
        <f t="shared" si="40"/>
        <v>0.36842007532378901</v>
      </c>
      <c r="J175" s="101">
        <f t="shared" si="41"/>
        <v>22.667937749902293</v>
      </c>
      <c r="K175" s="101">
        <f t="shared" si="42"/>
        <v>8.1151883957748012</v>
      </c>
      <c r="L175" s="101">
        <f t="shared" si="51"/>
        <v>112.65205698629498</v>
      </c>
      <c r="M175" s="101">
        <f t="shared" si="43"/>
        <v>839.72835449647778</v>
      </c>
      <c r="N175" s="101">
        <f t="shared" si="44"/>
        <v>80.867659916546046</v>
      </c>
      <c r="O175" s="101">
        <f t="shared" si="45"/>
        <v>1.9303026598570461</v>
      </c>
      <c r="P175" s="101">
        <f t="shared" si="46"/>
        <v>1.9303026598570461</v>
      </c>
      <c r="Q175" s="101">
        <f t="shared" si="47"/>
        <v>64.698646340981497</v>
      </c>
      <c r="R175" s="101">
        <f t="shared" si="48"/>
        <v>3.3200250392844115</v>
      </c>
      <c r="S175" s="101">
        <f t="shared" si="52"/>
        <v>686.98141787995178</v>
      </c>
      <c r="T175" s="101">
        <f t="shared" si="36"/>
        <v>87.366584090883791</v>
      </c>
      <c r="U175" s="101">
        <f t="shared" si="36"/>
        <v>11.435213435059213</v>
      </c>
      <c r="V175" s="33">
        <f t="shared" si="49"/>
        <v>999.99999999999955</v>
      </c>
      <c r="W175" s="105">
        <f t="shared" si="50"/>
        <v>1614625.4138236395</v>
      </c>
      <c r="X175" s="112">
        <f t="shared" si="53"/>
        <v>901.19820247405664</v>
      </c>
      <c r="Y175" s="32">
        <f>(uNES*L175+ uOCEX*G175+uEREX*'PH + UC'!H175+uHOEX*I175+uNES*S175+ uOCEX*N175+uEREX*O175+uHOEX*P175)/(1+oDR)^A$5:A$65536</f>
        <v>564.10347101083551</v>
      </c>
    </row>
    <row r="176" spans="1:25" x14ac:dyDescent="0.25">
      <c r="A176" s="4">
        <v>170</v>
      </c>
      <c r="C176" s="110">
        <f>IF(male=0,VLOOKUP((A174:A1008/'Life tables'!$I$2)+age,lifetable,13,1),IF(male=1,VLOOKUP((A174:A1008/'Life tables'!$I$2)+age,lifetable,10,1),"error"))</f>
        <v>5.3177043245611344E-4</v>
      </c>
      <c r="F176" s="101">
        <f t="shared" si="37"/>
        <v>160.2546996863239</v>
      </c>
      <c r="G176" s="101">
        <f t="shared" si="38"/>
        <v>16.097919978099</v>
      </c>
      <c r="H176" s="101">
        <f t="shared" si="39"/>
        <v>0.36838112158852993</v>
      </c>
      <c r="I176" s="101">
        <f t="shared" si="40"/>
        <v>0.36838112158852993</v>
      </c>
      <c r="J176" s="101">
        <f t="shared" si="41"/>
        <v>22.762108647102682</v>
      </c>
      <c r="K176" s="101">
        <f t="shared" si="42"/>
        <v>8.144065467842859</v>
      </c>
      <c r="L176" s="101">
        <f t="shared" si="51"/>
        <v>112.51384335010229</v>
      </c>
      <c r="M176" s="101">
        <f t="shared" si="43"/>
        <v>839.74530031367567</v>
      </c>
      <c r="N176" s="101">
        <f t="shared" si="44"/>
        <v>80.869291835457474</v>
      </c>
      <c r="O176" s="101">
        <f t="shared" si="45"/>
        <v>1.9303416135923051</v>
      </c>
      <c r="P176" s="101">
        <f t="shared" si="46"/>
        <v>1.9303416135923051</v>
      </c>
      <c r="Q176" s="101">
        <f t="shared" si="47"/>
        <v>65.190254957963347</v>
      </c>
      <c r="R176" s="101">
        <f t="shared" si="48"/>
        <v>3.3425151740037808</v>
      </c>
      <c r="S176" s="101">
        <f t="shared" si="52"/>
        <v>686.48255511906643</v>
      </c>
      <c r="T176" s="101">
        <f t="shared" si="36"/>
        <v>87.952363605066026</v>
      </c>
      <c r="U176" s="101">
        <f t="shared" si="36"/>
        <v>11.48658064184664</v>
      </c>
      <c r="V176" s="33">
        <f t="shared" si="49"/>
        <v>999.99999999999955</v>
      </c>
      <c r="W176" s="105">
        <f t="shared" si="50"/>
        <v>1611506.912456498</v>
      </c>
      <c r="X176" s="112">
        <f t="shared" si="53"/>
        <v>900.56105575308686</v>
      </c>
      <c r="Y176" s="32">
        <f>(uNES*L176+ uOCEX*G176+uEREX*'PH + UC'!H176+uHOEX*I176+uNES*S176+ uOCEX*N176+uEREX*O176+uHOEX*P176)/(1+oDR)^A$5:A$65536</f>
        <v>563.53533786856417</v>
      </c>
    </row>
    <row r="177" spans="1:25" x14ac:dyDescent="0.25">
      <c r="A177" s="4">
        <v>171</v>
      </c>
      <c r="C177" s="110">
        <f>IF(male=0,VLOOKUP((A175:A1009/'Life tables'!$I$2)+age,lifetable,13,1),IF(male=1,VLOOKUP((A175:A1009/'Life tables'!$I$2)+age,lifetable,10,1),"error"))</f>
        <v>5.3177043245611344E-4</v>
      </c>
      <c r="F177" s="101">
        <f t="shared" si="37"/>
        <v>160.2385086200228</v>
      </c>
      <c r="G177" s="101">
        <f t="shared" si="38"/>
        <v>16.096293551603019</v>
      </c>
      <c r="H177" s="101">
        <f t="shared" si="39"/>
        <v>0.36834390281631674</v>
      </c>
      <c r="I177" s="101">
        <f t="shared" si="40"/>
        <v>0.36834390281631674</v>
      </c>
      <c r="J177" s="101">
        <f t="shared" si="41"/>
        <v>22.856270029903538</v>
      </c>
      <c r="K177" s="101">
        <f t="shared" si="42"/>
        <v>8.1729396223641029</v>
      </c>
      <c r="L177" s="101">
        <f t="shared" si="51"/>
        <v>112.37631761051949</v>
      </c>
      <c r="M177" s="101">
        <f t="shared" si="43"/>
        <v>839.76149137997686</v>
      </c>
      <c r="N177" s="101">
        <f t="shared" si="44"/>
        <v>80.870851070222287</v>
      </c>
      <c r="O177" s="101">
        <f t="shared" si="45"/>
        <v>1.9303788323645183</v>
      </c>
      <c r="P177" s="101">
        <f t="shared" si="46"/>
        <v>1.9303788323645183</v>
      </c>
      <c r="Q177" s="101">
        <f t="shared" si="47"/>
        <v>65.681873053614154</v>
      </c>
      <c r="R177" s="101">
        <f t="shared" si="48"/>
        <v>3.3650057423537549</v>
      </c>
      <c r="S177" s="101">
        <f t="shared" si="52"/>
        <v>685.98300384905758</v>
      </c>
      <c r="T177" s="101">
        <f t="shared" si="36"/>
        <v>88.538143083517696</v>
      </c>
      <c r="U177" s="101">
        <f t="shared" si="36"/>
        <v>11.537945364717858</v>
      </c>
      <c r="V177" s="33">
        <f t="shared" si="49"/>
        <v>999.99999999999966</v>
      </c>
      <c r="W177" s="105">
        <f t="shared" si="50"/>
        <v>1608393.4457845294</v>
      </c>
      <c r="X177" s="112">
        <f t="shared" si="53"/>
        <v>899.92391155176404</v>
      </c>
      <c r="Y177" s="32">
        <f>(uNES*L177+ uOCEX*G177+uEREX*'PH + UC'!H177+uHOEX*I177+uNES*S177+ uOCEX*N177+uEREX*O177+uHOEX*P177)/(1+oDR)^A$5:A$65536</f>
        <v>562.96748616333502</v>
      </c>
    </row>
    <row r="178" spans="1:25" x14ac:dyDescent="0.25">
      <c r="A178" s="4">
        <v>172</v>
      </c>
      <c r="C178" s="110">
        <f>IF(male=0,VLOOKUP((A176:A1010/'Life tables'!$I$2)+age,lifetable,13,1),IF(male=1,VLOOKUP((A176:A1010/'Life tables'!$I$2)+age,lifetable,10,1),"error"))</f>
        <v>5.3177043245611344E-4</v>
      </c>
      <c r="F178" s="101">
        <f t="shared" si="37"/>
        <v>160.22303868871734</v>
      </c>
      <c r="G178" s="101">
        <f t="shared" si="38"/>
        <v>16.094739564626604</v>
      </c>
      <c r="H178" s="101">
        <f t="shared" si="39"/>
        <v>0.36830834173351323</v>
      </c>
      <c r="I178" s="101">
        <f t="shared" si="40"/>
        <v>0.36830834173351323</v>
      </c>
      <c r="J178" s="101">
        <f t="shared" si="41"/>
        <v>22.95042232206734</v>
      </c>
      <c r="K178" s="101">
        <f t="shared" si="42"/>
        <v>8.2018109892833468</v>
      </c>
      <c r="L178" s="101">
        <f t="shared" si="51"/>
        <v>112.23944912927303</v>
      </c>
      <c r="M178" s="101">
        <f t="shared" si="43"/>
        <v>839.77696131128232</v>
      </c>
      <c r="N178" s="101">
        <f t="shared" si="44"/>
        <v>80.872340858124588</v>
      </c>
      <c r="O178" s="101">
        <f t="shared" si="45"/>
        <v>1.9304143934473219</v>
      </c>
      <c r="P178" s="101">
        <f t="shared" si="46"/>
        <v>1.9304143934473219</v>
      </c>
      <c r="Q178" s="101">
        <f t="shared" si="47"/>
        <v>66.173500205762849</v>
      </c>
      <c r="R178" s="101">
        <f t="shared" si="48"/>
        <v>3.387496725020831</v>
      </c>
      <c r="S178" s="101">
        <f t="shared" si="52"/>
        <v>685.48279473547939</v>
      </c>
      <c r="T178" s="101">
        <f t="shared" si="36"/>
        <v>89.123922527830189</v>
      </c>
      <c r="U178" s="101">
        <f t="shared" si="36"/>
        <v>11.589307714304178</v>
      </c>
      <c r="V178" s="33">
        <f t="shared" si="49"/>
        <v>999.99999999999966</v>
      </c>
      <c r="W178" s="105">
        <f t="shared" si="50"/>
        <v>1605285.0063952557</v>
      </c>
      <c r="X178" s="112">
        <f t="shared" si="53"/>
        <v>899.28676975786539</v>
      </c>
      <c r="Y178" s="32">
        <f>(uNES*L178+ uOCEX*G178+uEREX*'PH + UC'!H178+uHOEX*I178+uNES*S178+ uOCEX*N178+uEREX*O178+uHOEX*P178)/(1+oDR)^A$5:A$65536</f>
        <v>562.39991572130816</v>
      </c>
    </row>
    <row r="179" spans="1:25" x14ac:dyDescent="0.25">
      <c r="A179" s="4">
        <v>173</v>
      </c>
      <c r="C179" s="110">
        <f>IF(male=0,VLOOKUP((A177:A1011/'Life tables'!$I$2)+age,lifetable,13,1),IF(male=1,VLOOKUP((A177:A1011/'Life tables'!$I$2)+age,lifetable,10,1),"error"))</f>
        <v>5.3177043245611344E-4</v>
      </c>
      <c r="F179" s="101">
        <f t="shared" si="37"/>
        <v>160.20825777372721</v>
      </c>
      <c r="G179" s="101">
        <f t="shared" si="38"/>
        <v>16.093254790781096</v>
      </c>
      <c r="H179" s="101">
        <f t="shared" si="39"/>
        <v>0.36827436450817863</v>
      </c>
      <c r="I179" s="101">
        <f t="shared" si="40"/>
        <v>0.36827436450817863</v>
      </c>
      <c r="J179" s="101">
        <f t="shared" si="41"/>
        <v>23.044565928482591</v>
      </c>
      <c r="K179" s="101">
        <f t="shared" si="42"/>
        <v>8.2306796927577857</v>
      </c>
      <c r="L179" s="101">
        <f t="shared" si="51"/>
        <v>112.10320863268939</v>
      </c>
      <c r="M179" s="101">
        <f t="shared" si="43"/>
        <v>839.7917422262725</v>
      </c>
      <c r="N179" s="101">
        <f t="shared" si="44"/>
        <v>80.873764292262877</v>
      </c>
      <c r="O179" s="101">
        <f t="shared" si="45"/>
        <v>1.9304483706726567</v>
      </c>
      <c r="P179" s="101">
        <f t="shared" si="46"/>
        <v>1.9304483706726567</v>
      </c>
      <c r="Q179" s="101">
        <f t="shared" si="47"/>
        <v>66.665136011041454</v>
      </c>
      <c r="R179" s="101">
        <f t="shared" si="48"/>
        <v>3.4099881035517114</v>
      </c>
      <c r="S179" s="101">
        <f t="shared" si="52"/>
        <v>684.98195707807122</v>
      </c>
      <c r="T179" s="101">
        <f t="shared" si="36"/>
        <v>89.709701939524052</v>
      </c>
      <c r="U179" s="101">
        <f t="shared" si="36"/>
        <v>11.640667796309497</v>
      </c>
      <c r="V179" s="33">
        <f t="shared" si="49"/>
        <v>999.99999999999977</v>
      </c>
      <c r="W179" s="105">
        <f t="shared" si="50"/>
        <v>1602181.5868847005</v>
      </c>
      <c r="X179" s="112">
        <f t="shared" si="53"/>
        <v>898.64963026416626</v>
      </c>
      <c r="Y179" s="32">
        <f>(uNES*L179+ uOCEX*G179+uEREX*'PH + UC'!H179+uHOEX*I179+uNES*S179+ uOCEX*N179+uEREX*O179+uHOEX*P179)/(1+oDR)^A$5:A$65536</f>
        <v>561.8326263713617</v>
      </c>
    </row>
    <row r="180" spans="1:25" x14ac:dyDescent="0.25">
      <c r="A180" s="4">
        <v>174</v>
      </c>
      <c r="C180" s="110">
        <f>IF(male=0,VLOOKUP((A178:A1012/'Life tables'!$I$2)+age,lifetable,13,1),IF(male=1,VLOOKUP((A178:A1012/'Life tables'!$I$2)+age,lifetable,10,1),"error"))</f>
        <v>5.3177043245611344E-4</v>
      </c>
      <c r="F180" s="101">
        <f t="shared" si="37"/>
        <v>160.19413518690823</v>
      </c>
      <c r="G180" s="101">
        <f t="shared" si="38"/>
        <v>16.091836147378181</v>
      </c>
      <c r="H180" s="101">
        <f t="shared" si="39"/>
        <v>0.36824190059677825</v>
      </c>
      <c r="I180" s="101">
        <f t="shared" si="40"/>
        <v>0.36824190059677825</v>
      </c>
      <c r="J180" s="101">
        <f t="shared" si="41"/>
        <v>23.13870123600443</v>
      </c>
      <c r="K180" s="101">
        <f t="shared" si="42"/>
        <v>8.2595458514147673</v>
      </c>
      <c r="L180" s="101">
        <f t="shared" si="51"/>
        <v>111.96756815091729</v>
      </c>
      <c r="M180" s="101">
        <f t="shared" si="43"/>
        <v>839.80586481309149</v>
      </c>
      <c r="N180" s="101">
        <f t="shared" si="44"/>
        <v>80.875124327971932</v>
      </c>
      <c r="O180" s="101">
        <f t="shared" si="45"/>
        <v>1.9304808345840569</v>
      </c>
      <c r="P180" s="101">
        <f t="shared" si="46"/>
        <v>1.9304808345840569</v>
      </c>
      <c r="Q180" s="101">
        <f t="shared" si="47"/>
        <v>67.156780084047625</v>
      </c>
      <c r="R180" s="101">
        <f t="shared" si="48"/>
        <v>3.4324798603149915</v>
      </c>
      <c r="S180" s="101">
        <f t="shared" si="52"/>
        <v>684.48051887158886</v>
      </c>
      <c r="T180" s="101">
        <f t="shared" si="36"/>
        <v>90.295481320052062</v>
      </c>
      <c r="U180" s="101">
        <f t="shared" si="36"/>
        <v>11.692025711729759</v>
      </c>
      <c r="V180" s="33">
        <f t="shared" si="49"/>
        <v>999.99999999999977</v>
      </c>
      <c r="W180" s="105">
        <f t="shared" si="50"/>
        <v>1599083.1798574736</v>
      </c>
      <c r="X180" s="112">
        <f t="shared" si="53"/>
        <v>898.01249296821788</v>
      </c>
      <c r="Y180" s="32">
        <f>(uNES*L180+ uOCEX*G180+uEREX*'PH + UC'!H180+uHOEX*I180+uNES*S180+ uOCEX*N180+uEREX*O180+uHOEX*P180)/(1+oDR)^A$5:A$65536</f>
        <v>561.26561794497309</v>
      </c>
    </row>
    <row r="181" spans="1:25" x14ac:dyDescent="0.25">
      <c r="A181" s="4">
        <v>175</v>
      </c>
      <c r="C181" s="110">
        <f>IF(male=0,VLOOKUP((A179:A1013/'Life tables'!$I$2)+age,lifetable,13,1),IF(male=1,VLOOKUP((A179:A1013/'Life tables'!$I$2)+age,lifetable,10,1),"error"))</f>
        <v>5.3177043245611344E-4</v>
      </c>
      <c r="F181" s="101">
        <f t="shared" si="37"/>
        <v>160.18064160693751</v>
      </c>
      <c r="G181" s="101">
        <f t="shared" si="38"/>
        <v>16.090480689029619</v>
      </c>
      <c r="H181" s="101">
        <f t="shared" si="39"/>
        <v>0.36821088259772061</v>
      </c>
      <c r="I181" s="101">
        <f t="shared" si="40"/>
        <v>0.36821088259772061</v>
      </c>
      <c r="J181" s="101">
        <f t="shared" si="41"/>
        <v>23.23282861425783</v>
      </c>
      <c r="K181" s="101">
        <f t="shared" si="42"/>
        <v>8.2884095785980882</v>
      </c>
      <c r="L181" s="101">
        <f t="shared" si="51"/>
        <v>111.83250095985653</v>
      </c>
      <c r="M181" s="101">
        <f t="shared" si="43"/>
        <v>839.8193583930622</v>
      </c>
      <c r="N181" s="101">
        <f t="shared" si="44"/>
        <v>80.876423788958675</v>
      </c>
      <c r="O181" s="101">
        <f t="shared" si="45"/>
        <v>1.9305118525831146</v>
      </c>
      <c r="P181" s="101">
        <f t="shared" si="46"/>
        <v>1.9305118525831146</v>
      </c>
      <c r="Q181" s="101">
        <f t="shared" si="47"/>
        <v>67.648432056544493</v>
      </c>
      <c r="R181" s="101">
        <f t="shared" si="48"/>
        <v>3.454971978464553</v>
      </c>
      <c r="S181" s="101">
        <f t="shared" si="52"/>
        <v>683.97850686392826</v>
      </c>
      <c r="T181" s="101">
        <f t="shared" si="36"/>
        <v>90.88126067080232</v>
      </c>
      <c r="U181" s="101">
        <f t="shared" si="36"/>
        <v>11.743381557062641</v>
      </c>
      <c r="V181" s="33">
        <f t="shared" si="49"/>
        <v>999.99999999999977</v>
      </c>
      <c r="W181" s="105">
        <f t="shared" si="50"/>
        <v>1595989.7779268362</v>
      </c>
      <c r="X181" s="112">
        <f t="shared" si="53"/>
        <v>897.37535777213475</v>
      </c>
      <c r="Y181" s="32">
        <f>(uNES*L181+ uOCEX*G181+uEREX*'PH + UC'!H181+uHOEX*I181+uNES*S181+ uOCEX*N181+uEREX*O181+uHOEX*P181)/(1+oDR)^A$5:A$65536</f>
        <v>560.69889027610316</v>
      </c>
    </row>
    <row r="182" spans="1:25" x14ac:dyDescent="0.25">
      <c r="A182" s="4">
        <v>176</v>
      </c>
      <c r="C182" s="110">
        <f>IF(male=0,VLOOKUP((A180:A1014/'Life tables'!$I$2)+age,lifetable,13,1),IF(male=1,VLOOKUP((A180:A1014/'Life tables'!$I$2)+age,lifetable,10,1),"error"))</f>
        <v>5.3177043245611344E-4</v>
      </c>
      <c r="F182" s="101">
        <f t="shared" si="37"/>
        <v>160.16774901843655</v>
      </c>
      <c r="G182" s="101">
        <f t="shared" si="38"/>
        <v>16.089185601531995</v>
      </c>
      <c r="H182" s="101">
        <f t="shared" si="39"/>
        <v>0.36818124611141811</v>
      </c>
      <c r="I182" s="101">
        <f t="shared" si="40"/>
        <v>0.36818124611141811</v>
      </c>
      <c r="J182" s="101">
        <f t="shared" si="41"/>
        <v>23.326948416405013</v>
      </c>
      <c r="K182" s="101">
        <f t="shared" si="42"/>
        <v>8.3172709826033184</v>
      </c>
      <c r="L182" s="101">
        <f t="shared" si="51"/>
        <v>111.69798152567338</v>
      </c>
      <c r="M182" s="101">
        <f t="shared" si="43"/>
        <v>839.83225098156322</v>
      </c>
      <c r="N182" s="101">
        <f t="shared" si="44"/>
        <v>80.87766537316476</v>
      </c>
      <c r="O182" s="101">
        <f t="shared" si="45"/>
        <v>1.9305414890694172</v>
      </c>
      <c r="P182" s="101">
        <f t="shared" si="46"/>
        <v>1.9305414890694172</v>
      </c>
      <c r="Q182" s="101">
        <f t="shared" si="47"/>
        <v>68.140091576696108</v>
      </c>
      <c r="R182" s="101">
        <f t="shared" si="48"/>
        <v>3.4774644419045879</v>
      </c>
      <c r="S182" s="101">
        <f t="shared" si="52"/>
        <v>683.47594661165886</v>
      </c>
      <c r="T182" s="101">
        <f t="shared" si="36"/>
        <v>91.467039993101125</v>
      </c>
      <c r="U182" s="101">
        <f t="shared" si="36"/>
        <v>11.794735424507905</v>
      </c>
      <c r="V182" s="33">
        <f t="shared" si="49"/>
        <v>999.99999999999977</v>
      </c>
      <c r="W182" s="105">
        <f t="shared" si="50"/>
        <v>1592901.3737147718</v>
      </c>
      <c r="X182" s="112">
        <f t="shared" si="53"/>
        <v>896.73822458239067</v>
      </c>
      <c r="Y182" s="32">
        <f>(uNES*L182+ uOCEX*G182+uEREX*'PH + UC'!H182+uHOEX*I182+uNES*S182+ uOCEX*N182+uEREX*O182+uHOEX*P182)/(1+oDR)^A$5:A$65536</f>
        <v>560.13244320108765</v>
      </c>
    </row>
    <row r="183" spans="1:25" x14ac:dyDescent="0.25">
      <c r="A183" s="4">
        <v>177</v>
      </c>
      <c r="C183" s="110">
        <f>IF(male=0,VLOOKUP((A181:A1015/'Life tables'!$I$2)+age,lifetable,13,1),IF(male=1,VLOOKUP((A181:A1015/'Life tables'!$I$2)+age,lifetable,10,1),"error"))</f>
        <v>5.3177043245611344E-4</v>
      </c>
      <c r="F183" s="101">
        <f t="shared" si="37"/>
        <v>160.15543065380569</v>
      </c>
      <c r="G183" s="101">
        <f t="shared" si="38"/>
        <v>16.087948196023909</v>
      </c>
      <c r="H183" s="101">
        <f t="shared" si="39"/>
        <v>0.36815292960658091</v>
      </c>
      <c r="I183" s="101">
        <f t="shared" si="40"/>
        <v>0.36815292960658091</v>
      </c>
      <c r="J183" s="101">
        <f t="shared" si="41"/>
        <v>23.421060979878689</v>
      </c>
      <c r="K183" s="101">
        <f t="shared" si="42"/>
        <v>8.3461301669026433</v>
      </c>
      <c r="L183" s="101">
        <f t="shared" si="51"/>
        <v>111.56398545178729</v>
      </c>
      <c r="M183" s="101">
        <f t="shared" si="43"/>
        <v>839.84456934619402</v>
      </c>
      <c r="N183" s="101">
        <f t="shared" si="44"/>
        <v>80.878851658368006</v>
      </c>
      <c r="O183" s="101">
        <f t="shared" si="45"/>
        <v>1.9305698055742544</v>
      </c>
      <c r="P183" s="101">
        <f t="shared" si="46"/>
        <v>1.9305698055742544</v>
      </c>
      <c r="Q183" s="101">
        <f t="shared" si="47"/>
        <v>68.63175830833697</v>
      </c>
      <c r="R183" s="101">
        <f t="shared" si="48"/>
        <v>3.4999572352561805</v>
      </c>
      <c r="S183" s="101">
        <f t="shared" si="52"/>
        <v>682.97286253308437</v>
      </c>
      <c r="T183" s="101">
        <f t="shared" si="36"/>
        <v>92.052819288215659</v>
      </c>
      <c r="U183" s="101">
        <f t="shared" si="36"/>
        <v>11.846087402158824</v>
      </c>
      <c r="V183" s="33">
        <f t="shared" si="49"/>
        <v>999.99999999999977</v>
      </c>
      <c r="W183" s="105">
        <f t="shared" si="50"/>
        <v>1589817.9598520505</v>
      </c>
      <c r="X183" s="112">
        <f t="shared" si="53"/>
        <v>896.1010933096253</v>
      </c>
      <c r="Y183" s="32">
        <f>(uNES*L183+ uOCEX*G183+uEREX*'PH + UC'!H183+uHOEX*I183+uNES*S183+ uOCEX*N183+uEREX*O183+uHOEX*P183)/(1+oDR)^A$5:A$65536</f>
        <v>559.56627655853322</v>
      </c>
    </row>
    <row r="184" spans="1:25" x14ac:dyDescent="0.25">
      <c r="A184" s="4">
        <v>178</v>
      </c>
      <c r="C184" s="110">
        <f>IF(male=0,VLOOKUP((A182:A1016/'Life tables'!$I$2)+age,lifetable,13,1),IF(male=1,VLOOKUP((A182:A1016/'Life tables'!$I$2)+age,lifetable,10,1),"error"))</f>
        <v>5.3177043245611344E-4</v>
      </c>
      <c r="F184" s="101">
        <f t="shared" si="37"/>
        <v>160.1436609376492</v>
      </c>
      <c r="G184" s="101">
        <f t="shared" si="38"/>
        <v>16.086765903403329</v>
      </c>
      <c r="H184" s="101">
        <f t="shared" si="39"/>
        <v>0.36812587429246535</v>
      </c>
      <c r="I184" s="101">
        <f t="shared" si="40"/>
        <v>0.36812587429246535</v>
      </c>
      <c r="J184" s="101">
        <f t="shared" si="41"/>
        <v>23.515166627082621</v>
      </c>
      <c r="K184" s="101">
        <f t="shared" si="42"/>
        <v>8.3749872303596948</v>
      </c>
      <c r="L184" s="101">
        <f t="shared" si="51"/>
        <v>111.43048942821862</v>
      </c>
      <c r="M184" s="101">
        <f t="shared" si="43"/>
        <v>839.85633906235057</v>
      </c>
      <c r="N184" s="101">
        <f t="shared" si="44"/>
        <v>80.87998510753448</v>
      </c>
      <c r="O184" s="101">
        <f t="shared" si="45"/>
        <v>1.9305968608883701</v>
      </c>
      <c r="P184" s="101">
        <f t="shared" si="46"/>
        <v>1.9305968608883701</v>
      </c>
      <c r="Q184" s="101">
        <f t="shared" si="47"/>
        <v>69.123431930274066</v>
      </c>
      <c r="R184" s="101">
        <f t="shared" si="48"/>
        <v>3.5224503438253776</v>
      </c>
      <c r="S184" s="101">
        <f t="shared" si="52"/>
        <v>682.46927795893998</v>
      </c>
      <c r="T184" s="101">
        <f t="shared" si="36"/>
        <v>92.638598557356687</v>
      </c>
      <c r="U184" s="101">
        <f t="shared" si="36"/>
        <v>11.897437574185073</v>
      </c>
      <c r="V184" s="33">
        <f t="shared" si="49"/>
        <v>999.99999999999977</v>
      </c>
      <c r="W184" s="105">
        <f t="shared" si="50"/>
        <v>1586739.5289782905</v>
      </c>
      <c r="X184" s="112">
        <f t="shared" si="53"/>
        <v>895.46396386845799</v>
      </c>
      <c r="Y184" s="32">
        <f>(uNES*L184+ uOCEX*G184+uEREX*'PH + UC'!H184+uHOEX*I184+uNES*S184+ uOCEX*N184+uEREX*O184+uHOEX*P184)/(1+oDR)^A$5:A$65536</f>
        <v>559.00039018921575</v>
      </c>
    </row>
    <row r="185" spans="1:25" x14ac:dyDescent="0.25">
      <c r="A185" s="4">
        <v>179</v>
      </c>
      <c r="C185" s="110">
        <f>IF(male=0,VLOOKUP((A183:A1017/'Life tables'!$I$2)+age,lifetable,13,1),IF(male=1,VLOOKUP((A183:A1017/'Life tables'!$I$2)+age,lifetable,10,1),"error"))</f>
        <v>5.3177043245611344E-4</v>
      </c>
      <c r="F185" s="101">
        <f t="shared" si="37"/>
        <v>160.13241543367559</v>
      </c>
      <c r="G185" s="101">
        <f t="shared" si="38"/>
        <v>16.085636268993635</v>
      </c>
      <c r="H185" s="101">
        <f t="shared" si="39"/>
        <v>0.36810002399681263</v>
      </c>
      <c r="I185" s="101">
        <f t="shared" si="40"/>
        <v>0.36810002399681263</v>
      </c>
      <c r="J185" s="101">
        <f t="shared" si="41"/>
        <v>23.60926566606102</v>
      </c>
      <c r="K185" s="101">
        <f t="shared" si="42"/>
        <v>8.4038422674348094</v>
      </c>
      <c r="L185" s="101">
        <f t="shared" si="51"/>
        <v>111.2974711831925</v>
      </c>
      <c r="M185" s="101">
        <f t="shared" si="43"/>
        <v>839.86758456632424</v>
      </c>
      <c r="N185" s="101">
        <f t="shared" si="44"/>
        <v>80.881068073931957</v>
      </c>
      <c r="O185" s="101">
        <f t="shared" si="45"/>
        <v>1.9306227111840228</v>
      </c>
      <c r="P185" s="101">
        <f t="shared" si="46"/>
        <v>1.9306227111840228</v>
      </c>
      <c r="Q185" s="101">
        <f t="shared" si="47"/>
        <v>69.615112135620024</v>
      </c>
      <c r="R185" s="101">
        <f t="shared" si="48"/>
        <v>3.5449437535726811</v>
      </c>
      <c r="S185" s="101">
        <f t="shared" si="52"/>
        <v>681.96521518083159</v>
      </c>
      <c r="T185" s="101">
        <f t="shared" si="36"/>
        <v>93.224377801681044</v>
      </c>
      <c r="U185" s="101">
        <f t="shared" si="36"/>
        <v>11.948786021007491</v>
      </c>
      <c r="V185" s="33">
        <f t="shared" si="49"/>
        <v>999.99999999999977</v>
      </c>
      <c r="W185" s="105">
        <f t="shared" si="50"/>
        <v>1583666.0737420137</v>
      </c>
      <c r="X185" s="112">
        <f t="shared" si="53"/>
        <v>894.82683617731141</v>
      </c>
      <c r="Y185" s="32">
        <f>(uNES*L185+ uOCEX*G185+uEREX*'PH + UC'!H185+uHOEX*I185+uNES*S185+ uOCEX*N185+uEREX*O185+uHOEX*P185)/(1+oDR)^A$5:A$65536</f>
        <v>558.4347839359865</v>
      </c>
    </row>
    <row r="186" spans="1:25" x14ac:dyDescent="0.25">
      <c r="A186" s="4">
        <v>180</v>
      </c>
      <c r="C186" s="110">
        <f>IF(male=0,VLOOKUP((A184:A1018/'Life tables'!$I$2)+age,lifetable,13,1),IF(male=1,VLOOKUP((A184:A1018/'Life tables'!$I$2)+age,lifetable,10,1),"error"))</f>
        <v>5.3177043245611344E-4</v>
      </c>
      <c r="F186" s="101">
        <f t="shared" si="37"/>
        <v>160.12167079396306</v>
      </c>
      <c r="G186" s="101">
        <f t="shared" si="38"/>
        <v>16.084556947447222</v>
      </c>
      <c r="H186" s="101">
        <f t="shared" si="39"/>
        <v>0.36807532504922413</v>
      </c>
      <c r="I186" s="101">
        <f t="shared" si="40"/>
        <v>0.36807532504922413</v>
      </c>
      <c r="J186" s="101">
        <f t="shared" si="41"/>
        <v>23.703358391138085</v>
      </c>
      <c r="K186" s="101">
        <f t="shared" si="42"/>
        <v>8.4326953683811503</v>
      </c>
      <c r="L186" s="101">
        <f t="shared" si="51"/>
        <v>111.16490943689816</v>
      </c>
      <c r="M186" s="101">
        <f t="shared" si="43"/>
        <v>839.87832920603682</v>
      </c>
      <c r="N186" s="101">
        <f t="shared" si="44"/>
        <v>80.882102806015908</v>
      </c>
      <c r="O186" s="101">
        <f t="shared" si="45"/>
        <v>1.9306474101316116</v>
      </c>
      <c r="P186" s="101">
        <f t="shared" si="46"/>
        <v>1.9306474101316116</v>
      </c>
      <c r="Q186" s="101">
        <f t="shared" si="47"/>
        <v>70.106798631155968</v>
      </c>
      <c r="R186" s="101">
        <f t="shared" si="48"/>
        <v>3.5674374510838991</v>
      </c>
      <c r="S186" s="101">
        <f t="shared" si="52"/>
        <v>681.4606954975178</v>
      </c>
      <c r="T186" s="101">
        <f t="shared" si="36"/>
        <v>93.81015702229405</v>
      </c>
      <c r="U186" s="101">
        <f t="shared" si="36"/>
        <v>12.000132819465049</v>
      </c>
      <c r="V186" s="33">
        <f t="shared" si="49"/>
        <v>999.99999999999989</v>
      </c>
      <c r="W186" s="105">
        <f t="shared" si="50"/>
        <v>1580597.5868007003</v>
      </c>
      <c r="X186" s="112">
        <f t="shared" si="53"/>
        <v>894.1897101582407</v>
      </c>
      <c r="Y186" s="32">
        <f>(uNES*L186+ uOCEX*G186+uEREX*'PH + UC'!H186+uHOEX*I186+uNES*S186+ uOCEX*N186+uEREX*O186+uHOEX*P186)/(1+oDR)^A$5:A$65536</f>
        <v>557.86945764368022</v>
      </c>
    </row>
    <row r="187" spans="1:25" x14ac:dyDescent="0.25">
      <c r="A187" s="4">
        <v>181</v>
      </c>
      <c r="C187" s="110">
        <f>IF(male=0,VLOOKUP((A185:A1019/'Life tables'!$I$2)+age,lifetable,13,1),IF(male=1,VLOOKUP((A185:A1019/'Life tables'!$I$2)+age,lifetable,10,1),"error"))</f>
        <v>5.3177043245611344E-4</v>
      </c>
      <c r="F187" s="101">
        <f t="shared" si="37"/>
        <v>160.11140471048446</v>
      </c>
      <c r="G187" s="101">
        <f t="shared" si="38"/>
        <v>16.083525697876066</v>
      </c>
      <c r="H187" s="101">
        <f t="shared" si="39"/>
        <v>0.36805172616973064</v>
      </c>
      <c r="I187" s="101">
        <f t="shared" si="40"/>
        <v>0.36805172616973064</v>
      </c>
      <c r="J187" s="101">
        <f t="shared" si="41"/>
        <v>23.797445083529098</v>
      </c>
      <c r="K187" s="101">
        <f t="shared" si="42"/>
        <v>8.4615466194320863</v>
      </c>
      <c r="L187" s="101">
        <f t="shared" si="51"/>
        <v>111.03278385730775</v>
      </c>
      <c r="M187" s="101">
        <f t="shared" si="43"/>
        <v>839.88859528951548</v>
      </c>
      <c r="N187" s="101">
        <f t="shared" si="44"/>
        <v>80.883091452097688</v>
      </c>
      <c r="O187" s="101">
        <f t="shared" si="45"/>
        <v>1.9306710090111052</v>
      </c>
      <c r="P187" s="101">
        <f t="shared" si="46"/>
        <v>1.9306710090111052</v>
      </c>
      <c r="Q187" s="101">
        <f t="shared" si="47"/>
        <v>70.598491136722686</v>
      </c>
      <c r="R187" s="101">
        <f t="shared" si="48"/>
        <v>3.589931423542295</v>
      </c>
      <c r="S187" s="101">
        <f t="shared" si="52"/>
        <v>680.95573925913061</v>
      </c>
      <c r="T187" s="101">
        <f t="shared" si="36"/>
        <v>94.395936220251784</v>
      </c>
      <c r="U187" s="101">
        <f t="shared" si="36"/>
        <v>12.051478042974381</v>
      </c>
      <c r="V187" s="33">
        <f t="shared" si="49"/>
        <v>1000</v>
      </c>
      <c r="W187" s="105">
        <f t="shared" si="50"/>
        <v>1577534.0608208419</v>
      </c>
      <c r="X187" s="112">
        <f t="shared" si="53"/>
        <v>893.55258573677372</v>
      </c>
      <c r="Y187" s="32">
        <f>(uNES*L187+ uOCEX*G187+uEREX*'PH + UC'!H187+uHOEX*I187+uNES*S187+ uOCEX*N187+uEREX*O187+uHOEX*P187)/(1+oDR)^A$5:A$65536</f>
        <v>557.30441115902909</v>
      </c>
    </row>
    <row r="188" spans="1:25" x14ac:dyDescent="0.25">
      <c r="A188" s="4">
        <v>182</v>
      </c>
      <c r="C188" s="110">
        <f>IF(male=0,VLOOKUP((A186:A1020/'Life tables'!$I$2)+age,lifetable,13,1),IF(male=1,VLOOKUP((A186:A1020/'Life tables'!$I$2)+age,lifetable,10,1),"error"))</f>
        <v>5.3177043245611344E-4</v>
      </c>
      <c r="F188" s="101">
        <f t="shared" si="37"/>
        <v>160.10159586879135</v>
      </c>
      <c r="G188" s="101">
        <f t="shared" si="38"/>
        <v>16.082540379199219</v>
      </c>
      <c r="H188" s="101">
        <f t="shared" si="39"/>
        <v>0.36802917836232485</v>
      </c>
      <c r="I188" s="101">
        <f t="shared" si="40"/>
        <v>0.36802917836232485</v>
      </c>
      <c r="J188" s="101">
        <f t="shared" si="41"/>
        <v>23.891526011924267</v>
      </c>
      <c r="K188" s="101">
        <f t="shared" si="42"/>
        <v>8.4903961029802346</v>
      </c>
      <c r="L188" s="101">
        <f t="shared" si="51"/>
        <v>110.90107501796298</v>
      </c>
      <c r="M188" s="101">
        <f t="shared" si="43"/>
        <v>839.89840413120862</v>
      </c>
      <c r="N188" s="101">
        <f t="shared" si="44"/>
        <v>80.884036064804832</v>
      </c>
      <c r="O188" s="101">
        <f t="shared" si="45"/>
        <v>1.9306935568185111</v>
      </c>
      <c r="P188" s="101">
        <f t="shared" si="46"/>
        <v>1.9306935568185111</v>
      </c>
      <c r="Q188" s="101">
        <f t="shared" si="47"/>
        <v>71.090189384639018</v>
      </c>
      <c r="R188" s="101">
        <f t="shared" si="48"/>
        <v>3.6124256587019778</v>
      </c>
      <c r="S188" s="101">
        <f t="shared" si="52"/>
        <v>680.45036590942573</v>
      </c>
      <c r="T188" s="101">
        <f t="shared" si="36"/>
        <v>94.981715396563288</v>
      </c>
      <c r="U188" s="101">
        <f t="shared" si="36"/>
        <v>12.102821761682213</v>
      </c>
      <c r="V188" s="33">
        <f t="shared" si="49"/>
        <v>1000</v>
      </c>
      <c r="W188" s="105">
        <f t="shared" si="50"/>
        <v>1574475.4884779872</v>
      </c>
      <c r="X188" s="112">
        <f t="shared" si="53"/>
        <v>892.91546284175445</v>
      </c>
      <c r="Y188" s="32">
        <f>(uNES*L188+ uOCEX*G188+uEREX*'PH + UC'!H188+uHOEX*I188+uNES*S188+ uOCEX*N188+uEREX*O188+uHOEX*P188)/(1+oDR)^A$5:A$65536</f>
        <v>556.73964433057859</v>
      </c>
    </row>
    <row r="189" spans="1:25" x14ac:dyDescent="0.25">
      <c r="A189" s="4">
        <v>183</v>
      </c>
      <c r="C189" s="110">
        <f>IF(male=0,VLOOKUP((A187:A1021/'Life tables'!$I$2)+age,lifetable,13,1),IF(male=1,VLOOKUP((A187:A1021/'Life tables'!$I$2)+age,lifetable,10,1),"error"))</f>
        <v>5.3177043245611344E-4</v>
      </c>
      <c r="F189" s="101">
        <f t="shared" si="37"/>
        <v>160.09222390376095</v>
      </c>
      <c r="G189" s="101">
        <f t="shared" si="38"/>
        <v>16.081598945697476</v>
      </c>
      <c r="H189" s="101">
        <f t="shared" si="39"/>
        <v>0.36800763481323617</v>
      </c>
      <c r="I189" s="101">
        <f t="shared" si="40"/>
        <v>0.36800763481323617</v>
      </c>
      <c r="J189" s="101">
        <f t="shared" si="41"/>
        <v>23.985601433046593</v>
      </c>
      <c r="K189" s="101">
        <f t="shared" si="42"/>
        <v>8.5192438977485203</v>
      </c>
      <c r="L189" s="101">
        <f t="shared" si="51"/>
        <v>110.76976435764189</v>
      </c>
      <c r="M189" s="101">
        <f t="shared" si="43"/>
        <v>839.90777609623899</v>
      </c>
      <c r="N189" s="101">
        <f t="shared" si="44"/>
        <v>80.884938605342825</v>
      </c>
      <c r="O189" s="101">
        <f t="shared" si="45"/>
        <v>1.9307151003675995</v>
      </c>
      <c r="P189" s="101">
        <f t="shared" si="46"/>
        <v>1.9307151003675995</v>
      </c>
      <c r="Q189" s="101">
        <f t="shared" si="47"/>
        <v>71.581893119146059</v>
      </c>
      <c r="R189" s="101">
        <f t="shared" si="48"/>
        <v>3.6349201448624773</v>
      </c>
      <c r="S189" s="101">
        <f t="shared" si="52"/>
        <v>679.94459402615246</v>
      </c>
      <c r="T189" s="101">
        <f t="shared" si="36"/>
        <v>95.567494552192656</v>
      </c>
      <c r="U189" s="101">
        <f t="shared" si="36"/>
        <v>12.154164042610997</v>
      </c>
      <c r="V189" s="33">
        <f t="shared" si="49"/>
        <v>1000</v>
      </c>
      <c r="W189" s="105">
        <f t="shared" si="50"/>
        <v>1571421.8624567878</v>
      </c>
      <c r="X189" s="112">
        <f t="shared" si="53"/>
        <v>892.27834140519633</v>
      </c>
      <c r="Y189" s="32">
        <f>(uNES*L189+ uOCEX*G189+uEREX*'PH + UC'!H189+uHOEX*I189+uNES*S189+ uOCEX*N189+uEREX*O189+uHOEX*P189)/(1+oDR)^A$5:A$65536</f>
        <v>556.17515700860849</v>
      </c>
    </row>
    <row r="190" spans="1:25" x14ac:dyDescent="0.25">
      <c r="A190" s="4">
        <v>184</v>
      </c>
      <c r="C190" s="110">
        <f>IF(male=0,VLOOKUP((A188:A1022/'Life tables'!$I$2)+age,lifetable,13,1),IF(male=1,VLOOKUP((A188:A1022/'Life tables'!$I$2)+age,lifetable,10,1),"error"))</f>
        <v>5.3177043245611344E-4</v>
      </c>
      <c r="F190" s="101">
        <f t="shared" si="37"/>
        <v>160.08326935731409</v>
      </c>
      <c r="G190" s="101">
        <f t="shared" si="38"/>
        <v>16.080699442766054</v>
      </c>
      <c r="H190" s="101">
        <f t="shared" si="39"/>
        <v>0.36798705079373556</v>
      </c>
      <c r="I190" s="101">
        <f t="shared" si="40"/>
        <v>0.36798705079373556</v>
      </c>
      <c r="J190" s="101">
        <f t="shared" si="41"/>
        <v>24.079671592184877</v>
      </c>
      <c r="K190" s="101">
        <f t="shared" si="42"/>
        <v>8.548090078953626</v>
      </c>
      <c r="L190" s="101">
        <f t="shared" si="51"/>
        <v>110.63883414182206</v>
      </c>
      <c r="M190" s="101">
        <f t="shared" si="43"/>
        <v>839.91673064268593</v>
      </c>
      <c r="N190" s="101">
        <f t="shared" si="44"/>
        <v>80.885800947566821</v>
      </c>
      <c r="O190" s="101">
        <f t="shared" si="45"/>
        <v>1.9307356843871004</v>
      </c>
      <c r="P190" s="101">
        <f t="shared" si="46"/>
        <v>1.9307356843871004</v>
      </c>
      <c r="Q190" s="101">
        <f t="shared" si="47"/>
        <v>72.073602095876183</v>
      </c>
      <c r="R190" s="101">
        <f t="shared" si="48"/>
        <v>3.6574148708444509</v>
      </c>
      <c r="S190" s="101">
        <f t="shared" si="52"/>
        <v>679.43844135962422</v>
      </c>
      <c r="T190" s="101">
        <f t="shared" si="36"/>
        <v>96.153273688061063</v>
      </c>
      <c r="U190" s="101">
        <f t="shared" si="36"/>
        <v>12.205504949798076</v>
      </c>
      <c r="V190" s="33">
        <f t="shared" si="49"/>
        <v>1000</v>
      </c>
      <c r="W190" s="105">
        <f t="shared" si="50"/>
        <v>1568373.1754510433</v>
      </c>
      <c r="X190" s="112">
        <f t="shared" si="53"/>
        <v>891.64122136214075</v>
      </c>
      <c r="Y190" s="32">
        <f>(uNES*L190+ uOCEX*G190+uEREX*'PH + UC'!H190+uHOEX*I190+uNES*S190+ uOCEX*N190+uEREX*O190+uHOEX*P190)/(1+oDR)^A$5:A$65536</f>
        <v>555.61094904505671</v>
      </c>
    </row>
    <row r="191" spans="1:25" x14ac:dyDescent="0.25">
      <c r="A191" s="4">
        <v>185</v>
      </c>
      <c r="C191" s="110">
        <f>IF(male=0,VLOOKUP((A189:A1023/'Life tables'!$I$2)+age,lifetable,13,1),IF(male=1,VLOOKUP((A189:A1023/'Life tables'!$I$2)+age,lifetable,10,1),"error"))</f>
        <v>5.3177043245611344E-4</v>
      </c>
      <c r="F191" s="101">
        <f t="shared" si="37"/>
        <v>160.07471363801628</v>
      </c>
      <c r="G191" s="101">
        <f t="shared" si="38"/>
        <v>16.079840002856454</v>
      </c>
      <c r="H191" s="101">
        <f t="shared" si="39"/>
        <v>0.36796738356726982</v>
      </c>
      <c r="I191" s="101">
        <f t="shared" si="40"/>
        <v>0.36796738356726982</v>
      </c>
      <c r="J191" s="101">
        <f t="shared" si="41"/>
        <v>24.173736723702977</v>
      </c>
      <c r="K191" s="101">
        <f t="shared" si="42"/>
        <v>8.5769347184621481</v>
      </c>
      <c r="L191" s="101">
        <f t="shared" si="51"/>
        <v>110.50826742586017</v>
      </c>
      <c r="M191" s="101">
        <f t="shared" si="43"/>
        <v>839.92528636198381</v>
      </c>
      <c r="N191" s="101">
        <f t="shared" si="44"/>
        <v>80.886624881872265</v>
      </c>
      <c r="O191" s="101">
        <f t="shared" si="45"/>
        <v>1.9307553516135663</v>
      </c>
      <c r="P191" s="101">
        <f t="shared" si="46"/>
        <v>1.9307553516135663</v>
      </c>
      <c r="Q191" s="101">
        <f t="shared" si="47"/>
        <v>72.565316081345657</v>
      </c>
      <c r="R191" s="101">
        <f t="shared" si="48"/>
        <v>3.6799098259664738</v>
      </c>
      <c r="S191" s="101">
        <f t="shared" si="52"/>
        <v>678.9319248695723</v>
      </c>
      <c r="T191" s="101">
        <f t="shared" si="36"/>
        <v>96.73905280504863</v>
      </c>
      <c r="U191" s="101">
        <f t="shared" si="36"/>
        <v>12.256844544428622</v>
      </c>
      <c r="V191" s="33">
        <f t="shared" si="49"/>
        <v>1000.0000000000001</v>
      </c>
      <c r="W191" s="105">
        <f t="shared" si="50"/>
        <v>1565329.4201637364</v>
      </c>
      <c r="X191" s="112">
        <f t="shared" si="53"/>
        <v>891.00410265052278</v>
      </c>
      <c r="Y191" s="32">
        <f>(uNES*L191+ uOCEX*G191+uEREX*'PH + UC'!H191+uHOEX*I191+uNES*S191+ uOCEX*N191+uEREX*O191+uHOEX*P191)/(1+oDR)^A$5:A$65536</f>
        <v>555.04702029344799</v>
      </c>
    </row>
    <row r="192" spans="1:25" x14ac:dyDescent="0.25">
      <c r="A192" s="4">
        <v>186</v>
      </c>
      <c r="C192" s="110">
        <f>IF(male=0,VLOOKUP((A190:A1024/'Life tables'!$I$2)+age,lifetable,13,1),IF(male=1,VLOOKUP((A190:A1024/'Life tables'!$I$2)+age,lifetable,10,1),"error"))</f>
        <v>5.3177043245611344E-4</v>
      </c>
      <c r="F192" s="101">
        <f t="shared" si="37"/>
        <v>160.06653898247816</v>
      </c>
      <c r="G192" s="101">
        <f t="shared" si="38"/>
        <v>16.079018841599041</v>
      </c>
      <c r="H192" s="101">
        <f t="shared" si="39"/>
        <v>0.36794859230073212</v>
      </c>
      <c r="I192" s="101">
        <f t="shared" si="40"/>
        <v>0.36794859230073212</v>
      </c>
      <c r="J192" s="101">
        <f t="shared" si="41"/>
        <v>24.267797051526408</v>
      </c>
      <c r="K192" s="101">
        <f t="shared" si="42"/>
        <v>8.6057778849398172</v>
      </c>
      <c r="L192" s="101">
        <f t="shared" si="51"/>
        <v>110.37804801981144</v>
      </c>
      <c r="M192" s="101">
        <f t="shared" si="43"/>
        <v>839.93346101752195</v>
      </c>
      <c r="N192" s="101">
        <f t="shared" si="44"/>
        <v>80.887412118912025</v>
      </c>
      <c r="O192" s="101">
        <f t="shared" si="45"/>
        <v>1.9307741428801042</v>
      </c>
      <c r="P192" s="101">
        <f t="shared" si="46"/>
        <v>1.9307741428801042</v>
      </c>
      <c r="Q192" s="101">
        <f t="shared" si="47"/>
        <v>73.057034852469897</v>
      </c>
      <c r="R192" s="101">
        <f t="shared" si="48"/>
        <v>3.7024050000228619</v>
      </c>
      <c r="S192" s="101">
        <f t="shared" si="52"/>
        <v>678.42506076035693</v>
      </c>
      <c r="T192" s="101">
        <f t="shared" si="36"/>
        <v>97.324831903996312</v>
      </c>
      <c r="U192" s="101">
        <f t="shared" si="36"/>
        <v>12.30818288496268</v>
      </c>
      <c r="V192" s="33">
        <f t="shared" si="49"/>
        <v>1000.0000000000001</v>
      </c>
      <c r="W192" s="105">
        <f t="shared" si="50"/>
        <v>1562290.5893070751</v>
      </c>
      <c r="X192" s="112">
        <f t="shared" si="53"/>
        <v>890.36698521104108</v>
      </c>
      <c r="Y192" s="32">
        <f>(uNES*L192+ uOCEX*G192+uEREX*'PH + UC'!H192+uHOEX*I192+uNES*S192+ uOCEX*N192+uEREX*O192+uHOEX*P192)/(1+oDR)^A$5:A$65536</f>
        <v>554.48337060882261</v>
      </c>
    </row>
    <row r="193" spans="1:25" x14ac:dyDescent="0.25">
      <c r="A193" s="4">
        <v>187</v>
      </c>
      <c r="C193" s="110">
        <f>IF(male=0,VLOOKUP((A191:A1025/'Life tables'!$I$2)+age,lifetable,13,1),IF(male=1,VLOOKUP((A191:A1025/'Life tables'!$I$2)+age,lifetable,10,1),"error"))</f>
        <v>5.3177043245611344E-4</v>
      </c>
      <c r="F193" s="101">
        <f t="shared" si="37"/>
        <v>160.05872841847525</v>
      </c>
      <c r="G193" s="101">
        <f t="shared" si="38"/>
        <v>16.078234254098337</v>
      </c>
      <c r="H193" s="101">
        <f t="shared" si="39"/>
        <v>0.36793063797968401</v>
      </c>
      <c r="I193" s="101">
        <f t="shared" si="40"/>
        <v>0.36793063797968401</v>
      </c>
      <c r="J193" s="101">
        <f t="shared" si="41"/>
        <v>24.361852789607255</v>
      </c>
      <c r="K193" s="101">
        <f t="shared" si="42"/>
        <v>8.6346196439940535</v>
      </c>
      <c r="L193" s="101">
        <f t="shared" si="51"/>
        <v>110.24816045481624</v>
      </c>
      <c r="M193" s="101">
        <f t="shared" si="43"/>
        <v>839.9412715815248</v>
      </c>
      <c r="N193" s="101">
        <f t="shared" si="44"/>
        <v>80.88816429314808</v>
      </c>
      <c r="O193" s="101">
        <f t="shared" si="45"/>
        <v>1.9307920972011521</v>
      </c>
      <c r="P193" s="101">
        <f t="shared" si="46"/>
        <v>1.9307920972011521</v>
      </c>
      <c r="Q193" s="101">
        <f t="shared" si="47"/>
        <v>73.548758196100309</v>
      </c>
      <c r="R193" s="101">
        <f t="shared" si="48"/>
        <v>3.724900383262483</v>
      </c>
      <c r="S193" s="101">
        <f t="shared" si="52"/>
        <v>677.91786451461167</v>
      </c>
      <c r="T193" s="101">
        <f t="shared" si="36"/>
        <v>97.910610985707564</v>
      </c>
      <c r="U193" s="101">
        <f t="shared" si="36"/>
        <v>12.359520027256536</v>
      </c>
      <c r="V193" s="33">
        <f t="shared" si="49"/>
        <v>1000</v>
      </c>
      <c r="W193" s="105">
        <f t="shared" si="50"/>
        <v>1559256.6756025248</v>
      </c>
      <c r="X193" s="112">
        <f t="shared" si="53"/>
        <v>889.72986898703607</v>
      </c>
      <c r="Y193" s="32">
        <f>(uNES*L193+ uOCEX*G193+uEREX*'PH + UC'!H193+uHOEX*I193+uNES*S193+ uOCEX*N193+uEREX*O193+uHOEX*P193)/(1+oDR)^A$5:A$65536</f>
        <v>553.91999984767301</v>
      </c>
    </row>
    <row r="194" spans="1:25" x14ac:dyDescent="0.25">
      <c r="A194" s="4">
        <v>188</v>
      </c>
      <c r="C194" s="110">
        <f>IF(male=0,VLOOKUP((A192:A1026/'Life tables'!$I$2)+age,lifetable,13,1),IF(male=1,VLOOKUP((A192:A1026/'Life tables'!$I$2)+age,lifetable,10,1),"error"))</f>
        <v>5.3177043245611344E-4</v>
      </c>
      <c r="F194" s="101">
        <f t="shared" si="37"/>
        <v>160.05126572971002</v>
      </c>
      <c r="G194" s="101">
        <f t="shared" si="38"/>
        <v>16.077484611393324</v>
      </c>
      <c r="H194" s="101">
        <f t="shared" si="39"/>
        <v>0.3679134833273538</v>
      </c>
      <c r="I194" s="101">
        <f t="shared" si="40"/>
        <v>0.3679134833273538</v>
      </c>
      <c r="J194" s="101">
        <f t="shared" si="41"/>
        <v>24.455904142368368</v>
      </c>
      <c r="K194" s="101">
        <f t="shared" si="42"/>
        <v>8.663460058310184</v>
      </c>
      <c r="L194" s="101">
        <f t="shared" si="51"/>
        <v>110.11858995098345</v>
      </c>
      <c r="M194" s="101">
        <f t="shared" si="43"/>
        <v>839.94873427028995</v>
      </c>
      <c r="N194" s="101">
        <f t="shared" si="44"/>
        <v>80.888882966245035</v>
      </c>
      <c r="O194" s="101">
        <f t="shared" si="45"/>
        <v>1.9308092518534821</v>
      </c>
      <c r="P194" s="101">
        <f t="shared" si="46"/>
        <v>1.9308092518534821</v>
      </c>
      <c r="Q194" s="101">
        <f t="shared" si="47"/>
        <v>74.040485908581729</v>
      </c>
      <c r="R194" s="101">
        <f t="shared" si="48"/>
        <v>3.7473959663685106</v>
      </c>
      <c r="S194" s="101">
        <f t="shared" si="52"/>
        <v>677.41035092538777</v>
      </c>
      <c r="T194" s="101">
        <f t="shared" si="36"/>
        <v>98.496390050950097</v>
      </c>
      <c r="U194" s="101">
        <f t="shared" si="36"/>
        <v>12.410856024678694</v>
      </c>
      <c r="V194" s="33">
        <f t="shared" si="49"/>
        <v>1000</v>
      </c>
      <c r="W194" s="105">
        <f t="shared" si="50"/>
        <v>1556227.6717808456</v>
      </c>
      <c r="X194" s="112">
        <f t="shared" si="53"/>
        <v>889.09275392437121</v>
      </c>
      <c r="Y194" s="32">
        <f>(uNES*L194+ uOCEX*G194+uEREX*'PH + UC'!H194+uHOEX*I194+uNES*S194+ uOCEX*N194+uEREX*O194+uHOEX*P194)/(1+oDR)^A$5:A$65536</f>
        <v>553.35690786787802</v>
      </c>
    </row>
    <row r="195" spans="1:25" x14ac:dyDescent="0.25">
      <c r="A195" s="4">
        <v>189</v>
      </c>
      <c r="C195" s="110">
        <f>IF(male=0,VLOOKUP((A193:A1027/'Life tables'!$I$2)+age,lifetable,13,1),IF(male=1,VLOOKUP((A193:A1027/'Life tables'!$I$2)+age,lifetable,10,1),"error"))</f>
        <v>5.3177043245611344E-4</v>
      </c>
      <c r="F195" s="101">
        <f t="shared" si="37"/>
        <v>160.04413542214382</v>
      </c>
      <c r="G195" s="101">
        <f t="shared" si="38"/>
        <v>16.076768357075387</v>
      </c>
      <c r="H195" s="101">
        <f t="shared" si="39"/>
        <v>0.36789709272724258</v>
      </c>
      <c r="I195" s="101">
        <f t="shared" si="40"/>
        <v>0.36789709272724258</v>
      </c>
      <c r="J195" s="101">
        <f t="shared" si="41"/>
        <v>24.549951305127802</v>
      </c>
      <c r="K195" s="101">
        <f t="shared" si="42"/>
        <v>8.6922991877815896</v>
      </c>
      <c r="L195" s="101">
        <f t="shared" si="51"/>
        <v>109.98932238670456</v>
      </c>
      <c r="M195" s="101">
        <f t="shared" si="43"/>
        <v>839.95586457785612</v>
      </c>
      <c r="N195" s="101">
        <f t="shared" si="44"/>
        <v>80.88956963031238</v>
      </c>
      <c r="O195" s="101">
        <f t="shared" si="45"/>
        <v>1.9308256424535932</v>
      </c>
      <c r="P195" s="101">
        <f t="shared" si="46"/>
        <v>1.9308256424535932</v>
      </c>
      <c r="Q195" s="101">
        <f t="shared" si="47"/>
        <v>74.532217795329615</v>
      </c>
      <c r="R195" s="101">
        <f t="shared" si="48"/>
        <v>3.7698917404390815</v>
      </c>
      <c r="S195" s="101">
        <f t="shared" si="52"/>
        <v>676.90253412686786</v>
      </c>
      <c r="T195" s="101">
        <f t="shared" ref="T195:U258" si="54">J195+Q195</f>
        <v>99.082169100457421</v>
      </c>
      <c r="U195" s="101">
        <f t="shared" si="54"/>
        <v>12.462190928220672</v>
      </c>
      <c r="V195" s="33">
        <f t="shared" si="49"/>
        <v>1000</v>
      </c>
      <c r="W195" s="105">
        <f t="shared" si="50"/>
        <v>1553203.5705821165</v>
      </c>
      <c r="X195" s="112">
        <f t="shared" si="53"/>
        <v>888.45563997132183</v>
      </c>
      <c r="Y195" s="32">
        <f>(uNES*L195+ uOCEX*G195+uEREX*'PH + UC'!H195+uHOEX*I195+uNES*S195+ uOCEX*N195+uEREX*O195+uHOEX*P195)/(1+oDR)^A$5:A$65536</f>
        <v>552.79409452864445</v>
      </c>
    </row>
    <row r="196" spans="1:25" x14ac:dyDescent="0.25">
      <c r="A196" s="4">
        <v>190</v>
      </c>
      <c r="C196" s="110">
        <f>IF(male=0,VLOOKUP((A194:A1028/'Life tables'!$I$2)+age,lifetable,13,1),IF(male=1,VLOOKUP((A194:A1028/'Life tables'!$I$2)+age,lifetable,10,1),"error"))</f>
        <v>5.3177043245611344E-4</v>
      </c>
      <c r="F196" s="101">
        <f t="shared" si="37"/>
        <v>160.03732269182791</v>
      </c>
      <c r="G196" s="101">
        <f t="shared" si="38"/>
        <v>16.076084004056895</v>
      </c>
      <c r="H196" s="101">
        <f t="shared" si="39"/>
        <v>0.36788143214917673</v>
      </c>
      <c r="I196" s="101">
        <f t="shared" si="40"/>
        <v>0.36788143214917673</v>
      </c>
      <c r="J196" s="101">
        <f t="shared" si="41"/>
        <v>24.643994464504324</v>
      </c>
      <c r="K196" s="101">
        <f t="shared" si="42"/>
        <v>8.7211370896340572</v>
      </c>
      <c r="L196" s="101">
        <f t="shared" si="51"/>
        <v>109.86034426933429</v>
      </c>
      <c r="M196" s="101">
        <f t="shared" si="43"/>
        <v>839.96267730817192</v>
      </c>
      <c r="N196" s="101">
        <f t="shared" si="44"/>
        <v>80.890225711002429</v>
      </c>
      <c r="O196" s="101">
        <f t="shared" si="45"/>
        <v>1.9308413030316589</v>
      </c>
      <c r="P196" s="101">
        <f t="shared" si="46"/>
        <v>1.9308413030316589</v>
      </c>
      <c r="Q196" s="101">
        <f t="shared" si="47"/>
        <v>75.023953670426025</v>
      </c>
      <c r="R196" s="101">
        <f t="shared" si="48"/>
        <v>3.7923876969688131</v>
      </c>
      <c r="S196" s="101">
        <f t="shared" si="52"/>
        <v>676.39442762371141</v>
      </c>
      <c r="T196" s="101">
        <f t="shared" si="54"/>
        <v>99.667948134930356</v>
      </c>
      <c r="U196" s="101">
        <f t="shared" si="54"/>
        <v>12.51352478660287</v>
      </c>
      <c r="V196" s="33">
        <f t="shared" si="49"/>
        <v>999.99999999999977</v>
      </c>
      <c r="W196" s="105">
        <f t="shared" si="50"/>
        <v>1550184.3647557704</v>
      </c>
      <c r="X196" s="112">
        <f t="shared" si="53"/>
        <v>887.81852707846667</v>
      </c>
      <c r="Y196" s="32">
        <f>(uNES*L196+ uOCEX*G196+uEREX*'PH + UC'!H196+uHOEX*I196+uNES*S196+ uOCEX*N196+uEREX*O196+uHOEX*P196)/(1+oDR)^A$5:A$65536</f>
        <v>552.23155969044888</v>
      </c>
    </row>
    <row r="197" spans="1:25" x14ac:dyDescent="0.25">
      <c r="A197" s="4">
        <v>191</v>
      </c>
      <c r="C197" s="110">
        <f>IF(male=0,VLOOKUP((A195:A1029/'Life tables'!$I$2)+age,lifetable,13,1),IF(male=1,VLOOKUP((A195:A1029/'Life tables'!$I$2)+age,lifetable,10,1),"error"))</f>
        <v>5.3177043245611344E-4</v>
      </c>
      <c r="F197" s="101">
        <f t="shared" si="37"/>
        <v>160.03081339416772</v>
      </c>
      <c r="G197" s="101">
        <f t="shared" si="38"/>
        <v>16.075430131483717</v>
      </c>
      <c r="H197" s="101">
        <f t="shared" si="39"/>
        <v>0.36786646907865517</v>
      </c>
      <c r="I197" s="101">
        <f t="shared" si="40"/>
        <v>0.36786646907865517</v>
      </c>
      <c r="J197" s="101">
        <f t="shared" si="41"/>
        <v>24.738033798804878</v>
      </c>
      <c r="K197" s="101">
        <f t="shared" si="42"/>
        <v>8.7499738185445892</v>
      </c>
      <c r="L197" s="101">
        <f t="shared" si="51"/>
        <v>109.73164270717723</v>
      </c>
      <c r="M197" s="101">
        <f t="shared" si="43"/>
        <v>839.96918660583208</v>
      </c>
      <c r="N197" s="101">
        <f t="shared" si="44"/>
        <v>80.890852570470329</v>
      </c>
      <c r="O197" s="101">
        <f t="shared" si="45"/>
        <v>1.9308562661021802</v>
      </c>
      <c r="P197" s="101">
        <f t="shared" si="46"/>
        <v>1.9308562661021802</v>
      </c>
      <c r="Q197" s="101">
        <f t="shared" si="47"/>
        <v>75.515693356233626</v>
      </c>
      <c r="R197" s="101">
        <f t="shared" si="48"/>
        <v>3.8148838278311445</v>
      </c>
      <c r="S197" s="101">
        <f t="shared" si="52"/>
        <v>675.88604431909266</v>
      </c>
      <c r="T197" s="101">
        <f t="shared" si="54"/>
        <v>100.2537271550385</v>
      </c>
      <c r="U197" s="101">
        <f t="shared" si="54"/>
        <v>12.564857646375733</v>
      </c>
      <c r="V197" s="33">
        <f t="shared" si="49"/>
        <v>999.99999999999977</v>
      </c>
      <c r="W197" s="105">
        <f t="shared" si="50"/>
        <v>1547170.0470606172</v>
      </c>
      <c r="X197" s="112">
        <f t="shared" si="53"/>
        <v>887.18141519858557</v>
      </c>
      <c r="Y197" s="32">
        <f>(uNES*L197+ uOCEX*G197+uEREX*'PH + UC'!H197+uHOEX*I197+uNES*S197+ uOCEX*N197+uEREX*O197+uHOEX*P197)/(1+oDR)^A$5:A$65536</f>
        <v>551.6693032149816</v>
      </c>
    </row>
    <row r="198" spans="1:25" x14ac:dyDescent="0.25">
      <c r="A198" s="4">
        <v>192</v>
      </c>
      <c r="C198" s="110">
        <f>IF(male=0,VLOOKUP((A196:A1030/'Life tables'!$I$2)+age,lifetable,13,1),IF(male=1,VLOOKUP((A196:A1030/'Life tables'!$I$2)+age,lifetable,10,1),"error"))</f>
        <v>5.3177043245611344E-4</v>
      </c>
      <c r="F198" s="101">
        <f t="shared" si="37"/>
        <v>160.0245940145557</v>
      </c>
      <c r="G198" s="101">
        <f t="shared" si="38"/>
        <v>16.074805381785247</v>
      </c>
      <c r="H198" s="101">
        <f t="shared" si="39"/>
        <v>0.36785217244934232</v>
      </c>
      <c r="I198" s="101">
        <f t="shared" si="40"/>
        <v>0.36785217244934232</v>
      </c>
      <c r="J198" s="101">
        <f t="shared" si="41"/>
        <v>24.832069478394779</v>
      </c>
      <c r="K198" s="101">
        <f t="shared" si="42"/>
        <v>8.7788094267549255</v>
      </c>
      <c r="L198" s="101">
        <f t="shared" si="51"/>
        <v>109.60320538272207</v>
      </c>
      <c r="M198" s="101">
        <f t="shared" si="43"/>
        <v>839.97540598544401</v>
      </c>
      <c r="N198" s="101">
        <f t="shared" si="44"/>
        <v>80.891451510202046</v>
      </c>
      <c r="O198" s="101">
        <f t="shared" si="45"/>
        <v>1.930870562731493</v>
      </c>
      <c r="P198" s="101">
        <f t="shared" si="46"/>
        <v>1.930870562731493</v>
      </c>
      <c r="Q198" s="101">
        <f t="shared" si="47"/>
        <v>76.00743668302691</v>
      </c>
      <c r="R198" s="101">
        <f t="shared" si="48"/>
        <v>3.8373801252614643</v>
      </c>
      <c r="S198" s="101">
        <f t="shared" si="52"/>
        <v>675.37739654149061</v>
      </c>
      <c r="T198" s="101">
        <f t="shared" si="54"/>
        <v>100.8395061614217</v>
      </c>
      <c r="U198" s="101">
        <f t="shared" si="54"/>
        <v>12.61618955201639</v>
      </c>
      <c r="V198" s="33">
        <f t="shared" si="49"/>
        <v>999.99999999999977</v>
      </c>
      <c r="W198" s="105">
        <f t="shared" si="50"/>
        <v>1544160.6102648738</v>
      </c>
      <c r="X198" s="112">
        <f t="shared" si="53"/>
        <v>886.54430428656167</v>
      </c>
      <c r="Y198" s="32">
        <f>(uNES*L198+ uOCEX*G198+uEREX*'PH + UC'!H198+uHOEX*I198+uNES*S198+ uOCEX*N198+uEREX*O198+uHOEX*P198)/(1+oDR)^A$5:A$65536</f>
        <v>551.10732496509581</v>
      </c>
    </row>
    <row r="199" spans="1:25" x14ac:dyDescent="0.25">
      <c r="A199" s="4">
        <v>193</v>
      </c>
      <c r="C199" s="110">
        <f>IF(male=0,VLOOKUP((A197:A1031/'Life tables'!$I$2)+age,lifetable,13,1),IF(male=1,VLOOKUP((A197:A1031/'Life tables'!$I$2)+age,lifetable,10,1),"error"))</f>
        <v>5.3177043245611344E-4</v>
      </c>
      <c r="F199" s="101">
        <f t="shared" ref="F199:F262" si="55">E198*(1-pCAPH)+F198*(1-pCAPH)+M198*(pUAPH)</f>
        <v>160.01865164031233</v>
      </c>
      <c r="G199" s="101">
        <f t="shared" ref="G199:G262" si="56">F199*(rrOSEX)</f>
        <v>16.074208457855796</v>
      </c>
      <c r="H199" s="101">
        <f t="shared" ref="H199:H262" si="57">F199*rrEREX</f>
        <v>0.36783851257856809</v>
      </c>
      <c r="I199" s="101">
        <f t="shared" ref="I199:I262" si="58">F199*rrHOEX</f>
        <v>0.36783851257856809</v>
      </c>
      <c r="J199" s="101">
        <f t="shared" ref="J199:J262" si="59">F199*mr + G199*mr + H199*mr+I199*mr +J198</f>
        <v>24.92610166605143</v>
      </c>
      <c r="K199" s="101">
        <f t="shared" ref="K199:K262" si="60">F199*amr + I199*amrHOEX +K198</f>
        <v>8.8076439641800075</v>
      </c>
      <c r="L199" s="101">
        <f t="shared" si="51"/>
        <v>109.47502052706795</v>
      </c>
      <c r="M199" s="101">
        <f t="shared" ref="M199:M262" si="61">E198*pCAPH+F198*pCAPH+M198*(1-pUAPH)</f>
        <v>839.98134835968744</v>
      </c>
      <c r="N199" s="101">
        <f t="shared" ref="N199:N262" si="62">M199*rrOSEXc</f>
        <v>80.892023773716602</v>
      </c>
      <c r="O199" s="101">
        <f t="shared" ref="O199:O262" si="63">M199*rrEREXc</f>
        <v>1.9308842226022673</v>
      </c>
      <c r="P199" s="101">
        <f t="shared" ref="P199:P262" si="64">M199*rrHOEXc</f>
        <v>1.9308842226022673</v>
      </c>
      <c r="Q199" s="101">
        <f t="shared" ref="Q199:Q262" si="65">M199*mr + N199*mr + O199*mr+P199*mr+Q198</f>
        <v>76.499183488639758</v>
      </c>
      <c r="R199" s="101">
        <f t="shared" ref="R199:R262" si="66">M199*amrc + P199*amrHOEX+R198</f>
        <v>3.8598765818409895</v>
      </c>
      <c r="S199" s="101">
        <f t="shared" si="52"/>
        <v>674.86849607028557</v>
      </c>
      <c r="T199" s="101">
        <f t="shared" si="54"/>
        <v>101.42528515469118</v>
      </c>
      <c r="U199" s="101">
        <f t="shared" si="54"/>
        <v>12.667520546020997</v>
      </c>
      <c r="V199" s="33">
        <f t="shared" ref="V199:V262" si="67">SUM(F199,M199)</f>
        <v>999.99999999999977</v>
      </c>
      <c r="W199" s="105">
        <f t="shared" ref="W199:W262" si="68">(cNES*L199+cOSEX*G199+cEREX*H199+cHOEX*I199 + cNES*S199 + cOSEX*N199 + cEREX*O199 + cHOEX*P199)/(1+cDR)^A$5:A$65536</f>
        <v>1541156.0471461792</v>
      </c>
      <c r="X199" s="112">
        <f t="shared" si="53"/>
        <v>885.90719429928754</v>
      </c>
      <c r="Y199" s="32">
        <f>(uNES*L199+ uOCEX*G199+uEREX*'PH + UC'!H199+uHOEX*I199+uNES*S199+ uOCEX*N199+uEREX*O199+uHOEX*P199)/(1+oDR)^A$5:A$65536</f>
        <v>550.54562480475693</v>
      </c>
    </row>
    <row r="200" spans="1:25" x14ac:dyDescent="0.25">
      <c r="A200" s="4">
        <v>194</v>
      </c>
      <c r="C200" s="110">
        <f>IF(male=0,VLOOKUP((A198:A1032/'Life tables'!$I$2)+age,lifetable,13,1),IF(male=1,VLOOKUP((A198:A1032/'Life tables'!$I$2)+age,lifetable,10,1),"error"))</f>
        <v>5.3177043245611344E-4</v>
      </c>
      <c r="F200" s="101">
        <f t="shared" si="55"/>
        <v>160.01297393387674</v>
      </c>
      <c r="G200" s="101">
        <f t="shared" si="56"/>
        <v>16.073638120361554</v>
      </c>
      <c r="H200" s="101">
        <f t="shared" si="57"/>
        <v>0.36782546110570091</v>
      </c>
      <c r="I200" s="101">
        <f t="shared" si="58"/>
        <v>0.36782546110570091</v>
      </c>
      <c r="J200" s="101">
        <f t="shared" si="59"/>
        <v>25.020130517302285</v>
      </c>
      <c r="K200" s="101">
        <f t="shared" si="60"/>
        <v>8.8364774785116129</v>
      </c>
      <c r="L200" s="101">
        <f t="shared" ref="L200:L263" si="69">F200-SUM(G200:K200)</f>
        <v>109.34707689548989</v>
      </c>
      <c r="M200" s="101">
        <f t="shared" si="61"/>
        <v>839.98702606612301</v>
      </c>
      <c r="N200" s="101">
        <f t="shared" si="62"/>
        <v>80.89257054914782</v>
      </c>
      <c r="O200" s="101">
        <f t="shared" si="63"/>
        <v>1.9308972740751345</v>
      </c>
      <c r="P200" s="101">
        <f t="shared" si="64"/>
        <v>1.9308972740751345</v>
      </c>
      <c r="Q200" s="101">
        <f t="shared" si="65"/>
        <v>76.990933618128793</v>
      </c>
      <c r="R200" s="101">
        <f t="shared" si="66"/>
        <v>3.8823731904813625</v>
      </c>
      <c r="S200" s="101">
        <f t="shared" ref="S200:S263" si="70">M200-SUM(N200:R200)</f>
        <v>674.35935416021471</v>
      </c>
      <c r="T200" s="101">
        <f t="shared" si="54"/>
        <v>102.01106413543107</v>
      </c>
      <c r="U200" s="101">
        <f t="shared" si="54"/>
        <v>12.718850668992975</v>
      </c>
      <c r="V200" s="33">
        <f t="shared" si="67"/>
        <v>999.99999999999977</v>
      </c>
      <c r="W200" s="105">
        <f t="shared" si="68"/>
        <v>1538156.3504916239</v>
      </c>
      <c r="X200" s="112">
        <f t="shared" ref="X200:X263" si="71">(L200+G200+H200+I200+N200+O200+P200+S200)</f>
        <v>885.27008519557558</v>
      </c>
      <c r="Y200" s="32">
        <f>(uNES*L200+ uOCEX*G200+uEREX*'PH + UC'!H200+uHOEX*I200+uNES*S200+ uOCEX*N200+uEREX*O200+uHOEX*P200)/(1+oDR)^A$5:A$65536</f>
        <v>549.98420259899319</v>
      </c>
    </row>
    <row r="201" spans="1:25" x14ac:dyDescent="0.25">
      <c r="A201" s="4">
        <v>195</v>
      </c>
      <c r="C201" s="110">
        <f>IF(male=0,VLOOKUP((A199:A1033/'Life tables'!$I$2)+age,lifetable,13,1),IF(male=1,VLOOKUP((A199:A1033/'Life tables'!$I$2)+age,lifetable,10,1),"error"))</f>
        <v>5.3177043245611344E-4</v>
      </c>
      <c r="F201" s="101">
        <f t="shared" si="55"/>
        <v>160.00754910719161</v>
      </c>
      <c r="G201" s="101">
        <f t="shared" si="56"/>
        <v>16.073093185167497</v>
      </c>
      <c r="H201" s="101">
        <f t="shared" si="57"/>
        <v>0.36781299093326542</v>
      </c>
      <c r="I201" s="101">
        <f t="shared" si="58"/>
        <v>0.36781299093326542</v>
      </c>
      <c r="J201" s="101">
        <f t="shared" si="59"/>
        <v>25.114156180747745</v>
      </c>
      <c r="K201" s="101">
        <f t="shared" si="60"/>
        <v>8.8653100153173714</v>
      </c>
      <c r="L201" s="101">
        <f t="shared" si="69"/>
        <v>109.21936374409246</v>
      </c>
      <c r="M201" s="101">
        <f t="shared" si="61"/>
        <v>839.99245089280817</v>
      </c>
      <c r="N201" s="101">
        <f t="shared" si="62"/>
        <v>80.89309297171117</v>
      </c>
      <c r="O201" s="101">
        <f t="shared" si="63"/>
        <v>1.93090974424757</v>
      </c>
      <c r="P201" s="101">
        <f t="shared" si="64"/>
        <v>1.93090974424757</v>
      </c>
      <c r="Q201" s="101">
        <f t="shared" si="65"/>
        <v>77.482686923451681</v>
      </c>
      <c r="R201" s="101">
        <f t="shared" si="66"/>
        <v>3.9048699444099357</v>
      </c>
      <c r="S201" s="101">
        <f t="shared" si="70"/>
        <v>673.84998156474023</v>
      </c>
      <c r="T201" s="101">
        <f t="shared" si="54"/>
        <v>102.59684310419942</v>
      </c>
      <c r="U201" s="101">
        <f t="shared" si="54"/>
        <v>12.770179959727308</v>
      </c>
      <c r="V201" s="33">
        <f t="shared" si="67"/>
        <v>999.99999999999977</v>
      </c>
      <c r="W201" s="105">
        <f t="shared" si="68"/>
        <v>1535161.5130977654</v>
      </c>
      <c r="X201" s="112">
        <f t="shared" si="71"/>
        <v>884.63297693607296</v>
      </c>
      <c r="Y201" s="32">
        <f>(uNES*L201+ uOCEX*G201+uEREX*'PH + UC'!H201+uHOEX*I201+uNES*S201+ uOCEX*N201+uEREX*O201+uHOEX*P201)/(1+oDR)^A$5:A$65536</f>
        <v>549.42305821385196</v>
      </c>
    </row>
    <row r="202" spans="1:25" x14ac:dyDescent="0.25">
      <c r="A202" s="4">
        <v>196</v>
      </c>
      <c r="C202" s="110">
        <f>IF(male=0,VLOOKUP((A200:A1034/'Life tables'!$I$2)+age,lifetable,13,1),IF(male=1,VLOOKUP((A200:A1034/'Life tables'!$I$2)+age,lifetable,10,1),"error"))</f>
        <v>5.3177043245611344E-4</v>
      </c>
      <c r="F202" s="101">
        <f t="shared" si="55"/>
        <v>160.00236589722863</v>
      </c>
      <c r="G202" s="101">
        <f t="shared" si="56"/>
        <v>16.072572520878857</v>
      </c>
      <c r="H202" s="101">
        <f t="shared" si="57"/>
        <v>0.36780107617068231</v>
      </c>
      <c r="I202" s="101">
        <f t="shared" si="58"/>
        <v>0.36780107617068231</v>
      </c>
      <c r="J202" s="101">
        <f t="shared" si="59"/>
        <v>25.208178798369691</v>
      </c>
      <c r="K202" s="101">
        <f t="shared" si="60"/>
        <v>8.8941416181353716</v>
      </c>
      <c r="L202" s="101">
        <f t="shared" si="69"/>
        <v>109.09187080750334</v>
      </c>
      <c r="M202" s="101">
        <f t="shared" si="61"/>
        <v>839.99763410277114</v>
      </c>
      <c r="N202" s="101">
        <f t="shared" si="62"/>
        <v>80.893592126060696</v>
      </c>
      <c r="O202" s="101">
        <f t="shared" si="63"/>
        <v>1.930921659010153</v>
      </c>
      <c r="P202" s="101">
        <f t="shared" si="64"/>
        <v>1.930921659010153</v>
      </c>
      <c r="Q202" s="101">
        <f t="shared" si="65"/>
        <v>77.974443263159728</v>
      </c>
      <c r="R202" s="101">
        <f t="shared" si="66"/>
        <v>3.9273668371557076</v>
      </c>
      <c r="S202" s="101">
        <f t="shared" si="70"/>
        <v>673.34038855837468</v>
      </c>
      <c r="T202" s="101">
        <f t="shared" si="54"/>
        <v>103.18262206152941</v>
      </c>
      <c r="U202" s="101">
        <f t="shared" si="54"/>
        <v>12.821508455291079</v>
      </c>
      <c r="V202" s="33">
        <f t="shared" si="67"/>
        <v>999.99999999999977</v>
      </c>
      <c r="W202" s="105">
        <f t="shared" si="68"/>
        <v>1532171.5277706503</v>
      </c>
      <c r="X202" s="112">
        <f t="shared" si="71"/>
        <v>883.99586948317926</v>
      </c>
      <c r="Y202" s="32">
        <f>(uNES*L202+ uOCEX*G202+uEREX*'PH + UC'!H202+uHOEX*I202+uNES*S202+ uOCEX*N202+uEREX*O202+uHOEX*P202)/(1+oDR)^A$5:A$65536</f>
        <v>548.8621915163543</v>
      </c>
    </row>
    <row r="203" spans="1:25" x14ac:dyDescent="0.25">
      <c r="A203" s="4">
        <v>197</v>
      </c>
      <c r="C203" s="110">
        <f>IF(male=0,VLOOKUP((A201:A1035/'Life tables'!$I$2)+age,lifetable,13,1),IF(male=1,VLOOKUP((A201:A1035/'Life tables'!$I$2)+age,lifetable,10,1),"error"))</f>
        <v>5.3177043245611344E-4</v>
      </c>
      <c r="F203" s="101">
        <f t="shared" si="55"/>
        <v>159.99741354260431</v>
      </c>
      <c r="G203" s="101">
        <f t="shared" si="56"/>
        <v>16.072075046492134</v>
      </c>
      <c r="H203" s="101">
        <f t="shared" si="57"/>
        <v>0.36778969208051471</v>
      </c>
      <c r="I203" s="101">
        <f t="shared" si="58"/>
        <v>0.36778969208051471</v>
      </c>
      <c r="J203" s="101">
        <f t="shared" si="59"/>
        <v>25.302198505826262</v>
      </c>
      <c r="K203" s="101">
        <f t="shared" si="60"/>
        <v>8.9229723285645566</v>
      </c>
      <c r="L203" s="101">
        <f t="shared" si="69"/>
        <v>108.96458827756032</v>
      </c>
      <c r="M203" s="101">
        <f t="shared" si="61"/>
        <v>840.00258645739541</v>
      </c>
      <c r="N203" s="101">
        <f t="shared" si="62"/>
        <v>80.894069048540914</v>
      </c>
      <c r="O203" s="101">
        <f t="shared" si="63"/>
        <v>1.9309330431003207</v>
      </c>
      <c r="P203" s="101">
        <f t="shared" si="64"/>
        <v>1.9309330431003207</v>
      </c>
      <c r="Q203" s="101">
        <f t="shared" si="65"/>
        <v>78.466202502104252</v>
      </c>
      <c r="R203" s="101">
        <f t="shared" si="66"/>
        <v>3.9498638625358899</v>
      </c>
      <c r="S203" s="101">
        <f t="shared" si="70"/>
        <v>672.83058495801367</v>
      </c>
      <c r="T203" s="101">
        <f t="shared" si="54"/>
        <v>103.76840100793052</v>
      </c>
      <c r="U203" s="101">
        <f t="shared" si="54"/>
        <v>12.872836191100447</v>
      </c>
      <c r="V203" s="33">
        <f t="shared" si="67"/>
        <v>999.99999999999977</v>
      </c>
      <c r="W203" s="105">
        <f t="shared" si="68"/>
        <v>1529186.3873258273</v>
      </c>
      <c r="X203" s="112">
        <f t="shared" si="71"/>
        <v>883.35876280096863</v>
      </c>
      <c r="Y203" s="32">
        <f>(uNES*L203+ uOCEX*G203+uEREX*'PH + UC'!H203+uHOEX*I203+uNES*S203+ uOCEX*N203+uEREX*O203+uHOEX*P203)/(1+oDR)^A$5:A$65536</f>
        <v>548.30160237445421</v>
      </c>
    </row>
    <row r="204" spans="1:25" x14ac:dyDescent="0.25">
      <c r="A204" s="4">
        <v>198</v>
      </c>
      <c r="C204" s="110">
        <f>IF(male=0,VLOOKUP((A202:A1036/'Life tables'!$I$2)+age,lifetable,13,1),IF(male=1,VLOOKUP((A202:A1036/'Life tables'!$I$2)+age,lifetable,10,1),"error"))</f>
        <v>5.3177043245611344E-4</v>
      </c>
      <c r="F204" s="101">
        <f t="shared" si="55"/>
        <v>159.99268176123712</v>
      </c>
      <c r="G204" s="101">
        <f t="shared" si="56"/>
        <v>16.07159972915073</v>
      </c>
      <c r="H204" s="101">
        <f t="shared" si="57"/>
        <v>0.36777881502710802</v>
      </c>
      <c r="I204" s="101">
        <f t="shared" si="58"/>
        <v>0.36777881502710802</v>
      </c>
      <c r="J204" s="101">
        <f t="shared" si="59"/>
        <v>25.396215432733509</v>
      </c>
      <c r="K204" s="101">
        <f t="shared" si="60"/>
        <v>8.9518021863510935</v>
      </c>
      <c r="L204" s="101">
        <f t="shared" si="69"/>
        <v>108.83750678294757</v>
      </c>
      <c r="M204" s="101">
        <f t="shared" si="61"/>
        <v>840.00731823876254</v>
      </c>
      <c r="N204" s="101">
        <f t="shared" si="62"/>
        <v>80.894524729338585</v>
      </c>
      <c r="O204" s="101">
        <f t="shared" si="63"/>
        <v>1.9309439201537271</v>
      </c>
      <c r="P204" s="101">
        <f t="shared" si="64"/>
        <v>1.9309439201537271</v>
      </c>
      <c r="Q204" s="101">
        <f t="shared" si="65"/>
        <v>78.957964511155964</v>
      </c>
      <c r="R204" s="101">
        <f t="shared" si="66"/>
        <v>3.9723610146430692</v>
      </c>
      <c r="S204" s="101">
        <f t="shared" si="70"/>
        <v>672.32058014331744</v>
      </c>
      <c r="T204" s="101">
        <f t="shared" si="54"/>
        <v>104.35417994388948</v>
      </c>
      <c r="U204" s="101">
        <f t="shared" si="54"/>
        <v>12.924163200994162</v>
      </c>
      <c r="V204" s="33">
        <f t="shared" si="67"/>
        <v>999.99999999999966</v>
      </c>
      <c r="W204" s="105">
        <f t="shared" si="68"/>
        <v>1526206.0845883652</v>
      </c>
      <c r="X204" s="112">
        <f t="shared" si="71"/>
        <v>882.72165685511595</v>
      </c>
      <c r="Y204" s="32">
        <f>(uNES*L204+ uOCEX*G204+uEREX*'PH + UC'!H204+uHOEX*I204+uNES*S204+ uOCEX*N204+uEREX*O204+uHOEX*P204)/(1+oDR)^A$5:A$65536</f>
        <v>547.74129065699856</v>
      </c>
    </row>
    <row r="205" spans="1:25" x14ac:dyDescent="0.25">
      <c r="A205" s="4">
        <v>199</v>
      </c>
      <c r="C205" s="110">
        <f>IF(male=0,VLOOKUP((A203:A1037/'Life tables'!$I$2)+age,lifetable,13,1),IF(male=1,VLOOKUP((A203:A1037/'Life tables'!$I$2)+age,lifetable,10,1),"error"))</f>
        <v>5.3177043245611344E-4</v>
      </c>
      <c r="F205" s="101">
        <f t="shared" si="55"/>
        <v>159.98816072899984</v>
      </c>
      <c r="G205" s="101">
        <f t="shared" si="56"/>
        <v>16.071145582000494</v>
      </c>
      <c r="H205" s="101">
        <f t="shared" si="57"/>
        <v>0.36776842242751773</v>
      </c>
      <c r="I205" s="101">
        <f t="shared" si="58"/>
        <v>0.36776842242751773</v>
      </c>
      <c r="J205" s="101">
        <f t="shared" si="59"/>
        <v>25.49022970293451</v>
      </c>
      <c r="K205" s="101">
        <f t="shared" si="60"/>
        <v>8.980631229470891</v>
      </c>
      <c r="L205" s="101">
        <f t="shared" si="69"/>
        <v>108.71061736973891</v>
      </c>
      <c r="M205" s="101">
        <f t="shared" si="61"/>
        <v>840.01183927099976</v>
      </c>
      <c r="N205" s="101">
        <f t="shared" si="62"/>
        <v>80.894960114538421</v>
      </c>
      <c r="O205" s="101">
        <f t="shared" si="63"/>
        <v>1.9309543127533173</v>
      </c>
      <c r="P205" s="101">
        <f t="shared" si="64"/>
        <v>1.9309543127533173</v>
      </c>
      <c r="Q205" s="101">
        <f t="shared" si="65"/>
        <v>79.449729166936876</v>
      </c>
      <c r="R205" s="101">
        <f t="shared" si="66"/>
        <v>3.9948582878329439</v>
      </c>
      <c r="S205" s="101">
        <f t="shared" si="70"/>
        <v>671.81038307618485</v>
      </c>
      <c r="T205" s="101">
        <f t="shared" si="54"/>
        <v>104.93995886987139</v>
      </c>
      <c r="U205" s="101">
        <f t="shared" si="54"/>
        <v>12.975489517303835</v>
      </c>
      <c r="V205" s="33">
        <f t="shared" si="67"/>
        <v>999.99999999999955</v>
      </c>
      <c r="W205" s="105">
        <f t="shared" si="68"/>
        <v>1523230.6123928672</v>
      </c>
      <c r="X205" s="112">
        <f t="shared" si="71"/>
        <v>882.08455161282438</v>
      </c>
      <c r="Y205" s="32">
        <f>(uNES*L205+ uOCEX*G205+uEREX*'PH + UC'!H205+uHOEX*I205+uNES*S205+ uOCEX*N205+uEREX*O205+uHOEX*P205)/(1+oDR)^A$5:A$65536</f>
        <v>547.18125623368849</v>
      </c>
    </row>
    <row r="206" spans="1:25" x14ac:dyDescent="0.25">
      <c r="A206" s="4">
        <v>200</v>
      </c>
      <c r="C206" s="110">
        <f>IF(male=0,VLOOKUP((A204:A1038/'Life tables'!$I$2)+age,lifetable,13,1),IF(male=1,VLOOKUP((A204:A1038/'Life tables'!$I$2)+age,lifetable,10,1),"error"))</f>
        <v>5.3177043245611344E-4</v>
      </c>
      <c r="F206" s="101">
        <f t="shared" si="55"/>
        <v>159.9838410593228</v>
      </c>
      <c r="G206" s="101">
        <f t="shared" si="56"/>
        <v>16.070711662140866</v>
      </c>
      <c r="H206" s="101">
        <f t="shared" si="57"/>
        <v>0.36775849270462263</v>
      </c>
      <c r="I206" s="101">
        <f t="shared" si="58"/>
        <v>0.36775849270462263</v>
      </c>
      <c r="J206" s="101">
        <f t="shared" si="59"/>
        <v>25.584241434756482</v>
      </c>
      <c r="K206" s="101">
        <f t="shared" si="60"/>
        <v>9.0094594942084463</v>
      </c>
      <c r="L206" s="101">
        <f t="shared" si="69"/>
        <v>108.58391148280776</v>
      </c>
      <c r="M206" s="101">
        <f t="shared" si="61"/>
        <v>840.01615894067675</v>
      </c>
      <c r="N206" s="101">
        <f t="shared" si="62"/>
        <v>80.895376108087433</v>
      </c>
      <c r="O206" s="101">
        <f t="shared" si="63"/>
        <v>1.9309642424762123</v>
      </c>
      <c r="P206" s="101">
        <f t="shared" si="64"/>
        <v>1.9309642424762123</v>
      </c>
      <c r="Q206" s="101">
        <f t="shared" si="65"/>
        <v>79.94149635156414</v>
      </c>
      <c r="R206" s="101">
        <f t="shared" si="66"/>
        <v>4.0173556767126035</v>
      </c>
      <c r="S206" s="101">
        <f t="shared" si="70"/>
        <v>671.30000231936015</v>
      </c>
      <c r="T206" s="101">
        <f t="shared" si="54"/>
        <v>105.52573778632062</v>
      </c>
      <c r="U206" s="101">
        <f t="shared" si="54"/>
        <v>13.026815170921051</v>
      </c>
      <c r="V206" s="33">
        <f t="shared" si="67"/>
        <v>999.99999999999955</v>
      </c>
      <c r="W206" s="105">
        <f t="shared" si="68"/>
        <v>1520259.9635834852</v>
      </c>
      <c r="X206" s="112">
        <f t="shared" si="71"/>
        <v>881.44744704275786</v>
      </c>
      <c r="Y206" s="32">
        <f>(uNES*L206+ uOCEX*G206+uEREX*'PH + UC'!H206+uHOEX*I206+uNES*S206+ uOCEX*N206+uEREX*O206+uHOEX*P206)/(1+oDR)^A$5:A$65536</f>
        <v>546.62149897504275</v>
      </c>
    </row>
    <row r="207" spans="1:25" x14ac:dyDescent="0.25">
      <c r="A207" s="4">
        <v>201</v>
      </c>
      <c r="C207" s="110">
        <f>IF(male=0,VLOOKUP((A205:A1039/'Life tables'!$I$2)+age,lifetable,13,1),IF(male=1,VLOOKUP((A205:A1039/'Life tables'!$I$2)+age,lifetable,10,1),"error"))</f>
        <v>5.3177043245611344E-4</v>
      </c>
      <c r="F207" s="101">
        <f t="shared" si="55"/>
        <v>159.97971378370525</v>
      </c>
      <c r="G207" s="101">
        <f t="shared" si="56"/>
        <v>16.07029706866717</v>
      </c>
      <c r="H207" s="101">
        <f t="shared" si="57"/>
        <v>0.36774900524232623</v>
      </c>
      <c r="I207" s="101">
        <f t="shared" si="58"/>
        <v>0.36774900524232623</v>
      </c>
      <c r="J207" s="101">
        <f t="shared" si="59"/>
        <v>25.678250741256459</v>
      </c>
      <c r="K207" s="101">
        <f t="shared" si="60"/>
        <v>9.0382870152321768</v>
      </c>
      <c r="L207" s="101">
        <f t="shared" si="69"/>
        <v>108.45738094806478</v>
      </c>
      <c r="M207" s="101">
        <f t="shared" si="61"/>
        <v>840.02028621629427</v>
      </c>
      <c r="N207" s="101">
        <f t="shared" si="62"/>
        <v>80.895773573671661</v>
      </c>
      <c r="O207" s="101">
        <f t="shared" si="63"/>
        <v>1.9309737299385086</v>
      </c>
      <c r="P207" s="101">
        <f t="shared" si="64"/>
        <v>1.9309737299385086</v>
      </c>
      <c r="Q207" s="101">
        <f t="shared" si="65"/>
        <v>80.433265952405293</v>
      </c>
      <c r="R207" s="101">
        <f t="shared" si="66"/>
        <v>4.0398531761293324</v>
      </c>
      <c r="S207" s="101">
        <f t="shared" si="70"/>
        <v>670.78944605421088</v>
      </c>
      <c r="T207" s="101">
        <f t="shared" si="54"/>
        <v>106.11151669366176</v>
      </c>
      <c r="U207" s="101">
        <f t="shared" si="54"/>
        <v>13.078140191361509</v>
      </c>
      <c r="V207" s="33">
        <f t="shared" si="67"/>
        <v>999.99999999999955</v>
      </c>
      <c r="W207" s="105">
        <f t="shared" si="68"/>
        <v>1517294.1310139266</v>
      </c>
      <c r="X207" s="112">
        <f t="shared" si="71"/>
        <v>880.81034311497615</v>
      </c>
      <c r="Y207" s="32">
        <f>(uNES*L207+ uOCEX*G207+uEREX*'PH + UC'!H207+uHOEX*I207+uNES*S207+ uOCEX*N207+uEREX*O207+uHOEX*P207)/(1+oDR)^A$5:A$65536</f>
        <v>546.06201875236445</v>
      </c>
    </row>
    <row r="208" spans="1:25" x14ac:dyDescent="0.25">
      <c r="A208" s="4">
        <v>202</v>
      </c>
      <c r="C208" s="110">
        <f>IF(male=0,VLOOKUP((A206:A1040/'Life tables'!$I$2)+age,lifetable,13,1),IF(male=1,VLOOKUP((A206:A1040/'Life tables'!$I$2)+age,lifetable,10,1),"error"))</f>
        <v>5.3177043245611344E-4</v>
      </c>
      <c r="F208" s="101">
        <f t="shared" si="55"/>
        <v>159.97577033309523</v>
      </c>
      <c r="G208" s="101">
        <f t="shared" si="56"/>
        <v>16.069900940800206</v>
      </c>
      <c r="H208" s="101">
        <f t="shared" si="57"/>
        <v>0.36773994034275387</v>
      </c>
      <c r="I208" s="101">
        <f t="shared" si="58"/>
        <v>0.36773994034275387</v>
      </c>
      <c r="J208" s="101">
        <f t="shared" si="59"/>
        <v>25.772257730456019</v>
      </c>
      <c r="K208" s="101">
        <f t="shared" si="60"/>
        <v>9.0671138256664037</v>
      </c>
      <c r="L208" s="101">
        <f t="shared" si="69"/>
        <v>108.33101795548708</v>
      </c>
      <c r="M208" s="101">
        <f t="shared" si="61"/>
        <v>840.02422966690426</v>
      </c>
      <c r="N208" s="101">
        <f t="shared" si="62"/>
        <v>80.8961533365094</v>
      </c>
      <c r="O208" s="101">
        <f t="shared" si="63"/>
        <v>1.9309827948380809</v>
      </c>
      <c r="P208" s="101">
        <f t="shared" si="64"/>
        <v>1.9309827948380809</v>
      </c>
      <c r="Q208" s="101">
        <f t="shared" si="65"/>
        <v>80.925037861844416</v>
      </c>
      <c r="R208" s="101">
        <f t="shared" si="66"/>
        <v>4.0623507811599122</v>
      </c>
      <c r="S208" s="101">
        <f t="shared" si="70"/>
        <v>670.27872209771431</v>
      </c>
      <c r="T208" s="101">
        <f t="shared" si="54"/>
        <v>106.69729559230043</v>
      </c>
      <c r="U208" s="101">
        <f t="shared" si="54"/>
        <v>13.129464606826316</v>
      </c>
      <c r="V208" s="33">
        <f t="shared" si="67"/>
        <v>999.99999999999955</v>
      </c>
      <c r="W208" s="105">
        <f t="shared" si="68"/>
        <v>1514333.1075474718</v>
      </c>
      <c r="X208" s="112">
        <f t="shared" si="71"/>
        <v>880.17323980087269</v>
      </c>
      <c r="Y208" s="32">
        <f>(uNES*L208+ uOCEX*G208+uEREX*'PH + UC'!H208+uHOEX*I208+uNES*S208+ uOCEX*N208+uEREX*O208+uHOEX*P208)/(1+oDR)^A$5:A$65536</f>
        <v>545.50281543770654</v>
      </c>
    </row>
    <row r="209" spans="1:25" x14ac:dyDescent="0.25">
      <c r="A209" s="4">
        <v>203</v>
      </c>
      <c r="C209" s="110">
        <f>IF(male=0,VLOOKUP((A207:A1041/'Life tables'!$I$2)+age,lifetable,13,1),IF(male=1,VLOOKUP((A207:A1041/'Life tables'!$I$2)+age,lifetable,10,1),"error"))</f>
        <v>5.3177043245611344E-4</v>
      </c>
      <c r="F209" s="101">
        <f t="shared" si="55"/>
        <v>159.9720025200983</v>
      </c>
      <c r="G209" s="101">
        <f t="shared" si="56"/>
        <v>16.069522456099069</v>
      </c>
      <c r="H209" s="101">
        <f t="shared" si="57"/>
        <v>0.36773127918535592</v>
      </c>
      <c r="I209" s="101">
        <f t="shared" si="58"/>
        <v>0.36773127918535592</v>
      </c>
      <c r="J209" s="101">
        <f t="shared" si="59"/>
        <v>25.866262505565565</v>
      </c>
      <c r="K209" s="101">
        <f t="shared" si="60"/>
        <v>9.0959399571601214</v>
      </c>
      <c r="L209" s="101">
        <f t="shared" si="69"/>
        <v>108.20481504290282</v>
      </c>
      <c r="M209" s="101">
        <f t="shared" si="61"/>
        <v>840.02799747990127</v>
      </c>
      <c r="N209" s="101">
        <f t="shared" si="62"/>
        <v>80.896516185064456</v>
      </c>
      <c r="O209" s="101">
        <f t="shared" si="63"/>
        <v>1.9309914559954791</v>
      </c>
      <c r="P209" s="101">
        <f t="shared" si="64"/>
        <v>1.9309914559954791</v>
      </c>
      <c r="Q209" s="101">
        <f t="shared" si="65"/>
        <v>81.416811977058714</v>
      </c>
      <c r="R209" s="101">
        <f t="shared" si="66"/>
        <v>4.0848484871004018</v>
      </c>
      <c r="S209" s="101">
        <f t="shared" si="70"/>
        <v>669.76783791868672</v>
      </c>
      <c r="T209" s="101">
        <f t="shared" si="54"/>
        <v>107.28307448262427</v>
      </c>
      <c r="U209" s="101">
        <f t="shared" si="54"/>
        <v>13.180788444260523</v>
      </c>
      <c r="V209" s="33">
        <f t="shared" si="67"/>
        <v>999.99999999999955</v>
      </c>
      <c r="W209" s="105">
        <f t="shared" si="68"/>
        <v>1511376.8860569785</v>
      </c>
      <c r="X209" s="112">
        <f t="shared" si="71"/>
        <v>879.53613707311467</v>
      </c>
      <c r="Y209" s="32">
        <f>(uNES*L209+ uOCEX*G209+uEREX*'PH + UC'!H209+uHOEX*I209+uNES*S209+ uOCEX*N209+uEREX*O209+uHOEX*P209)/(1+oDR)^A$5:A$65536</f>
        <v>544.94388890383925</v>
      </c>
    </row>
    <row r="210" spans="1:25" x14ac:dyDescent="0.25">
      <c r="A210" s="4">
        <v>204</v>
      </c>
      <c r="C210" s="110">
        <f>IF(male=0,VLOOKUP((A208:A1042/'Life tables'!$I$2)+age,lifetable,13,1),IF(male=1,VLOOKUP((A208:A1042/'Life tables'!$I$2)+age,lifetable,10,1),"error"))</f>
        <v>5.3177043245611344E-4</v>
      </c>
      <c r="F210" s="101">
        <f t="shared" si="55"/>
        <v>159.96840252197893</v>
      </c>
      <c r="G210" s="101">
        <f t="shared" si="56"/>
        <v>16.069160828753596</v>
      </c>
      <c r="H210" s="101">
        <f t="shared" si="57"/>
        <v>0.36772300378783235</v>
      </c>
      <c r="I210" s="101">
        <f t="shared" si="58"/>
        <v>0.36772300378783235</v>
      </c>
      <c r="J210" s="101">
        <f t="shared" si="59"/>
        <v>25.960265165198603</v>
      </c>
      <c r="K210" s="101">
        <f t="shared" si="60"/>
        <v>9.1247654399527072</v>
      </c>
      <c r="L210" s="101">
        <f t="shared" si="69"/>
        <v>108.07876508049836</v>
      </c>
      <c r="M210" s="101">
        <f t="shared" si="61"/>
        <v>840.03159747802067</v>
      </c>
      <c r="N210" s="101">
        <f t="shared" si="62"/>
        <v>80.896862872683201</v>
      </c>
      <c r="O210" s="101">
        <f t="shared" si="63"/>
        <v>1.9309997313930027</v>
      </c>
      <c r="P210" s="101">
        <f t="shared" si="64"/>
        <v>1.9309997313930027</v>
      </c>
      <c r="Q210" s="101">
        <f t="shared" si="65"/>
        <v>81.908588199805024</v>
      </c>
      <c r="R210" s="101">
        <f t="shared" si="66"/>
        <v>4.107346289456367</v>
      </c>
      <c r="S210" s="101">
        <f t="shared" si="70"/>
        <v>669.25680065329016</v>
      </c>
      <c r="T210" s="101">
        <f t="shared" si="54"/>
        <v>107.86885336500363</v>
      </c>
      <c r="U210" s="101">
        <f t="shared" si="54"/>
        <v>13.232111729409073</v>
      </c>
      <c r="V210" s="33">
        <f t="shared" si="67"/>
        <v>999.99999999999955</v>
      </c>
      <c r="W210" s="105">
        <f t="shared" si="68"/>
        <v>1508425.4594248945</v>
      </c>
      <c r="X210" s="112">
        <f t="shared" si="71"/>
        <v>878.89903490558697</v>
      </c>
      <c r="Y210" s="32">
        <f>(uNES*L210+ uOCEX*G210+uEREX*'PH + UC'!H210+uHOEX*I210+uNES*S210+ uOCEX*N210+uEREX*O210+uHOEX*P210)/(1+oDR)^A$5:A$65536</f>
        <v>544.3852390242223</v>
      </c>
    </row>
    <row r="211" spans="1:25" x14ac:dyDescent="0.25">
      <c r="A211" s="4">
        <v>205</v>
      </c>
      <c r="C211" s="110">
        <f>IF(male=0,VLOOKUP((A209:A1043/'Life tables'!$I$2)+age,lifetable,13,1),IF(male=1,VLOOKUP((A209:A1043/'Life tables'!$I$2)+age,lifetable,10,1),"error"))</f>
        <v>5.3177043245611344E-4</v>
      </c>
      <c r="F211" s="101">
        <f t="shared" si="55"/>
        <v>159.96496286441896</v>
      </c>
      <c r="G211" s="101">
        <f t="shared" si="56"/>
        <v>16.068815307952889</v>
      </c>
      <c r="H211" s="101">
        <f t="shared" si="57"/>
        <v>0.36771509696879801</v>
      </c>
      <c r="I211" s="101">
        <f t="shared" si="58"/>
        <v>0.36771509696879801</v>
      </c>
      <c r="J211" s="101">
        <f t="shared" si="59"/>
        <v>26.054265803576481</v>
      </c>
      <c r="K211" s="101">
        <f t="shared" si="60"/>
        <v>9.1535903029367045</v>
      </c>
      <c r="L211" s="101">
        <f t="shared" si="69"/>
        <v>107.9528612560153</v>
      </c>
      <c r="M211" s="101">
        <f t="shared" si="61"/>
        <v>840.03503713558064</v>
      </c>
      <c r="N211" s="101">
        <f t="shared" si="62"/>
        <v>80.897194119158684</v>
      </c>
      <c r="O211" s="101">
        <f t="shared" si="63"/>
        <v>1.9310076382120369</v>
      </c>
      <c r="P211" s="101">
        <f t="shared" si="64"/>
        <v>1.9310076382120369</v>
      </c>
      <c r="Q211" s="101">
        <f t="shared" si="65"/>
        <v>82.400366436215833</v>
      </c>
      <c r="R211" s="101">
        <f t="shared" si="66"/>
        <v>4.1298441839335522</v>
      </c>
      <c r="S211" s="101">
        <f t="shared" si="70"/>
        <v>668.74561711984848</v>
      </c>
      <c r="T211" s="101">
        <f t="shared" si="54"/>
        <v>108.45463223979232</v>
      </c>
      <c r="U211" s="101">
        <f t="shared" si="54"/>
        <v>13.283434486870256</v>
      </c>
      <c r="V211" s="33">
        <f t="shared" si="67"/>
        <v>999.99999999999955</v>
      </c>
      <c r="W211" s="105">
        <f t="shared" si="68"/>
        <v>1505478.8205432594</v>
      </c>
      <c r="X211" s="112">
        <f t="shared" si="71"/>
        <v>878.26193327333704</v>
      </c>
      <c r="Y211" s="32">
        <f>(uNES*L211+ uOCEX*G211+uEREX*'PH + UC'!H211+uHOEX*I211+uNES*S211+ uOCEX*N211+uEREX*O211+uHOEX*P211)/(1+oDR)^A$5:A$65536</f>
        <v>543.8268656729731</v>
      </c>
    </row>
    <row r="212" spans="1:25" x14ac:dyDescent="0.25">
      <c r="A212" s="4">
        <v>206</v>
      </c>
      <c r="C212" s="110">
        <f>IF(male=0,VLOOKUP((A210:A1044/'Life tables'!$I$2)+age,lifetable,13,1),IF(male=1,VLOOKUP((A210:A1044/'Life tables'!$I$2)+age,lifetable,10,1),"error"))</f>
        <v>5.3177043245611344E-4</v>
      </c>
      <c r="F212" s="101">
        <f t="shared" si="55"/>
        <v>159.96167640599938</v>
      </c>
      <c r="G212" s="101">
        <f t="shared" si="56"/>
        <v>16.068485176326465</v>
      </c>
      <c r="H212" s="101">
        <f t="shared" si="57"/>
        <v>0.36770754231211067</v>
      </c>
      <c r="I212" s="101">
        <f t="shared" si="58"/>
        <v>0.36770754231211067</v>
      </c>
      <c r="J212" s="101">
        <f t="shared" si="59"/>
        <v>26.148264510724019</v>
      </c>
      <c r="K212" s="101">
        <f t="shared" si="60"/>
        <v>9.1824145737178089</v>
      </c>
      <c r="L212" s="101">
        <f t="shared" si="69"/>
        <v>107.82709706060687</v>
      </c>
      <c r="M212" s="101">
        <f t="shared" si="61"/>
        <v>840.03832359400019</v>
      </c>
      <c r="N212" s="101">
        <f t="shared" si="62"/>
        <v>80.89751061222502</v>
      </c>
      <c r="O212" s="101">
        <f t="shared" si="63"/>
        <v>1.9310151928687243</v>
      </c>
      <c r="P212" s="101">
        <f t="shared" si="64"/>
        <v>1.9310151928687243</v>
      </c>
      <c r="Q212" s="101">
        <f t="shared" si="65"/>
        <v>82.892146596604391</v>
      </c>
      <c r="R212" s="101">
        <f t="shared" si="66"/>
        <v>4.1523421664289648</v>
      </c>
      <c r="S212" s="101">
        <f t="shared" si="70"/>
        <v>668.23429383300436</v>
      </c>
      <c r="T212" s="101">
        <f t="shared" si="54"/>
        <v>109.04041110732841</v>
      </c>
      <c r="U212" s="101">
        <f t="shared" si="54"/>
        <v>13.334756740146773</v>
      </c>
      <c r="V212" s="33">
        <f t="shared" si="67"/>
        <v>999.99999999999955</v>
      </c>
      <c r="W212" s="105">
        <f t="shared" si="68"/>
        <v>1502536.9623137191</v>
      </c>
      <c r="X212" s="112">
        <f t="shared" si="71"/>
        <v>877.62483215252439</v>
      </c>
      <c r="Y212" s="32">
        <f>(uNES*L212+ uOCEX*G212+uEREX*'PH + UC'!H212+uHOEX*I212+uNES*S212+ uOCEX*N212+uEREX*O212+uHOEX*P212)/(1+oDR)^A$5:A$65536</f>
        <v>543.26876872484206</v>
      </c>
    </row>
    <row r="213" spans="1:25" x14ac:dyDescent="0.25">
      <c r="A213" s="4">
        <v>207</v>
      </c>
      <c r="C213" s="110">
        <f>IF(male=0,VLOOKUP((A211:A1045/'Life tables'!$I$2)+age,lifetable,13,1),IF(male=1,VLOOKUP((A211:A1045/'Life tables'!$I$2)+age,lifetable,10,1),"error"))</f>
        <v>5.3177043245611344E-4</v>
      </c>
      <c r="F213" s="101">
        <f t="shared" si="55"/>
        <v>159.95853632337335</v>
      </c>
      <c r="G213" s="101">
        <f t="shared" si="56"/>
        <v>16.068169748454849</v>
      </c>
      <c r="H213" s="101">
        <f t="shared" si="57"/>
        <v>0.36770032413278786</v>
      </c>
      <c r="I213" s="101">
        <f t="shared" si="58"/>
        <v>0.36770032413278786</v>
      </c>
      <c r="J213" s="101">
        <f t="shared" si="59"/>
        <v>26.242261372656415</v>
      </c>
      <c r="K213" s="101">
        <f t="shared" si="60"/>
        <v>9.2112382786721874</v>
      </c>
      <c r="L213" s="101">
        <f t="shared" si="69"/>
        <v>107.70146627532432</v>
      </c>
      <c r="M213" s="101">
        <f t="shared" si="61"/>
        <v>840.04146367662622</v>
      </c>
      <c r="N213" s="101">
        <f t="shared" si="62"/>
        <v>80.897813008985295</v>
      </c>
      <c r="O213" s="101">
        <f t="shared" si="63"/>
        <v>1.9310224110480469</v>
      </c>
      <c r="P213" s="101">
        <f t="shared" si="64"/>
        <v>1.9310224110480469</v>
      </c>
      <c r="Q213" s="101">
        <f t="shared" si="65"/>
        <v>83.383928595278533</v>
      </c>
      <c r="R213" s="101">
        <f t="shared" si="66"/>
        <v>4.1748402330223549</v>
      </c>
      <c r="S213" s="101">
        <f t="shared" si="70"/>
        <v>667.72283701724393</v>
      </c>
      <c r="T213" s="101">
        <f t="shared" si="54"/>
        <v>109.62618996793495</v>
      </c>
      <c r="U213" s="101">
        <f t="shared" si="54"/>
        <v>13.386078511694542</v>
      </c>
      <c r="V213" s="33">
        <f t="shared" si="67"/>
        <v>999.99999999999955</v>
      </c>
      <c r="W213" s="105">
        <f t="shared" si="68"/>
        <v>1499599.8776475235</v>
      </c>
      <c r="X213" s="112">
        <f t="shared" si="71"/>
        <v>876.98773152037006</v>
      </c>
      <c r="Y213" s="32">
        <f>(uNES*L213+ uOCEX*G213+uEREX*'PH + UC'!H213+uHOEX*I213+uNES*S213+ uOCEX*N213+uEREX*O213+uHOEX*P213)/(1+oDR)^A$5:A$65536</f>
        <v>542.71094805518294</v>
      </c>
    </row>
    <row r="214" spans="1:25" x14ac:dyDescent="0.25">
      <c r="A214" s="4">
        <v>208</v>
      </c>
      <c r="C214" s="110">
        <f>IF(male=0,VLOOKUP((A212:A1046/'Life tables'!$I$2)+age,lifetable,13,1),IF(male=1,VLOOKUP((A212:A1046/'Life tables'!$I$2)+age,lifetable,10,1),"error"))</f>
        <v>5.3177043245611344E-4</v>
      </c>
      <c r="F214" s="101">
        <f t="shared" si="55"/>
        <v>159.9555360970995</v>
      </c>
      <c r="G214" s="101">
        <f t="shared" si="56"/>
        <v>16.067868369446511</v>
      </c>
      <c r="H214" s="101">
        <f t="shared" si="57"/>
        <v>0.3676934274444415</v>
      </c>
      <c r="I214" s="101">
        <f t="shared" si="58"/>
        <v>0.3676934274444415</v>
      </c>
      <c r="J214" s="101">
        <f t="shared" si="59"/>
        <v>26.336256471557835</v>
      </c>
      <c r="K214" s="101">
        <f t="shared" si="60"/>
        <v>9.2400614430012329</v>
      </c>
      <c r="L214" s="101">
        <f t="shared" si="69"/>
        <v>107.57596295820504</v>
      </c>
      <c r="M214" s="101">
        <f t="shared" si="61"/>
        <v>840.04446390290013</v>
      </c>
      <c r="N214" s="101">
        <f t="shared" si="62"/>
        <v>80.898101937275854</v>
      </c>
      <c r="O214" s="101">
        <f t="shared" si="63"/>
        <v>1.9310293077363936</v>
      </c>
      <c r="P214" s="101">
        <f t="shared" si="64"/>
        <v>1.9310293077363936</v>
      </c>
      <c r="Q214" s="101">
        <f t="shared" si="65"/>
        <v>83.875712350362733</v>
      </c>
      <c r="R214" s="101">
        <f t="shared" si="66"/>
        <v>4.1973383799680768</v>
      </c>
      <c r="S214" s="101">
        <f t="shared" si="70"/>
        <v>667.2112526198207</v>
      </c>
      <c r="T214" s="101">
        <f t="shared" si="54"/>
        <v>110.21196882192056</v>
      </c>
      <c r="U214" s="101">
        <f t="shared" si="54"/>
        <v>13.43739982296931</v>
      </c>
      <c r="V214" s="33">
        <f t="shared" si="67"/>
        <v>999.99999999999966</v>
      </c>
      <c r="W214" s="105">
        <f t="shared" si="68"/>
        <v>1496667.5594655389</v>
      </c>
      <c r="X214" s="112">
        <f t="shared" si="71"/>
        <v>876.35063135510973</v>
      </c>
      <c r="Y214" s="32">
        <f>(uNES*L214+ uOCEX*G214+uEREX*'PH + UC'!H214+uHOEX*I214+uNES*S214+ uOCEX*N214+uEREX*O214+uHOEX*P214)/(1+oDR)^A$5:A$65536</f>
        <v>542.15340353992963</v>
      </c>
    </row>
    <row r="215" spans="1:25" x14ac:dyDescent="0.25">
      <c r="A215" s="4">
        <v>209</v>
      </c>
      <c r="C215" s="110">
        <f>IF(male=0,VLOOKUP((A213:A1047/'Life tables'!$I$2)+age,lifetable,13,1),IF(male=1,VLOOKUP((A213:A1047/'Life tables'!$I$2)+age,lifetable,10,1),"error"))</f>
        <v>5.6976556749510632E-4</v>
      </c>
      <c r="F215" s="101">
        <f t="shared" si="55"/>
        <v>159.9526694981063</v>
      </c>
      <c r="G215" s="101">
        <f t="shared" si="56"/>
        <v>16.067580413578185</v>
      </c>
      <c r="H215" s="101">
        <f t="shared" si="57"/>
        <v>0.3676868379281632</v>
      </c>
      <c r="I215" s="101">
        <f t="shared" si="58"/>
        <v>0.3676868379281632</v>
      </c>
      <c r="J215" s="101">
        <f t="shared" si="59"/>
        <v>26.43696573973914</v>
      </c>
      <c r="K215" s="101">
        <f t="shared" si="60"/>
        <v>9.2688840907838941</v>
      </c>
      <c r="L215" s="101">
        <f t="shared" si="69"/>
        <v>107.44386557814877</v>
      </c>
      <c r="M215" s="101">
        <f t="shared" si="61"/>
        <v>840.04733050189327</v>
      </c>
      <c r="N215" s="101">
        <f t="shared" si="62"/>
        <v>80.898377996969742</v>
      </c>
      <c r="O215" s="101">
        <f t="shared" si="63"/>
        <v>1.9310358972526718</v>
      </c>
      <c r="P215" s="101">
        <f t="shared" si="64"/>
        <v>1.9310358972526718</v>
      </c>
      <c r="Q215" s="101">
        <f t="shared" si="65"/>
        <v>84.402635980125467</v>
      </c>
      <c r="R215" s="101">
        <f t="shared" si="66"/>
        <v>4.2198366036873125</v>
      </c>
      <c r="S215" s="101">
        <f t="shared" si="70"/>
        <v>666.66440812660539</v>
      </c>
      <c r="T215" s="101">
        <f t="shared" si="54"/>
        <v>110.8396017198646</v>
      </c>
      <c r="U215" s="101">
        <f t="shared" si="54"/>
        <v>13.488720694471207</v>
      </c>
      <c r="V215" s="33">
        <f t="shared" si="67"/>
        <v>999.99999999999955</v>
      </c>
      <c r="W215" s="105">
        <f t="shared" si="68"/>
        <v>1493660.6830521328</v>
      </c>
      <c r="X215" s="112">
        <f t="shared" si="71"/>
        <v>875.67167758566382</v>
      </c>
      <c r="Y215" s="32">
        <f>(uNES*L215+ uOCEX*G215+uEREX*'PH + UC'!H215+uHOEX*I215+uNES*S215+ uOCEX*N215+uEREX*O215+uHOEX*P215)/(1+oDR)^A$5:A$65536</f>
        <v>541.56976833152601</v>
      </c>
    </row>
    <row r="216" spans="1:25" x14ac:dyDescent="0.25">
      <c r="A216" s="4">
        <v>210</v>
      </c>
      <c r="C216" s="110">
        <f>IF(male=0,VLOOKUP((A214:A1048/'Life tables'!$I$2)+age,lifetable,13,1),IF(male=1,VLOOKUP((A214:A1048/'Life tables'!$I$2)+age,lifetable,10,1),"error"))</f>
        <v>5.6976556749510632E-4</v>
      </c>
      <c r="F216" s="101">
        <f t="shared" si="55"/>
        <v>159.94993057475932</v>
      </c>
      <c r="G216" s="101">
        <f t="shared" si="56"/>
        <v>16.067305282995729</v>
      </c>
      <c r="H216" s="101">
        <f t="shared" si="57"/>
        <v>0.36768054190279559</v>
      </c>
      <c r="I216" s="101">
        <f t="shared" si="58"/>
        <v>0.36768054190279559</v>
      </c>
      <c r="J216" s="101">
        <f t="shared" si="59"/>
        <v>26.537673283441784</v>
      </c>
      <c r="K216" s="101">
        <f t="shared" si="60"/>
        <v>9.2977062450266637</v>
      </c>
      <c r="L216" s="101">
        <f t="shared" si="69"/>
        <v>107.31188467948955</v>
      </c>
      <c r="M216" s="101">
        <f t="shared" si="61"/>
        <v>840.05006942524017</v>
      </c>
      <c r="N216" s="101">
        <f t="shared" si="62"/>
        <v>80.898641761222265</v>
      </c>
      <c r="O216" s="101">
        <f t="shared" si="63"/>
        <v>1.9310421932780393</v>
      </c>
      <c r="P216" s="101">
        <f t="shared" si="64"/>
        <v>1.9310421932780393</v>
      </c>
      <c r="Q216" s="101">
        <f t="shared" si="65"/>
        <v>84.929561327890724</v>
      </c>
      <c r="R216" s="101">
        <f t="shared" si="66"/>
        <v>4.2423349007606417</v>
      </c>
      <c r="S216" s="101">
        <f t="shared" si="70"/>
        <v>666.11744704881039</v>
      </c>
      <c r="T216" s="101">
        <f t="shared" si="54"/>
        <v>111.46723461133251</v>
      </c>
      <c r="U216" s="101">
        <f t="shared" si="54"/>
        <v>13.540041145787306</v>
      </c>
      <c r="V216" s="33">
        <f t="shared" si="67"/>
        <v>999.99999999999955</v>
      </c>
      <c r="W216" s="105">
        <f t="shared" si="68"/>
        <v>1490658.7413236224</v>
      </c>
      <c r="X216" s="112">
        <f t="shared" si="71"/>
        <v>874.9927242428796</v>
      </c>
      <c r="Y216" s="32">
        <f>(uNES*L216+ uOCEX*G216+uEREX*'PH + UC'!H216+uHOEX*I216+uNES*S216+ uOCEX*N216+uEREX*O216+uHOEX*P216)/(1+oDR)^A$5:A$65536</f>
        <v>540.9864241968337</v>
      </c>
    </row>
    <row r="217" spans="1:25" x14ac:dyDescent="0.25">
      <c r="A217" s="4">
        <v>211</v>
      </c>
      <c r="C217" s="110">
        <f>IF(male=0,VLOOKUP((A215:A1049/'Life tables'!$I$2)+age,lifetable,13,1),IF(male=1,VLOOKUP((A215:A1049/'Life tables'!$I$2)+age,lifetable,10,1),"error"))</f>
        <v>5.6976556749510632E-4</v>
      </c>
      <c r="F217" s="101">
        <f t="shared" si="55"/>
        <v>159.94731364050429</v>
      </c>
      <c r="G217" s="101">
        <f t="shared" si="56"/>
        <v>16.067042406472872</v>
      </c>
      <c r="H217" s="101">
        <f t="shared" si="57"/>
        <v>0.36767452629652703</v>
      </c>
      <c r="I217" s="101">
        <f t="shared" si="58"/>
        <v>0.36767452629652703</v>
      </c>
      <c r="J217" s="101">
        <f t="shared" si="59"/>
        <v>26.638379179472434</v>
      </c>
      <c r="K217" s="101">
        <f t="shared" si="60"/>
        <v>9.32652792771135</v>
      </c>
      <c r="L217" s="101">
        <f t="shared" si="69"/>
        <v>107.18001507425458</v>
      </c>
      <c r="M217" s="101">
        <f t="shared" si="61"/>
        <v>840.05268635949517</v>
      </c>
      <c r="N217" s="101">
        <f t="shared" si="62"/>
        <v>80.898893777660945</v>
      </c>
      <c r="O217" s="101">
        <f t="shared" si="63"/>
        <v>1.9310482088843077</v>
      </c>
      <c r="P217" s="101">
        <f t="shared" si="64"/>
        <v>1.9310482088843077</v>
      </c>
      <c r="Q217" s="101">
        <f t="shared" si="65"/>
        <v>85.45648831714027</v>
      </c>
      <c r="R217" s="101">
        <f t="shared" si="66"/>
        <v>4.2648332679209409</v>
      </c>
      <c r="S217" s="101">
        <f t="shared" si="70"/>
        <v>665.57037457900446</v>
      </c>
      <c r="T217" s="101">
        <f t="shared" si="54"/>
        <v>112.09486749661271</v>
      </c>
      <c r="U217" s="101">
        <f t="shared" si="54"/>
        <v>13.591361195632292</v>
      </c>
      <c r="V217" s="33">
        <f t="shared" si="67"/>
        <v>999.99999999999943</v>
      </c>
      <c r="W217" s="105">
        <f t="shared" si="68"/>
        <v>1487661.726915349</v>
      </c>
      <c r="X217" s="112">
        <f t="shared" si="71"/>
        <v>874.31377130775445</v>
      </c>
      <c r="Y217" s="32">
        <f>(uNES*L217+ uOCEX*G217+uEREX*'PH + UC'!H217+uHOEX*I217+uNES*S217+ uOCEX*N217+uEREX*O217+uHOEX*P217)/(1+oDR)^A$5:A$65536</f>
        <v>540.40337100683121</v>
      </c>
    </row>
    <row r="218" spans="1:25" x14ac:dyDescent="0.25">
      <c r="A218" s="4">
        <v>212</v>
      </c>
      <c r="C218" s="110">
        <f>IF(male=0,VLOOKUP((A216:A1050/'Life tables'!$I$2)+age,lifetable,13,1),IF(male=1,VLOOKUP((A216:A1050/'Life tables'!$I$2)+age,lifetable,10,1),"error"))</f>
        <v>5.6976556749510632E-4</v>
      </c>
      <c r="F218" s="101">
        <f t="shared" si="55"/>
        <v>159.94481326206079</v>
      </c>
      <c r="G218" s="101">
        <f t="shared" si="56"/>
        <v>16.066791238225218</v>
      </c>
      <c r="H218" s="101">
        <f t="shared" si="57"/>
        <v>0.36766877861975245</v>
      </c>
      <c r="I218" s="101">
        <f t="shared" si="58"/>
        <v>0.36766877861975245</v>
      </c>
      <c r="J218" s="101">
        <f t="shared" si="59"/>
        <v>26.739083501216864</v>
      </c>
      <c r="K218" s="101">
        <f t="shared" si="60"/>
        <v>9.3553491598407099</v>
      </c>
      <c r="L218" s="101">
        <f t="shared" si="69"/>
        <v>107.0482518055385</v>
      </c>
      <c r="M218" s="101">
        <f t="shared" si="61"/>
        <v>840.0551867379387</v>
      </c>
      <c r="N218" s="101">
        <f t="shared" si="62"/>
        <v>80.899134569522445</v>
      </c>
      <c r="O218" s="101">
        <f t="shared" si="63"/>
        <v>1.9310539565610823</v>
      </c>
      <c r="P218" s="101">
        <f t="shared" si="64"/>
        <v>1.9310539565610823</v>
      </c>
      <c r="Q218" s="101">
        <f t="shared" si="65"/>
        <v>85.983416874763932</v>
      </c>
      <c r="R218" s="101">
        <f t="shared" si="66"/>
        <v>4.2873317020466022</v>
      </c>
      <c r="S218" s="101">
        <f t="shared" si="70"/>
        <v>665.02319567848349</v>
      </c>
      <c r="T218" s="101">
        <f t="shared" si="54"/>
        <v>112.7225003759808</v>
      </c>
      <c r="U218" s="101">
        <f t="shared" si="54"/>
        <v>13.642680861887312</v>
      </c>
      <c r="V218" s="33">
        <f t="shared" si="67"/>
        <v>999.99999999999955</v>
      </c>
      <c r="W218" s="105">
        <f t="shared" si="68"/>
        <v>1484669.6324727614</v>
      </c>
      <c r="X218" s="112">
        <f t="shared" si="71"/>
        <v>873.63481876213132</v>
      </c>
      <c r="Y218" s="32">
        <f>(uNES*L218+ uOCEX*G218+uEREX*'PH + UC'!H218+uHOEX*I218+uNES*S218+ uOCEX*N218+uEREX*O218+uHOEX*P218)/(1+oDR)^A$5:A$65536</f>
        <v>539.82060863298875</v>
      </c>
    </row>
    <row r="219" spans="1:25" x14ac:dyDescent="0.25">
      <c r="A219" s="4">
        <v>213</v>
      </c>
      <c r="C219" s="110">
        <f>IF(male=0,VLOOKUP((A217:A1051/'Life tables'!$I$2)+age,lifetable,13,1),IF(male=1,VLOOKUP((A217:A1051/'Life tables'!$I$2)+age,lifetable,10,1),"error"))</f>
        <v>5.6976556749510632E-4</v>
      </c>
      <c r="F219" s="101">
        <f t="shared" si="55"/>
        <v>159.94242424814169</v>
      </c>
      <c r="G219" s="101">
        <f t="shared" si="56"/>
        <v>16.066551256777114</v>
      </c>
      <c r="H219" s="101">
        <f t="shared" si="57"/>
        <v>0.36766328693914191</v>
      </c>
      <c r="I219" s="101">
        <f t="shared" si="58"/>
        <v>0.36766328693914191</v>
      </c>
      <c r="J219" s="101">
        <f t="shared" si="59"/>
        <v>26.839786318792317</v>
      </c>
      <c r="K219" s="101">
        <f t="shared" si="60"/>
        <v>9.3841699614820584</v>
      </c>
      <c r="L219" s="101">
        <f t="shared" si="69"/>
        <v>106.91659013721193</v>
      </c>
      <c r="M219" s="101">
        <f t="shared" si="61"/>
        <v>840.05757575185783</v>
      </c>
      <c r="N219" s="101">
        <f t="shared" si="62"/>
        <v>80.899364636738966</v>
      </c>
      <c r="O219" s="101">
        <f t="shared" si="63"/>
        <v>1.931059448241693</v>
      </c>
      <c r="P219" s="101">
        <f t="shared" si="64"/>
        <v>1.931059448241693</v>
      </c>
      <c r="Q219" s="101">
        <f t="shared" si="65"/>
        <v>86.510346930907787</v>
      </c>
      <c r="R219" s="101">
        <f t="shared" si="66"/>
        <v>4.3098302001550515</v>
      </c>
      <c r="S219" s="101">
        <f t="shared" si="70"/>
        <v>664.47591508757262</v>
      </c>
      <c r="T219" s="101">
        <f t="shared" si="54"/>
        <v>113.35013324970011</v>
      </c>
      <c r="U219" s="101">
        <f t="shared" si="54"/>
        <v>13.69400016163711</v>
      </c>
      <c r="V219" s="33">
        <f t="shared" si="67"/>
        <v>999.99999999999955</v>
      </c>
      <c r="W219" s="105">
        <f t="shared" si="68"/>
        <v>1481682.4506514159</v>
      </c>
      <c r="X219" s="112">
        <f t="shared" si="71"/>
        <v>872.95586658866227</v>
      </c>
      <c r="Y219" s="32">
        <f>(uNES*L219+ uOCEX*G219+uEREX*'PH + UC'!H219+uHOEX*I219+uNES*S219+ uOCEX*N219+uEREX*O219+uHOEX*P219)/(1+oDR)^A$5:A$65536</f>
        <v>539.23813694725061</v>
      </c>
    </row>
    <row r="220" spans="1:25" x14ac:dyDescent="0.25">
      <c r="A220" s="4">
        <v>214</v>
      </c>
      <c r="C220" s="110">
        <f>IF(male=0,VLOOKUP((A218:A1052/'Life tables'!$I$2)+age,lifetable,13,1),IF(male=1,VLOOKUP((A218:A1052/'Life tables'!$I$2)+age,lifetable,10,1),"error"))</f>
        <v>5.6976556749510632E-4</v>
      </c>
      <c r="F220" s="101">
        <f t="shared" si="55"/>
        <v>159.9401416386749</v>
      </c>
      <c r="G220" s="101">
        <f t="shared" si="56"/>
        <v>16.066321963878934</v>
      </c>
      <c r="H220" s="101">
        <f t="shared" si="57"/>
        <v>0.36765803985286505</v>
      </c>
      <c r="I220" s="101">
        <f t="shared" si="58"/>
        <v>0.36765803985286505</v>
      </c>
      <c r="J220" s="101">
        <f t="shared" si="59"/>
        <v>26.940487699193074</v>
      </c>
      <c r="K220" s="101">
        <f t="shared" si="60"/>
        <v>9.4129903518089293</v>
      </c>
      <c r="L220" s="101">
        <f t="shared" si="69"/>
        <v>106.78502554408823</v>
      </c>
      <c r="M220" s="101">
        <f t="shared" si="61"/>
        <v>840.05985836132459</v>
      </c>
      <c r="N220" s="101">
        <f t="shared" si="62"/>
        <v>80.899584456976186</v>
      </c>
      <c r="O220" s="101">
        <f t="shared" si="63"/>
        <v>1.9310646953279698</v>
      </c>
      <c r="P220" s="101">
        <f t="shared" si="64"/>
        <v>1.9310646953279698</v>
      </c>
      <c r="Q220" s="101">
        <f t="shared" si="65"/>
        <v>87.037278418829146</v>
      </c>
      <c r="R220" s="101">
        <f t="shared" si="66"/>
        <v>4.332328759396554</v>
      </c>
      <c r="S220" s="101">
        <f t="shared" si="70"/>
        <v>663.92853733546679</v>
      </c>
      <c r="T220" s="101">
        <f t="shared" si="54"/>
        <v>113.97776611802222</v>
      </c>
      <c r="U220" s="101">
        <f t="shared" si="54"/>
        <v>13.745319111205482</v>
      </c>
      <c r="V220" s="33">
        <f t="shared" si="67"/>
        <v>999.99999999999955</v>
      </c>
      <c r="W220" s="105">
        <f t="shared" si="68"/>
        <v>1478700.1741169747</v>
      </c>
      <c r="X220" s="112">
        <f t="shared" si="71"/>
        <v>872.27691477077178</v>
      </c>
      <c r="Y220" s="32">
        <f>(uNES*L220+ uOCEX*G220+uEREX*'PH + UC'!H220+uHOEX*I220+uNES*S220+ uOCEX*N220+uEREX*O220+uHOEX*P220)/(1+oDR)^A$5:A$65536</f>
        <v>538.65595582201354</v>
      </c>
    </row>
    <row r="221" spans="1:25" x14ac:dyDescent="0.25">
      <c r="A221" s="4">
        <v>215</v>
      </c>
      <c r="C221" s="110">
        <f>IF(male=0,VLOOKUP((A219:A1053/'Life tables'!$I$2)+age,lifetable,13,1),IF(male=1,VLOOKUP((A219:A1053/'Life tables'!$I$2)+age,lifetable,10,1),"error"))</f>
        <v>5.6976556749510632E-4</v>
      </c>
      <c r="F221" s="101">
        <f t="shared" si="55"/>
        <v>159.93796069450534</v>
      </c>
      <c r="G221" s="101">
        <f t="shared" si="56"/>
        <v>16.066102883472638</v>
      </c>
      <c r="H221" s="101">
        <f t="shared" si="57"/>
        <v>0.36765302646691833</v>
      </c>
      <c r="I221" s="101">
        <f t="shared" si="58"/>
        <v>0.36765302646691833</v>
      </c>
      <c r="J221" s="101">
        <f t="shared" si="59"/>
        <v>27.041187706429557</v>
      </c>
      <c r="K221" s="101">
        <f t="shared" si="60"/>
        <v>9.4418103491408854</v>
      </c>
      <c r="L221" s="101">
        <f t="shared" si="69"/>
        <v>106.65355370252843</v>
      </c>
      <c r="M221" s="101">
        <f t="shared" si="61"/>
        <v>840.06203930549407</v>
      </c>
      <c r="N221" s="101">
        <f t="shared" si="62"/>
        <v>80.899794486624998</v>
      </c>
      <c r="O221" s="101">
        <f t="shared" si="63"/>
        <v>1.9310697087139161</v>
      </c>
      <c r="P221" s="101">
        <f t="shared" si="64"/>
        <v>1.9310697087139161</v>
      </c>
      <c r="Q221" s="101">
        <f t="shared" si="65"/>
        <v>87.564211274757966</v>
      </c>
      <c r="R221" s="101">
        <f t="shared" si="66"/>
        <v>4.3548273770483013</v>
      </c>
      <c r="S221" s="101">
        <f t="shared" si="70"/>
        <v>663.38106674963501</v>
      </c>
      <c r="T221" s="101">
        <f t="shared" si="54"/>
        <v>114.60539898118752</v>
      </c>
      <c r="U221" s="101">
        <f t="shared" si="54"/>
        <v>13.796637726189186</v>
      </c>
      <c r="V221" s="33">
        <f t="shared" si="67"/>
        <v>999.99999999999943</v>
      </c>
      <c r="W221" s="105">
        <f t="shared" si="68"/>
        <v>1475722.7955452092</v>
      </c>
      <c r="X221" s="112">
        <f t="shared" si="71"/>
        <v>871.59796329262281</v>
      </c>
      <c r="Y221" s="32">
        <f>(uNES*L221+ uOCEX*G221+uEREX*'PH + UC'!H221+uHOEX*I221+uNES*S221+ uOCEX*N221+uEREX*O221+uHOEX*P221)/(1+oDR)^A$5:A$65536</f>
        <v>538.07406513010926</v>
      </c>
    </row>
    <row r="222" spans="1:25" x14ac:dyDescent="0.25">
      <c r="A222" s="4">
        <v>216</v>
      </c>
      <c r="C222" s="110">
        <f>IF(male=0,VLOOKUP((A220:A1054/'Life tables'!$I$2)+age,lifetable,13,1),IF(male=1,VLOOKUP((A220:A1054/'Life tables'!$I$2)+age,lifetable,10,1),"error"))</f>
        <v>5.6976556749510632E-4</v>
      </c>
      <c r="F222" s="101">
        <f t="shared" si="55"/>
        <v>159.93587688755545</v>
      </c>
      <c r="G222" s="101">
        <f t="shared" si="56"/>
        <v>16.065893560703355</v>
      </c>
      <c r="H222" s="101">
        <f t="shared" si="57"/>
        <v>0.36764823637250693</v>
      </c>
      <c r="I222" s="101">
        <f t="shared" si="58"/>
        <v>0.36764823637250693</v>
      </c>
      <c r="J222" s="101">
        <f t="shared" si="59"/>
        <v>27.141886401661225</v>
      </c>
      <c r="K222" s="101">
        <f t="shared" si="60"/>
        <v>9.4706299709815553</v>
      </c>
      <c r="L222" s="101">
        <f t="shared" si="69"/>
        <v>106.52217048146431</v>
      </c>
      <c r="M222" s="101">
        <f t="shared" si="61"/>
        <v>840.06412311244401</v>
      </c>
      <c r="N222" s="101">
        <f t="shared" si="62"/>
        <v>80.899995161749104</v>
      </c>
      <c r="O222" s="101">
        <f t="shared" si="63"/>
        <v>1.9310744988083277</v>
      </c>
      <c r="P222" s="101">
        <f t="shared" si="64"/>
        <v>1.9310744988083277</v>
      </c>
      <c r="Q222" s="101">
        <f t="shared" si="65"/>
        <v>88.091145437764467</v>
      </c>
      <c r="R222" s="101">
        <f t="shared" si="66"/>
        <v>4.3773260505087546</v>
      </c>
      <c r="S222" s="101">
        <f t="shared" si="70"/>
        <v>662.83350746480505</v>
      </c>
      <c r="T222" s="101">
        <f t="shared" si="54"/>
        <v>115.23303183942569</v>
      </c>
      <c r="U222" s="101">
        <f t="shared" si="54"/>
        <v>13.84795602149031</v>
      </c>
      <c r="V222" s="33">
        <f t="shared" si="67"/>
        <v>999.99999999999943</v>
      </c>
      <c r="W222" s="105">
        <f t="shared" si="68"/>
        <v>1472750.3076219966</v>
      </c>
      <c r="X222" s="112">
        <f t="shared" si="71"/>
        <v>870.91901213908352</v>
      </c>
      <c r="Y222" s="32">
        <f>(uNES*L222+ uOCEX*G222+uEREX*'PH + UC'!H222+uHOEX*I222+uNES*S222+ uOCEX*N222+uEREX*O222+uHOEX*P222)/(1+oDR)^A$5:A$65536</f>
        <v>537.49246474478662</v>
      </c>
    </row>
    <row r="223" spans="1:25" x14ac:dyDescent="0.25">
      <c r="A223" s="4">
        <v>217</v>
      </c>
      <c r="C223" s="110">
        <f>IF(male=0,VLOOKUP((A221:A1055/'Life tables'!$I$2)+age,lifetable,13,1),IF(male=1,VLOOKUP((A221:A1055/'Life tables'!$I$2)+age,lifetable,10,1),"error"))</f>
        <v>5.6976556749510632E-4</v>
      </c>
      <c r="F223" s="101">
        <f t="shared" si="55"/>
        <v>159.93388589142407</v>
      </c>
      <c r="G223" s="101">
        <f t="shared" si="56"/>
        <v>16.065693560975031</v>
      </c>
      <c r="H223" s="101">
        <f t="shared" si="57"/>
        <v>0.36764365962443402</v>
      </c>
      <c r="I223" s="101">
        <f t="shared" si="58"/>
        <v>0.36764365962443402</v>
      </c>
      <c r="J223" s="101">
        <f t="shared" si="59"/>
        <v>27.242583843323544</v>
      </c>
      <c r="K223" s="101">
        <f t="shared" si="60"/>
        <v>9.4994492340549694</v>
      </c>
      <c r="L223" s="101">
        <f t="shared" si="69"/>
        <v>106.39087193382164</v>
      </c>
      <c r="M223" s="101">
        <f t="shared" si="61"/>
        <v>840.06611410857545</v>
      </c>
      <c r="N223" s="101">
        <f t="shared" si="62"/>
        <v>80.900186898990313</v>
      </c>
      <c r="O223" s="101">
        <f t="shared" si="63"/>
        <v>1.9310790755564007</v>
      </c>
      <c r="P223" s="101">
        <f t="shared" si="64"/>
        <v>1.9310790755564007</v>
      </c>
      <c r="Q223" s="101">
        <f t="shared" si="65"/>
        <v>88.618080849632634</v>
      </c>
      <c r="R223" s="101">
        <f t="shared" si="66"/>
        <v>4.3998247772922463</v>
      </c>
      <c r="S223" s="101">
        <f t="shared" si="70"/>
        <v>662.28586343154745</v>
      </c>
      <c r="T223" s="101">
        <f t="shared" si="54"/>
        <v>115.86066469295618</v>
      </c>
      <c r="U223" s="101">
        <f t="shared" si="54"/>
        <v>13.899274011347217</v>
      </c>
      <c r="V223" s="33">
        <f t="shared" si="67"/>
        <v>999.99999999999955</v>
      </c>
      <c r="W223" s="105">
        <f t="shared" si="68"/>
        <v>1469782.7030433144</v>
      </c>
      <c r="X223" s="112">
        <f t="shared" si="71"/>
        <v>870.24006129569614</v>
      </c>
      <c r="Y223" s="32">
        <f>(uNES*L223+ uOCEX*G223+uEREX*'PH + UC'!H223+uHOEX*I223+uNES*S223+ uOCEX*N223+uEREX*O223+uHOEX*P223)/(1+oDR)^A$5:A$65536</f>
        <v>536.91115453969599</v>
      </c>
    </row>
    <row r="224" spans="1:25" x14ac:dyDescent="0.25">
      <c r="A224" s="4">
        <v>218</v>
      </c>
      <c r="C224" s="110">
        <f>IF(male=0,VLOOKUP((A222:A1056/'Life tables'!$I$2)+age,lifetable,13,1),IF(male=1,VLOOKUP((A222:A1056/'Life tables'!$I$2)+age,lifetable,10,1),"error"))</f>
        <v>5.6976556749510632E-4</v>
      </c>
      <c r="F224" s="101">
        <f t="shared" si="55"/>
        <v>159.93198357240385</v>
      </c>
      <c r="G224" s="101">
        <f t="shared" si="56"/>
        <v>16.065502469048116</v>
      </c>
      <c r="H224" s="101">
        <f t="shared" si="57"/>
        <v>0.36763928672045271</v>
      </c>
      <c r="I224" s="101">
        <f t="shared" si="58"/>
        <v>0.36763928672045271</v>
      </c>
      <c r="J224" s="101">
        <f t="shared" si="59"/>
        <v>27.343280087249326</v>
      </c>
      <c r="K224" s="101">
        <f t="shared" si="60"/>
        <v>9.528268154340287</v>
      </c>
      <c r="L224" s="101">
        <f t="shared" si="69"/>
        <v>106.25965428832521</v>
      </c>
      <c r="M224" s="101">
        <f t="shared" si="61"/>
        <v>840.06801642759569</v>
      </c>
      <c r="N224" s="101">
        <f t="shared" si="62"/>
        <v>80.900370096433576</v>
      </c>
      <c r="O224" s="101">
        <f t="shared" si="63"/>
        <v>1.9310834484603823</v>
      </c>
      <c r="P224" s="101">
        <f t="shared" si="64"/>
        <v>1.9310834484603823</v>
      </c>
      <c r="Q224" s="101">
        <f t="shared" si="65"/>
        <v>89.145017454739332</v>
      </c>
      <c r="R224" s="101">
        <f t="shared" si="66"/>
        <v>4.4223235550238185</v>
      </c>
      <c r="S224" s="101">
        <f t="shared" si="70"/>
        <v>661.73813842447817</v>
      </c>
      <c r="T224" s="101">
        <f t="shared" si="54"/>
        <v>116.48829754198866</v>
      </c>
      <c r="U224" s="101">
        <f t="shared" si="54"/>
        <v>13.950591709364105</v>
      </c>
      <c r="V224" s="33">
        <f t="shared" si="67"/>
        <v>999.99999999999955</v>
      </c>
      <c r="W224" s="105">
        <f t="shared" si="68"/>
        <v>1466819.9745152418</v>
      </c>
      <c r="X224" s="112">
        <f t="shared" si="71"/>
        <v>869.5611107486468</v>
      </c>
      <c r="Y224" s="32">
        <f>(uNES*L224+ uOCEX*G224+uEREX*'PH + UC'!H224+uHOEX*I224+uNES*S224+ uOCEX*N224+uEREX*O224+uHOEX*P224)/(1+oDR)^A$5:A$65536</f>
        <v>536.33013438887178</v>
      </c>
    </row>
    <row r="225" spans="1:25" x14ac:dyDescent="0.25">
      <c r="A225" s="4">
        <v>219</v>
      </c>
      <c r="C225" s="110">
        <f>IF(male=0,VLOOKUP((A223:A1057/'Life tables'!$I$2)+age,lifetable,13,1),IF(male=1,VLOOKUP((A223:A1057/'Life tables'!$I$2)+age,lifetable,10,1),"error"))</f>
        <v>5.6976556749510632E-4</v>
      </c>
      <c r="F225" s="101">
        <f t="shared" si="55"/>
        <v>159.93016598089898</v>
      </c>
      <c r="G225" s="101">
        <f t="shared" si="56"/>
        <v>16.065319888177441</v>
      </c>
      <c r="H225" s="101">
        <f t="shared" si="57"/>
        <v>0.3676351085815372</v>
      </c>
      <c r="I225" s="101">
        <f t="shared" si="58"/>
        <v>0.3676351085815372</v>
      </c>
      <c r="J225" s="101">
        <f t="shared" si="59"/>
        <v>27.443975186784641</v>
      </c>
      <c r="K225" s="101">
        <f t="shared" si="60"/>
        <v>9.5570867471049699</v>
      </c>
      <c r="L225" s="101">
        <f t="shared" si="69"/>
        <v>106.12851394166884</v>
      </c>
      <c r="M225" s="101">
        <f t="shared" si="61"/>
        <v>840.06983401910054</v>
      </c>
      <c r="N225" s="101">
        <f t="shared" si="62"/>
        <v>80.900545134433543</v>
      </c>
      <c r="O225" s="101">
        <f t="shared" si="63"/>
        <v>1.9310876265992976</v>
      </c>
      <c r="P225" s="101">
        <f t="shared" si="64"/>
        <v>1.9310876265992976</v>
      </c>
      <c r="Q225" s="101">
        <f t="shared" si="65"/>
        <v>89.671955199938836</v>
      </c>
      <c r="R225" s="101">
        <f t="shared" si="66"/>
        <v>4.4448223814342915</v>
      </c>
      <c r="S225" s="101">
        <f t="shared" si="70"/>
        <v>661.19033605009531</v>
      </c>
      <c r="T225" s="101">
        <f t="shared" si="54"/>
        <v>117.11593038672348</v>
      </c>
      <c r="U225" s="101">
        <f t="shared" si="54"/>
        <v>14.001909128539261</v>
      </c>
      <c r="V225" s="33">
        <f t="shared" si="67"/>
        <v>999.99999999999955</v>
      </c>
      <c r="W225" s="105">
        <f t="shared" si="68"/>
        <v>1463862.114753955</v>
      </c>
      <c r="X225" s="112">
        <f t="shared" si="71"/>
        <v>868.8821604847368</v>
      </c>
      <c r="Y225" s="32">
        <f>(uNES*L225+ uOCEX*G225+uEREX*'PH + UC'!H225+uHOEX*I225+uNES*S225+ uOCEX*N225+uEREX*O225+uHOEX*P225)/(1+oDR)^A$5:A$65536</f>
        <v>535.74940416671848</v>
      </c>
    </row>
    <row r="226" spans="1:25" x14ac:dyDescent="0.25">
      <c r="A226" s="4">
        <v>220</v>
      </c>
      <c r="C226" s="110">
        <f>IF(male=0,VLOOKUP((A224:A1058/'Life tables'!$I$2)+age,lifetable,13,1),IF(male=1,VLOOKUP((A224:A1058/'Life tables'!$I$2)+age,lifetable,10,1),"error"))</f>
        <v>5.6976556749510632E-4</v>
      </c>
      <c r="F226" s="101">
        <f t="shared" si="55"/>
        <v>159.92842934322493</v>
      </c>
      <c r="G226" s="101">
        <f t="shared" si="56"/>
        <v>16.065145439288504</v>
      </c>
      <c r="H226" s="101">
        <f t="shared" si="57"/>
        <v>0.3676311165330331</v>
      </c>
      <c r="I226" s="101">
        <f t="shared" si="58"/>
        <v>0.3676311165330331</v>
      </c>
      <c r="J226" s="101">
        <f t="shared" si="59"/>
        <v>27.544669192899573</v>
      </c>
      <c r="K226" s="101">
        <f t="shared" si="60"/>
        <v>9.5859050269364818</v>
      </c>
      <c r="L226" s="101">
        <f t="shared" si="69"/>
        <v>105.9974474510343</v>
      </c>
      <c r="M226" s="101">
        <f t="shared" si="61"/>
        <v>840.07157065677461</v>
      </c>
      <c r="N226" s="101">
        <f t="shared" si="62"/>
        <v>80.900712376404201</v>
      </c>
      <c r="O226" s="101">
        <f t="shared" si="63"/>
        <v>1.9310916186478018</v>
      </c>
      <c r="P226" s="101">
        <f t="shared" si="64"/>
        <v>1.9310916186478018</v>
      </c>
      <c r="Q226" s="101">
        <f t="shared" si="65"/>
        <v>90.198894034452465</v>
      </c>
      <c r="R226" s="101">
        <f t="shared" si="66"/>
        <v>4.4673212543555518</v>
      </c>
      <c r="S226" s="101">
        <f t="shared" si="70"/>
        <v>660.64245975426684</v>
      </c>
      <c r="T226" s="101">
        <f t="shared" si="54"/>
        <v>117.74356322735204</v>
      </c>
      <c r="U226" s="101">
        <f t="shared" si="54"/>
        <v>14.053226281292034</v>
      </c>
      <c r="V226" s="33">
        <f t="shared" si="67"/>
        <v>999.99999999999955</v>
      </c>
      <c r="W226" s="105">
        <f t="shared" si="68"/>
        <v>1460909.1164857261</v>
      </c>
      <c r="X226" s="112">
        <f t="shared" si="71"/>
        <v>868.20321049135555</v>
      </c>
      <c r="Y226" s="32">
        <f>(uNES*L226+ uOCEX*G226+uEREX*'PH + UC'!H226+uHOEX*I226+uNES*S226+ uOCEX*N226+uEREX*O226+uHOEX*P226)/(1+oDR)^A$5:A$65536</f>
        <v>535.16896374799467</v>
      </c>
    </row>
    <row r="227" spans="1:25" x14ac:dyDescent="0.25">
      <c r="A227" s="4">
        <v>221</v>
      </c>
      <c r="C227" s="110">
        <f>IF(male=0,VLOOKUP((A225:A1059/'Life tables'!$I$2)+age,lifetable,13,1),IF(male=1,VLOOKUP((A225:A1059/'Life tables'!$I$2)+age,lifetable,10,1),"error"))</f>
        <v>5.6976556749510632E-4</v>
      </c>
      <c r="F227" s="101">
        <f t="shared" si="55"/>
        <v>159.92677005377354</v>
      </c>
      <c r="G227" s="101">
        <f t="shared" si="56"/>
        <v>16.06497876019041</v>
      </c>
      <c r="H227" s="101">
        <f t="shared" si="57"/>
        <v>0.36762730228664692</v>
      </c>
      <c r="I227" s="101">
        <f t="shared" si="58"/>
        <v>0.36762730228664692</v>
      </c>
      <c r="J227" s="101">
        <f t="shared" si="59"/>
        <v>27.645362154294045</v>
      </c>
      <c r="K227" s="101">
        <f t="shared" si="60"/>
        <v>9.6147230077725752</v>
      </c>
      <c r="L227" s="101">
        <f t="shared" si="69"/>
        <v>105.86645152694322</v>
      </c>
      <c r="M227" s="101">
        <f t="shared" si="61"/>
        <v>840.07322994622598</v>
      </c>
      <c r="N227" s="101">
        <f t="shared" si="62"/>
        <v>80.900872169573432</v>
      </c>
      <c r="O227" s="101">
        <f t="shared" si="63"/>
        <v>1.9310954328941878</v>
      </c>
      <c r="P227" s="101">
        <f t="shared" si="64"/>
        <v>1.9310954328941878</v>
      </c>
      <c r="Q227" s="101">
        <f t="shared" si="65"/>
        <v>90.725833909763196</v>
      </c>
      <c r="R227" s="101">
        <f t="shared" si="66"/>
        <v>4.4898201717160529</v>
      </c>
      <c r="S227" s="101">
        <f t="shared" si="70"/>
        <v>660.09451282938494</v>
      </c>
      <c r="T227" s="101">
        <f t="shared" si="54"/>
        <v>118.37119606405724</v>
      </c>
      <c r="U227" s="101">
        <f t="shared" si="54"/>
        <v>14.104543179488628</v>
      </c>
      <c r="V227" s="33">
        <f t="shared" si="67"/>
        <v>999.99999999999955</v>
      </c>
      <c r="W227" s="105">
        <f t="shared" si="68"/>
        <v>1457960.9724469129</v>
      </c>
      <c r="X227" s="112">
        <f t="shared" si="71"/>
        <v>867.52426075645371</v>
      </c>
      <c r="Y227" s="32">
        <f>(uNES*L227+ uOCEX*G227+uEREX*'PH + UC'!H227+uHOEX*I227+uNES*S227+ uOCEX*N227+uEREX*O227+uHOEX*P227)/(1+oDR)^A$5:A$65536</f>
        <v>534.58881300780035</v>
      </c>
    </row>
    <row r="228" spans="1:25" x14ac:dyDescent="0.25">
      <c r="A228" s="4">
        <v>222</v>
      </c>
      <c r="C228" s="110">
        <f>IF(male=0,VLOOKUP((A226:A1060/'Life tables'!$I$2)+age,lifetable,13,1),IF(male=1,VLOOKUP((A226:A1060/'Life tables'!$I$2)+age,lifetable,10,1),"error"))</f>
        <v>5.6976556749510632E-4</v>
      </c>
      <c r="F228" s="101">
        <f t="shared" si="55"/>
        <v>159.92518466752711</v>
      </c>
      <c r="G228" s="101">
        <f t="shared" si="56"/>
        <v>16.064819504823923</v>
      </c>
      <c r="H228" s="101">
        <f t="shared" si="57"/>
        <v>0.3676236579232382</v>
      </c>
      <c r="I228" s="101">
        <f t="shared" si="58"/>
        <v>0.3676236579232382</v>
      </c>
      <c r="J228" s="101">
        <f t="shared" si="59"/>
        <v>27.746054117498932</v>
      </c>
      <c r="K228" s="101">
        <f t="shared" si="60"/>
        <v>9.6435407029302276</v>
      </c>
      <c r="L228" s="101">
        <f t="shared" si="69"/>
        <v>105.73552302642754</v>
      </c>
      <c r="M228" s="101">
        <f t="shared" si="61"/>
        <v>840.07481533247233</v>
      </c>
      <c r="N228" s="101">
        <f t="shared" si="62"/>
        <v>80.901024845703887</v>
      </c>
      <c r="O228" s="101">
        <f t="shared" si="63"/>
        <v>1.9310990772575964</v>
      </c>
      <c r="P228" s="101">
        <f t="shared" si="64"/>
        <v>1.9310990772575964</v>
      </c>
      <c r="Q228" s="101">
        <f t="shared" si="65"/>
        <v>91.25277477951488</v>
      </c>
      <c r="R228" s="101">
        <f t="shared" si="66"/>
        <v>4.5123191315365121</v>
      </c>
      <c r="S228" s="101">
        <f t="shared" si="70"/>
        <v>659.54649842120182</v>
      </c>
      <c r="T228" s="101">
        <f t="shared" si="54"/>
        <v>118.99882889701381</v>
      </c>
      <c r="U228" s="101">
        <f t="shared" si="54"/>
        <v>14.155859834466739</v>
      </c>
      <c r="V228" s="33">
        <f t="shared" si="67"/>
        <v>999.99999999999943</v>
      </c>
      <c r="W228" s="105">
        <f t="shared" si="68"/>
        <v>1455017.6753839615</v>
      </c>
      <c r="X228" s="112">
        <f t="shared" si="71"/>
        <v>866.8453112685188</v>
      </c>
      <c r="Y228" s="32">
        <f>(uNES*L228+ uOCEX*G228+uEREX*'PH + UC'!H228+uHOEX*I228+uNES*S228+ uOCEX*N228+uEREX*O228+uHOEX*P228)/(1+oDR)^A$5:A$65536</f>
        <v>534.00895182156307</v>
      </c>
    </row>
    <row r="229" spans="1:25" x14ac:dyDescent="0.25">
      <c r="A229" s="4">
        <v>223</v>
      </c>
      <c r="C229" s="110">
        <f>IF(male=0,VLOOKUP((A227:A1061/'Life tables'!$I$2)+age,lifetable,13,1),IF(male=1,VLOOKUP((A227:A1061/'Life tables'!$I$2)+age,lifetable,10,1),"error"))</f>
        <v>5.6976556749510632E-4</v>
      </c>
      <c r="F229" s="101">
        <f t="shared" si="55"/>
        <v>159.92366989290579</v>
      </c>
      <c r="G229" s="101">
        <f t="shared" si="56"/>
        <v>16.064667342542965</v>
      </c>
      <c r="H229" s="101">
        <f t="shared" si="57"/>
        <v>0.36762017587637752</v>
      </c>
      <c r="I229" s="101">
        <f t="shared" si="58"/>
        <v>0.36762017587637752</v>
      </c>
      <c r="J229" s="101">
        <f t="shared" si="59"/>
        <v>27.846745126972671</v>
      </c>
      <c r="K229" s="101">
        <f t="shared" si="60"/>
        <v>9.6723581251332895</v>
      </c>
      <c r="L229" s="101">
        <f t="shared" si="69"/>
        <v>105.60465894650412</v>
      </c>
      <c r="M229" s="101">
        <f t="shared" si="61"/>
        <v>840.07633010709367</v>
      </c>
      <c r="N229" s="101">
        <f t="shared" si="62"/>
        <v>80.901170721781881</v>
      </c>
      <c r="O229" s="101">
        <f t="shared" si="63"/>
        <v>1.9311025593044571</v>
      </c>
      <c r="P229" s="101">
        <f t="shared" si="64"/>
        <v>1.9311025593044571</v>
      </c>
      <c r="Q229" s="101">
        <f t="shared" si="65"/>
        <v>91.779716599416062</v>
      </c>
      <c r="R229" s="101">
        <f t="shared" si="66"/>
        <v>4.5348181319258023</v>
      </c>
      <c r="S229" s="101">
        <f t="shared" si="70"/>
        <v>658.99841953536099</v>
      </c>
      <c r="T229" s="101">
        <f t="shared" si="54"/>
        <v>119.62646172638873</v>
      </c>
      <c r="U229" s="101">
        <f t="shared" si="54"/>
        <v>14.207176257059093</v>
      </c>
      <c r="V229" s="33">
        <f t="shared" si="67"/>
        <v>999.99999999999943</v>
      </c>
      <c r="W229" s="105">
        <f t="shared" si="68"/>
        <v>1452079.2180533961</v>
      </c>
      <c r="X229" s="112">
        <f t="shared" si="71"/>
        <v>866.1663620165516</v>
      </c>
      <c r="Y229" s="32">
        <f>(uNES*L229+ uOCEX*G229+uEREX*'PH + UC'!H229+uHOEX*I229+uNES*S229+ uOCEX*N229+uEREX*O229+uHOEX*P229)/(1+oDR)^A$5:A$65536</f>
        <v>533.42938006502527</v>
      </c>
    </row>
    <row r="230" spans="1:25" x14ac:dyDescent="0.25">
      <c r="A230" s="4">
        <v>224</v>
      </c>
      <c r="C230" s="110">
        <f>IF(male=0,VLOOKUP((A228:A1062/'Life tables'!$I$2)+age,lifetable,13,1),IF(male=1,VLOOKUP((A228:A1062/'Life tables'!$I$2)+age,lifetable,10,1),"error"))</f>
        <v>5.6976556749510632E-4</v>
      </c>
      <c r="F230" s="101">
        <f t="shared" si="55"/>
        <v>159.92222258493365</v>
      </c>
      <c r="G230" s="101">
        <f t="shared" si="56"/>
        <v>16.064521957428113</v>
      </c>
      <c r="H230" s="101">
        <f t="shared" si="57"/>
        <v>0.36761684891663715</v>
      </c>
      <c r="I230" s="101">
        <f t="shared" si="58"/>
        <v>0.36761684891663715</v>
      </c>
      <c r="J230" s="101">
        <f t="shared" si="59"/>
        <v>27.947435225193555</v>
      </c>
      <c r="K230" s="101">
        <f t="shared" si="60"/>
        <v>9.7011752865389038</v>
      </c>
      <c r="L230" s="101">
        <f t="shared" si="69"/>
        <v>105.4738564179398</v>
      </c>
      <c r="M230" s="101">
        <f t="shared" si="61"/>
        <v>840.07777741506584</v>
      </c>
      <c r="N230" s="101">
        <f t="shared" si="62"/>
        <v>80.901310100675374</v>
      </c>
      <c r="O230" s="101">
        <f t="shared" si="63"/>
        <v>1.9311058862641977</v>
      </c>
      <c r="P230" s="101">
        <f t="shared" si="64"/>
        <v>1.9311058862641977</v>
      </c>
      <c r="Q230" s="101">
        <f t="shared" si="65"/>
        <v>92.306659327147955</v>
      </c>
      <c r="R230" s="101">
        <f t="shared" si="66"/>
        <v>4.5573171710770257</v>
      </c>
      <c r="S230" s="101">
        <f t="shared" si="70"/>
        <v>658.45027904363712</v>
      </c>
      <c r="T230" s="101">
        <f t="shared" si="54"/>
        <v>120.25409455234151</v>
      </c>
      <c r="U230" s="101">
        <f t="shared" si="54"/>
        <v>14.25849245761593</v>
      </c>
      <c r="V230" s="33">
        <f t="shared" si="67"/>
        <v>999.99999999999955</v>
      </c>
      <c r="W230" s="105">
        <f t="shared" si="68"/>
        <v>1449145.5932218193</v>
      </c>
      <c r="X230" s="112">
        <f t="shared" si="71"/>
        <v>865.487412990042</v>
      </c>
      <c r="Y230" s="32">
        <f>(uNES*L230+ uOCEX*G230+uEREX*'PH + UC'!H230+uHOEX*I230+uNES*S230+ uOCEX*N230+uEREX*O230+uHOEX*P230)/(1+oDR)^A$5:A$65536</f>
        <v>532.85009761423203</v>
      </c>
    </row>
    <row r="231" spans="1:25" x14ac:dyDescent="0.25">
      <c r="A231" s="4">
        <v>225</v>
      </c>
      <c r="C231" s="110">
        <f>IF(male=0,VLOOKUP((A229:A1063/'Life tables'!$I$2)+age,lifetable,13,1),IF(male=1,VLOOKUP((A229:A1063/'Life tables'!$I$2)+age,lifetable,10,1),"error"))</f>
        <v>5.6976556749510632E-4</v>
      </c>
      <c r="F231" s="101">
        <f t="shared" si="55"/>
        <v>159.92083973870905</v>
      </c>
      <c r="G231" s="101">
        <f t="shared" si="56"/>
        <v>16.064383047630717</v>
      </c>
      <c r="H231" s="101">
        <f t="shared" si="57"/>
        <v>0.36761367013658136</v>
      </c>
      <c r="I231" s="101">
        <f t="shared" si="58"/>
        <v>0.36761367013658136</v>
      </c>
      <c r="J231" s="101">
        <f t="shared" si="59"/>
        <v>28.048124452747935</v>
      </c>
      <c r="K231" s="101">
        <f t="shared" si="60"/>
        <v>9.729992198762746</v>
      </c>
      <c r="L231" s="101">
        <f t="shared" si="69"/>
        <v>105.34311269929449</v>
      </c>
      <c r="M231" s="101">
        <f t="shared" si="61"/>
        <v>840.07916026129044</v>
      </c>
      <c r="N231" s="101">
        <f t="shared" si="62"/>
        <v>80.901443271762915</v>
      </c>
      <c r="O231" s="101">
        <f t="shared" si="63"/>
        <v>1.9311090650442533</v>
      </c>
      <c r="P231" s="101">
        <f t="shared" si="64"/>
        <v>1.9311090650442533</v>
      </c>
      <c r="Q231" s="101">
        <f t="shared" si="65"/>
        <v>92.833602922276626</v>
      </c>
      <c r="R231" s="101">
        <f t="shared" si="66"/>
        <v>4.5798162472637616</v>
      </c>
      <c r="S231" s="101">
        <f t="shared" si="70"/>
        <v>657.90207968989864</v>
      </c>
      <c r="T231" s="101">
        <f t="shared" si="54"/>
        <v>120.88172737502455</v>
      </c>
      <c r="U231" s="101">
        <f t="shared" si="54"/>
        <v>14.309808446026508</v>
      </c>
      <c r="V231" s="33">
        <f t="shared" si="67"/>
        <v>999.99999999999955</v>
      </c>
      <c r="W231" s="105">
        <f t="shared" si="68"/>
        <v>1446216.7936658969</v>
      </c>
      <c r="X231" s="112">
        <f t="shared" si="71"/>
        <v>864.80846417894838</v>
      </c>
      <c r="Y231" s="32">
        <f>(uNES*L231+ uOCEX*G231+uEREX*'PH + UC'!H231+uHOEX*I231+uNES*S231+ uOCEX*N231+uEREX*O231+uHOEX*P231)/(1+oDR)^A$5:A$65536</f>
        <v>532.2711043455198</v>
      </c>
    </row>
    <row r="232" spans="1:25" x14ac:dyDescent="0.25">
      <c r="A232" s="4">
        <v>226</v>
      </c>
      <c r="C232" s="110">
        <f>IF(male=0,VLOOKUP((A230:A1064/'Life tables'!$I$2)+age,lifetable,13,1),IF(male=1,VLOOKUP((A230:A1064/'Life tables'!$I$2)+age,lifetable,10,1),"error"))</f>
        <v>5.6976556749510632E-4</v>
      </c>
      <c r="F232" s="101">
        <f t="shared" si="55"/>
        <v>159.91951848316586</v>
      </c>
      <c r="G232" s="101">
        <f t="shared" si="56"/>
        <v>16.064250324746165</v>
      </c>
      <c r="H232" s="101">
        <f t="shared" si="57"/>
        <v>0.36761063293642526</v>
      </c>
      <c r="I232" s="101">
        <f t="shared" si="58"/>
        <v>0.36761063293642526</v>
      </c>
      <c r="J232" s="101">
        <f t="shared" si="59"/>
        <v>28.148812848414487</v>
      </c>
      <c r="K232" s="101">
        <f t="shared" si="60"/>
        <v>9.7588088729031401</v>
      </c>
      <c r="L232" s="101">
        <f t="shared" si="69"/>
        <v>105.21242517122923</v>
      </c>
      <c r="M232" s="101">
        <f t="shared" si="61"/>
        <v>840.08048151683374</v>
      </c>
      <c r="N232" s="101">
        <f t="shared" si="62"/>
        <v>80.901570511534402</v>
      </c>
      <c r="O232" s="101">
        <f t="shared" si="63"/>
        <v>1.9311121022444098</v>
      </c>
      <c r="P232" s="101">
        <f t="shared" si="64"/>
        <v>1.9311121022444098</v>
      </c>
      <c r="Q232" s="101">
        <f t="shared" si="65"/>
        <v>93.360547346169042</v>
      </c>
      <c r="R232" s="101">
        <f t="shared" si="66"/>
        <v>4.6023153588364831</v>
      </c>
      <c r="S232" s="101">
        <f t="shared" si="70"/>
        <v>657.35382409580495</v>
      </c>
      <c r="T232" s="101">
        <f t="shared" si="54"/>
        <v>121.50936019458354</v>
      </c>
      <c r="U232" s="101">
        <f t="shared" si="54"/>
        <v>14.361124231739623</v>
      </c>
      <c r="V232" s="33">
        <f t="shared" si="67"/>
        <v>999.99999999999955</v>
      </c>
      <c r="W232" s="105">
        <f t="shared" si="68"/>
        <v>1443292.8121723637</v>
      </c>
      <c r="X232" s="112">
        <f t="shared" si="71"/>
        <v>864.12951557367637</v>
      </c>
      <c r="Y232" s="32">
        <f>(uNES*L232+ uOCEX*G232+uEREX*'PH + UC'!H232+uHOEX*I232+uNES*S232+ uOCEX*N232+uEREX*O232+uHOEX*P232)/(1+oDR)^A$5:A$65536</f>
        <v>531.69240013550507</v>
      </c>
    </row>
    <row r="233" spans="1:25" x14ac:dyDescent="0.25">
      <c r="A233" s="4">
        <v>227</v>
      </c>
      <c r="C233" s="110">
        <f>IF(male=0,VLOOKUP((A231:A1065/'Life tables'!$I$2)+age,lifetable,13,1),IF(male=1,VLOOKUP((A231:A1065/'Life tables'!$I$2)+age,lifetable,10,1),"error"))</f>
        <v>5.6976556749510632E-4</v>
      </c>
      <c r="F233" s="101">
        <f t="shared" si="55"/>
        <v>159.91825607511254</v>
      </c>
      <c r="G233" s="101">
        <f t="shared" si="56"/>
        <v>16.064123513215137</v>
      </c>
      <c r="H233" s="101">
        <f t="shared" si="57"/>
        <v>0.36760773101033201</v>
      </c>
      <c r="I233" s="101">
        <f t="shared" si="58"/>
        <v>0.36760773101033201</v>
      </c>
      <c r="J233" s="101">
        <f t="shared" si="59"/>
        <v>28.249500449244717</v>
      </c>
      <c r="K233" s="101">
        <f t="shared" si="60"/>
        <v>9.7876253195640999</v>
      </c>
      <c r="L233" s="101">
        <f t="shared" si="69"/>
        <v>105.08179133106792</v>
      </c>
      <c r="M233" s="101">
        <f t="shared" si="61"/>
        <v>840.08174392488706</v>
      </c>
      <c r="N233" s="101">
        <f t="shared" si="62"/>
        <v>80.901692084165106</v>
      </c>
      <c r="O233" s="101">
        <f t="shared" si="63"/>
        <v>1.931115004170503</v>
      </c>
      <c r="P233" s="101">
        <f t="shared" si="64"/>
        <v>1.931115004170503</v>
      </c>
      <c r="Q233" s="101">
        <f t="shared" si="65"/>
        <v>93.887492561912836</v>
      </c>
      <c r="R233" s="101">
        <f t="shared" si="66"/>
        <v>4.624814504219132</v>
      </c>
      <c r="S233" s="101">
        <f t="shared" si="70"/>
        <v>656.80551476624896</v>
      </c>
      <c r="T233" s="101">
        <f t="shared" si="54"/>
        <v>122.13699301115756</v>
      </c>
      <c r="U233" s="101">
        <f t="shared" si="54"/>
        <v>14.412439823783231</v>
      </c>
      <c r="V233" s="33">
        <f t="shared" si="67"/>
        <v>999.99999999999955</v>
      </c>
      <c r="W233" s="105">
        <f t="shared" si="68"/>
        <v>1440373.6415380077</v>
      </c>
      <c r="X233" s="112">
        <f t="shared" si="71"/>
        <v>863.45056716505883</v>
      </c>
      <c r="Y233" s="32">
        <f>(uNES*L233+ uOCEX*G233+uEREX*'PH + UC'!H233+uHOEX*I233+uNES*S233+ uOCEX*N233+uEREX*O233+uHOEX*P233)/(1+oDR)^A$5:A$65536</f>
        <v>531.11398486107339</v>
      </c>
    </row>
    <row r="234" spans="1:25" x14ac:dyDescent="0.25">
      <c r="A234" s="4">
        <v>228</v>
      </c>
      <c r="C234" s="110">
        <f>IF(male=0,VLOOKUP((A232:A1066/'Life tables'!$I$2)+age,lifetable,13,1),IF(male=1,VLOOKUP((A232:A1066/'Life tables'!$I$2)+age,lifetable,10,1),"error"))</f>
        <v>5.6976556749510632E-4</v>
      </c>
      <c r="F234" s="101">
        <f t="shared" si="55"/>
        <v>159.91704989353678</v>
      </c>
      <c r="G234" s="101">
        <f t="shared" si="56"/>
        <v>16.064002349751451</v>
      </c>
      <c r="H234" s="101">
        <f t="shared" si="57"/>
        <v>0.36760495833332107</v>
      </c>
      <c r="I234" s="101">
        <f t="shared" si="58"/>
        <v>0.36760495833332107</v>
      </c>
      <c r="J234" s="101">
        <f t="shared" si="59"/>
        <v>28.350187290639898</v>
      </c>
      <c r="K234" s="101">
        <f t="shared" si="60"/>
        <v>9.8164415488773482</v>
      </c>
      <c r="L234" s="101">
        <f t="shared" si="69"/>
        <v>104.95120878760144</v>
      </c>
      <c r="M234" s="101">
        <f t="shared" si="61"/>
        <v>840.08295010646282</v>
      </c>
      <c r="N234" s="101">
        <f t="shared" si="62"/>
        <v>80.901808242064206</v>
      </c>
      <c r="O234" s="101">
        <f t="shared" si="63"/>
        <v>1.9311177768475138</v>
      </c>
      <c r="P234" s="101">
        <f t="shared" si="64"/>
        <v>1.9311177768475138</v>
      </c>
      <c r="Q234" s="101">
        <f t="shared" si="65"/>
        <v>94.414438534239679</v>
      </c>
      <c r="R234" s="101">
        <f t="shared" si="66"/>
        <v>4.6473136819058452</v>
      </c>
      <c r="S234" s="101">
        <f t="shared" si="70"/>
        <v>656.25715409455802</v>
      </c>
      <c r="T234" s="101">
        <f t="shared" si="54"/>
        <v>122.76462582487957</v>
      </c>
      <c r="U234" s="101">
        <f t="shared" si="54"/>
        <v>14.463755230783192</v>
      </c>
      <c r="V234" s="33">
        <f t="shared" si="67"/>
        <v>999.99999999999955</v>
      </c>
      <c r="W234" s="105">
        <f t="shared" si="68"/>
        <v>1437459.2745696688</v>
      </c>
      <c r="X234" s="112">
        <f t="shared" si="71"/>
        <v>862.77161894433675</v>
      </c>
      <c r="Y234" s="32">
        <f>(uNES*L234+ uOCEX*G234+uEREX*'PH + UC'!H234+uHOEX*I234+uNES*S234+ uOCEX*N234+uEREX*O234+uHOEX*P234)/(1+oDR)^A$5:A$65536</f>
        <v>530.53585839937034</v>
      </c>
    </row>
    <row r="235" spans="1:25" x14ac:dyDescent="0.25">
      <c r="A235" s="4">
        <v>229</v>
      </c>
      <c r="C235" s="110">
        <f>IF(male=0,VLOOKUP((A233:A1067/'Life tables'!$I$2)+age,lifetable,13,1),IF(male=1,VLOOKUP((A233:A1067/'Life tables'!$I$2)+age,lifetable,10,1),"error"))</f>
        <v>5.6976556749510632E-4</v>
      </c>
      <c r="F235" s="101">
        <f t="shared" si="55"/>
        <v>159.9158974341637</v>
      </c>
      <c r="G235" s="101">
        <f t="shared" si="56"/>
        <v>16.063886582795462</v>
      </c>
      <c r="H235" s="101">
        <f t="shared" si="57"/>
        <v>0.3676023091487588</v>
      </c>
      <c r="I235" s="101">
        <f t="shared" si="58"/>
        <v>0.3676023091487588</v>
      </c>
      <c r="J235" s="101">
        <f t="shared" si="59"/>
        <v>28.450873406424556</v>
      </c>
      <c r="K235" s="101">
        <f t="shared" si="60"/>
        <v>9.8452575705233478</v>
      </c>
      <c r="L235" s="101">
        <f t="shared" si="69"/>
        <v>104.82067525612281</v>
      </c>
      <c r="M235" s="101">
        <f t="shared" si="61"/>
        <v>840.08410256583591</v>
      </c>
      <c r="N235" s="101">
        <f t="shared" si="62"/>
        <v>80.901919226398775</v>
      </c>
      <c r="O235" s="101">
        <f t="shared" si="63"/>
        <v>1.9311204260320762</v>
      </c>
      <c r="P235" s="101">
        <f t="shared" si="64"/>
        <v>1.9311204260320762</v>
      </c>
      <c r="Q235" s="101">
        <f t="shared" si="65"/>
        <v>94.941385229452067</v>
      </c>
      <c r="R235" s="101">
        <f t="shared" si="66"/>
        <v>4.6698128904578295</v>
      </c>
      <c r="S235" s="101">
        <f t="shared" si="70"/>
        <v>655.70874436746305</v>
      </c>
      <c r="T235" s="101">
        <f t="shared" si="54"/>
        <v>123.39225863587663</v>
      </c>
      <c r="U235" s="101">
        <f t="shared" si="54"/>
        <v>14.515070460981178</v>
      </c>
      <c r="V235" s="33">
        <f t="shared" si="67"/>
        <v>999.99999999999955</v>
      </c>
      <c r="W235" s="105">
        <f t="shared" si="68"/>
        <v>1434549.7040842278</v>
      </c>
      <c r="X235" s="112">
        <f t="shared" si="71"/>
        <v>862.09267090314177</v>
      </c>
      <c r="Y235" s="32">
        <f>(uNES*L235+ uOCEX*G235+uEREX*'PH + UC'!H235+uHOEX*I235+uNES*S235+ uOCEX*N235+uEREX*O235+uHOEX*P235)/(1+oDR)^A$5:A$65536</f>
        <v>529.9580206277908</v>
      </c>
    </row>
    <row r="236" spans="1:25" x14ac:dyDescent="0.25">
      <c r="A236" s="4">
        <v>230</v>
      </c>
      <c r="C236" s="110">
        <f>IF(male=0,VLOOKUP((A234:A1068/'Life tables'!$I$2)+age,lifetable,13,1),IF(male=1,VLOOKUP((A234:A1068/'Life tables'!$I$2)+age,lifetable,10,1),"error"))</f>
        <v>5.6976556749510632E-4</v>
      </c>
      <c r="F236" s="101">
        <f t="shared" si="55"/>
        <v>159.91479630425647</v>
      </c>
      <c r="G236" s="101">
        <f t="shared" si="56"/>
        <v>16.063775971991742</v>
      </c>
      <c r="H236" s="101">
        <f t="shared" si="57"/>
        <v>0.36759977795640664</v>
      </c>
      <c r="I236" s="101">
        <f t="shared" si="58"/>
        <v>0.36759977795640664</v>
      </c>
      <c r="J236" s="101">
        <f t="shared" si="59"/>
        <v>28.551558828916708</v>
      </c>
      <c r="K236" s="101">
        <f t="shared" si="60"/>
        <v>9.8740733937514058</v>
      </c>
      <c r="L236" s="101">
        <f t="shared" si="69"/>
        <v>104.6901885536838</v>
      </c>
      <c r="M236" s="101">
        <f t="shared" si="61"/>
        <v>840.08520369574319</v>
      </c>
      <c r="N236" s="101">
        <f t="shared" si="62"/>
        <v>80.902025267594595</v>
      </c>
      <c r="O236" s="101">
        <f t="shared" si="63"/>
        <v>1.9311229572244284</v>
      </c>
      <c r="P236" s="101">
        <f t="shared" si="64"/>
        <v>1.9311229572244284</v>
      </c>
      <c r="Q236" s="101">
        <f t="shared" si="65"/>
        <v>95.468332615353361</v>
      </c>
      <c r="R236" s="101">
        <f t="shared" si="66"/>
        <v>4.692312128500375</v>
      </c>
      <c r="S236" s="101">
        <f t="shared" si="70"/>
        <v>655.16028776984604</v>
      </c>
      <c r="T236" s="101">
        <f t="shared" si="54"/>
        <v>124.01989144427007</v>
      </c>
      <c r="U236" s="101">
        <f t="shared" si="54"/>
        <v>14.566385522251782</v>
      </c>
      <c r="V236" s="33">
        <f t="shared" si="67"/>
        <v>999.99999999999966</v>
      </c>
      <c r="W236" s="105">
        <f t="shared" si="68"/>
        <v>1431644.9229086034</v>
      </c>
      <c r="X236" s="112">
        <f t="shared" si="71"/>
        <v>861.41372303347782</v>
      </c>
      <c r="Y236" s="32">
        <f>(uNES*L236+ uOCEX*G236+uEREX*'PH + UC'!H236+uHOEX*I236+uNES*S236+ uOCEX*N236+uEREX*O236+uHOEX*P236)/(1+oDR)^A$5:A$65536</f>
        <v>529.38047142397045</v>
      </c>
    </row>
    <row r="237" spans="1:25" x14ac:dyDescent="0.25">
      <c r="A237" s="4">
        <v>231</v>
      </c>
      <c r="C237" s="110">
        <f>IF(male=0,VLOOKUP((A235:A1069/'Life tables'!$I$2)+age,lifetable,13,1),IF(male=1,VLOOKUP((A235:A1069/'Life tables'!$I$2)+age,lifetable,10,1),"error"))</f>
        <v>5.6976556749510632E-4</v>
      </c>
      <c r="F237" s="101">
        <f t="shared" si="55"/>
        <v>159.91374421764857</v>
      </c>
      <c r="G237" s="101">
        <f t="shared" si="56"/>
        <v>16.063670287690083</v>
      </c>
      <c r="H237" s="101">
        <f t="shared" si="57"/>
        <v>0.3675973595010017</v>
      </c>
      <c r="I237" s="101">
        <f t="shared" si="58"/>
        <v>0.3675973595010017</v>
      </c>
      <c r="J237" s="101">
        <f t="shared" si="59"/>
        <v>28.652243588994956</v>
      </c>
      <c r="K237" s="101">
        <f t="shared" si="60"/>
        <v>9.9028890273988726</v>
      </c>
      <c r="L237" s="101">
        <f t="shared" si="69"/>
        <v>104.55974659456265</v>
      </c>
      <c r="M237" s="101">
        <f t="shared" si="61"/>
        <v>840.08625578235103</v>
      </c>
      <c r="N237" s="101">
        <f t="shared" si="62"/>
        <v>80.902126585814401</v>
      </c>
      <c r="O237" s="101">
        <f t="shared" si="63"/>
        <v>1.9311253756798332</v>
      </c>
      <c r="P237" s="101">
        <f t="shared" si="64"/>
        <v>1.9311253756798332</v>
      </c>
      <c r="Q237" s="101">
        <f t="shared" si="65"/>
        <v>95.995280661180914</v>
      </c>
      <c r="R237" s="101">
        <f t="shared" si="66"/>
        <v>4.714811394719999</v>
      </c>
      <c r="S237" s="101">
        <f t="shared" si="70"/>
        <v>654.61178638927606</v>
      </c>
      <c r="T237" s="101">
        <f t="shared" si="54"/>
        <v>124.64752425017588</v>
      </c>
      <c r="U237" s="101">
        <f t="shared" si="54"/>
        <v>14.617700422118872</v>
      </c>
      <c r="V237" s="33">
        <f t="shared" si="67"/>
        <v>999.99999999999955</v>
      </c>
      <c r="W237" s="105">
        <f t="shared" si="68"/>
        <v>1428744.9238797398</v>
      </c>
      <c r="X237" s="112">
        <f t="shared" si="71"/>
        <v>860.73477532770494</v>
      </c>
      <c r="Y237" s="32">
        <f>(uNES*L237+ uOCEX*G237+uEREX*'PH + UC'!H237+uHOEX*I237+uNES*S237+ uOCEX*N237+uEREX*O237+uHOEX*P237)/(1+oDR)^A$5:A$65536</f>
        <v>528.80321066577619</v>
      </c>
    </row>
    <row r="238" spans="1:25" x14ac:dyDescent="0.25">
      <c r="A238" s="4">
        <v>232</v>
      </c>
      <c r="C238" s="110">
        <f>IF(male=0,VLOOKUP((A236:A1070/'Life tables'!$I$2)+age,lifetable,13,1),IF(male=1,VLOOKUP((A236:A1070/'Life tables'!$I$2)+age,lifetable,10,1),"error"))</f>
        <v>5.6976556749510632E-4</v>
      </c>
      <c r="F238" s="101">
        <f t="shared" si="55"/>
        <v>159.91273898999717</v>
      </c>
      <c r="G238" s="101">
        <f t="shared" si="56"/>
        <v>16.063569310468672</v>
      </c>
      <c r="H238" s="101">
        <f t="shared" si="57"/>
        <v>0.36759504876134541</v>
      </c>
      <c r="I238" s="101">
        <f t="shared" si="58"/>
        <v>0.36759504876134541</v>
      </c>
      <c r="J238" s="101">
        <f t="shared" si="59"/>
        <v>28.752927716162596</v>
      </c>
      <c r="K238" s="101">
        <f t="shared" si="60"/>
        <v>9.9317044799094898</v>
      </c>
      <c r="L238" s="101">
        <f t="shared" si="69"/>
        <v>104.42934738593371</v>
      </c>
      <c r="M238" s="101">
        <f t="shared" si="61"/>
        <v>840.08726101000241</v>
      </c>
      <c r="N238" s="101">
        <f t="shared" si="62"/>
        <v>80.902223391415191</v>
      </c>
      <c r="O238" s="101">
        <f t="shared" si="63"/>
        <v>1.9311276864194895</v>
      </c>
      <c r="P238" s="101">
        <f t="shared" si="64"/>
        <v>1.9311276864194895</v>
      </c>
      <c r="Q238" s="101">
        <f t="shared" si="65"/>
        <v>96.522229337542228</v>
      </c>
      <c r="R238" s="101">
        <f t="shared" si="66"/>
        <v>4.7373106878617213</v>
      </c>
      <c r="S238" s="101">
        <f t="shared" si="70"/>
        <v>654.06324222034436</v>
      </c>
      <c r="T238" s="101">
        <f t="shared" si="54"/>
        <v>125.27515705370482</v>
      </c>
      <c r="U238" s="101">
        <f t="shared" si="54"/>
        <v>14.66901516777121</v>
      </c>
      <c r="V238" s="33">
        <f t="shared" si="67"/>
        <v>999.99999999999955</v>
      </c>
      <c r="W238" s="105">
        <f t="shared" si="68"/>
        <v>1425849.6998446044</v>
      </c>
      <c r="X238" s="112">
        <f t="shared" si="71"/>
        <v>860.05582777852362</v>
      </c>
      <c r="Y238" s="32">
        <f>(uNES*L238+ uOCEX*G238+uEREX*'PH + UC'!H238+uHOEX*I238+uNES*S238+ uOCEX*N238+uEREX*O238+uHOEX*P238)/(1+oDR)^A$5:A$65536</f>
        <v>528.22623823129788</v>
      </c>
    </row>
    <row r="239" spans="1:25" x14ac:dyDescent="0.25">
      <c r="A239" s="4">
        <v>233</v>
      </c>
      <c r="C239" s="110">
        <f>IF(male=0,VLOOKUP((A237:A1071/'Life tables'!$I$2)+age,lifetable,13,1),IF(male=1,VLOOKUP((A237:A1071/'Life tables'!$I$2)+age,lifetable,10,1),"error"))</f>
        <v>5.6976556749510632E-4</v>
      </c>
      <c r="F239" s="101">
        <f t="shared" si="55"/>
        <v>159.91177853424801</v>
      </c>
      <c r="G239" s="101">
        <f t="shared" si="56"/>
        <v>16.063472830678549</v>
      </c>
      <c r="H239" s="101">
        <f t="shared" si="57"/>
        <v>0.36759284093987871</v>
      </c>
      <c r="I239" s="101">
        <f t="shared" si="58"/>
        <v>0.36759284093987871</v>
      </c>
      <c r="J239" s="101">
        <f t="shared" si="59"/>
        <v>28.853611238608877</v>
      </c>
      <c r="K239" s="101">
        <f t="shared" si="60"/>
        <v>9.9605197593509249</v>
      </c>
      <c r="L239" s="101">
        <f t="shared" si="69"/>
        <v>104.29898902372992</v>
      </c>
      <c r="M239" s="101">
        <f t="shared" si="61"/>
        <v>840.08822146575153</v>
      </c>
      <c r="N239" s="101">
        <f t="shared" si="62"/>
        <v>80.90231588538478</v>
      </c>
      <c r="O239" s="101">
        <f t="shared" si="63"/>
        <v>1.9311298942409563</v>
      </c>
      <c r="P239" s="101">
        <f t="shared" si="64"/>
        <v>1.9311298942409563</v>
      </c>
      <c r="Q239" s="101">
        <f t="shared" si="65"/>
        <v>97.049178616353913</v>
      </c>
      <c r="R239" s="101">
        <f t="shared" si="66"/>
        <v>4.7598100067264566</v>
      </c>
      <c r="S239" s="101">
        <f t="shared" si="70"/>
        <v>653.51465716880443</v>
      </c>
      <c r="T239" s="101">
        <f t="shared" si="54"/>
        <v>125.90278985496279</v>
      </c>
      <c r="U239" s="101">
        <f t="shared" si="54"/>
        <v>14.720329766077381</v>
      </c>
      <c r="V239" s="33">
        <f t="shared" si="67"/>
        <v>999.99999999999955</v>
      </c>
      <c r="W239" s="105">
        <f t="shared" si="68"/>
        <v>1422959.2436601729</v>
      </c>
      <c r="X239" s="112">
        <f t="shared" si="71"/>
        <v>859.37688037895941</v>
      </c>
      <c r="Y239" s="32">
        <f>(uNES*L239+ uOCEX*G239+uEREX*'PH + UC'!H239+uHOEX*I239+uNES*S239+ uOCEX*N239+uEREX*O239+uHOEX*P239)/(1+oDR)^A$5:A$65536</f>
        <v>527.64955399884218</v>
      </c>
    </row>
    <row r="240" spans="1:25" x14ac:dyDescent="0.25">
      <c r="A240" s="4">
        <v>234</v>
      </c>
      <c r="C240" s="110">
        <f>IF(male=0,VLOOKUP((A238:A1072/'Life tables'!$I$2)+age,lifetable,13,1),IF(male=1,VLOOKUP((A238:A1072/'Life tables'!$I$2)+age,lifetable,10,1),"error"))</f>
        <v>5.6976556749510632E-4</v>
      </c>
      <c r="F240" s="101">
        <f t="shared" si="55"/>
        <v>159.91086085630235</v>
      </c>
      <c r="G240" s="101">
        <f t="shared" si="56"/>
        <v>16.063380648008312</v>
      </c>
      <c r="H240" s="101">
        <f t="shared" si="57"/>
        <v>0.36759073145272142</v>
      </c>
      <c r="I240" s="101">
        <f t="shared" si="58"/>
        <v>0.36759073145272142</v>
      </c>
      <c r="J240" s="101">
        <f t="shared" si="59"/>
        <v>28.954294183267525</v>
      </c>
      <c r="K240" s="101">
        <f t="shared" si="60"/>
        <v>9.9893348734315168</v>
      </c>
      <c r="L240" s="101">
        <f t="shared" si="69"/>
        <v>104.16866968868955</v>
      </c>
      <c r="M240" s="101">
        <f t="shared" si="61"/>
        <v>840.08913914369714</v>
      </c>
      <c r="N240" s="101">
        <f t="shared" si="62"/>
        <v>80.902404259759209</v>
      </c>
      <c r="O240" s="101">
        <f t="shared" si="63"/>
        <v>1.9311320037281134</v>
      </c>
      <c r="P240" s="101">
        <f t="shared" si="64"/>
        <v>1.9311320037281134</v>
      </c>
      <c r="Q240" s="101">
        <f t="shared" si="65"/>
        <v>97.576128470783402</v>
      </c>
      <c r="R240" s="101">
        <f t="shared" si="66"/>
        <v>4.7823093501685259</v>
      </c>
      <c r="S240" s="101">
        <f t="shared" si="70"/>
        <v>652.96603305552981</v>
      </c>
      <c r="T240" s="101">
        <f t="shared" si="54"/>
        <v>126.53042265405092</v>
      </c>
      <c r="U240" s="101">
        <f t="shared" si="54"/>
        <v>14.771644223600042</v>
      </c>
      <c r="V240" s="33">
        <f t="shared" si="67"/>
        <v>999.99999999999955</v>
      </c>
      <c r="W240" s="105">
        <f t="shared" si="68"/>
        <v>1420073.5481934277</v>
      </c>
      <c r="X240" s="112">
        <f t="shared" si="71"/>
        <v>858.69793312234856</v>
      </c>
      <c r="Y240" s="32">
        <f>(uNES*L240+ uOCEX*G240+uEREX*'PH + UC'!H240+uHOEX*I240+uNES*S240+ uOCEX*N240+uEREX*O240+uHOEX*P240)/(1+oDR)^A$5:A$65536</f>
        <v>527.0731578469215</v>
      </c>
    </row>
    <row r="241" spans="1:25" x14ac:dyDescent="0.25">
      <c r="A241" s="4">
        <v>235</v>
      </c>
      <c r="C241" s="110">
        <f>IF(male=0,VLOOKUP((A239:A1073/'Life tables'!$I$2)+age,lifetable,13,1),IF(male=1,VLOOKUP((A239:A1073/'Life tables'!$I$2)+age,lifetable,10,1),"error"))</f>
        <v>5.6976556749510632E-4</v>
      </c>
      <c r="F241" s="101">
        <f t="shared" si="55"/>
        <v>159.90998405087669</v>
      </c>
      <c r="G241" s="101">
        <f t="shared" si="56"/>
        <v>16.063292571068253</v>
      </c>
      <c r="H241" s="101">
        <f t="shared" si="57"/>
        <v>0.36758871592015513</v>
      </c>
      <c r="I241" s="101">
        <f t="shared" si="58"/>
        <v>0.36758871592015513</v>
      </c>
      <c r="J241" s="101">
        <f t="shared" si="59"/>
        <v>29.054976575872661</v>
      </c>
      <c r="K241" s="101">
        <f t="shared" si="60"/>
        <v>10.018149829516284</v>
      </c>
      <c r="L241" s="101">
        <f t="shared" si="69"/>
        <v>104.03838764257918</v>
      </c>
      <c r="M241" s="101">
        <f t="shared" si="61"/>
        <v>840.09001594912286</v>
      </c>
      <c r="N241" s="101">
        <f t="shared" si="62"/>
        <v>80.902488698021415</v>
      </c>
      <c r="O241" s="101">
        <f t="shared" si="63"/>
        <v>1.9311340192606798</v>
      </c>
      <c r="P241" s="101">
        <f t="shared" si="64"/>
        <v>1.9311340192606798</v>
      </c>
      <c r="Q241" s="101">
        <f t="shared" si="65"/>
        <v>98.103078875193205</v>
      </c>
      <c r="R241" s="101">
        <f t="shared" si="66"/>
        <v>4.8048087170932776</v>
      </c>
      <c r="S241" s="101">
        <f t="shared" si="70"/>
        <v>652.41737162029358</v>
      </c>
      <c r="T241" s="101">
        <f t="shared" si="54"/>
        <v>127.15805545106586</v>
      </c>
      <c r="U241" s="101">
        <f t="shared" si="54"/>
        <v>14.822958546609563</v>
      </c>
      <c r="V241" s="33">
        <f t="shared" si="67"/>
        <v>999.99999999999955</v>
      </c>
      <c r="W241" s="105">
        <f t="shared" si="68"/>
        <v>1417192.6063213442</v>
      </c>
      <c r="X241" s="112">
        <f t="shared" si="71"/>
        <v>858.01898600232403</v>
      </c>
      <c r="Y241" s="32">
        <f>(uNES*L241+ uOCEX*G241+uEREX*'PH + UC'!H241+uHOEX*I241+uNES*S241+ uOCEX*N241+uEREX*O241+uHOEX*P241)/(1+oDR)^A$5:A$65536</f>
        <v>526.49704965424928</v>
      </c>
    </row>
    <row r="242" spans="1:25" x14ac:dyDescent="0.25">
      <c r="A242" s="4">
        <v>236</v>
      </c>
      <c r="C242" s="110">
        <f>IF(male=0,VLOOKUP((A240:A1074/'Life tables'!$I$2)+age,lifetable,13,1),IF(male=1,VLOOKUP((A240:A1074/'Life tables'!$I$2)+age,lifetable,10,1),"error"))</f>
        <v>5.6976556749510632E-4</v>
      </c>
      <c r="F242" s="101">
        <f t="shared" si="55"/>
        <v>159.9091462975471</v>
      </c>
      <c r="G242" s="101">
        <f t="shared" si="56"/>
        <v>16.063208416992971</v>
      </c>
      <c r="H242" s="101">
        <f t="shared" si="57"/>
        <v>0.36758679015752987</v>
      </c>
      <c r="I242" s="101">
        <f t="shared" si="58"/>
        <v>0.36758679015752987</v>
      </c>
      <c r="J242" s="101">
        <f t="shared" si="59"/>
        <v>29.155658441012235</v>
      </c>
      <c r="K242" s="101">
        <f t="shared" si="60"/>
        <v>10.046964634642213</v>
      </c>
      <c r="L242" s="101">
        <f t="shared" si="69"/>
        <v>103.90814122458461</v>
      </c>
      <c r="M242" s="101">
        <f t="shared" si="61"/>
        <v>840.09085370245248</v>
      </c>
      <c r="N242" s="101">
        <f t="shared" si="62"/>
        <v>80.902569375482159</v>
      </c>
      <c r="O242" s="101">
        <f t="shared" si="63"/>
        <v>1.931135945023305</v>
      </c>
      <c r="P242" s="101">
        <f t="shared" si="64"/>
        <v>1.931135945023305</v>
      </c>
      <c r="Q242" s="101">
        <f t="shared" si="65"/>
        <v>98.630029805087716</v>
      </c>
      <c r="R242" s="101">
        <f t="shared" si="66"/>
        <v>4.8273081064548142</v>
      </c>
      <c r="S242" s="101">
        <f t="shared" si="70"/>
        <v>651.86867452538115</v>
      </c>
      <c r="T242" s="101">
        <f t="shared" si="54"/>
        <v>127.78568824609995</v>
      </c>
      <c r="U242" s="101">
        <f t="shared" si="54"/>
        <v>14.874272741097027</v>
      </c>
      <c r="V242" s="33">
        <f t="shared" si="67"/>
        <v>999.99999999999955</v>
      </c>
      <c r="W242" s="105">
        <f t="shared" si="68"/>
        <v>1414316.4109308855</v>
      </c>
      <c r="X242" s="112">
        <f t="shared" si="71"/>
        <v>857.34003901280255</v>
      </c>
      <c r="Y242" s="32">
        <f>(uNES*L242+ uOCEX*G242+uEREX*'PH + UC'!H242+uHOEX*I242+uNES*S242+ uOCEX*N242+uEREX*O242+uHOEX*P242)/(1+oDR)^A$5:A$65536</f>
        <v>525.92122929973209</v>
      </c>
    </row>
    <row r="243" spans="1:25" x14ac:dyDescent="0.25">
      <c r="A243" s="4">
        <v>237</v>
      </c>
      <c r="C243" s="110">
        <f>IF(male=0,VLOOKUP((A241:A1075/'Life tables'!$I$2)+age,lifetable,13,1),IF(male=1,VLOOKUP((A241:A1075/'Life tables'!$I$2)+age,lifetable,10,1),"error"))</f>
        <v>5.6976556749510632E-4</v>
      </c>
      <c r="F243" s="101">
        <f t="shared" si="55"/>
        <v>159.90834585696965</v>
      </c>
      <c r="G243" s="101">
        <f t="shared" si="56"/>
        <v>16.063128011061739</v>
      </c>
      <c r="H243" s="101">
        <f t="shared" si="57"/>
        <v>0.36758495016657633</v>
      </c>
      <c r="I243" s="101">
        <f t="shared" si="58"/>
        <v>0.36758495016657633</v>
      </c>
      <c r="J243" s="101">
        <f t="shared" si="59"/>
        <v>29.256339802179074</v>
      </c>
      <c r="K243" s="101">
        <f t="shared" si="60"/>
        <v>10.07577929553287</v>
      </c>
      <c r="L243" s="101">
        <f t="shared" si="69"/>
        <v>103.77792884786281</v>
      </c>
      <c r="M243" s="101">
        <f t="shared" si="61"/>
        <v>840.09165414302993</v>
      </c>
      <c r="N243" s="101">
        <f t="shared" si="62"/>
        <v>80.902646459644018</v>
      </c>
      <c r="O243" s="101">
        <f t="shared" si="63"/>
        <v>1.9311377850142586</v>
      </c>
      <c r="P243" s="101">
        <f t="shared" si="64"/>
        <v>1.9311377850142586</v>
      </c>
      <c r="Q243" s="101">
        <f t="shared" si="65"/>
        <v>99.15698123706234</v>
      </c>
      <c r="R243" s="101">
        <f t="shared" si="66"/>
        <v>4.8498075172538231</v>
      </c>
      <c r="S243" s="101">
        <f t="shared" si="70"/>
        <v>651.31994335904119</v>
      </c>
      <c r="T243" s="101">
        <f t="shared" si="54"/>
        <v>128.41332103924142</v>
      </c>
      <c r="U243" s="101">
        <f t="shared" si="54"/>
        <v>14.925586812786694</v>
      </c>
      <c r="V243" s="33">
        <f t="shared" si="67"/>
        <v>999.99999999999955</v>
      </c>
      <c r="W243" s="105">
        <f t="shared" si="68"/>
        <v>1411444.954918989</v>
      </c>
      <c r="X243" s="112">
        <f t="shared" si="71"/>
        <v>856.66109214797143</v>
      </c>
      <c r="Y243" s="32">
        <f>(uNES*L243+ uOCEX*G243+uEREX*'PH + UC'!H243+uHOEX*I243+uNES*S243+ uOCEX*N243+uEREX*O243+uHOEX*P243)/(1+oDR)^A$5:A$65536</f>
        <v>525.34569666246239</v>
      </c>
    </row>
    <row r="244" spans="1:25" x14ac:dyDescent="0.25">
      <c r="A244" s="4">
        <v>238</v>
      </c>
      <c r="C244" s="110">
        <f>IF(male=0,VLOOKUP((A242:A1076/'Life tables'!$I$2)+age,lifetable,13,1),IF(male=1,VLOOKUP((A242:A1076/'Life tables'!$I$2)+age,lifetable,10,1),"error"))</f>
        <v>5.6976556749510632E-4</v>
      </c>
      <c r="F244" s="101">
        <f t="shared" si="55"/>
        <v>159.90758106726915</v>
      </c>
      <c r="G244" s="101">
        <f t="shared" si="56"/>
        <v>16.063051186335706</v>
      </c>
      <c r="H244" s="101">
        <f t="shared" si="57"/>
        <v>0.36758319212710416</v>
      </c>
      <c r="I244" s="101">
        <f t="shared" si="58"/>
        <v>0.36758319212710416</v>
      </c>
      <c r="J244" s="101">
        <f t="shared" si="59"/>
        <v>29.357020681819648</v>
      </c>
      <c r="K244" s="101">
        <f t="shared" si="60"/>
        <v>10.10459381861236</v>
      </c>
      <c r="L244" s="101">
        <f t="shared" si="69"/>
        <v>103.64774899624723</v>
      </c>
      <c r="M244" s="101">
        <f t="shared" si="61"/>
        <v>840.09241893273042</v>
      </c>
      <c r="N244" s="101">
        <f t="shared" si="62"/>
        <v>80.902720110549197</v>
      </c>
      <c r="O244" s="101">
        <f t="shared" si="63"/>
        <v>1.9311395430537308</v>
      </c>
      <c r="P244" s="101">
        <f t="shared" si="64"/>
        <v>1.9311395430537308</v>
      </c>
      <c r="Q244" s="101">
        <f t="shared" si="65"/>
        <v>99.683933148754889</v>
      </c>
      <c r="R244" s="101">
        <f t="shared" si="66"/>
        <v>4.8723069485354991</v>
      </c>
      <c r="S244" s="101">
        <f t="shared" si="70"/>
        <v>650.77117963878334</v>
      </c>
      <c r="T244" s="101">
        <f t="shared" si="54"/>
        <v>129.04095383057455</v>
      </c>
      <c r="U244" s="101">
        <f t="shared" si="54"/>
        <v>14.976900767147859</v>
      </c>
      <c r="V244" s="33">
        <f t="shared" si="67"/>
        <v>999.99999999999955</v>
      </c>
      <c r="W244" s="105">
        <f t="shared" si="68"/>
        <v>1408578.2311925637</v>
      </c>
      <c r="X244" s="112">
        <f t="shared" si="71"/>
        <v>855.98214540227718</v>
      </c>
      <c r="Y244" s="32">
        <f>(uNES*L244+ uOCEX*G244+uEREX*'PH + UC'!H244+uHOEX*I244+uNES*S244+ uOCEX*N244+uEREX*O244+uHOEX*P244)/(1+oDR)^A$5:A$65536</f>
        <v>524.77045162171373</v>
      </c>
    </row>
    <row r="245" spans="1:25" x14ac:dyDescent="0.25">
      <c r="A245" s="4">
        <v>239</v>
      </c>
      <c r="C245" s="110">
        <f>IF(male=0,VLOOKUP((A243:A1077/'Life tables'!$I$2)+age,lifetable,13,1),IF(male=1,VLOOKUP((A243:A1077/'Life tables'!$I$2)+age,lifetable,10,1),"error"))</f>
        <v>5.6976556749510632E-4</v>
      </c>
      <c r="F245" s="101">
        <f t="shared" si="55"/>
        <v>159.90685034058879</v>
      </c>
      <c r="G245" s="101">
        <f t="shared" si="56"/>
        <v>16.062977783311339</v>
      </c>
      <c r="H245" s="101">
        <f t="shared" si="57"/>
        <v>0.36758151238907083</v>
      </c>
      <c r="I245" s="101">
        <f t="shared" si="58"/>
        <v>0.36758151238907083</v>
      </c>
      <c r="J245" s="101">
        <f t="shared" si="59"/>
        <v>29.457701101380692</v>
      </c>
      <c r="K245" s="101">
        <f t="shared" si="60"/>
        <v>10.133408210018661</v>
      </c>
      <c r="L245" s="101">
        <f t="shared" si="69"/>
        <v>103.51760022109995</v>
      </c>
      <c r="M245" s="101">
        <f t="shared" si="61"/>
        <v>840.09314965941087</v>
      </c>
      <c r="N245" s="101">
        <f t="shared" si="62"/>
        <v>80.902790481111737</v>
      </c>
      <c r="O245" s="101">
        <f t="shared" si="63"/>
        <v>1.9311412227917644</v>
      </c>
      <c r="P245" s="101">
        <f t="shared" si="64"/>
        <v>1.9311412227917644</v>
      </c>
      <c r="Q245" s="101">
        <f t="shared" si="65"/>
        <v>100.21088551879917</v>
      </c>
      <c r="R245" s="101">
        <f t="shared" si="66"/>
        <v>4.894806399387563</v>
      </c>
      <c r="S245" s="101">
        <f t="shared" si="70"/>
        <v>650.22238481452882</v>
      </c>
      <c r="T245" s="101">
        <f t="shared" si="54"/>
        <v>129.66858662017987</v>
      </c>
      <c r="U245" s="101">
        <f t="shared" si="54"/>
        <v>15.028214609406223</v>
      </c>
      <c r="V245" s="33">
        <f t="shared" si="67"/>
        <v>999.99999999999966</v>
      </c>
      <c r="W245" s="105">
        <f t="shared" si="68"/>
        <v>1405716.2326684745</v>
      </c>
      <c r="X245" s="112">
        <f t="shared" si="71"/>
        <v>855.30319877041347</v>
      </c>
      <c r="Y245" s="32">
        <f>(uNES*L245+ uOCEX*G245+uEREX*'PH + UC'!H245+uHOEX*I245+uNES*S245+ uOCEX*N245+uEREX*O245+uHOEX*P245)/(1+oDR)^A$5:A$65536</f>
        <v>524.19549405693306</v>
      </c>
    </row>
    <row r="246" spans="1:25" x14ac:dyDescent="0.25">
      <c r="A246" s="4">
        <v>240</v>
      </c>
      <c r="C246" s="110">
        <f>IF(male=0,VLOOKUP((A244:A1078/'Life tables'!$I$2)+age,lifetable,13,1),IF(male=1,VLOOKUP((A244:A1078/'Life tables'!$I$2)+age,lifetable,10,1),"error"))</f>
        <v>5.6976556749510632E-4</v>
      </c>
      <c r="F246" s="101">
        <f t="shared" si="55"/>
        <v>159.90615215979341</v>
      </c>
      <c r="G246" s="101">
        <f t="shared" si="56"/>
        <v>16.062907649589231</v>
      </c>
      <c r="H246" s="101">
        <f t="shared" si="57"/>
        <v>0.36757990746500324</v>
      </c>
      <c r="I246" s="101">
        <f t="shared" si="58"/>
        <v>0.36757990746500324</v>
      </c>
      <c r="J246" s="101">
        <f t="shared" si="59"/>
        <v>29.558381081353719</v>
      </c>
      <c r="K246" s="101">
        <f t="shared" si="60"/>
        <v>10.162222475616378</v>
      </c>
      <c r="L246" s="101">
        <f t="shared" si="69"/>
        <v>103.38748113830407</v>
      </c>
      <c r="M246" s="101">
        <f t="shared" si="61"/>
        <v>840.09384784020631</v>
      </c>
      <c r="N246" s="101">
        <f t="shared" si="62"/>
        <v>80.902857717435026</v>
      </c>
      <c r="O246" s="101">
        <f t="shared" si="63"/>
        <v>1.931142827715832</v>
      </c>
      <c r="P246" s="101">
        <f t="shared" si="64"/>
        <v>1.931142827715832</v>
      </c>
      <c r="Q246" s="101">
        <f t="shared" si="65"/>
        <v>100.73783832678065</v>
      </c>
      <c r="R246" s="101">
        <f t="shared" si="66"/>
        <v>4.9173058689383682</v>
      </c>
      <c r="S246" s="101">
        <f t="shared" si="70"/>
        <v>649.67356027162054</v>
      </c>
      <c r="T246" s="101">
        <f t="shared" si="54"/>
        <v>130.29621940813436</v>
      </c>
      <c r="U246" s="101">
        <f t="shared" si="54"/>
        <v>15.079528344554745</v>
      </c>
      <c r="V246" s="33">
        <f t="shared" si="67"/>
        <v>999.99999999999977</v>
      </c>
      <c r="W246" s="105">
        <f t="shared" si="68"/>
        <v>1402858.9522735358</v>
      </c>
      <c r="X246" s="112">
        <f t="shared" si="71"/>
        <v>854.62425224731055</v>
      </c>
      <c r="Y246" s="32">
        <f>(uNES*L246+ uOCEX*G246+uEREX*'PH + UC'!H246+uHOEX*I246+uNES*S246+ uOCEX*N246+uEREX*O246+uHOEX*P246)/(1+oDR)^A$5:A$65536</f>
        <v>523.62082384773475</v>
      </c>
    </row>
    <row r="247" spans="1:25" x14ac:dyDescent="0.25">
      <c r="A247" s="4">
        <v>241</v>
      </c>
      <c r="C247" s="110">
        <f>IF(male=0,VLOOKUP((A245:A1079/'Life tables'!$I$2)+age,lifetable,13,1),IF(male=1,VLOOKUP((A245:A1079/'Life tables'!$I$2)+age,lifetable,10,1),"error"))</f>
        <v>5.6976556749510632E-4</v>
      </c>
      <c r="F247" s="101">
        <f t="shared" si="55"/>
        <v>159.90548507531963</v>
      </c>
      <c r="G247" s="101">
        <f t="shared" si="56"/>
        <v>16.062840639557709</v>
      </c>
      <c r="H247" s="101">
        <f t="shared" si="57"/>
        <v>0.36757837402275706</v>
      </c>
      <c r="I247" s="101">
        <f t="shared" si="58"/>
        <v>0.36757837402275706</v>
      </c>
      <c r="J247" s="101">
        <f t="shared" si="59"/>
        <v>29.659060641317566</v>
      </c>
      <c r="K247" s="101">
        <f t="shared" si="60"/>
        <v>10.191036621008907</v>
      </c>
      <c r="L247" s="101">
        <f t="shared" si="69"/>
        <v>103.25739042538994</v>
      </c>
      <c r="M247" s="101">
        <f t="shared" si="61"/>
        <v>840.09451492468008</v>
      </c>
      <c r="N247" s="101">
        <f t="shared" si="62"/>
        <v>80.902921959115176</v>
      </c>
      <c r="O247" s="101">
        <f t="shared" si="63"/>
        <v>1.9311443611580781</v>
      </c>
      <c r="P247" s="101">
        <f t="shared" si="64"/>
        <v>1.9311443611580781</v>
      </c>
      <c r="Q247" s="101">
        <f t="shared" si="65"/>
        <v>101.26479155319399</v>
      </c>
      <c r="R247" s="101">
        <f t="shared" si="66"/>
        <v>4.9398053563550901</v>
      </c>
      <c r="S247" s="101">
        <f t="shared" si="70"/>
        <v>649.12470733369969</v>
      </c>
      <c r="T247" s="101">
        <f t="shared" si="54"/>
        <v>130.92385219451154</v>
      </c>
      <c r="U247" s="101">
        <f t="shared" si="54"/>
        <v>15.130841977363996</v>
      </c>
      <c r="V247" s="33">
        <f t="shared" si="67"/>
        <v>999.99999999999977</v>
      </c>
      <c r="W247" s="105">
        <f t="shared" si="68"/>
        <v>1400006.3829444996</v>
      </c>
      <c r="X247" s="112">
        <f t="shared" si="71"/>
        <v>853.94530582812422</v>
      </c>
      <c r="Y247" s="32">
        <f>(uNES*L247+ uOCEX*G247+uEREX*'PH + UC'!H247+uHOEX*I247+uNES*S247+ uOCEX*N247+uEREX*O247+uHOEX*P247)/(1+oDR)^A$5:A$65536</f>
        <v>523.04644087389704</v>
      </c>
    </row>
    <row r="248" spans="1:25" x14ac:dyDescent="0.25">
      <c r="A248" s="4">
        <v>242</v>
      </c>
      <c r="C248" s="110">
        <f>IF(male=0,VLOOKUP((A246:A1080/'Life tables'!$I$2)+age,lifetable,13,1),IF(male=1,VLOOKUP((A246:A1080/'Life tables'!$I$2)+age,lifetable,10,1),"error"))</f>
        <v>5.6976556749510632E-4</v>
      </c>
      <c r="F248" s="101">
        <f t="shared" si="55"/>
        <v>159.90484770216628</v>
      </c>
      <c r="G248" s="101">
        <f t="shared" si="56"/>
        <v>16.062776614090506</v>
      </c>
      <c r="H248" s="101">
        <f t="shared" si="57"/>
        <v>0.36757690887859867</v>
      </c>
      <c r="I248" s="101">
        <f t="shared" si="58"/>
        <v>0.36757690887859867</v>
      </c>
      <c r="J248" s="101">
        <f t="shared" si="59"/>
        <v>29.759739799979055</v>
      </c>
      <c r="K248" s="101">
        <f t="shared" si="60"/>
        <v>10.219850651550074</v>
      </c>
      <c r="L248" s="101">
        <f t="shared" si="69"/>
        <v>103.12732681878944</v>
      </c>
      <c r="M248" s="101">
        <f t="shared" si="61"/>
        <v>840.09515229783347</v>
      </c>
      <c r="N248" s="101">
        <f t="shared" si="62"/>
        <v>80.902983339530792</v>
      </c>
      <c r="O248" s="101">
        <f t="shared" si="63"/>
        <v>1.9311458263022367</v>
      </c>
      <c r="P248" s="101">
        <f t="shared" si="64"/>
        <v>1.9311458263022367</v>
      </c>
      <c r="Q248" s="101">
        <f t="shared" si="65"/>
        <v>101.79174517940262</v>
      </c>
      <c r="R248" s="101">
        <f t="shared" si="66"/>
        <v>4.9623048608419982</v>
      </c>
      <c r="S248" s="101">
        <f t="shared" si="70"/>
        <v>648.57582726545354</v>
      </c>
      <c r="T248" s="101">
        <f t="shared" si="54"/>
        <v>131.55148497938168</v>
      </c>
      <c r="U248" s="101">
        <f t="shared" si="54"/>
        <v>15.182155512392072</v>
      </c>
      <c r="V248" s="33">
        <f t="shared" si="67"/>
        <v>999.99999999999977</v>
      </c>
      <c r="W248" s="105">
        <f t="shared" si="68"/>
        <v>1397158.5176280497</v>
      </c>
      <c r="X248" s="112">
        <f t="shared" si="71"/>
        <v>853.26635950822595</v>
      </c>
      <c r="Y248" s="32">
        <f>(uNES*L248+ uOCEX*G248+uEREX*'PH + UC'!H248+uHOEX*I248+uNES*S248+ uOCEX*N248+uEREX*O248+uHOEX*P248)/(1+oDR)^A$5:A$65536</f>
        <v>522.47234501535456</v>
      </c>
    </row>
    <row r="249" spans="1:25" x14ac:dyDescent="0.25">
      <c r="A249" s="4">
        <v>243</v>
      </c>
      <c r="C249" s="110">
        <f>IF(male=0,VLOOKUP((A247:A1081/'Life tables'!$I$2)+age,lifetable,13,1),IF(male=1,VLOOKUP((A247:A1081/'Life tables'!$I$2)+age,lifetable,10,1),"error"))</f>
        <v>5.6976556749510632E-4</v>
      </c>
      <c r="F249" s="101">
        <f t="shared" si="55"/>
        <v>159.90423871701887</v>
      </c>
      <c r="G249" s="101">
        <f t="shared" si="56"/>
        <v>16.062715440257911</v>
      </c>
      <c r="H249" s="101">
        <f t="shared" si="57"/>
        <v>0.36757550899059493</v>
      </c>
      <c r="I249" s="101">
        <f t="shared" si="58"/>
        <v>0.36757550899059493</v>
      </c>
      <c r="J249" s="101">
        <f t="shared" si="59"/>
        <v>29.860418575211817</v>
      </c>
      <c r="K249" s="101">
        <f t="shared" si="60"/>
        <v>10.248664572355251</v>
      </c>
      <c r="L249" s="101">
        <f t="shared" si="69"/>
        <v>102.99728911121269</v>
      </c>
      <c r="M249" s="101">
        <f t="shared" si="61"/>
        <v>840.0957612829809</v>
      </c>
      <c r="N249" s="101">
        <f t="shared" si="62"/>
        <v>80.903041986119945</v>
      </c>
      <c r="O249" s="101">
        <f t="shared" si="63"/>
        <v>1.9311472261902405</v>
      </c>
      <c r="P249" s="101">
        <f t="shared" si="64"/>
        <v>1.9311472261902405</v>
      </c>
      <c r="Q249" s="101">
        <f t="shared" si="65"/>
        <v>102.31869918760005</v>
      </c>
      <c r="R249" s="101">
        <f t="shared" si="66"/>
        <v>4.984804381638801</v>
      </c>
      <c r="S249" s="101">
        <f t="shared" si="70"/>
        <v>648.02692127524165</v>
      </c>
      <c r="T249" s="101">
        <f t="shared" si="54"/>
        <v>132.17911776281187</v>
      </c>
      <c r="U249" s="101">
        <f t="shared" si="54"/>
        <v>15.233468953994052</v>
      </c>
      <c r="V249" s="33">
        <f t="shared" si="67"/>
        <v>999.99999999999977</v>
      </c>
      <c r="W249" s="105">
        <f t="shared" si="68"/>
        <v>1394315.3492807872</v>
      </c>
      <c r="X249" s="112">
        <f t="shared" si="71"/>
        <v>852.58741328319388</v>
      </c>
      <c r="Y249" s="32">
        <f>(uNES*L249+ uOCEX*G249+uEREX*'PH + UC'!H249+uHOEX*I249+uNES*S249+ uOCEX*N249+uEREX*O249+uHOEX*P249)/(1+oDR)^A$5:A$65536</f>
        <v>521.89853615219442</v>
      </c>
    </row>
    <row r="250" spans="1:25" x14ac:dyDescent="0.25">
      <c r="A250" s="4">
        <v>244</v>
      </c>
      <c r="C250" s="110">
        <f>IF(male=0,VLOOKUP((A248:A1082/'Life tables'!$I$2)+age,lifetable,13,1),IF(male=1,VLOOKUP((A248:A1082/'Life tables'!$I$2)+age,lifetable,10,1),"error"))</f>
        <v>5.6976556749510632E-4</v>
      </c>
      <c r="F250" s="101">
        <f t="shared" si="55"/>
        <v>159.90365685550208</v>
      </c>
      <c r="G250" s="101">
        <f t="shared" si="56"/>
        <v>16.06265699105078</v>
      </c>
      <c r="H250" s="101">
        <f t="shared" si="57"/>
        <v>0.36757417145229754</v>
      </c>
      <c r="I250" s="101">
        <f t="shared" si="58"/>
        <v>0.36757417145229754</v>
      </c>
      <c r="J250" s="101">
        <f t="shared" si="59"/>
        <v>29.961096984093409</v>
      </c>
      <c r="K250" s="101">
        <f t="shared" si="60"/>
        <v>10.277478388311977</v>
      </c>
      <c r="L250" s="101">
        <f t="shared" si="69"/>
        <v>102.86727614914132</v>
      </c>
      <c r="M250" s="101">
        <f t="shared" si="61"/>
        <v>840.09634314449772</v>
      </c>
      <c r="N250" s="101">
        <f t="shared" si="62"/>
        <v>80.903098020644691</v>
      </c>
      <c r="O250" s="101">
        <f t="shared" si="63"/>
        <v>1.9311485637285379</v>
      </c>
      <c r="P250" s="101">
        <f t="shared" si="64"/>
        <v>1.9311485637285379</v>
      </c>
      <c r="Q250" s="101">
        <f t="shared" si="65"/>
        <v>102.84565356077285</v>
      </c>
      <c r="R250" s="101">
        <f t="shared" si="66"/>
        <v>5.0073039180190726</v>
      </c>
      <c r="S250" s="101">
        <f t="shared" si="70"/>
        <v>647.47799051760398</v>
      </c>
      <c r="T250" s="101">
        <f t="shared" si="54"/>
        <v>132.80675054486625</v>
      </c>
      <c r="U250" s="101">
        <f t="shared" si="54"/>
        <v>15.284782306331049</v>
      </c>
      <c r="V250" s="33">
        <f t="shared" si="67"/>
        <v>999.99999999999977</v>
      </c>
      <c r="W250" s="105">
        <f t="shared" si="68"/>
        <v>1391476.8708692219</v>
      </c>
      <c r="X250" s="112">
        <f t="shared" si="71"/>
        <v>851.9084671488024</v>
      </c>
      <c r="Y250" s="32">
        <f>(uNES*L250+ uOCEX*G250+uEREX*'PH + UC'!H250+uHOEX*I250+uNES*S250+ uOCEX*N250+uEREX*O250+uHOEX*P250)/(1+oDR)^A$5:A$65536</f>
        <v>521.32501416465004</v>
      </c>
    </row>
    <row r="251" spans="1:25" x14ac:dyDescent="0.25">
      <c r="A251" s="4">
        <v>245</v>
      </c>
      <c r="C251" s="110">
        <f>IF(male=0,VLOOKUP((A249:A1083/'Life tables'!$I$2)+age,lifetable,13,1),IF(male=1,VLOOKUP((A249:A1083/'Life tables'!$I$2)+age,lifetable,10,1),"error"))</f>
        <v>5.6976556749510632E-4</v>
      </c>
      <c r="F251" s="101">
        <f t="shared" si="55"/>
        <v>159.90310090955467</v>
      </c>
      <c r="G251" s="101">
        <f t="shared" si="56"/>
        <v>16.062601145116833</v>
      </c>
      <c r="H251" s="101">
        <f t="shared" si="57"/>
        <v>0.36757289348670874</v>
      </c>
      <c r="I251" s="101">
        <f t="shared" si="58"/>
        <v>0.36757289348670874</v>
      </c>
      <c r="J251" s="101">
        <f t="shared" si="59"/>
        <v>30.06177504294077</v>
      </c>
      <c r="K251" s="101">
        <f t="shared" si="60"/>
        <v>10.306292104090105</v>
      </c>
      <c r="L251" s="101">
        <f t="shared" si="69"/>
        <v>102.73728683043353</v>
      </c>
      <c r="M251" s="101">
        <f t="shared" si="61"/>
        <v>840.09689909044516</v>
      </c>
      <c r="N251" s="101">
        <f t="shared" si="62"/>
        <v>80.903151559443955</v>
      </c>
      <c r="O251" s="101">
        <f t="shared" si="63"/>
        <v>1.9311498416941268</v>
      </c>
      <c r="P251" s="101">
        <f t="shared" si="64"/>
        <v>1.9311498416941268</v>
      </c>
      <c r="Q251" s="101">
        <f t="shared" si="65"/>
        <v>103.37260828266534</v>
      </c>
      <c r="R251" s="101">
        <f t="shared" si="66"/>
        <v>5.0298034692887388</v>
      </c>
      <c r="S251" s="101">
        <f t="shared" si="70"/>
        <v>646.92903609565883</v>
      </c>
      <c r="T251" s="101">
        <f t="shared" si="54"/>
        <v>133.43438332560612</v>
      </c>
      <c r="U251" s="101">
        <f t="shared" si="54"/>
        <v>15.336095573378843</v>
      </c>
      <c r="V251" s="33">
        <f t="shared" si="67"/>
        <v>999.99999999999977</v>
      </c>
      <c r="W251" s="105">
        <f t="shared" si="68"/>
        <v>1388643.0753697627</v>
      </c>
      <c r="X251" s="112">
        <f t="shared" si="71"/>
        <v>851.22952110101483</v>
      </c>
      <c r="Y251" s="32">
        <f>(uNES*L251+ uOCEX*G251+uEREX*'PH + UC'!H251+uHOEX*I251+uNES*S251+ uOCEX*N251+uEREX*O251+uHOEX*P251)/(1+oDR)^A$5:A$65536</f>
        <v>520.75177893309865</v>
      </c>
    </row>
    <row r="252" spans="1:25" x14ac:dyDescent="0.25">
      <c r="A252" s="4">
        <v>246</v>
      </c>
      <c r="C252" s="110">
        <f>IF(male=0,VLOOKUP((A250:A1084/'Life tables'!$I$2)+age,lifetable,13,1),IF(male=1,VLOOKUP((A250:A1084/'Life tables'!$I$2)+age,lifetable,10,1),"error"))</f>
        <v>5.6976556749510632E-4</v>
      </c>
      <c r="F252" s="101">
        <f t="shared" si="55"/>
        <v>159.90256972492139</v>
      </c>
      <c r="G252" s="101">
        <f t="shared" si="56"/>
        <v>16.062547786508713</v>
      </c>
      <c r="H252" s="101">
        <f t="shared" si="57"/>
        <v>0.36757167244051564</v>
      </c>
      <c r="I252" s="101">
        <f t="shared" si="58"/>
        <v>0.36757167244051564</v>
      </c>
      <c r="J252" s="101">
        <f t="shared" si="59"/>
        <v>30.162452767344099</v>
      </c>
      <c r="K252" s="101">
        <f t="shared" si="60"/>
        <v>10.335105724151497</v>
      </c>
      <c r="L252" s="101">
        <f t="shared" si="69"/>
        <v>102.60732010203606</v>
      </c>
      <c r="M252" s="101">
        <f t="shared" si="61"/>
        <v>840.09743027507852</v>
      </c>
      <c r="N252" s="101">
        <f t="shared" si="62"/>
        <v>80.903202713675029</v>
      </c>
      <c r="O252" s="101">
        <f t="shared" si="63"/>
        <v>1.9311510627403201</v>
      </c>
      <c r="P252" s="101">
        <f t="shared" si="64"/>
        <v>1.9311510627403201</v>
      </c>
      <c r="Q252" s="101">
        <f t="shared" si="65"/>
        <v>103.89956333774589</v>
      </c>
      <c r="R252" s="101">
        <f t="shared" si="66"/>
        <v>5.0523030347846394</v>
      </c>
      <c r="S252" s="101">
        <f t="shared" si="70"/>
        <v>646.38005906339231</v>
      </c>
      <c r="T252" s="101">
        <f t="shared" si="54"/>
        <v>134.06201610508998</v>
      </c>
      <c r="U252" s="101">
        <f t="shared" si="54"/>
        <v>15.387408758936136</v>
      </c>
      <c r="V252" s="33">
        <f t="shared" si="67"/>
        <v>999.99999999999989</v>
      </c>
      <c r="W252" s="105">
        <f t="shared" si="68"/>
        <v>1385813.955768706</v>
      </c>
      <c r="X252" s="112">
        <f t="shared" si="71"/>
        <v>850.55057513597376</v>
      </c>
      <c r="Y252" s="32">
        <f>(uNES*L252+ uOCEX*G252+uEREX*'PH + UC'!H252+uHOEX*I252+uNES*S252+ uOCEX*N252+uEREX*O252+uHOEX*P252)/(1+oDR)^A$5:A$65536</f>
        <v>520.17883033805572</v>
      </c>
    </row>
    <row r="253" spans="1:25" x14ac:dyDescent="0.25">
      <c r="A253" s="4">
        <v>247</v>
      </c>
      <c r="C253" s="110">
        <f>IF(male=0,VLOOKUP((A251:A1085/'Life tables'!$I$2)+age,lifetable,13,1),IF(male=1,VLOOKUP((A251:A1085/'Life tables'!$I$2)+age,lifetable,10,1),"error"))</f>
        <v>5.6976556749510632E-4</v>
      </c>
      <c r="F253" s="101">
        <f t="shared" si="55"/>
        <v>159.90206219875634</v>
      </c>
      <c r="G253" s="101">
        <f t="shared" si="56"/>
        <v>16.062496804443239</v>
      </c>
      <c r="H253" s="101">
        <f t="shared" si="57"/>
        <v>0.3675705057785813</v>
      </c>
      <c r="I253" s="101">
        <f t="shared" si="58"/>
        <v>0.3675705057785813</v>
      </c>
      <c r="J253" s="101">
        <f t="shared" si="59"/>
        <v>30.263130172199222</v>
      </c>
      <c r="K253" s="101">
        <f t="shared" si="60"/>
        <v>10.363919252759285</v>
      </c>
      <c r="L253" s="101">
        <f t="shared" si="69"/>
        <v>102.47737495779744</v>
      </c>
      <c r="M253" s="101">
        <f t="shared" si="61"/>
        <v>840.09793780124346</v>
      </c>
      <c r="N253" s="101">
        <f t="shared" si="62"/>
        <v>80.903251589544325</v>
      </c>
      <c r="O253" s="101">
        <f t="shared" si="63"/>
        <v>1.9311522294022541</v>
      </c>
      <c r="P253" s="101">
        <f t="shared" si="64"/>
        <v>1.9311522294022541</v>
      </c>
      <c r="Q253" s="101">
        <f t="shared" si="65"/>
        <v>104.42651871117461</v>
      </c>
      <c r="R253" s="101">
        <f t="shared" si="66"/>
        <v>5.0748026138731523</v>
      </c>
      <c r="S253" s="101">
        <f t="shared" si="70"/>
        <v>645.83106042784686</v>
      </c>
      <c r="T253" s="101">
        <f t="shared" si="54"/>
        <v>134.68964888337382</v>
      </c>
      <c r="U253" s="101">
        <f t="shared" si="54"/>
        <v>15.438721866632438</v>
      </c>
      <c r="V253" s="33">
        <f t="shared" si="67"/>
        <v>999.99999999999977</v>
      </c>
      <c r="W253" s="105">
        <f t="shared" si="68"/>
        <v>1382989.5050622241</v>
      </c>
      <c r="X253" s="112">
        <f t="shared" si="71"/>
        <v>849.87162924999348</v>
      </c>
      <c r="Y253" s="32">
        <f>(uNES*L253+ uOCEX*G253+uEREX*'PH + UC'!H253+uHOEX*I253+uNES*S253+ uOCEX*N253+uEREX*O253+uHOEX*P253)/(1+oDR)^A$5:A$65536</f>
        <v>519.60616826016906</v>
      </c>
    </row>
    <row r="254" spans="1:25" x14ac:dyDescent="0.25">
      <c r="A254" s="4">
        <v>248</v>
      </c>
      <c r="C254" s="110">
        <f>IF(male=0,VLOOKUP((A252:A1086/'Life tables'!$I$2)+age,lifetable,13,1),IF(male=1,VLOOKUP((A252:A1086/'Life tables'!$I$2)+age,lifetable,10,1),"error"))</f>
        <v>5.6976556749510632E-4</v>
      </c>
      <c r="F254" s="101">
        <f t="shared" si="55"/>
        <v>159.90157727733344</v>
      </c>
      <c r="G254" s="101">
        <f t="shared" si="56"/>
        <v>16.062448093071424</v>
      </c>
      <c r="H254" s="101">
        <f t="shared" si="57"/>
        <v>0.36756939107868175</v>
      </c>
      <c r="I254" s="101">
        <f t="shared" si="58"/>
        <v>0.36756939107868175</v>
      </c>
      <c r="J254" s="101">
        <f t="shared" si="59"/>
        <v>30.363807271738519</v>
      </c>
      <c r="K254" s="101">
        <f t="shared" si="60"/>
        <v>10.392732693986728</v>
      </c>
      <c r="L254" s="101">
        <f t="shared" si="69"/>
        <v>102.3474504363794</v>
      </c>
      <c r="M254" s="101">
        <f t="shared" si="61"/>
        <v>840.09842272266633</v>
      </c>
      <c r="N254" s="101">
        <f t="shared" si="62"/>
        <v>80.903298288527992</v>
      </c>
      <c r="O254" s="101">
        <f t="shared" si="63"/>
        <v>1.9311533441021536</v>
      </c>
      <c r="P254" s="101">
        <f t="shared" si="64"/>
        <v>1.9311533441021536</v>
      </c>
      <c r="Q254" s="101">
        <f t="shared" si="65"/>
        <v>104.95347438877256</v>
      </c>
      <c r="R254" s="101">
        <f t="shared" si="66"/>
        <v>5.0973022059488748</v>
      </c>
      <c r="S254" s="101">
        <f t="shared" si="70"/>
        <v>645.28204115121264</v>
      </c>
      <c r="T254" s="101">
        <f t="shared" si="54"/>
        <v>135.31728166051107</v>
      </c>
      <c r="U254" s="101">
        <f t="shared" si="54"/>
        <v>15.490034899935603</v>
      </c>
      <c r="V254" s="33">
        <f t="shared" si="67"/>
        <v>999.99999999999977</v>
      </c>
      <c r="W254" s="105">
        <f t="shared" si="68"/>
        <v>1380169.7162563598</v>
      </c>
      <c r="X254" s="112">
        <f t="shared" si="71"/>
        <v>849.19268343955309</v>
      </c>
      <c r="Y254" s="32">
        <f>(uNES*L254+ uOCEX*G254+uEREX*'PH + UC'!H254+uHOEX*I254+uNES*S254+ uOCEX*N254+uEREX*O254+uHOEX*P254)/(1+oDR)^A$5:A$65536</f>
        <v>519.03379258021755</v>
      </c>
    </row>
    <row r="255" spans="1:25" x14ac:dyDescent="0.25">
      <c r="A255" s="4">
        <v>249</v>
      </c>
      <c r="C255" s="110">
        <f>IF(male=0,VLOOKUP((A253:A1087/'Life tables'!$I$2)+age,lifetable,13,1),IF(male=1,VLOOKUP((A253:A1087/'Life tables'!$I$2)+age,lifetable,10,1),"error"))</f>
        <v>5.6976556749510632E-4</v>
      </c>
      <c r="F255" s="101">
        <f t="shared" si="55"/>
        <v>159.90111395385856</v>
      </c>
      <c r="G255" s="101">
        <f t="shared" si="56"/>
        <v>16.062401551258688</v>
      </c>
      <c r="H255" s="101">
        <f t="shared" si="57"/>
        <v>0.36756832602647627</v>
      </c>
      <c r="I255" s="101">
        <f t="shared" si="58"/>
        <v>0.36756832602647627</v>
      </c>
      <c r="J255" s="101">
        <f t="shared" si="59"/>
        <v>30.464484079560471</v>
      </c>
      <c r="K255" s="101">
        <f t="shared" si="60"/>
        <v>10.421546051725667</v>
      </c>
      <c r="L255" s="101">
        <f t="shared" si="69"/>
        <v>102.21754561926078</v>
      </c>
      <c r="M255" s="101">
        <f t="shared" si="61"/>
        <v>840.09888604614116</v>
      </c>
      <c r="N255" s="101">
        <f t="shared" si="62"/>
        <v>80.90334290758247</v>
      </c>
      <c r="O255" s="101">
        <f t="shared" si="63"/>
        <v>1.9311544091543591</v>
      </c>
      <c r="P255" s="101">
        <f t="shared" si="64"/>
        <v>1.9311544091543591</v>
      </c>
      <c r="Q255" s="101">
        <f t="shared" si="65"/>
        <v>105.48043035699234</v>
      </c>
      <c r="R255" s="101">
        <f t="shared" si="66"/>
        <v>5.1198018104333682</v>
      </c>
      <c r="S255" s="101">
        <f t="shared" si="70"/>
        <v>644.73300215282427</v>
      </c>
      <c r="T255" s="101">
        <f t="shared" si="54"/>
        <v>135.94491443655281</v>
      </c>
      <c r="U255" s="101">
        <f t="shared" si="54"/>
        <v>15.541347862159036</v>
      </c>
      <c r="V255" s="33">
        <f t="shared" si="67"/>
        <v>999.99999999999977</v>
      </c>
      <c r="W255" s="105">
        <f t="shared" si="68"/>
        <v>1377354.5823670069</v>
      </c>
      <c r="X255" s="112">
        <f t="shared" si="71"/>
        <v>848.51373770128782</v>
      </c>
      <c r="Y255" s="32">
        <f>(uNES*L255+ uOCEX*G255+uEREX*'PH + UC'!H255+uHOEX*I255+uNES*S255+ uOCEX*N255+uEREX*O255+uHOEX*P255)/(1+oDR)^A$5:A$65536</f>
        <v>518.46170317910662</v>
      </c>
    </row>
    <row r="256" spans="1:25" x14ac:dyDescent="0.25">
      <c r="A256" s="4">
        <v>250</v>
      </c>
      <c r="C256" s="110">
        <f>IF(male=0,VLOOKUP((A254:A1088/'Life tables'!$I$2)+age,lifetable,13,1),IF(male=1,VLOOKUP((A254:A1088/'Life tables'!$I$2)+age,lifetable,10,1),"error"))</f>
        <v>5.6976556749510632E-4</v>
      </c>
      <c r="F256" s="101">
        <f t="shared" si="55"/>
        <v>159.90067126637922</v>
      </c>
      <c r="G256" s="101">
        <f t="shared" si="56"/>
        <v>16.062357082374895</v>
      </c>
      <c r="H256" s="101">
        <f t="shared" si="57"/>
        <v>0.36756730841070295</v>
      </c>
      <c r="I256" s="101">
        <f t="shared" si="58"/>
        <v>0.36756730841070295</v>
      </c>
      <c r="J256" s="101">
        <f t="shared" si="59"/>
        <v>30.565160608657894</v>
      </c>
      <c r="K256" s="101">
        <f t="shared" si="60"/>
        <v>10.450359329694599</v>
      </c>
      <c r="L256" s="101">
        <f t="shared" si="69"/>
        <v>102.08765962883044</v>
      </c>
      <c r="M256" s="101">
        <f t="shared" si="61"/>
        <v>840.0993287336205</v>
      </c>
      <c r="N256" s="101">
        <f t="shared" si="62"/>
        <v>80.903385539345862</v>
      </c>
      <c r="O256" s="101">
        <f t="shared" si="63"/>
        <v>1.9311554267701323</v>
      </c>
      <c r="P256" s="101">
        <f t="shared" si="64"/>
        <v>1.9311554267701323</v>
      </c>
      <c r="Q256" s="101">
        <f t="shared" si="65"/>
        <v>106.00738660288992</v>
      </c>
      <c r="R256" s="101">
        <f t="shared" si="66"/>
        <v>5.1423014267739582</v>
      </c>
      <c r="S256" s="101">
        <f t="shared" si="70"/>
        <v>644.18394431107049</v>
      </c>
      <c r="T256" s="101">
        <f t="shared" si="54"/>
        <v>136.57254721154783</v>
      </c>
      <c r="U256" s="101">
        <f t="shared" si="54"/>
        <v>15.592660756468558</v>
      </c>
      <c r="V256" s="33">
        <f t="shared" si="67"/>
        <v>999.99999999999977</v>
      </c>
      <c r="W256" s="105">
        <f t="shared" si="68"/>
        <v>1374544.096419906</v>
      </c>
      <c r="X256" s="112">
        <f t="shared" si="71"/>
        <v>847.83479203198328</v>
      </c>
      <c r="Y256" s="32">
        <f>(uNES*L256+ uOCEX*G256+uEREX*'PH + UC'!H256+uHOEX*I256+uNES*S256+ uOCEX*N256+uEREX*O256+uHOEX*P256)/(1+oDR)^A$5:A$65536</f>
        <v>517.88989993786254</v>
      </c>
    </row>
    <row r="257" spans="1:25" x14ac:dyDescent="0.25">
      <c r="A257" s="4">
        <v>251</v>
      </c>
      <c r="C257" s="110">
        <f>IF(male=0,VLOOKUP((A255:A1089/'Life tables'!$I$2)+age,lifetable,13,1),IF(male=1,VLOOKUP((A255:A1089/'Life tables'!$I$2)+age,lifetable,10,1),"error"))</f>
        <v>5.6976556749510632E-4</v>
      </c>
      <c r="F257" s="101">
        <f t="shared" si="55"/>
        <v>159.90024829578741</v>
      </c>
      <c r="G257" s="101">
        <f t="shared" si="56"/>
        <v>16.062314594093721</v>
      </c>
      <c r="H257" s="101">
        <f t="shared" si="57"/>
        <v>0.36756633611858724</v>
      </c>
      <c r="I257" s="101">
        <f t="shared" si="58"/>
        <v>0.36756633611858724</v>
      </c>
      <c r="J257" s="101">
        <f t="shared" si="59"/>
        <v>30.665836871444924</v>
      </c>
      <c r="K257" s="101">
        <f t="shared" si="60"/>
        <v>10.479172531446409</v>
      </c>
      <c r="L257" s="101">
        <f t="shared" si="69"/>
        <v>101.95779162656518</v>
      </c>
      <c r="M257" s="101">
        <f t="shared" si="61"/>
        <v>840.09975170421228</v>
      </c>
      <c r="N257" s="101">
        <f t="shared" si="62"/>
        <v>80.903426272330279</v>
      </c>
      <c r="O257" s="101">
        <f t="shared" si="63"/>
        <v>1.931156399062248</v>
      </c>
      <c r="P257" s="101">
        <f t="shared" si="64"/>
        <v>1.931156399062248</v>
      </c>
      <c r="Q257" s="101">
        <f t="shared" si="65"/>
        <v>106.53434311409779</v>
      </c>
      <c r="R257" s="101">
        <f t="shared" si="66"/>
        <v>5.1648010544425844</v>
      </c>
      <c r="S257" s="101">
        <f t="shared" si="70"/>
        <v>643.6348684652171</v>
      </c>
      <c r="T257" s="101">
        <f t="shared" si="54"/>
        <v>137.20017998554272</v>
      </c>
      <c r="U257" s="101">
        <f t="shared" si="54"/>
        <v>15.643973585888993</v>
      </c>
      <c r="V257" s="33">
        <f t="shared" si="67"/>
        <v>999.99999999999966</v>
      </c>
      <c r="W257" s="105">
        <f t="shared" si="68"/>
        <v>1371738.2514506311</v>
      </c>
      <c r="X257" s="112">
        <f t="shared" si="71"/>
        <v>847.15584642856788</v>
      </c>
      <c r="Y257" s="32">
        <f>(uNES*L257+ uOCEX*G257+uEREX*'PH + UC'!H257+uHOEX*I257+uNES*S257+ uOCEX*N257+uEREX*O257+uHOEX*P257)/(1+oDR)^A$5:A$65536</f>
        <v>517.31838273763174</v>
      </c>
    </row>
    <row r="258" spans="1:25" x14ac:dyDescent="0.25">
      <c r="A258" s="4">
        <v>252</v>
      </c>
      <c r="C258" s="110">
        <f>IF(male=0,VLOOKUP((A256:A1090/'Life tables'!$I$2)+age,lifetable,13,1),IF(male=1,VLOOKUP((A256:A1090/'Life tables'!$I$2)+age,lifetable,10,1),"error"))</f>
        <v>5.6976556749510632E-4</v>
      </c>
      <c r="F258" s="101">
        <f t="shared" si="55"/>
        <v>159.89984416391135</v>
      </c>
      <c r="G258" s="101">
        <f t="shared" si="56"/>
        <v>16.062273998200968</v>
      </c>
      <c r="H258" s="101">
        <f t="shared" si="57"/>
        <v>0.36756540713145575</v>
      </c>
      <c r="I258" s="101">
        <f t="shared" si="58"/>
        <v>0.36756540713145575</v>
      </c>
      <c r="J258" s="101">
        <f t="shared" si="59"/>
        <v>30.766512879782773</v>
      </c>
      <c r="K258" s="101">
        <f t="shared" si="60"/>
        <v>10.507985660375734</v>
      </c>
      <c r="L258" s="101">
        <f t="shared" si="69"/>
        <v>101.82794081128897</v>
      </c>
      <c r="M258" s="101">
        <f t="shared" si="61"/>
        <v>840.10015583608833</v>
      </c>
      <c r="N258" s="101">
        <f t="shared" si="62"/>
        <v>80.903465191105539</v>
      </c>
      <c r="O258" s="101">
        <f t="shared" si="63"/>
        <v>1.9311573280493795</v>
      </c>
      <c r="P258" s="101">
        <f t="shared" si="64"/>
        <v>1.9311573280493795</v>
      </c>
      <c r="Q258" s="101">
        <f t="shared" si="65"/>
        <v>107.06129987879928</v>
      </c>
      <c r="R258" s="101">
        <f t="shared" si="66"/>
        <v>5.1873006929347074</v>
      </c>
      <c r="S258" s="101">
        <f t="shared" si="70"/>
        <v>643.08577541714999</v>
      </c>
      <c r="T258" s="101">
        <f t="shared" si="54"/>
        <v>137.82781275858204</v>
      </c>
      <c r="U258" s="101">
        <f t="shared" si="54"/>
        <v>15.695286353310442</v>
      </c>
      <c r="V258" s="33">
        <f t="shared" si="67"/>
        <v>999.99999999999966</v>
      </c>
      <c r="W258" s="105">
        <f t="shared" si="68"/>
        <v>1368937.0405045806</v>
      </c>
      <c r="X258" s="112">
        <f t="shared" si="71"/>
        <v>846.47690088810714</v>
      </c>
      <c r="Y258" s="32">
        <f>(uNES*L258+ uOCEX*G258+uEREX*'PH + UC'!H258+uHOEX*I258+uNES*S258+ uOCEX*N258+uEREX*O258+uHOEX*P258)/(1+oDR)^A$5:A$65536</f>
        <v>516.74715145967468</v>
      </c>
    </row>
    <row r="259" spans="1:25" x14ac:dyDescent="0.25">
      <c r="A259" s="4">
        <v>253</v>
      </c>
      <c r="C259" s="110">
        <f>IF(male=0,VLOOKUP((A257:A1091/'Life tables'!$I$2)+age,lifetable,13,1),IF(male=1,VLOOKUP((A257:A1091/'Life tables'!$I$2)+age,lifetable,10,1),"error"))</f>
        <v>5.6976556749510632E-4</v>
      </c>
      <c r="F259" s="101">
        <f t="shared" si="55"/>
        <v>159.89945803169226</v>
      </c>
      <c r="G259" s="101">
        <f t="shared" si="56"/>
        <v>16.06223521041143</v>
      </c>
      <c r="H259" s="101">
        <f t="shared" si="57"/>
        <v>0.36756451952054492</v>
      </c>
      <c r="I259" s="101">
        <f t="shared" si="58"/>
        <v>0.36756451952054492</v>
      </c>
      <c r="J259" s="101">
        <f t="shared" si="59"/>
        <v>30.867188645004372</v>
      </c>
      <c r="K259" s="101">
        <f t="shared" si="60"/>
        <v>10.536798719726022</v>
      </c>
      <c r="L259" s="101">
        <f t="shared" si="69"/>
        <v>101.69810641750935</v>
      </c>
      <c r="M259" s="101">
        <f t="shared" si="61"/>
        <v>840.10054196830743</v>
      </c>
      <c r="N259" s="101">
        <f t="shared" si="62"/>
        <v>80.903502376474847</v>
      </c>
      <c r="O259" s="101">
        <f t="shared" si="63"/>
        <v>1.9311582156602902</v>
      </c>
      <c r="P259" s="101">
        <f t="shared" si="64"/>
        <v>1.9311582156602902</v>
      </c>
      <c r="Q259" s="101">
        <f t="shared" si="65"/>
        <v>107.588256885704</v>
      </c>
      <c r="R259" s="101">
        <f t="shared" si="66"/>
        <v>5.2098003417682586</v>
      </c>
      <c r="S259" s="101">
        <f t="shared" si="70"/>
        <v>642.53666593303979</v>
      </c>
      <c r="T259" s="101">
        <f t="shared" ref="T259:U322" si="72">J259+Q259</f>
        <v>138.45544553070837</v>
      </c>
      <c r="U259" s="101">
        <f t="shared" si="72"/>
        <v>15.74659906149428</v>
      </c>
      <c r="V259" s="33">
        <f t="shared" si="67"/>
        <v>999.99999999999966</v>
      </c>
      <c r="W259" s="105">
        <f t="shared" si="68"/>
        <v>1366140.4566369602</v>
      </c>
      <c r="X259" s="112">
        <f t="shared" si="71"/>
        <v>845.79795540779708</v>
      </c>
      <c r="Y259" s="32">
        <f>(uNES*L259+ uOCEX*G259+uEREX*'PH + UC'!H259+uHOEX*I259+uNES*S259+ uOCEX*N259+uEREX*O259+uHOEX*P259)/(1+oDR)^A$5:A$65536</f>
        <v>516.17620598536519</v>
      </c>
    </row>
    <row r="260" spans="1:25" x14ac:dyDescent="0.25">
      <c r="A260" s="4">
        <v>254</v>
      </c>
      <c r="C260" s="110">
        <f>IF(male=0,VLOOKUP((A258:A1092/'Life tables'!$I$2)+age,lifetable,13,1),IF(male=1,VLOOKUP((A258:A1092/'Life tables'!$I$2)+age,lifetable,10,1),"error"))</f>
        <v>5.6976556749510632E-4</v>
      </c>
      <c r="F260" s="101">
        <f t="shared" si="55"/>
        <v>159.89908909744213</v>
      </c>
      <c r="G260" s="101">
        <f t="shared" si="56"/>
        <v>16.062198150193868</v>
      </c>
      <c r="H260" s="101">
        <f t="shared" si="57"/>
        <v>0.36756367144299634</v>
      </c>
      <c r="I260" s="101">
        <f t="shared" si="58"/>
        <v>0.36756367144299634</v>
      </c>
      <c r="J260" s="101">
        <f t="shared" si="59"/>
        <v>30.967864177937891</v>
      </c>
      <c r="K260" s="101">
        <f t="shared" si="60"/>
        <v>10.565611712596256</v>
      </c>
      <c r="L260" s="101">
        <f t="shared" si="69"/>
        <v>101.56828771382811</v>
      </c>
      <c r="M260" s="101">
        <f t="shared" si="61"/>
        <v>840.10091090255753</v>
      </c>
      <c r="N260" s="101">
        <f t="shared" si="62"/>
        <v>80.90353790564248</v>
      </c>
      <c r="O260" s="101">
        <f t="shared" si="63"/>
        <v>1.9311590637378389</v>
      </c>
      <c r="P260" s="101">
        <f t="shared" si="64"/>
        <v>1.9311590637378389</v>
      </c>
      <c r="Q260" s="101">
        <f t="shared" si="65"/>
        <v>108.11521412402446</v>
      </c>
      <c r="R260" s="101">
        <f t="shared" si="66"/>
        <v>5.2323000004826401</v>
      </c>
      <c r="S260" s="101">
        <f t="shared" si="70"/>
        <v>641.98754074493229</v>
      </c>
      <c r="T260" s="101">
        <f t="shared" si="72"/>
        <v>139.08307830196236</v>
      </c>
      <c r="U260" s="101">
        <f t="shared" si="72"/>
        <v>15.797911713078896</v>
      </c>
      <c r="V260" s="33">
        <f t="shared" si="67"/>
        <v>999.99999999999966</v>
      </c>
      <c r="W260" s="105">
        <f t="shared" si="68"/>
        <v>1363348.4929127789</v>
      </c>
      <c r="X260" s="112">
        <f t="shared" si="71"/>
        <v>845.11900998495844</v>
      </c>
      <c r="Y260" s="32">
        <f>(uNES*L260+ uOCEX*G260+uEREX*'PH + UC'!H260+uHOEX*I260+uNES*S260+ uOCEX*N260+uEREX*O260+uHOEX*P260)/(1+oDR)^A$5:A$65536</f>
        <v>515.60554619618551</v>
      </c>
    </row>
    <row r="261" spans="1:25" x14ac:dyDescent="0.25">
      <c r="A261" s="4">
        <v>255</v>
      </c>
      <c r="C261" s="110">
        <f>IF(male=0,VLOOKUP((A259:A1093/'Life tables'!$I$2)+age,lifetable,13,1),IF(male=1,VLOOKUP((A259:A1093/'Life tables'!$I$2)+age,lifetable,10,1),"error"))</f>
        <v>5.6976556749510632E-4</v>
      </c>
      <c r="F261" s="101">
        <f t="shared" si="55"/>
        <v>159.89873659517951</v>
      </c>
      <c r="G261" s="101">
        <f t="shared" si="56"/>
        <v>16.062162740603842</v>
      </c>
      <c r="H261" s="101">
        <f t="shared" si="57"/>
        <v>0.36756286113803105</v>
      </c>
      <c r="I261" s="101">
        <f t="shared" si="58"/>
        <v>0.36756286113803105</v>
      </c>
      <c r="J261" s="101">
        <f t="shared" si="59"/>
        <v>31.068539488929225</v>
      </c>
      <c r="K261" s="101">
        <f t="shared" si="60"/>
        <v>10.594424641947397</v>
      </c>
      <c r="L261" s="101">
        <f t="shared" si="69"/>
        <v>101.43848400142299</v>
      </c>
      <c r="M261" s="101">
        <f t="shared" si="61"/>
        <v>840.1012634048202</v>
      </c>
      <c r="N261" s="101">
        <f t="shared" si="62"/>
        <v>80.903571852374114</v>
      </c>
      <c r="O261" s="101">
        <f t="shared" si="63"/>
        <v>1.9311598740428042</v>
      </c>
      <c r="P261" s="101">
        <f t="shared" si="64"/>
        <v>1.9311598740428042</v>
      </c>
      <c r="Q261" s="101">
        <f t="shared" si="65"/>
        <v>108.64217158345363</v>
      </c>
      <c r="R261" s="101">
        <f t="shared" si="66"/>
        <v>5.2547996686377694</v>
      </c>
      <c r="S261" s="101">
        <f t="shared" si="70"/>
        <v>641.43840055226906</v>
      </c>
      <c r="T261" s="101">
        <f t="shared" si="72"/>
        <v>139.71071107238285</v>
      </c>
      <c r="U261" s="101">
        <f t="shared" si="72"/>
        <v>15.849224310585166</v>
      </c>
      <c r="V261" s="33">
        <f t="shared" si="67"/>
        <v>999.99999999999977</v>
      </c>
      <c r="W261" s="105">
        <f t="shared" si="68"/>
        <v>1360561.142406831</v>
      </c>
      <c r="X261" s="112">
        <f t="shared" si="71"/>
        <v>844.44006461703168</v>
      </c>
      <c r="Y261" s="32">
        <f>(uNES*L261+ uOCEX*G261+uEREX*'PH + UC'!H261+uHOEX*I261+uNES*S261+ uOCEX*N261+uEREX*O261+uHOEX*P261)/(1+oDR)^A$5:A$65536</f>
        <v>515.03517197372446</v>
      </c>
    </row>
    <row r="262" spans="1:25" x14ac:dyDescent="0.25">
      <c r="A262" s="4">
        <v>256</v>
      </c>
      <c r="C262" s="110">
        <f>IF(male=0,VLOOKUP((A260:A1094/'Life tables'!$I$2)+age,lifetable,13,1),IF(male=1,VLOOKUP((A260:A1094/'Life tables'!$I$2)+age,lifetable,10,1),"error"))</f>
        <v>5.6976556749510632E-4</v>
      </c>
      <c r="F262" s="101">
        <f t="shared" si="55"/>
        <v>159.89839979303898</v>
      </c>
      <c r="G262" s="101">
        <f t="shared" si="56"/>
        <v>16.062128908123938</v>
      </c>
      <c r="H262" s="101">
        <f t="shared" si="57"/>
        <v>0.36756208692329334</v>
      </c>
      <c r="I262" s="101">
        <f t="shared" si="58"/>
        <v>0.36756208692329334</v>
      </c>
      <c r="J262" s="101">
        <f t="shared" si="59"/>
        <v>31.169214587863472</v>
      </c>
      <c r="K262" s="101">
        <f t="shared" si="60"/>
        <v>10.623237510608526</v>
      </c>
      <c r="L262" s="101">
        <f t="shared" si="69"/>
        <v>101.30869461259645</v>
      </c>
      <c r="M262" s="101">
        <f t="shared" si="61"/>
        <v>840.10160020696082</v>
      </c>
      <c r="N262" s="101">
        <f t="shared" si="62"/>
        <v>80.903604287149975</v>
      </c>
      <c r="O262" s="101">
        <f t="shared" si="63"/>
        <v>1.9311606482575421</v>
      </c>
      <c r="P262" s="101">
        <f t="shared" si="64"/>
        <v>1.9311606482575421</v>
      </c>
      <c r="Q262" s="101">
        <f t="shared" si="65"/>
        <v>109.16912925414353</v>
      </c>
      <c r="R262" s="101">
        <f t="shared" si="66"/>
        <v>5.2772993458131641</v>
      </c>
      <c r="S262" s="101">
        <f t="shared" si="70"/>
        <v>640.88924602333907</v>
      </c>
      <c r="T262" s="101">
        <f t="shared" si="72"/>
        <v>140.33834384200699</v>
      </c>
      <c r="U262" s="101">
        <f t="shared" si="72"/>
        <v>15.90053685642169</v>
      </c>
      <c r="V262" s="33">
        <f t="shared" si="67"/>
        <v>999.99999999999977</v>
      </c>
      <c r="W262" s="105">
        <f t="shared" si="68"/>
        <v>1357778.3982036924</v>
      </c>
      <c r="X262" s="112">
        <f t="shared" si="71"/>
        <v>843.76111930157117</v>
      </c>
      <c r="Y262" s="32">
        <f>(uNES*L262+ uOCEX*G262+uEREX*'PH + UC'!H262+uHOEX*I262+uNES*S262+ uOCEX*N262+uEREX*O262+uHOEX*P262)/(1+oDR)^A$5:A$65536</f>
        <v>514.46508319967359</v>
      </c>
    </row>
    <row r="263" spans="1:25" x14ac:dyDescent="0.25">
      <c r="A263" s="4">
        <v>257</v>
      </c>
      <c r="C263" s="110">
        <f>IF(male=0,VLOOKUP((A261:A1095/'Life tables'!$I$2)+age,lifetable,13,1),IF(male=1,VLOOKUP((A261:A1095/'Life tables'!$I$2)+age,lifetable,10,1),"error"))</f>
        <v>5.6976556749510632E-4</v>
      </c>
      <c r="F263" s="101">
        <f t="shared" ref="F263:F326" si="73">E262*(1-pCAPH)+F262*(1-pCAPH)+M262*(pUAPH)</f>
        <v>159.89807799175173</v>
      </c>
      <c r="G263" s="101">
        <f t="shared" ref="G263:G326" si="74">F263*(rrOSEX)</f>
        <v>16.062096582511142</v>
      </c>
      <c r="H263" s="101">
        <f t="shared" ref="H263:H326" si="75">F263*rrEREX</f>
        <v>0.36756134719135819</v>
      </c>
      <c r="I263" s="101">
        <f t="shared" ref="I263:I326" si="76">F263*rrHOEX</f>
        <v>0.36756134719135819</v>
      </c>
      <c r="J263" s="101">
        <f t="shared" ref="J263:J326" si="77">F263*mr + G263*mr + H263*mr+I263*mr +J262</f>
        <v>31.269889484185459</v>
      </c>
      <c r="K263" s="101">
        <f t="shared" ref="K263:K326" si="78">F263*amr + I263*amrHOEX +K262</f>
        <v>10.652050321282719</v>
      </c>
      <c r="L263" s="101">
        <f t="shared" si="69"/>
        <v>101.17891890938969</v>
      </c>
      <c r="M263" s="101">
        <f t="shared" ref="M263:M326" si="79">E262*pCAPH+F262*pCAPH+M262*(1-pUAPH)</f>
        <v>840.10192200824804</v>
      </c>
      <c r="N263" s="101">
        <f t="shared" ref="N263:N326" si="80">M263*rrOSEXc</f>
        <v>80.903635277311167</v>
      </c>
      <c r="O263" s="101">
        <f t="shared" ref="O263:O326" si="81">M263*rrEREXc</f>
        <v>1.9311613879894771</v>
      </c>
      <c r="P263" s="101">
        <f t="shared" ref="P263:P326" si="82">M263*rrHOEXc</f>
        <v>1.9311613879894771</v>
      </c>
      <c r="Q263" s="101">
        <f t="shared" ref="Q263:Q326" si="83">M263*mr + N263*mr + O263*mr+P263*mr+Q262</f>
        <v>109.69608712668479</v>
      </c>
      <c r="R263" s="101">
        <f t="shared" ref="R263:R326" si="84">M263*amrc + P263*amrHOEX+R262</f>
        <v>5.29979903160707</v>
      </c>
      <c r="S263" s="101">
        <f t="shared" si="70"/>
        <v>640.34007779666604</v>
      </c>
      <c r="T263" s="101">
        <f t="shared" si="72"/>
        <v>140.96597661087026</v>
      </c>
      <c r="U263" s="101">
        <f t="shared" si="72"/>
        <v>15.951849352889788</v>
      </c>
      <c r="V263" s="33">
        <f t="shared" ref="V263:V326" si="85">SUM(F263,M263)</f>
        <v>999.99999999999977</v>
      </c>
      <c r="W263" s="105">
        <f t="shared" ref="W263:W326" si="86">(cNES*L263+cOSEX*G263+cEREX*H263+cHOEX*I263 + cNES*S263 + cOSEX*N263 + cEREX*O263 + cHOEX*P263)/(1+cDR)^A$5:A$65536</f>
        <v>1355000.2533976997</v>
      </c>
      <c r="X263" s="112">
        <f t="shared" si="71"/>
        <v>843.08217403623973</v>
      </c>
      <c r="Y263" s="32">
        <f>(uNES*L263+ uOCEX*G263+uEREX*'PH + UC'!H263+uHOEX*I263+uNES*S263+ uOCEX*N263+uEREX*O263+uHOEX*P263)/(1+oDR)^A$5:A$65536</f>
        <v>513.89527975582553</v>
      </c>
    </row>
    <row r="264" spans="1:25" x14ac:dyDescent="0.25">
      <c r="A264" s="4">
        <v>258</v>
      </c>
      <c r="C264" s="110">
        <f>IF(male=0,VLOOKUP((A262:A1096/'Life tables'!$I$2)+age,lifetable,13,1),IF(male=1,VLOOKUP((A262:A1096/'Life tables'!$I$2)+age,lifetable,10,1),"error"))</f>
        <v>5.6976556749510632E-4</v>
      </c>
      <c r="F264" s="101">
        <f t="shared" si="73"/>
        <v>159.89777052319374</v>
      </c>
      <c r="G264" s="101">
        <f t="shared" si="74"/>
        <v>16.062065696650993</v>
      </c>
      <c r="H264" s="101">
        <f t="shared" si="75"/>
        <v>0.36756064040639358</v>
      </c>
      <c r="I264" s="101">
        <f t="shared" si="76"/>
        <v>0.36756064040639358</v>
      </c>
      <c r="J264" s="101">
        <f t="shared" si="77"/>
        <v>31.370564186919346</v>
      </c>
      <c r="K264" s="101">
        <f t="shared" si="78"/>
        <v>10.68086307655266</v>
      </c>
      <c r="L264" s="101">
        <f t="shared" ref="L264:L327" si="87">F264-SUM(G264:K264)</f>
        <v>101.04915628225797</v>
      </c>
      <c r="M264" s="101">
        <f t="shared" si="79"/>
        <v>840.10222947680609</v>
      </c>
      <c r="N264" s="101">
        <f t="shared" si="80"/>
        <v>80.903664887199469</v>
      </c>
      <c r="O264" s="101">
        <f t="shared" si="81"/>
        <v>1.9311620947744419</v>
      </c>
      <c r="P264" s="101">
        <f t="shared" si="82"/>
        <v>1.9311620947744419</v>
      </c>
      <c r="Q264" s="101">
        <f t="shared" si="83"/>
        <v>110.22304519208714</v>
      </c>
      <c r="R264" s="101">
        <f t="shared" si="84"/>
        <v>5.3222987256356262</v>
      </c>
      <c r="S264" s="101">
        <f t="shared" ref="S264:S327" si="88">M264-SUM(N264:R264)</f>
        <v>639.79089648233503</v>
      </c>
      <c r="T264" s="101">
        <f t="shared" si="72"/>
        <v>141.59360937900649</v>
      </c>
      <c r="U264" s="101">
        <f t="shared" si="72"/>
        <v>16.003161802188288</v>
      </c>
      <c r="V264" s="33">
        <f t="shared" si="85"/>
        <v>999.99999999999977</v>
      </c>
      <c r="W264" s="105">
        <f t="shared" si="86"/>
        <v>1352226.7010929461</v>
      </c>
      <c r="X264" s="112">
        <f t="shared" ref="X264:X327" si="89">(L264+G264+H264+I264+N264+O264+P264+S264)</f>
        <v>842.40322881880513</v>
      </c>
      <c r="Y264" s="32">
        <f>(uNES*L264+ uOCEX*G264+uEREX*'PH + UC'!H264+uHOEX*I264+uNES*S264+ uOCEX*N264+uEREX*O264+uHOEX*P264)/(1+oDR)^A$5:A$65536</f>
        <v>513.32576152407103</v>
      </c>
    </row>
    <row r="265" spans="1:25" x14ac:dyDescent="0.25">
      <c r="A265" s="4">
        <v>259</v>
      </c>
      <c r="C265" s="110">
        <f>IF(male=0,VLOOKUP((A263:A1097/'Life tables'!$I$2)+age,lifetable,13,1),IF(male=1,VLOOKUP((A263:A1097/'Life tables'!$I$2)+age,lifetable,10,1),"error"))</f>
        <v>5.6976556749510632E-4</v>
      </c>
      <c r="F265" s="101">
        <f t="shared" si="73"/>
        <v>159.89747674899863</v>
      </c>
      <c r="G265" s="101">
        <f t="shared" si="74"/>
        <v>16.062036186418261</v>
      </c>
      <c r="H265" s="101">
        <f t="shared" si="75"/>
        <v>0.36755996510097222</v>
      </c>
      <c r="I265" s="101">
        <f t="shared" si="76"/>
        <v>0.36755996510097222</v>
      </c>
      <c r="J265" s="101">
        <f t="shared" si="77"/>
        <v>31.471238704687366</v>
      </c>
      <c r="K265" s="101">
        <f t="shared" si="78"/>
        <v>10.709675778886004</v>
      </c>
      <c r="L265" s="101">
        <f t="shared" si="87"/>
        <v>100.91940614880505</v>
      </c>
      <c r="M265" s="101">
        <f t="shared" si="79"/>
        <v>840.10252325100123</v>
      </c>
      <c r="N265" s="101">
        <f t="shared" si="80"/>
        <v>80.903693178290965</v>
      </c>
      <c r="O265" s="101">
        <f t="shared" si="81"/>
        <v>1.9311627700798633</v>
      </c>
      <c r="P265" s="101">
        <f t="shared" si="82"/>
        <v>1.9311627700798633</v>
      </c>
      <c r="Q265" s="101">
        <f t="shared" si="83"/>
        <v>110.75000344176074</v>
      </c>
      <c r="R265" s="101">
        <f t="shared" si="84"/>
        <v>5.3447984275320701</v>
      </c>
      <c r="S265" s="101">
        <f t="shared" si="88"/>
        <v>639.24170266325768</v>
      </c>
      <c r="T265" s="101">
        <f t="shared" si="72"/>
        <v>142.22124214644811</v>
      </c>
      <c r="U265" s="101">
        <f t="shared" si="72"/>
        <v>16.054474206418075</v>
      </c>
      <c r="V265" s="33">
        <f t="shared" si="85"/>
        <v>999.99999999999989</v>
      </c>
      <c r="W265" s="105">
        <f t="shared" si="86"/>
        <v>1349457.7344032652</v>
      </c>
      <c r="X265" s="112">
        <f t="shared" si="89"/>
        <v>841.72428364713357</v>
      </c>
      <c r="Y265" s="32">
        <f>(uNES*L265+ uOCEX*G265+uEREX*'PH + UC'!H265+uHOEX*I265+uNES*S265+ uOCEX*N265+uEREX*O265+uHOEX*P265)/(1+oDR)^A$5:A$65536</f>
        <v>512.75652838639587</v>
      </c>
    </row>
    <row r="266" spans="1:25" x14ac:dyDescent="0.25">
      <c r="A266" s="4">
        <v>260</v>
      </c>
      <c r="C266" s="110">
        <f>IF(male=0,VLOOKUP((A264:A1098/'Life tables'!$I$2)+age,lifetable,13,1),IF(male=1,VLOOKUP((A264:A1098/'Life tables'!$I$2)+age,lifetable,10,1),"error"))</f>
        <v>5.6976556749510632E-4</v>
      </c>
      <c r="F266" s="101">
        <f t="shared" si="73"/>
        <v>159.89719605923221</v>
      </c>
      <c r="G266" s="101">
        <f t="shared" si="74"/>
        <v>16.062007990543773</v>
      </c>
      <c r="H266" s="101">
        <f t="shared" si="75"/>
        <v>0.36755931987302465</v>
      </c>
      <c r="I266" s="101">
        <f t="shared" si="76"/>
        <v>0.36755931987302465</v>
      </c>
      <c r="J266" s="101">
        <f t="shared" si="77"/>
        <v>31.571913045727726</v>
      </c>
      <c r="K266" s="101">
        <f t="shared" si="78"/>
        <v>10.738488430640496</v>
      </c>
      <c r="L266" s="101">
        <f t="shared" si="87"/>
        <v>100.78966795257418</v>
      </c>
      <c r="M266" s="101">
        <f t="shared" si="79"/>
        <v>840.10280394076767</v>
      </c>
      <c r="N266" s="101">
        <f t="shared" si="80"/>
        <v>80.903720209323623</v>
      </c>
      <c r="O266" s="101">
        <f t="shared" si="81"/>
        <v>1.931163415307811</v>
      </c>
      <c r="P266" s="101">
        <f t="shared" si="82"/>
        <v>1.931163415307811</v>
      </c>
      <c r="Q266" s="101">
        <f t="shared" si="83"/>
        <v>111.27696186749831</v>
      </c>
      <c r="R266" s="101">
        <f t="shared" si="84"/>
        <v>5.3672981369459727</v>
      </c>
      <c r="S266" s="101">
        <f t="shared" si="88"/>
        <v>638.69249689638411</v>
      </c>
      <c r="T266" s="101">
        <f t="shared" si="72"/>
        <v>142.84887491322604</v>
      </c>
      <c r="U266" s="101">
        <f t="shared" si="72"/>
        <v>16.10578656758647</v>
      </c>
      <c r="V266" s="33">
        <f t="shared" si="85"/>
        <v>999.99999999999989</v>
      </c>
      <c r="W266" s="105">
        <f t="shared" si="86"/>
        <v>1346693.3464522241</v>
      </c>
      <c r="X266" s="112">
        <f t="shared" si="89"/>
        <v>841.04533851918745</v>
      </c>
      <c r="Y266" s="32">
        <f>(uNES*L266+ uOCEX*G266+uEREX*'PH + UC'!H266+uHOEX*I266+uNES*S266+ uOCEX*N266+uEREX*O266+uHOEX*P266)/(1+oDR)^A$5:A$65536</f>
        <v>512.18758022488032</v>
      </c>
    </row>
    <row r="267" spans="1:25" x14ac:dyDescent="0.25">
      <c r="A267" s="4">
        <v>261</v>
      </c>
      <c r="C267" s="110">
        <f>IF(male=0,VLOOKUP((A265:A1099/'Life tables'!$I$2)+age,lifetable,13,1),IF(male=1,VLOOKUP((A265:A1099/'Life tables'!$I$2)+age,lifetable,10,1),"error"))</f>
        <v>6.1270435815030666E-4</v>
      </c>
      <c r="F267" s="101">
        <f t="shared" si="73"/>
        <v>159.89692787112628</v>
      </c>
      <c r="G267" s="101">
        <f t="shared" si="74"/>
        <v>16.061981050487244</v>
      </c>
      <c r="H267" s="101">
        <f t="shared" si="75"/>
        <v>0.36755870338292823</v>
      </c>
      <c r="I267" s="101">
        <f t="shared" si="76"/>
        <v>0.36755870338292823</v>
      </c>
      <c r="J267" s="101">
        <f t="shared" si="77"/>
        <v>31.680174245718248</v>
      </c>
      <c r="K267" s="101">
        <f t="shared" si="78"/>
        <v>10.767301034068872</v>
      </c>
      <c r="L267" s="101">
        <f t="shared" si="87"/>
        <v>100.65235413408607</v>
      </c>
      <c r="M267" s="101">
        <f t="shared" si="79"/>
        <v>840.10307212887358</v>
      </c>
      <c r="N267" s="101">
        <f t="shared" si="80"/>
        <v>80.903746036419278</v>
      </c>
      <c r="O267" s="101">
        <f t="shared" si="81"/>
        <v>1.9311640317979073</v>
      </c>
      <c r="P267" s="101">
        <f t="shared" si="82"/>
        <v>1.9311640317979073</v>
      </c>
      <c r="Q267" s="101">
        <f t="shared" si="83"/>
        <v>111.84363322411151</v>
      </c>
      <c r="R267" s="101">
        <f t="shared" si="84"/>
        <v>5.3897978535425128</v>
      </c>
      <c r="S267" s="101">
        <f t="shared" si="88"/>
        <v>638.10356695120447</v>
      </c>
      <c r="T267" s="101">
        <f t="shared" si="72"/>
        <v>143.52380746982976</v>
      </c>
      <c r="U267" s="101">
        <f t="shared" si="72"/>
        <v>16.157098887611383</v>
      </c>
      <c r="V267" s="33">
        <f t="shared" si="85"/>
        <v>999.99999999999989</v>
      </c>
      <c r="W267" s="105">
        <f t="shared" si="86"/>
        <v>1343849.0958168695</v>
      </c>
      <c r="X267" s="112">
        <f t="shared" si="89"/>
        <v>840.31909364255876</v>
      </c>
      <c r="Y267" s="32">
        <f>(uNES*L267+ uOCEX*G267+uEREX*'PH + UC'!H267+uHOEX*I267+uNES*S267+ uOCEX*N267+uEREX*O267+uHOEX*P267)/(1+oDR)^A$5:A$65536</f>
        <v>511.58956190923521</v>
      </c>
    </row>
    <row r="268" spans="1:25" x14ac:dyDescent="0.25">
      <c r="A268" s="4">
        <v>262</v>
      </c>
      <c r="C268" s="110">
        <f>IF(male=0,VLOOKUP((A266:A1100/'Life tables'!$I$2)+age,lifetable,13,1),IF(male=1,VLOOKUP((A266:A1100/'Life tables'!$I$2)+age,lifetable,10,1),"error"))</f>
        <v>6.1270435815030666E-4</v>
      </c>
      <c r="F268" s="101">
        <f t="shared" si="73"/>
        <v>159.89667162786853</v>
      </c>
      <c r="G268" s="101">
        <f t="shared" si="74"/>
        <v>16.061955310315714</v>
      </c>
      <c r="H268" s="101">
        <f t="shared" si="75"/>
        <v>0.36755811435072588</v>
      </c>
      <c r="I268" s="101">
        <f t="shared" si="76"/>
        <v>0.36755811435072588</v>
      </c>
      <c r="J268" s="101">
        <f t="shared" si="77"/>
        <v>31.788435272214489</v>
      </c>
      <c r="K268" s="101">
        <f t="shared" si="78"/>
        <v>10.796113591323531</v>
      </c>
      <c r="L268" s="101">
        <f t="shared" si="87"/>
        <v>100.51505122531334</v>
      </c>
      <c r="M268" s="101">
        <f t="shared" si="79"/>
        <v>840.10332837213139</v>
      </c>
      <c r="N268" s="101">
        <f t="shared" si="80"/>
        <v>80.903770713200188</v>
      </c>
      <c r="O268" s="101">
        <f t="shared" si="81"/>
        <v>1.9311646208301099</v>
      </c>
      <c r="P268" s="101">
        <f t="shared" si="82"/>
        <v>1.9311646208301099</v>
      </c>
      <c r="Q268" s="101">
        <f t="shared" si="83"/>
        <v>112.41030475356744</v>
      </c>
      <c r="R268" s="101">
        <f t="shared" si="84"/>
        <v>5.4122975770017829</v>
      </c>
      <c r="S268" s="101">
        <f t="shared" si="88"/>
        <v>637.5146260867017</v>
      </c>
      <c r="T268" s="101">
        <f t="shared" si="72"/>
        <v>144.19874002578194</v>
      </c>
      <c r="U268" s="101">
        <f t="shared" si="72"/>
        <v>16.208411168325313</v>
      </c>
      <c r="V268" s="33">
        <f t="shared" si="85"/>
        <v>999.99999999999989</v>
      </c>
      <c r="W268" s="105">
        <f t="shared" si="86"/>
        <v>1341009.604288154</v>
      </c>
      <c r="X268" s="112">
        <f t="shared" si="89"/>
        <v>839.59284880589257</v>
      </c>
      <c r="Y268" s="32">
        <f>(uNES*L268+ uOCEX*G268+uEREX*'PH + UC'!H268+uHOEX*I268+uNES*S268+ uOCEX*N268+uEREX*O268+uHOEX*P268)/(1+oDR)^A$5:A$65536</f>
        <v>510.99184521852186</v>
      </c>
    </row>
    <row r="269" spans="1:25" x14ac:dyDescent="0.25">
      <c r="A269" s="4">
        <v>263</v>
      </c>
      <c r="C269" s="110">
        <f>IF(male=0,VLOOKUP((A267:A1101/'Life tables'!$I$2)+age,lifetable,13,1),IF(male=1,VLOOKUP((A267:A1101/'Life tables'!$I$2)+age,lifetable,10,1),"error"))</f>
        <v>6.1270435815030666E-4</v>
      </c>
      <c r="F269" s="101">
        <f t="shared" si="73"/>
        <v>159.89642679744651</v>
      </c>
      <c r="G269" s="101">
        <f t="shared" si="74"/>
        <v>16.061930716587423</v>
      </c>
      <c r="H269" s="101">
        <f t="shared" si="75"/>
        <v>0.36755755155346853</v>
      </c>
      <c r="I269" s="101">
        <f t="shared" si="76"/>
        <v>0.36755755155346853</v>
      </c>
      <c r="J269" s="101">
        <f t="shared" si="77"/>
        <v>31.896696132943724</v>
      </c>
      <c r="K269" s="101">
        <f t="shared" si="78"/>
        <v>10.824926104461008</v>
      </c>
      <c r="L269" s="101">
        <f t="shared" si="87"/>
        <v>100.37775874034742</v>
      </c>
      <c r="M269" s="101">
        <f t="shared" si="79"/>
        <v>840.10357320255343</v>
      </c>
      <c r="N269" s="101">
        <f t="shared" si="80"/>
        <v>80.903794290900294</v>
      </c>
      <c r="O269" s="101">
        <f t="shared" si="81"/>
        <v>1.9311651836273673</v>
      </c>
      <c r="P269" s="101">
        <f t="shared" si="82"/>
        <v>1.9311651836273673</v>
      </c>
      <c r="Q269" s="101">
        <f t="shared" si="83"/>
        <v>112.97697644816786</v>
      </c>
      <c r="R269" s="101">
        <f t="shared" si="84"/>
        <v>5.4347973070181244</v>
      </c>
      <c r="S269" s="101">
        <f t="shared" si="88"/>
        <v>636.92567478921239</v>
      </c>
      <c r="T269" s="101">
        <f t="shared" si="72"/>
        <v>144.87367258111158</v>
      </c>
      <c r="U269" s="101">
        <f t="shared" si="72"/>
        <v>16.259723411479133</v>
      </c>
      <c r="V269" s="33">
        <f t="shared" si="85"/>
        <v>1000</v>
      </c>
      <c r="W269" s="105">
        <f t="shared" si="86"/>
        <v>1338174.8646841364</v>
      </c>
      <c r="X269" s="112">
        <f t="shared" si="89"/>
        <v>838.86660400740925</v>
      </c>
      <c r="Y269" s="32">
        <f>(uNES*L269+ uOCEX*G269+uEREX*'PH + UC'!H269+uHOEX*I269+uNES*S269+ uOCEX*N269+uEREX*O269+uHOEX*P269)/(1+oDR)^A$5:A$65536</f>
        <v>510.39443002780195</v>
      </c>
    </row>
    <row r="270" spans="1:25" x14ac:dyDescent="0.25">
      <c r="A270" s="4">
        <v>264</v>
      </c>
      <c r="C270" s="110">
        <f>IF(male=0,VLOOKUP((A268:A1102/'Life tables'!$I$2)+age,lifetable,13,1),IF(male=1,VLOOKUP((A268:A1102/'Life tables'!$I$2)+age,lifetable,10,1),"error"))</f>
        <v>6.1270435815030666E-4</v>
      </c>
      <c r="F270" s="101">
        <f t="shared" si="73"/>
        <v>159.89619287154321</v>
      </c>
      <c r="G270" s="101">
        <f t="shared" si="74"/>
        <v>16.061907218240854</v>
      </c>
      <c r="H270" s="101">
        <f t="shared" si="75"/>
        <v>0.3675570138226763</v>
      </c>
      <c r="I270" s="101">
        <f t="shared" si="76"/>
        <v>0.3675570138226763</v>
      </c>
      <c r="J270" s="101">
        <f t="shared" si="77"/>
        <v>32.004956835289057</v>
      </c>
      <c r="K270" s="101">
        <f t="shared" si="78"/>
        <v>10.853738575446242</v>
      </c>
      <c r="L270" s="101">
        <f t="shared" si="87"/>
        <v>100.2404762149217</v>
      </c>
      <c r="M270" s="101">
        <f t="shared" si="79"/>
        <v>840.10380712845665</v>
      </c>
      <c r="N270" s="101">
        <f t="shared" si="80"/>
        <v>80.903816818471597</v>
      </c>
      <c r="O270" s="101">
        <f t="shared" si="81"/>
        <v>1.9311657213581592</v>
      </c>
      <c r="P270" s="101">
        <f t="shared" si="82"/>
        <v>1.9311657213581592</v>
      </c>
      <c r="Q270" s="101">
        <f t="shared" si="83"/>
        <v>113.54364830055738</v>
      </c>
      <c r="R270" s="101">
        <f t="shared" si="84"/>
        <v>5.4572970432994898</v>
      </c>
      <c r="S270" s="101">
        <f t="shared" si="88"/>
        <v>636.33671352341185</v>
      </c>
      <c r="T270" s="101">
        <f t="shared" si="72"/>
        <v>145.54860513584643</v>
      </c>
      <c r="U270" s="101">
        <f t="shared" si="72"/>
        <v>16.311035618745731</v>
      </c>
      <c r="V270" s="33">
        <f t="shared" si="85"/>
        <v>999.99999999999989</v>
      </c>
      <c r="W270" s="105">
        <f t="shared" si="86"/>
        <v>1335344.8698330713</v>
      </c>
      <c r="X270" s="112">
        <f t="shared" si="89"/>
        <v>838.14035924540769</v>
      </c>
      <c r="Y270" s="32">
        <f>(uNES*L270+ uOCEX*G270+uEREX*'PH + UC'!H270+uHOEX*I270+uNES*S270+ uOCEX*N270+uEREX*O270+uHOEX*P270)/(1+oDR)^A$5:A$65536</f>
        <v>509.79731621222425</v>
      </c>
    </row>
    <row r="271" spans="1:25" x14ac:dyDescent="0.25">
      <c r="A271" s="4">
        <v>265</v>
      </c>
      <c r="C271" s="110">
        <f>IF(male=0,VLOOKUP((A269:A1103/'Life tables'!$I$2)+age,lifetable,13,1),IF(male=1,VLOOKUP((A269:A1103/'Life tables'!$I$2)+age,lifetable,10,1),"error"))</f>
        <v>6.1270435815030666E-4</v>
      </c>
      <c r="F271" s="101">
        <f t="shared" si="73"/>
        <v>159.89596936448152</v>
      </c>
      <c r="G271" s="101">
        <f t="shared" si="74"/>
        <v>16.061884766488735</v>
      </c>
      <c r="H271" s="101">
        <f t="shared" si="75"/>
        <v>0.36755650004191209</v>
      </c>
      <c r="I271" s="101">
        <f t="shared" si="76"/>
        <v>0.36755650004191209</v>
      </c>
      <c r="J271" s="101">
        <f t="shared" si="77"/>
        <v>32.113217386304761</v>
      </c>
      <c r="K271" s="101">
        <f t="shared" si="78"/>
        <v>10.882551006156653</v>
      </c>
      <c r="L271" s="101">
        <f t="shared" si="87"/>
        <v>100.10320320544756</v>
      </c>
      <c r="M271" s="101">
        <f t="shared" si="79"/>
        <v>840.10403063551837</v>
      </c>
      <c r="N271" s="101">
        <f t="shared" si="80"/>
        <v>80.903838342685901</v>
      </c>
      <c r="O271" s="101">
        <f t="shared" si="81"/>
        <v>1.9311662351389236</v>
      </c>
      <c r="P271" s="101">
        <f t="shared" si="82"/>
        <v>1.9311662351389236</v>
      </c>
      <c r="Q271" s="101">
        <f t="shared" si="83"/>
        <v>114.11032030370822</v>
      </c>
      <c r="R271" s="101">
        <f t="shared" si="84"/>
        <v>5.4797967855668421</v>
      </c>
      <c r="S271" s="101">
        <f t="shared" si="88"/>
        <v>635.74774273327955</v>
      </c>
      <c r="T271" s="101">
        <f t="shared" si="72"/>
        <v>146.22353769001299</v>
      </c>
      <c r="U271" s="101">
        <f t="shared" si="72"/>
        <v>16.362347791723494</v>
      </c>
      <c r="V271" s="33">
        <f t="shared" si="85"/>
        <v>999.99999999999989</v>
      </c>
      <c r="W271" s="105">
        <f t="shared" si="86"/>
        <v>1332519.6125733969</v>
      </c>
      <c r="X271" s="112">
        <f t="shared" si="89"/>
        <v>837.41411451826343</v>
      </c>
      <c r="Y271" s="32">
        <f>(uNES*L271+ uOCEX*G271+uEREX*'PH + UC'!H271+uHOEX*I271+uNES*S271+ uOCEX*N271+uEREX*O271+uHOEX*P271)/(1+oDR)^A$5:A$65536</f>
        <v>509.20050364702439</v>
      </c>
    </row>
    <row r="272" spans="1:25" x14ac:dyDescent="0.25">
      <c r="A272" s="4">
        <v>266</v>
      </c>
      <c r="C272" s="110">
        <f>IF(male=0,VLOOKUP((A270:A1104/'Life tables'!$I$2)+age,lifetable,13,1),IF(male=1,VLOOKUP((A270:A1104/'Life tables'!$I$2)+age,lifetable,10,1),"error"))</f>
        <v>6.1270435815030666E-4</v>
      </c>
      <c r="F272" s="101">
        <f t="shared" si="73"/>
        <v>159.89575581221595</v>
      </c>
      <c r="G272" s="101">
        <f t="shared" si="74"/>
        <v>16.061863314716717</v>
      </c>
      <c r="H272" s="101">
        <f t="shared" si="75"/>
        <v>0.36755600914446412</v>
      </c>
      <c r="I272" s="101">
        <f t="shared" si="76"/>
        <v>0.36755600914446412</v>
      </c>
      <c r="J272" s="101">
        <f t="shared" si="77"/>
        <v>32.221477792730916</v>
      </c>
      <c r="K272" s="101">
        <f t="shared" si="78"/>
        <v>10.911363398386046</v>
      </c>
      <c r="L272" s="101">
        <f t="shared" si="87"/>
        <v>99.965939288093352</v>
      </c>
      <c r="M272" s="101">
        <f t="shared" si="79"/>
        <v>840.10424418778393</v>
      </c>
      <c r="N272" s="101">
        <f t="shared" si="80"/>
        <v>80.903858908231769</v>
      </c>
      <c r="O272" s="101">
        <f t="shared" si="81"/>
        <v>1.9311667260363716</v>
      </c>
      <c r="P272" s="101">
        <f t="shared" si="82"/>
        <v>1.9311667260363716</v>
      </c>
      <c r="Q272" s="101">
        <f t="shared" si="83"/>
        <v>114.67699245090562</v>
      </c>
      <c r="R272" s="101">
        <f t="shared" si="84"/>
        <v>5.5022965335535705</v>
      </c>
      <c r="S272" s="101">
        <f t="shared" si="88"/>
        <v>635.15876284302021</v>
      </c>
      <c r="T272" s="101">
        <f t="shared" si="72"/>
        <v>146.89847024363652</v>
      </c>
      <c r="U272" s="101">
        <f t="shared" si="72"/>
        <v>16.413659931939616</v>
      </c>
      <c r="V272" s="33">
        <f t="shared" si="85"/>
        <v>999.99999999999989</v>
      </c>
      <c r="W272" s="105">
        <f t="shared" si="86"/>
        <v>1329699.0857537207</v>
      </c>
      <c r="X272" s="112">
        <f t="shared" si="89"/>
        <v>836.68786982442373</v>
      </c>
      <c r="Y272" s="32">
        <f>(uNES*L272+ uOCEX*G272+uEREX*'PH + UC'!H272+uHOEX*I272+uNES*S272+ uOCEX*N272+uEREX*O272+uHOEX*P272)/(1+oDR)^A$5:A$65536</f>
        <v>508.60399220752078</v>
      </c>
    </row>
    <row r="273" spans="1:25" x14ac:dyDescent="0.25">
      <c r="A273" s="4">
        <v>267</v>
      </c>
      <c r="C273" s="110">
        <f>IF(male=0,VLOOKUP((A271:A1105/'Life tables'!$I$2)+age,lifetable,13,1),IF(male=1,VLOOKUP((A271:A1105/'Life tables'!$I$2)+age,lifetable,10,1),"error"))</f>
        <v>6.1270435815030666E-4</v>
      </c>
      <c r="F273" s="101">
        <f t="shared" si="73"/>
        <v>159.89555177136918</v>
      </c>
      <c r="G273" s="101">
        <f t="shared" si="74"/>
        <v>16.061842818386626</v>
      </c>
      <c r="H273" s="101">
        <f t="shared" si="75"/>
        <v>0.36755554011113073</v>
      </c>
      <c r="I273" s="101">
        <f t="shared" si="76"/>
        <v>0.36755554011113073</v>
      </c>
      <c r="J273" s="101">
        <f t="shared" si="77"/>
        <v>32.329738061007411</v>
      </c>
      <c r="K273" s="101">
        <f t="shared" si="78"/>
        <v>10.940175753848328</v>
      </c>
      <c r="L273" s="101">
        <f t="shared" si="87"/>
        <v>99.828684057904553</v>
      </c>
      <c r="M273" s="101">
        <f t="shared" si="79"/>
        <v>840.10444822863076</v>
      </c>
      <c r="N273" s="101">
        <f t="shared" si="80"/>
        <v>80.903878557807403</v>
      </c>
      <c r="O273" s="101">
        <f t="shared" si="81"/>
        <v>1.9311671950697051</v>
      </c>
      <c r="P273" s="101">
        <f t="shared" si="82"/>
        <v>1.9311671950697051</v>
      </c>
      <c r="Q273" s="101">
        <f t="shared" si="83"/>
        <v>115.24366473573386</v>
      </c>
      <c r="R273" s="101">
        <f t="shared" si="84"/>
        <v>5.5247962870049392</v>
      </c>
      <c r="S273" s="101">
        <f t="shared" si="88"/>
        <v>634.56977425794514</v>
      </c>
      <c r="T273" s="101">
        <f t="shared" si="72"/>
        <v>147.57340279674128</v>
      </c>
      <c r="U273" s="101">
        <f t="shared" si="72"/>
        <v>16.464972040853269</v>
      </c>
      <c r="V273" s="33">
        <f t="shared" si="85"/>
        <v>1000</v>
      </c>
      <c r="W273" s="105">
        <f t="shared" si="86"/>
        <v>1326883.2822328096</v>
      </c>
      <c r="X273" s="112">
        <f t="shared" si="89"/>
        <v>835.96162516240543</v>
      </c>
      <c r="Y273" s="32">
        <f>(uNES*L273+ uOCEX*G273+uEREX*'PH + UC'!H273+uHOEX*I273+uNES*S273+ uOCEX*N273+uEREX*O273+uHOEX*P273)/(1+oDR)^A$5:A$65536</f>
        <v>508.0077817691157</v>
      </c>
    </row>
    <row r="274" spans="1:25" x14ac:dyDescent="0.25">
      <c r="A274" s="4">
        <v>268</v>
      </c>
      <c r="C274" s="110">
        <f>IF(male=0,VLOOKUP((A272:A1106/'Life tables'!$I$2)+age,lifetable,13,1),IF(male=1,VLOOKUP((A272:A1106/'Life tables'!$I$2)+age,lifetable,10,1),"error"))</f>
        <v>6.1270435815030666E-4</v>
      </c>
      <c r="F274" s="101">
        <f t="shared" si="73"/>
        <v>159.89535681831146</v>
      </c>
      <c r="G274" s="101">
        <f t="shared" si="74"/>
        <v>16.061823234943962</v>
      </c>
      <c r="H274" s="101">
        <f t="shared" si="75"/>
        <v>0.36755509196810465</v>
      </c>
      <c r="I274" s="101">
        <f t="shared" si="76"/>
        <v>0.36755509196810465</v>
      </c>
      <c r="J274" s="101">
        <f t="shared" si="77"/>
        <v>32.4379981972873</v>
      </c>
      <c r="K274" s="101">
        <f t="shared" si="78"/>
        <v>10.968988074181071</v>
      </c>
      <c r="L274" s="101">
        <f t="shared" si="87"/>
        <v>99.691437127962914</v>
      </c>
      <c r="M274" s="101">
        <f t="shared" si="79"/>
        <v>840.10464318168852</v>
      </c>
      <c r="N274" s="101">
        <f t="shared" si="80"/>
        <v>80.903897332209255</v>
      </c>
      <c r="O274" s="101">
        <f t="shared" si="81"/>
        <v>1.9311676432127312</v>
      </c>
      <c r="P274" s="101">
        <f t="shared" si="82"/>
        <v>1.9311676432127312</v>
      </c>
      <c r="Q274" s="101">
        <f t="shared" si="83"/>
        <v>115.81033715206301</v>
      </c>
      <c r="R274" s="101">
        <f t="shared" si="84"/>
        <v>5.5472960456775589</v>
      </c>
      <c r="S274" s="101">
        <f t="shared" si="88"/>
        <v>633.9807773653132</v>
      </c>
      <c r="T274" s="101">
        <f t="shared" si="72"/>
        <v>148.24833534935033</v>
      </c>
      <c r="U274" s="101">
        <f t="shared" si="72"/>
        <v>16.516284119858632</v>
      </c>
      <c r="V274" s="33">
        <f t="shared" si="85"/>
        <v>1000</v>
      </c>
      <c r="W274" s="105">
        <f t="shared" si="86"/>
        <v>1324072.1948795735</v>
      </c>
      <c r="X274" s="112">
        <f t="shared" si="89"/>
        <v>835.23538053079096</v>
      </c>
      <c r="Y274" s="32">
        <f>(uNES*L274+ uOCEX*G274+uEREX*'PH + UC'!H274+uHOEX*I274+uNES*S274+ uOCEX*N274+uEREX*O274+uHOEX*P274)/(1+oDR)^A$5:A$65536</f>
        <v>507.4118722072912</v>
      </c>
    </row>
    <row r="275" spans="1:25" x14ac:dyDescent="0.25">
      <c r="A275" s="4">
        <v>269</v>
      </c>
      <c r="C275" s="110">
        <f>IF(male=0,VLOOKUP((A273:A1107/'Life tables'!$I$2)+age,lifetable,13,1),IF(male=1,VLOOKUP((A273:A1107/'Life tables'!$I$2)+age,lifetable,10,1),"error"))</f>
        <v>6.1270435815030666E-4</v>
      </c>
      <c r="F275" s="101">
        <f t="shared" si="73"/>
        <v>159.89517054828113</v>
      </c>
      <c r="G275" s="101">
        <f t="shared" si="74"/>
        <v>16.061804523729574</v>
      </c>
      <c r="H275" s="101">
        <f t="shared" si="75"/>
        <v>0.36755466378495105</v>
      </c>
      <c r="I275" s="101">
        <f t="shared" si="76"/>
        <v>0.36755466378495105</v>
      </c>
      <c r="J275" s="101">
        <f t="shared" si="77"/>
        <v>32.546258207449583</v>
      </c>
      <c r="K275" s="101">
        <f t="shared" si="78"/>
        <v>10.997800360948915</v>
      </c>
      <c r="L275" s="101">
        <f t="shared" si="87"/>
        <v>99.554198128583153</v>
      </c>
      <c r="M275" s="101">
        <f t="shared" si="79"/>
        <v>840.10482945171884</v>
      </c>
      <c r="N275" s="101">
        <f t="shared" si="80"/>
        <v>80.903915270416746</v>
      </c>
      <c r="O275" s="101">
        <f t="shared" si="81"/>
        <v>1.9311680713958848</v>
      </c>
      <c r="P275" s="101">
        <f t="shared" si="82"/>
        <v>1.9311680713958848</v>
      </c>
      <c r="Q275" s="101">
        <f t="shared" si="83"/>
        <v>116.37700969403613</v>
      </c>
      <c r="R275" s="101">
        <f t="shared" si="84"/>
        <v>5.5697958093388786</v>
      </c>
      <c r="S275" s="101">
        <f t="shared" si="88"/>
        <v>633.39177253513526</v>
      </c>
      <c r="T275" s="101">
        <f t="shared" si="72"/>
        <v>148.9232679014857</v>
      </c>
      <c r="U275" s="101">
        <f t="shared" si="72"/>
        <v>16.567596170287793</v>
      </c>
      <c r="V275" s="33">
        <f t="shared" si="85"/>
        <v>1000</v>
      </c>
      <c r="W275" s="105">
        <f t="shared" si="86"/>
        <v>1321265.8165730538</v>
      </c>
      <c r="X275" s="112">
        <f t="shared" si="89"/>
        <v>834.50913592822644</v>
      </c>
      <c r="Y275" s="32">
        <f>(uNES*L275+ uOCEX*G275+uEREX*'PH + UC'!H275+uHOEX*I275+uNES*S275+ uOCEX*N275+uEREX*O275+uHOEX*P275)/(1+oDR)^A$5:A$65536</f>
        <v>506.81626339760851</v>
      </c>
    </row>
    <row r="276" spans="1:25" x14ac:dyDescent="0.25">
      <c r="A276" s="4">
        <v>270</v>
      </c>
      <c r="C276" s="110">
        <f>IF(male=0,VLOOKUP((A274:A1108/'Life tables'!$I$2)+age,lifetable,13,1),IF(male=1,VLOOKUP((A274:A1108/'Life tables'!$I$2)+age,lifetable,10,1),"error"))</f>
        <v>6.1270435815030666E-4</v>
      </c>
      <c r="F276" s="101">
        <f t="shared" si="73"/>
        <v>159.89499257454426</v>
      </c>
      <c r="G276" s="101">
        <f t="shared" si="74"/>
        <v>16.061786645895229</v>
      </c>
      <c r="H276" s="101">
        <f t="shared" si="75"/>
        <v>0.36755425467267583</v>
      </c>
      <c r="I276" s="101">
        <f t="shared" si="76"/>
        <v>0.36755425467267583</v>
      </c>
      <c r="J276" s="101">
        <f t="shared" si="77"/>
        <v>32.654518097111428</v>
      </c>
      <c r="K276" s="101">
        <f t="shared" si="78"/>
        <v>11.026612615646807</v>
      </c>
      <c r="L276" s="101">
        <f t="shared" si="87"/>
        <v>99.416966706545452</v>
      </c>
      <c r="M276" s="101">
        <f t="shared" si="79"/>
        <v>840.10500742545571</v>
      </c>
      <c r="N276" s="101">
        <f t="shared" si="80"/>
        <v>80.903932409673203</v>
      </c>
      <c r="O276" s="101">
        <f t="shared" si="81"/>
        <v>1.9311684805081599</v>
      </c>
      <c r="P276" s="101">
        <f t="shared" si="82"/>
        <v>1.9311684805081599</v>
      </c>
      <c r="Q276" s="101">
        <f t="shared" si="83"/>
        <v>116.94368235605717</v>
      </c>
      <c r="R276" s="101">
        <f t="shared" si="84"/>
        <v>5.5922955777667074</v>
      </c>
      <c r="S276" s="101">
        <f t="shared" si="88"/>
        <v>632.80276012094237</v>
      </c>
      <c r="T276" s="101">
        <f t="shared" si="72"/>
        <v>149.5982004531686</v>
      </c>
      <c r="U276" s="101">
        <f t="shared" si="72"/>
        <v>16.618908193413514</v>
      </c>
      <c r="V276" s="33">
        <f t="shared" si="85"/>
        <v>1000</v>
      </c>
      <c r="W276" s="105">
        <f t="shared" si="86"/>
        <v>1318464.1402024135</v>
      </c>
      <c r="X276" s="112">
        <f t="shared" si="89"/>
        <v>833.78289135341788</v>
      </c>
      <c r="Y276" s="32">
        <f>(uNES*L276+ uOCEX*G276+uEREX*'PH + UC'!H276+uHOEX*I276+uNES*S276+ uOCEX*N276+uEREX*O276+uHOEX*P276)/(1+oDR)^A$5:A$65536</f>
        <v>506.22095521570748</v>
      </c>
    </row>
    <row r="277" spans="1:25" x14ac:dyDescent="0.25">
      <c r="A277" s="4">
        <v>271</v>
      </c>
      <c r="C277" s="110">
        <f>IF(male=0,VLOOKUP((A275:A1109/'Life tables'!$I$2)+age,lifetable,13,1),IF(male=1,VLOOKUP((A275:A1109/'Life tables'!$I$2)+age,lifetable,10,1),"error"))</f>
        <v>6.1270435815030666E-4</v>
      </c>
      <c r="F277" s="101">
        <f t="shared" si="73"/>
        <v>159.89482252759169</v>
      </c>
      <c r="G277" s="101">
        <f t="shared" si="74"/>
        <v>16.061769564322955</v>
      </c>
      <c r="H277" s="101">
        <f t="shared" si="75"/>
        <v>0.36755386378187987</v>
      </c>
      <c r="I277" s="101">
        <f t="shared" si="76"/>
        <v>0.36755386378187987</v>
      </c>
      <c r="J277" s="101">
        <f t="shared" si="77"/>
        <v>32.762777871639805</v>
      </c>
      <c r="K277" s="101">
        <f t="shared" si="78"/>
        <v>11.055424839703113</v>
      </c>
      <c r="L277" s="101">
        <f t="shared" si="87"/>
        <v>99.279742524362064</v>
      </c>
      <c r="M277" s="101">
        <f t="shared" si="79"/>
        <v>840.10517747240829</v>
      </c>
      <c r="N277" s="101">
        <f t="shared" si="80"/>
        <v>80.903948785563173</v>
      </c>
      <c r="O277" s="101">
        <f t="shared" si="81"/>
        <v>1.9311688713989559</v>
      </c>
      <c r="P277" s="101">
        <f t="shared" si="82"/>
        <v>1.9311688713989559</v>
      </c>
      <c r="Q277" s="101">
        <f t="shared" si="83"/>
        <v>117.5103551327793</v>
      </c>
      <c r="R277" s="101">
        <f t="shared" si="84"/>
        <v>5.6147953507487491</v>
      </c>
      <c r="S277" s="101">
        <f t="shared" si="88"/>
        <v>632.21374046051915</v>
      </c>
      <c r="T277" s="101">
        <f t="shared" si="72"/>
        <v>150.27313300441909</v>
      </c>
      <c r="U277" s="101">
        <f t="shared" si="72"/>
        <v>16.670220190451861</v>
      </c>
      <c r="V277" s="33">
        <f t="shared" si="85"/>
        <v>1000</v>
      </c>
      <c r="W277" s="105">
        <f t="shared" si="86"/>
        <v>1315667.1586669176</v>
      </c>
      <c r="X277" s="112">
        <f t="shared" si="89"/>
        <v>833.05664680512905</v>
      </c>
      <c r="Y277" s="32">
        <f>(uNES*L277+ uOCEX*G277+uEREX*'PH + UC'!H277+uHOEX*I277+uNES*S277+ uOCEX*N277+uEREX*O277+uHOEX*P277)/(1+oDR)^A$5:A$65536</f>
        <v>505.62594753730292</v>
      </c>
    </row>
    <row r="278" spans="1:25" x14ac:dyDescent="0.25">
      <c r="A278" s="4">
        <v>272</v>
      </c>
      <c r="C278" s="110">
        <f>IF(male=0,VLOOKUP((A276:A1110/'Life tables'!$I$2)+age,lifetable,13,1),IF(male=1,VLOOKUP((A276:A1110/'Life tables'!$I$2)+age,lifetable,10,1),"error"))</f>
        <v>6.1270435815030666E-4</v>
      </c>
      <c r="F278" s="101">
        <f t="shared" si="73"/>
        <v>159.8946600543718</v>
      </c>
      <c r="G278" s="101">
        <f t="shared" si="74"/>
        <v>16.061753243547976</v>
      </c>
      <c r="H278" s="101">
        <f t="shared" si="75"/>
        <v>0.36755349030099549</v>
      </c>
      <c r="I278" s="101">
        <f t="shared" si="76"/>
        <v>0.36755349030099549</v>
      </c>
      <c r="J278" s="101">
        <f t="shared" si="77"/>
        <v>32.87103753616266</v>
      </c>
      <c r="K278" s="101">
        <f t="shared" si="78"/>
        <v>11.084237034482582</v>
      </c>
      <c r="L278" s="101">
        <f t="shared" si="87"/>
        <v>99.142525259576587</v>
      </c>
      <c r="M278" s="101">
        <f t="shared" si="79"/>
        <v>840.1053399456282</v>
      </c>
      <c r="N278" s="101">
        <f t="shared" si="80"/>
        <v>80.903964432086269</v>
      </c>
      <c r="O278" s="101">
        <f t="shared" si="81"/>
        <v>1.9311692448798405</v>
      </c>
      <c r="P278" s="101">
        <f t="shared" si="82"/>
        <v>1.9311692448798405</v>
      </c>
      <c r="Q278" s="101">
        <f t="shared" si="83"/>
        <v>118.07702801909383</v>
      </c>
      <c r="R278" s="101">
        <f t="shared" si="84"/>
        <v>5.6372951280821635</v>
      </c>
      <c r="S278" s="101">
        <f t="shared" si="88"/>
        <v>631.62471387660628</v>
      </c>
      <c r="T278" s="101">
        <f t="shared" si="72"/>
        <v>150.94806555525651</v>
      </c>
      <c r="U278" s="101">
        <f t="shared" si="72"/>
        <v>16.721532162564746</v>
      </c>
      <c r="V278" s="33">
        <f t="shared" si="85"/>
        <v>1000</v>
      </c>
      <c r="W278" s="105">
        <f t="shared" si="86"/>
        <v>1312874.8648759273</v>
      </c>
      <c r="X278" s="112">
        <f t="shared" si="89"/>
        <v>832.33040228217874</v>
      </c>
      <c r="Y278" s="32">
        <f>(uNES*L278+ uOCEX*G278+uEREX*'PH + UC'!H278+uHOEX*I278+uNES*S278+ uOCEX*N278+uEREX*O278+uHOEX*P278)/(1+oDR)^A$5:A$65536</f>
        <v>505.03124023818555</v>
      </c>
    </row>
    <row r="279" spans="1:25" x14ac:dyDescent="0.25">
      <c r="A279" s="4">
        <v>273</v>
      </c>
      <c r="C279" s="110">
        <f>IF(male=0,VLOOKUP((A277:A1111/'Life tables'!$I$2)+age,lifetable,13,1),IF(male=1,VLOOKUP((A277:A1111/'Life tables'!$I$2)+age,lifetable,10,1),"error"))</f>
        <v>6.1270435815030666E-4</v>
      </c>
      <c r="F279" s="101">
        <f t="shared" si="73"/>
        <v>159.89450481755765</v>
      </c>
      <c r="G279" s="101">
        <f t="shared" si="74"/>
        <v>16.061737649685103</v>
      </c>
      <c r="H279" s="101">
        <f t="shared" si="75"/>
        <v>0.36755313345460144</v>
      </c>
      <c r="I279" s="101">
        <f t="shared" si="76"/>
        <v>0.36755313345460144</v>
      </c>
      <c r="J279" s="101">
        <f t="shared" si="77"/>
        <v>32.979297095579533</v>
      </c>
      <c r="K279" s="101">
        <f t="shared" si="78"/>
        <v>11.113049201289176</v>
      </c>
      <c r="L279" s="101">
        <f t="shared" si="87"/>
        <v>99.005314604094636</v>
      </c>
      <c r="M279" s="101">
        <f t="shared" si="79"/>
        <v>840.10549518244238</v>
      </c>
      <c r="N279" s="101">
        <f t="shared" si="80"/>
        <v>80.903979381727808</v>
      </c>
      <c r="O279" s="101">
        <f t="shared" si="81"/>
        <v>1.9311696017262345</v>
      </c>
      <c r="P279" s="101">
        <f t="shared" si="82"/>
        <v>1.9311696017262345</v>
      </c>
      <c r="Q279" s="101">
        <f t="shared" si="83"/>
        <v>118.64370101011963</v>
      </c>
      <c r="R279" s="101">
        <f t="shared" si="84"/>
        <v>5.6597949095731437</v>
      </c>
      <c r="S279" s="101">
        <f t="shared" si="88"/>
        <v>631.0356806775693</v>
      </c>
      <c r="T279" s="101">
        <f t="shared" si="72"/>
        <v>151.62299810569917</v>
      </c>
      <c r="U279" s="101">
        <f t="shared" si="72"/>
        <v>16.772844110862319</v>
      </c>
      <c r="V279" s="33">
        <f t="shared" si="85"/>
        <v>1000</v>
      </c>
      <c r="W279" s="105">
        <f t="shared" si="86"/>
        <v>1310087.251748882</v>
      </c>
      <c r="X279" s="112">
        <f t="shared" si="89"/>
        <v>831.6041577834385</v>
      </c>
      <c r="Y279" s="32">
        <f>(uNES*L279+ uOCEX*G279+uEREX*'PH + UC'!H279+uHOEX*I279+uNES*S279+ uOCEX*N279+uEREX*O279+uHOEX*P279)/(1+oDR)^A$5:A$65536</f>
        <v>504.43683319421962</v>
      </c>
    </row>
    <row r="280" spans="1:25" x14ac:dyDescent="0.25">
      <c r="A280" s="4">
        <v>274</v>
      </c>
      <c r="C280" s="110">
        <f>IF(male=0,VLOOKUP((A278:A1112/'Life tables'!$I$2)+age,lifetable,13,1),IF(male=1,VLOOKUP((A278:A1112/'Life tables'!$I$2)+age,lifetable,10,1),"error"))</f>
        <v>6.1270435815030666E-4</v>
      </c>
      <c r="F280" s="101">
        <f t="shared" si="73"/>
        <v>159.89435649484645</v>
      </c>
      <c r="G280" s="101">
        <f t="shared" si="74"/>
        <v>16.061722750358342</v>
      </c>
      <c r="H280" s="101">
        <f t="shared" si="75"/>
        <v>0.36755279250181311</v>
      </c>
      <c r="I280" s="101">
        <f t="shared" si="76"/>
        <v>0.36755279250181311</v>
      </c>
      <c r="J280" s="101">
        <f t="shared" si="77"/>
        <v>33.087556554571741</v>
      </c>
      <c r="K280" s="101">
        <f t="shared" si="78"/>
        <v>11.141861341368781</v>
      </c>
      <c r="L280" s="101">
        <f t="shared" si="87"/>
        <v>98.868110263543969</v>
      </c>
      <c r="M280" s="101">
        <f t="shared" si="79"/>
        <v>840.10564350515369</v>
      </c>
      <c r="N280" s="101">
        <f t="shared" si="80"/>
        <v>80.903993665526272</v>
      </c>
      <c r="O280" s="101">
        <f t="shared" si="81"/>
        <v>1.9311699426790232</v>
      </c>
      <c r="P280" s="101">
        <f t="shared" si="82"/>
        <v>1.9311699426790232</v>
      </c>
      <c r="Q280" s="101">
        <f t="shared" si="83"/>
        <v>119.21037410119295</v>
      </c>
      <c r="R280" s="101">
        <f t="shared" si="84"/>
        <v>5.682294695036517</v>
      </c>
      <c r="S280" s="101">
        <f t="shared" si="88"/>
        <v>630.44664115803994</v>
      </c>
      <c r="T280" s="101">
        <f t="shared" si="72"/>
        <v>152.2979306557647</v>
      </c>
      <c r="U280" s="101">
        <f t="shared" si="72"/>
        <v>16.824156036405299</v>
      </c>
      <c r="V280" s="33">
        <f t="shared" si="85"/>
        <v>1000.0000000000001</v>
      </c>
      <c r="W280" s="105">
        <f t="shared" si="86"/>
        <v>1307304.3122152889</v>
      </c>
      <c r="X280" s="112">
        <f t="shared" si="89"/>
        <v>830.87791330783011</v>
      </c>
      <c r="Y280" s="32">
        <f>(uNES*L280+ uOCEX*G280+uEREX*'PH + UC'!H280+uHOEX*I280+uNES*S280+ uOCEX*N280+uEREX*O280+uHOEX*P280)/(1+oDR)^A$5:A$65536</f>
        <v>503.84272628134119</v>
      </c>
    </row>
    <row r="281" spans="1:25" x14ac:dyDescent="0.25">
      <c r="A281" s="4">
        <v>275</v>
      </c>
      <c r="C281" s="110">
        <f>IF(male=0,VLOOKUP((A279:A1113/'Life tables'!$I$2)+age,lifetable,13,1),IF(male=1,VLOOKUP((A279:A1113/'Life tables'!$I$2)+age,lifetable,10,1),"error"))</f>
        <v>6.1270435815030666E-4</v>
      </c>
      <c r="F281" s="101">
        <f t="shared" si="73"/>
        <v>159.89421477829049</v>
      </c>
      <c r="G281" s="101">
        <f t="shared" si="74"/>
        <v>16.061708514633697</v>
      </c>
      <c r="H281" s="101">
        <f t="shared" si="75"/>
        <v>0.36755246673474395</v>
      </c>
      <c r="I281" s="101">
        <f t="shared" si="76"/>
        <v>0.36755246673474395</v>
      </c>
      <c r="J281" s="101">
        <f t="shared" si="77"/>
        <v>33.195815917612109</v>
      </c>
      <c r="K281" s="101">
        <f t="shared" si="78"/>
        <v>11.170673455911791</v>
      </c>
      <c r="L281" s="101">
        <f t="shared" si="87"/>
        <v>98.730911956663419</v>
      </c>
      <c r="M281" s="101">
        <f t="shared" si="79"/>
        <v>840.10578522170965</v>
      </c>
      <c r="N281" s="101">
        <f t="shared" si="80"/>
        <v>80.904007313137654</v>
      </c>
      <c r="O281" s="101">
        <f t="shared" si="81"/>
        <v>1.9311702684460923</v>
      </c>
      <c r="P281" s="101">
        <f t="shared" si="82"/>
        <v>1.9311702684460923</v>
      </c>
      <c r="Q281" s="101">
        <f t="shared" si="83"/>
        <v>119.77704728785778</v>
      </c>
      <c r="R281" s="101">
        <f t="shared" si="84"/>
        <v>5.7047944842953555</v>
      </c>
      <c r="S281" s="101">
        <f t="shared" si="88"/>
        <v>629.85759559952669</v>
      </c>
      <c r="T281" s="101">
        <f t="shared" si="72"/>
        <v>152.97286320546988</v>
      </c>
      <c r="U281" s="101">
        <f t="shared" si="72"/>
        <v>16.875467940207145</v>
      </c>
      <c r="V281" s="33">
        <f t="shared" si="85"/>
        <v>1000.0000000000001</v>
      </c>
      <c r="W281" s="105">
        <f t="shared" si="86"/>
        <v>1304526.0392147084</v>
      </c>
      <c r="X281" s="112">
        <f t="shared" si="89"/>
        <v>830.15166885432313</v>
      </c>
      <c r="Y281" s="32">
        <f>(uNES*L281+ uOCEX*G281+uEREX*'PH + UC'!H281+uHOEX*I281+uNES*S281+ uOCEX*N281+uEREX*O281+uHOEX*P281)/(1+oDR)^A$5:A$65536</f>
        <v>503.24891937555833</v>
      </c>
    </row>
    <row r="282" spans="1:25" x14ac:dyDescent="0.25">
      <c r="A282" s="4">
        <v>276</v>
      </c>
      <c r="C282" s="110">
        <f>IF(male=0,VLOOKUP((A280:A1114/'Life tables'!$I$2)+age,lifetable,13,1),IF(male=1,VLOOKUP((A280:A1114/'Life tables'!$I$2)+age,lifetable,10,1),"error"))</f>
        <v>6.1270435815030666E-4</v>
      </c>
      <c r="F282" s="101">
        <f t="shared" si="73"/>
        <v>159.8940793736578</v>
      </c>
      <c r="G282" s="101">
        <f t="shared" si="74"/>
        <v>16.061694912954959</v>
      </c>
      <c r="H282" s="101">
        <f t="shared" si="75"/>
        <v>0.36755215547703635</v>
      </c>
      <c r="I282" s="101">
        <f t="shared" si="76"/>
        <v>0.36755215547703635</v>
      </c>
      <c r="J282" s="101">
        <f t="shared" si="77"/>
        <v>33.304075188974245</v>
      </c>
      <c r="K282" s="101">
        <f t="shared" si="78"/>
        <v>11.199485546055584</v>
      </c>
      <c r="L282" s="101">
        <f t="shared" si="87"/>
        <v>98.593719414718947</v>
      </c>
      <c r="M282" s="101">
        <f t="shared" si="79"/>
        <v>840.10592062634237</v>
      </c>
      <c r="N282" s="101">
        <f t="shared" si="80"/>
        <v>80.904020352897163</v>
      </c>
      <c r="O282" s="101">
        <f t="shared" si="81"/>
        <v>1.9311705797037999</v>
      </c>
      <c r="P282" s="101">
        <f t="shared" si="82"/>
        <v>1.9311705797037999</v>
      </c>
      <c r="Q282" s="101">
        <f t="shared" si="83"/>
        <v>120.34372056585656</v>
      </c>
      <c r="R282" s="101">
        <f t="shared" si="84"/>
        <v>5.7272942771806132</v>
      </c>
      <c r="S282" s="101">
        <f t="shared" si="88"/>
        <v>629.26854427100045</v>
      </c>
      <c r="T282" s="101">
        <f t="shared" si="72"/>
        <v>153.64779575483081</v>
      </c>
      <c r="U282" s="101">
        <f t="shared" si="72"/>
        <v>16.926779823236195</v>
      </c>
      <c r="V282" s="33">
        <f t="shared" si="85"/>
        <v>1000.0000000000002</v>
      </c>
      <c r="W282" s="105">
        <f t="shared" si="86"/>
        <v>1301752.425696743</v>
      </c>
      <c r="X282" s="112">
        <f t="shared" si="89"/>
        <v>829.42542442193326</v>
      </c>
      <c r="Y282" s="32">
        <f>(uNES*L282+ uOCEX*G282+uEREX*'PH + UC'!H282+uHOEX*I282+uNES*S282+ uOCEX*N282+uEREX*O282+uHOEX*P282)/(1+oDR)^A$5:A$65536</f>
        <v>502.65541235294796</v>
      </c>
    </row>
    <row r="283" spans="1:25" x14ac:dyDescent="0.25">
      <c r="A283" s="4">
        <v>277</v>
      </c>
      <c r="C283" s="110">
        <f>IF(male=0,VLOOKUP((A281:A1115/'Life tables'!$I$2)+age,lifetable,13,1),IF(male=1,VLOOKUP((A281:A1115/'Life tables'!$I$2)+age,lifetable,10,1),"error"))</f>
        <v>6.1270435815030666E-4</v>
      </c>
      <c r="F283" s="101">
        <f t="shared" si="73"/>
        <v>159.89394999982119</v>
      </c>
      <c r="G283" s="101">
        <f t="shared" si="74"/>
        <v>16.061681917082307</v>
      </c>
      <c r="H283" s="101">
        <f t="shared" si="75"/>
        <v>0.36755185808245677</v>
      </c>
      <c r="I283" s="101">
        <f t="shared" si="76"/>
        <v>0.36755185808245677</v>
      </c>
      <c r="J283" s="101">
        <f t="shared" si="77"/>
        <v>33.412334372741412</v>
      </c>
      <c r="K283" s="101">
        <f t="shared" si="78"/>
        <v>11.228297612886877</v>
      </c>
      <c r="L283" s="101">
        <f t="shared" si="87"/>
        <v>98.456532380945674</v>
      </c>
      <c r="M283" s="101">
        <f t="shared" si="79"/>
        <v>840.10605000017904</v>
      </c>
      <c r="N283" s="101">
        <f t="shared" si="80"/>
        <v>80.90403281187794</v>
      </c>
      <c r="O283" s="101">
        <f t="shared" si="81"/>
        <v>1.9311708770983798</v>
      </c>
      <c r="P283" s="101">
        <f t="shared" si="82"/>
        <v>1.9311708770983798</v>
      </c>
      <c r="Q283" s="101">
        <f t="shared" si="83"/>
        <v>120.91039393112135</v>
      </c>
      <c r="R283" s="101">
        <f t="shared" si="84"/>
        <v>5.7497940735307731</v>
      </c>
      <c r="S283" s="101">
        <f t="shared" si="88"/>
        <v>628.67948742945214</v>
      </c>
      <c r="T283" s="101">
        <f t="shared" si="72"/>
        <v>154.32272830386276</v>
      </c>
      <c r="U283" s="101">
        <f t="shared" si="72"/>
        <v>16.978091686417649</v>
      </c>
      <c r="V283" s="33">
        <f t="shared" si="85"/>
        <v>1000.0000000000002</v>
      </c>
      <c r="W283" s="105">
        <f t="shared" si="86"/>
        <v>1298983.4646210214</v>
      </c>
      <c r="X283" s="112">
        <f t="shared" si="89"/>
        <v>828.69918000971973</v>
      </c>
      <c r="Y283" s="32">
        <f>(uNES*L283+ uOCEX*G283+uEREX*'PH + UC'!H283+uHOEX*I283+uNES*S283+ uOCEX*N283+uEREX*O283+uHOEX*P283)/(1+oDR)^A$5:A$65536</f>
        <v>502.0622050896572</v>
      </c>
    </row>
    <row r="284" spans="1:25" x14ac:dyDescent="0.25">
      <c r="A284" s="4">
        <v>278</v>
      </c>
      <c r="C284" s="110">
        <f>IF(male=0,VLOOKUP((A282:A1116/'Life tables'!$I$2)+age,lifetable,13,1),IF(male=1,VLOOKUP((A282:A1116/'Life tables'!$I$2)+age,lifetable,10,1),"error"))</f>
        <v>6.1270435815030666E-4</v>
      </c>
      <c r="F284" s="101">
        <f t="shared" si="73"/>
        <v>159.89382638817463</v>
      </c>
      <c r="G284" s="101">
        <f t="shared" si="74"/>
        <v>16.061669500033705</v>
      </c>
      <c r="H284" s="101">
        <f t="shared" si="75"/>
        <v>0.36755157393355453</v>
      </c>
      <c r="I284" s="101">
        <f t="shared" si="76"/>
        <v>0.36755157393355453</v>
      </c>
      <c r="J284" s="101">
        <f t="shared" si="77"/>
        <v>33.520593472815001</v>
      </c>
      <c r="K284" s="101">
        <f t="shared" si="78"/>
        <v>11.257109657443987</v>
      </c>
      <c r="L284" s="101">
        <f t="shared" si="87"/>
        <v>98.319350610014823</v>
      </c>
      <c r="M284" s="101">
        <f t="shared" si="79"/>
        <v>840.10617361182562</v>
      </c>
      <c r="N284" s="101">
        <f t="shared" si="80"/>
        <v>80.904044715947322</v>
      </c>
      <c r="O284" s="101">
        <f t="shared" si="81"/>
        <v>1.9311711612472819</v>
      </c>
      <c r="P284" s="101">
        <f t="shared" si="82"/>
        <v>1.9311711612472819</v>
      </c>
      <c r="Q284" s="101">
        <f t="shared" si="83"/>
        <v>121.4770673797654</v>
      </c>
      <c r="R284" s="101">
        <f t="shared" si="84"/>
        <v>5.7722938731915105</v>
      </c>
      <c r="S284" s="101">
        <f t="shared" si="88"/>
        <v>628.0904253204269</v>
      </c>
      <c r="T284" s="101">
        <f t="shared" si="72"/>
        <v>154.9976608525804</v>
      </c>
      <c r="U284" s="101">
        <f t="shared" si="72"/>
        <v>17.029403530635498</v>
      </c>
      <c r="V284" s="33">
        <f t="shared" si="85"/>
        <v>1000.0000000000002</v>
      </c>
      <c r="W284" s="105">
        <f t="shared" si="86"/>
        <v>1296219.1489571889</v>
      </c>
      <c r="X284" s="112">
        <f t="shared" si="89"/>
        <v>827.97293561678441</v>
      </c>
      <c r="Y284" s="32">
        <f>(uNES*L284+ uOCEX*G284+uEREX*'PH + UC'!H284+uHOEX*I284+uNES*S284+ uOCEX*N284+uEREX*O284+uHOEX*P284)/(1+oDR)^A$5:A$65536</f>
        <v>501.46929746190085</v>
      </c>
    </row>
    <row r="285" spans="1:25" x14ac:dyDescent="0.25">
      <c r="A285" s="4">
        <v>279</v>
      </c>
      <c r="C285" s="110">
        <f>IF(male=0,VLOOKUP((A283:A1117/'Life tables'!$I$2)+age,lifetable,13,1),IF(male=1,VLOOKUP((A283:A1117/'Life tables'!$I$2)+age,lifetable,10,1),"error"))</f>
        <v>6.1270435815030666E-4</v>
      </c>
      <c r="F285" s="101">
        <f t="shared" si="73"/>
        <v>159.89370828207555</v>
      </c>
      <c r="G285" s="101">
        <f t="shared" si="74"/>
        <v>16.061657636028869</v>
      </c>
      <c r="H285" s="101">
        <f t="shared" si="75"/>
        <v>0.36755130244037937</v>
      </c>
      <c r="I285" s="101">
        <f t="shared" si="76"/>
        <v>0.36755130244037937</v>
      </c>
      <c r="J285" s="101">
        <f t="shared" si="77"/>
        <v>33.628852492922654</v>
      </c>
      <c r="K285" s="101">
        <f t="shared" si="78"/>
        <v>11.285921680718987</v>
      </c>
      <c r="L285" s="101">
        <f t="shared" si="87"/>
        <v>98.182173867524284</v>
      </c>
      <c r="M285" s="101">
        <f t="shared" si="79"/>
        <v>840.10629171792471</v>
      </c>
      <c r="N285" s="101">
        <f t="shared" si="80"/>
        <v>80.904056089820557</v>
      </c>
      <c r="O285" s="101">
        <f t="shared" si="81"/>
        <v>1.9311714327404572</v>
      </c>
      <c r="P285" s="101">
        <f t="shared" si="82"/>
        <v>1.9311714327404572</v>
      </c>
      <c r="Q285" s="101">
        <f t="shared" si="83"/>
        <v>122.04374090807509</v>
      </c>
      <c r="R285" s="101">
        <f t="shared" si="84"/>
        <v>5.7947936760153764</v>
      </c>
      <c r="S285" s="101">
        <f t="shared" si="88"/>
        <v>627.50135817853277</v>
      </c>
      <c r="T285" s="101">
        <f t="shared" si="72"/>
        <v>155.67259340099775</v>
      </c>
      <c r="U285" s="101">
        <f t="shared" si="72"/>
        <v>17.080715356734363</v>
      </c>
      <c r="V285" s="33">
        <f t="shared" si="85"/>
        <v>1000.0000000000002</v>
      </c>
      <c r="W285" s="105">
        <f t="shared" si="86"/>
        <v>1293459.4716848901</v>
      </c>
      <c r="X285" s="112">
        <f t="shared" si="89"/>
        <v>827.24669124226807</v>
      </c>
      <c r="Y285" s="32">
        <f>(uNES*L285+ uOCEX*G285+uEREX*'PH + UC'!H285+uHOEX*I285+uNES*S285+ uOCEX*N285+uEREX*O285+uHOEX*P285)/(1+oDR)^A$5:A$65536</f>
        <v>500.87668934595979</v>
      </c>
    </row>
    <row r="286" spans="1:25" x14ac:dyDescent="0.25">
      <c r="A286" s="4">
        <v>280</v>
      </c>
      <c r="C286" s="110">
        <f>IF(male=0,VLOOKUP((A284:A1118/'Life tables'!$I$2)+age,lifetable,13,1),IF(male=1,VLOOKUP((A284:A1118/'Life tables'!$I$2)+age,lifetable,10,1),"error"))</f>
        <v>6.1270435815030666E-4</v>
      </c>
      <c r="F286" s="101">
        <f t="shared" si="73"/>
        <v>159.89359543631201</v>
      </c>
      <c r="G286" s="101">
        <f t="shared" si="74"/>
        <v>16.061646300435751</v>
      </c>
      <c r="H286" s="101">
        <f t="shared" si="75"/>
        <v>0.36755104303925717</v>
      </c>
      <c r="I286" s="101">
        <f t="shared" si="76"/>
        <v>0.36755104303925717</v>
      </c>
      <c r="J286" s="101">
        <f t="shared" si="77"/>
        <v>33.737111436625973</v>
      </c>
      <c r="K286" s="101">
        <f t="shared" si="78"/>
        <v>11.31473368365976</v>
      </c>
      <c r="L286" s="101">
        <f t="shared" si="87"/>
        <v>98.045001929512011</v>
      </c>
      <c r="M286" s="101">
        <f t="shared" si="79"/>
        <v>840.10640456368822</v>
      </c>
      <c r="N286" s="101">
        <f t="shared" si="80"/>
        <v>80.904066957112079</v>
      </c>
      <c r="O286" s="101">
        <f t="shared" si="81"/>
        <v>1.9311716921415794</v>
      </c>
      <c r="P286" s="101">
        <f t="shared" si="82"/>
        <v>1.9311716921415794</v>
      </c>
      <c r="Q286" s="101">
        <f t="shared" si="83"/>
        <v>122.61041451250217</v>
      </c>
      <c r="R286" s="101">
        <f t="shared" si="84"/>
        <v>5.8172934818614879</v>
      </c>
      <c r="S286" s="101">
        <f t="shared" si="88"/>
        <v>626.91228622792937</v>
      </c>
      <c r="T286" s="101">
        <f t="shared" si="72"/>
        <v>156.34752594912814</v>
      </c>
      <c r="U286" s="101">
        <f t="shared" si="72"/>
        <v>17.132027165521247</v>
      </c>
      <c r="V286" s="33">
        <f t="shared" si="85"/>
        <v>1000.0000000000002</v>
      </c>
      <c r="W286" s="105">
        <f t="shared" si="86"/>
        <v>1290704.4257937616</v>
      </c>
      <c r="X286" s="112">
        <f t="shared" si="89"/>
        <v>826.52044688535091</v>
      </c>
      <c r="Y286" s="32">
        <f>(uNES*L286+ uOCEX*G286+uEREX*'PH + UC'!H286+uHOEX*I286+uNES*S286+ uOCEX*N286+uEREX*O286+uHOEX*P286)/(1+oDR)^A$5:A$65536</f>
        <v>500.28438061818179</v>
      </c>
    </row>
    <row r="287" spans="1:25" x14ac:dyDescent="0.25">
      <c r="A287" s="4">
        <v>281</v>
      </c>
      <c r="C287" s="110">
        <f>IF(male=0,VLOOKUP((A285:A1119/'Life tables'!$I$2)+age,lifetable,13,1),IF(male=1,VLOOKUP((A285:A1119/'Life tables'!$I$2)+age,lifetable,10,1),"error"))</f>
        <v>6.1270435815030666E-4</v>
      </c>
      <c r="F287" s="101">
        <f t="shared" si="73"/>
        <v>159.89348761659355</v>
      </c>
      <c r="G287" s="101">
        <f t="shared" si="74"/>
        <v>16.061635469719374</v>
      </c>
      <c r="H287" s="101">
        <f t="shared" si="75"/>
        <v>0.36755079519161904</v>
      </c>
      <c r="I287" s="101">
        <f t="shared" si="76"/>
        <v>0.36755079519161904</v>
      </c>
      <c r="J287" s="101">
        <f t="shared" si="77"/>
        <v>33.84537030732794</v>
      </c>
      <c r="K287" s="101">
        <f t="shared" si="78"/>
        <v>11.343545667171975</v>
      </c>
      <c r="L287" s="101">
        <f t="shared" si="87"/>
        <v>97.907834581991011</v>
      </c>
      <c r="M287" s="101">
        <f t="shared" si="79"/>
        <v>840.10651238340665</v>
      </c>
      <c r="N287" s="101">
        <f t="shared" si="80"/>
        <v>80.904077340384575</v>
      </c>
      <c r="O287" s="101">
        <f t="shared" si="81"/>
        <v>1.9311719399892173</v>
      </c>
      <c r="P287" s="101">
        <f t="shared" si="82"/>
        <v>1.9311719399892173</v>
      </c>
      <c r="Q287" s="101">
        <f t="shared" si="83"/>
        <v>123.17708818965646</v>
      </c>
      <c r="R287" s="101">
        <f t="shared" si="84"/>
        <v>5.839793290595237</v>
      </c>
      <c r="S287" s="101">
        <f t="shared" si="88"/>
        <v>626.32320968279191</v>
      </c>
      <c r="T287" s="101">
        <f t="shared" si="72"/>
        <v>157.0224584969844</v>
      </c>
      <c r="U287" s="101">
        <f t="shared" si="72"/>
        <v>17.183338957767212</v>
      </c>
      <c r="V287" s="33">
        <f t="shared" si="85"/>
        <v>1000.0000000000002</v>
      </c>
      <c r="W287" s="105">
        <f t="shared" si="86"/>
        <v>1287954.0042834112</v>
      </c>
      <c r="X287" s="112">
        <f t="shared" si="89"/>
        <v>825.79420254524848</v>
      </c>
      <c r="Y287" s="32">
        <f>(uNES*L287+ uOCEX*G287+uEREX*'PH + UC'!H287+uHOEX*I287+uNES*S287+ uOCEX*N287+uEREX*O287+uHOEX*P287)/(1+oDR)^A$5:A$65536</f>
        <v>499.6923711549793</v>
      </c>
    </row>
    <row r="288" spans="1:25" x14ac:dyDescent="0.25">
      <c r="A288" s="4">
        <v>282</v>
      </c>
      <c r="C288" s="110">
        <f>IF(male=0,VLOOKUP((A286:A1120/'Life tables'!$I$2)+age,lifetable,13,1),IF(male=1,VLOOKUP((A286:A1120/'Life tables'!$I$2)+age,lifetable,10,1),"error"))</f>
        <v>6.1270435815030666E-4</v>
      </c>
      <c r="F288" s="101">
        <f t="shared" si="73"/>
        <v>159.8933845990648</v>
      </c>
      <c r="G288" s="101">
        <f t="shared" si="74"/>
        <v>16.061625121393011</v>
      </c>
      <c r="H288" s="101">
        <f t="shared" si="75"/>
        <v>0.36755055838288359</v>
      </c>
      <c r="I288" s="101">
        <f t="shared" si="76"/>
        <v>0.36755055838288359</v>
      </c>
      <c r="J288" s="101">
        <f t="shared" si="77"/>
        <v>33.953629108279969</v>
      </c>
      <c r="K288" s="101">
        <f t="shared" si="78"/>
        <v>11.372357632120963</v>
      </c>
      <c r="L288" s="101">
        <f t="shared" si="87"/>
        <v>97.770671620505084</v>
      </c>
      <c r="M288" s="101">
        <f t="shared" si="79"/>
        <v>840.10661540093531</v>
      </c>
      <c r="N288" s="101">
        <f t="shared" si="80"/>
        <v>80.904087261195784</v>
      </c>
      <c r="O288" s="101">
        <f t="shared" si="81"/>
        <v>1.9311721767979526</v>
      </c>
      <c r="P288" s="101">
        <f t="shared" si="82"/>
        <v>1.9311721767979526</v>
      </c>
      <c r="Q288" s="101">
        <f t="shared" si="83"/>
        <v>123.74376193629875</v>
      </c>
      <c r="R288" s="101">
        <f t="shared" si="84"/>
        <v>5.8622931020880111</v>
      </c>
      <c r="S288" s="101">
        <f t="shared" si="88"/>
        <v>625.73412874775681</v>
      </c>
      <c r="T288" s="101">
        <f t="shared" si="72"/>
        <v>157.69739104457872</v>
      </c>
      <c r="U288" s="101">
        <f t="shared" si="72"/>
        <v>17.234650734208973</v>
      </c>
      <c r="V288" s="33">
        <f t="shared" si="85"/>
        <v>1000.0000000000001</v>
      </c>
      <c r="W288" s="105">
        <f t="shared" si="86"/>
        <v>1285208.2001634124</v>
      </c>
      <c r="X288" s="112">
        <f t="shared" si="89"/>
        <v>825.06795822121239</v>
      </c>
      <c r="Y288" s="32">
        <f>(uNES*L288+ uOCEX*G288+uEREX*'PH + UC'!H288+uHOEX*I288+uNES*S288+ uOCEX*N288+uEREX*O288+uHOEX*P288)/(1+oDR)^A$5:A$65536</f>
        <v>499.10066083282925</v>
      </c>
    </row>
    <row r="289" spans="1:25" x14ac:dyDescent="0.25">
      <c r="A289" s="4">
        <v>283</v>
      </c>
      <c r="C289" s="110">
        <f>IF(male=0,VLOOKUP((A287:A1121/'Life tables'!$I$2)+age,lifetable,13,1),IF(male=1,VLOOKUP((A287:A1121/'Life tables'!$I$2)+age,lifetable,10,1),"error"))</f>
        <v>6.1270435815030666E-4</v>
      </c>
      <c r="F289" s="101">
        <f t="shared" si="73"/>
        <v>159.89328616984074</v>
      </c>
      <c r="G289" s="101">
        <f t="shared" si="74"/>
        <v>16.061615233971452</v>
      </c>
      <c r="H289" s="101">
        <f t="shared" si="75"/>
        <v>0.36755033212138843</v>
      </c>
      <c r="I289" s="101">
        <f t="shared" si="76"/>
        <v>0.36755033212138843</v>
      </c>
      <c r="J289" s="101">
        <f t="shared" si="77"/>
        <v>34.061887842588654</v>
      </c>
      <c r="K289" s="101">
        <f t="shared" si="78"/>
        <v>11.40116957933351</v>
      </c>
      <c r="L289" s="101">
        <f t="shared" si="87"/>
        <v>97.633512849704346</v>
      </c>
      <c r="M289" s="101">
        <f t="shared" si="79"/>
        <v>840.10671383015938</v>
      </c>
      <c r="N289" s="101">
        <f t="shared" si="80"/>
        <v>80.904096740143316</v>
      </c>
      <c r="O289" s="101">
        <f t="shared" si="81"/>
        <v>1.9311724030594477</v>
      </c>
      <c r="P289" s="101">
        <f t="shared" si="82"/>
        <v>1.9311724030594477</v>
      </c>
      <c r="Q289" s="101">
        <f t="shared" si="83"/>
        <v>124.31043574933412</v>
      </c>
      <c r="R289" s="101">
        <f t="shared" si="84"/>
        <v>5.8847929162169255</v>
      </c>
      <c r="S289" s="101">
        <f t="shared" si="88"/>
        <v>625.14504361834611</v>
      </c>
      <c r="T289" s="101">
        <f t="shared" si="72"/>
        <v>158.37232359192276</v>
      </c>
      <c r="U289" s="101">
        <f t="shared" si="72"/>
        <v>17.285962495550436</v>
      </c>
      <c r="V289" s="33">
        <f t="shared" si="85"/>
        <v>1000.0000000000001</v>
      </c>
      <c r="W289" s="105">
        <f t="shared" si="86"/>
        <v>1282467.0064532862</v>
      </c>
      <c r="X289" s="112">
        <f t="shared" si="89"/>
        <v>824.34171391252687</v>
      </c>
      <c r="Y289" s="32">
        <f>(uNES*L289+ uOCEX*G289+uEREX*'PH + UC'!H289+uHOEX*I289+uNES*S289+ uOCEX*N289+uEREX*O289+uHOEX*P289)/(1+oDR)^A$5:A$65536</f>
        <v>498.50924952827182</v>
      </c>
    </row>
    <row r="290" spans="1:25" x14ac:dyDescent="0.25">
      <c r="A290" s="4">
        <v>284</v>
      </c>
      <c r="C290" s="110">
        <f>IF(male=0,VLOOKUP((A288:A1122/'Life tables'!$I$2)+age,lifetable,13,1),IF(male=1,VLOOKUP((A288:A1122/'Life tables'!$I$2)+age,lifetable,10,1),"error"))</f>
        <v>6.1270435815030666E-4</v>
      </c>
      <c r="F290" s="101">
        <f t="shared" si="73"/>
        <v>159.89319212456252</v>
      </c>
      <c r="G290" s="101">
        <f t="shared" si="74"/>
        <v>16.061605786926428</v>
      </c>
      <c r="H290" s="101">
        <f t="shared" si="75"/>
        <v>0.36755011593736925</v>
      </c>
      <c r="I290" s="101">
        <f t="shared" si="76"/>
        <v>0.36755011593736925</v>
      </c>
      <c r="J290" s="101">
        <f t="shared" si="77"/>
        <v>34.170146513222228</v>
      </c>
      <c r="K290" s="101">
        <f t="shared" si="78"/>
        <v>11.429981509599582</v>
      </c>
      <c r="L290" s="101">
        <f t="shared" si="87"/>
        <v>97.496358082939537</v>
      </c>
      <c r="M290" s="101">
        <f t="shared" si="79"/>
        <v>840.10680787543765</v>
      </c>
      <c r="N290" s="101">
        <f t="shared" si="80"/>
        <v>80.904105796907373</v>
      </c>
      <c r="O290" s="101">
        <f t="shared" si="81"/>
        <v>1.9311726192434671</v>
      </c>
      <c r="P290" s="101">
        <f t="shared" si="82"/>
        <v>1.9311726192434671</v>
      </c>
      <c r="Q290" s="101">
        <f t="shared" si="83"/>
        <v>124.87710962580546</v>
      </c>
      <c r="R290" s="101">
        <f t="shared" si="84"/>
        <v>5.907292732864569</v>
      </c>
      <c r="S290" s="101">
        <f t="shared" si="88"/>
        <v>624.55595448137331</v>
      </c>
      <c r="T290" s="101">
        <f t="shared" si="72"/>
        <v>159.0472561390277</v>
      </c>
      <c r="U290" s="101">
        <f t="shared" si="72"/>
        <v>17.337274242464151</v>
      </c>
      <c r="V290" s="33">
        <f t="shared" si="85"/>
        <v>1000.0000000000002</v>
      </c>
      <c r="W290" s="105">
        <f t="shared" si="86"/>
        <v>1279730.4161824912</v>
      </c>
      <c r="X290" s="112">
        <f t="shared" si="89"/>
        <v>823.61546961850831</v>
      </c>
      <c r="Y290" s="32">
        <f>(uNES*L290+ uOCEX*G290+uEREX*'PH + UC'!H290+uHOEX*I290+uNES*S290+ uOCEX*N290+uEREX*O290+uHOEX*P290)/(1+oDR)^A$5:A$65536</f>
        <v>497.91813711790945</v>
      </c>
    </row>
    <row r="291" spans="1:25" x14ac:dyDescent="0.25">
      <c r="A291" s="4">
        <v>285</v>
      </c>
      <c r="C291" s="110">
        <f>IF(male=0,VLOOKUP((A289:A1123/'Life tables'!$I$2)+age,lifetable,13,1),IF(male=1,VLOOKUP((A289:A1123/'Life tables'!$I$2)+age,lifetable,10,1),"error"))</f>
        <v>6.1270435815030666E-4</v>
      </c>
      <c r="F291" s="101">
        <f t="shared" si="73"/>
        <v>159.89310226797329</v>
      </c>
      <c r="G291" s="101">
        <f t="shared" si="74"/>
        <v>16.06159676064398</v>
      </c>
      <c r="H291" s="101">
        <f t="shared" si="75"/>
        <v>0.36754990938198467</v>
      </c>
      <c r="I291" s="101">
        <f t="shared" si="76"/>
        <v>0.36754990938198467</v>
      </c>
      <c r="J291" s="101">
        <f t="shared" si="77"/>
        <v>34.278405123016718</v>
      </c>
      <c r="K291" s="101">
        <f t="shared" si="78"/>
        <v>11.45879342367396</v>
      </c>
      <c r="L291" s="101">
        <f t="shared" si="87"/>
        <v>97.359207141874663</v>
      </c>
      <c r="M291" s="101">
        <f t="shared" si="79"/>
        <v>840.10689773202694</v>
      </c>
      <c r="N291" s="101">
        <f t="shared" si="80"/>
        <v>80.904114450291615</v>
      </c>
      <c r="O291" s="101">
        <f t="shared" si="81"/>
        <v>1.9311728257988519</v>
      </c>
      <c r="P291" s="101">
        <f t="shared" si="82"/>
        <v>1.9311728257988519</v>
      </c>
      <c r="Q291" s="101">
        <f t="shared" si="83"/>
        <v>125.4437835628874</v>
      </c>
      <c r="R291" s="101">
        <f t="shared" si="84"/>
        <v>5.9297925519187595</v>
      </c>
      <c r="S291" s="101">
        <f t="shared" si="88"/>
        <v>623.9668615153314</v>
      </c>
      <c r="T291" s="101">
        <f t="shared" si="72"/>
        <v>159.72218868590411</v>
      </c>
      <c r="U291" s="101">
        <f t="shared" si="72"/>
        <v>17.388585975592719</v>
      </c>
      <c r="V291" s="33">
        <f t="shared" si="85"/>
        <v>1000.0000000000002</v>
      </c>
      <c r="W291" s="105">
        <f t="shared" si="86"/>
        <v>1276998.422390406</v>
      </c>
      <c r="X291" s="112">
        <f t="shared" si="89"/>
        <v>822.88922533850337</v>
      </c>
      <c r="Y291" s="32">
        <f>(uNES*L291+ uOCEX*G291+uEREX*'PH + UC'!H291+uHOEX*I291+uNES*S291+ uOCEX*N291+uEREX*O291+uHOEX*P291)/(1+oDR)^A$5:A$65536</f>
        <v>497.3273234784071</v>
      </c>
    </row>
    <row r="292" spans="1:25" x14ac:dyDescent="0.25">
      <c r="A292" s="4">
        <v>286</v>
      </c>
      <c r="C292" s="110">
        <f>IF(male=0,VLOOKUP((A290:A1124/'Life tables'!$I$2)+age,lifetable,13,1),IF(male=1,VLOOKUP((A290:A1124/'Life tables'!$I$2)+age,lifetable,10,1),"error"))</f>
        <v>6.1270435815030666E-4</v>
      </c>
      <c r="F292" s="101">
        <f t="shared" si="73"/>
        <v>159.89301641351275</v>
      </c>
      <c r="G292" s="101">
        <f t="shared" si="74"/>
        <v>16.061588136383737</v>
      </c>
      <c r="H292" s="101">
        <f t="shared" si="75"/>
        <v>0.36754971202638431</v>
      </c>
      <c r="I292" s="101">
        <f t="shared" si="76"/>
        <v>0.36754971202638431</v>
      </c>
      <c r="J292" s="101">
        <f t="shared" si="77"/>
        <v>34.386663674681841</v>
      </c>
      <c r="K292" s="101">
        <f t="shared" si="78"/>
        <v>11.487605322277805</v>
      </c>
      <c r="L292" s="101">
        <f t="shared" si="87"/>
        <v>97.222059856116601</v>
      </c>
      <c r="M292" s="101">
        <f t="shared" si="79"/>
        <v>840.10698358648744</v>
      </c>
      <c r="N292" s="101">
        <f t="shared" si="80"/>
        <v>80.904122718262172</v>
      </c>
      <c r="O292" s="101">
        <f t="shared" si="81"/>
        <v>1.9311730231544519</v>
      </c>
      <c r="P292" s="101">
        <f t="shared" si="82"/>
        <v>1.9311730231544519</v>
      </c>
      <c r="Q292" s="101">
        <f t="shared" si="83"/>
        <v>126.01045755788041</v>
      </c>
      <c r="R292" s="101">
        <f t="shared" si="84"/>
        <v>5.9522923732723125</v>
      </c>
      <c r="S292" s="101">
        <f t="shared" si="88"/>
        <v>623.37776489076361</v>
      </c>
      <c r="T292" s="101">
        <f t="shared" si="72"/>
        <v>160.39712123256226</v>
      </c>
      <c r="U292" s="101">
        <f t="shared" si="72"/>
        <v>17.439897695550115</v>
      </c>
      <c r="V292" s="33">
        <f t="shared" si="85"/>
        <v>1000.0000000000002</v>
      </c>
      <c r="W292" s="105">
        <f t="shared" si="86"/>
        <v>1274271.0181263224</v>
      </c>
      <c r="X292" s="112">
        <f t="shared" si="89"/>
        <v>822.16298107188777</v>
      </c>
      <c r="Y292" s="32">
        <f>(uNES*L292+ uOCEX*G292+uEREX*'PH + UC'!H292+uHOEX*I292+uNES*S292+ uOCEX*N292+uEREX*O292+uHOEX*P292)/(1+oDR)^A$5:A$65536</f>
        <v>496.7368084864903</v>
      </c>
    </row>
    <row r="293" spans="1:25" x14ac:dyDescent="0.25">
      <c r="A293" s="4">
        <v>287</v>
      </c>
      <c r="C293" s="110">
        <f>IF(male=0,VLOOKUP((A291:A1125/'Life tables'!$I$2)+age,lifetable,13,1),IF(male=1,VLOOKUP((A291:A1125/'Life tables'!$I$2)+age,lifetable,10,1),"error"))</f>
        <v>6.1270435815030666E-4</v>
      </c>
      <c r="F293" s="101">
        <f t="shared" si="73"/>
        <v>159.89293438292984</v>
      </c>
      <c r="G293" s="101">
        <f t="shared" si="74"/>
        <v>16.061579896240001</v>
      </c>
      <c r="H293" s="101">
        <f t="shared" si="75"/>
        <v>0.36754952346081837</v>
      </c>
      <c r="I293" s="101">
        <f t="shared" si="76"/>
        <v>0.36754952346081837</v>
      </c>
      <c r="J293" s="101">
        <f t="shared" si="77"/>
        <v>34.494922170806632</v>
      </c>
      <c r="K293" s="101">
        <f t="shared" si="78"/>
        <v>11.516417206100162</v>
      </c>
      <c r="L293" s="101">
        <f t="shared" si="87"/>
        <v>97.08491606286141</v>
      </c>
      <c r="M293" s="101">
        <f t="shared" si="79"/>
        <v>840.10706561707036</v>
      </c>
      <c r="N293" s="101">
        <f t="shared" si="80"/>
        <v>80.904130617985032</v>
      </c>
      <c r="O293" s="101">
        <f t="shared" si="81"/>
        <v>1.931173211720018</v>
      </c>
      <c r="P293" s="101">
        <f t="shared" si="82"/>
        <v>1.931173211720018</v>
      </c>
      <c r="Q293" s="101">
        <f t="shared" si="83"/>
        <v>126.57713160820519</v>
      </c>
      <c r="R293" s="101">
        <f t="shared" si="84"/>
        <v>5.9747921968228157</v>
      </c>
      <c r="S293" s="101">
        <f t="shared" si="88"/>
        <v>622.78866477061729</v>
      </c>
      <c r="T293" s="101">
        <f t="shared" si="72"/>
        <v>161.07205377901181</v>
      </c>
      <c r="U293" s="101">
        <f t="shared" si="72"/>
        <v>17.491209402922976</v>
      </c>
      <c r="V293" s="33">
        <f t="shared" si="85"/>
        <v>1000.0000000000002</v>
      </c>
      <c r="W293" s="105">
        <f t="shared" si="86"/>
        <v>1271548.1964494265</v>
      </c>
      <c r="X293" s="112">
        <f t="shared" si="89"/>
        <v>821.43673681806536</v>
      </c>
      <c r="Y293" s="32">
        <f>(uNES*L293+ uOCEX*G293+uEREX*'PH + UC'!H293+uHOEX*I293+uNES*S293+ uOCEX*N293+uEREX*O293+uHOEX*P293)/(1+oDR)^A$5:A$65536</f>
        <v>496.14659201894528</v>
      </c>
    </row>
    <row r="294" spans="1:25" x14ac:dyDescent="0.25">
      <c r="A294" s="4">
        <v>288</v>
      </c>
      <c r="C294" s="110">
        <f>IF(male=0,VLOOKUP((A292:A1126/'Life tables'!$I$2)+age,lifetable,13,1),IF(male=1,VLOOKUP((A292:A1126/'Life tables'!$I$2)+age,lifetable,10,1),"error"))</f>
        <v>6.1270435815030666E-4</v>
      </c>
      <c r="F294" s="101">
        <f t="shared" si="73"/>
        <v>159.89285600591262</v>
      </c>
      <c r="G294" s="101">
        <f t="shared" si="74"/>
        <v>16.061572023104588</v>
      </c>
      <c r="H294" s="101">
        <f t="shared" si="75"/>
        <v>0.36754934329378702</v>
      </c>
      <c r="I294" s="101">
        <f t="shared" si="76"/>
        <v>0.36754934329378702</v>
      </c>
      <c r="J294" s="101">
        <f t="shared" si="77"/>
        <v>34.603180613864801</v>
      </c>
      <c r="K294" s="101">
        <f t="shared" si="78"/>
        <v>11.545229075799384</v>
      </c>
      <c r="L294" s="101">
        <f t="shared" si="87"/>
        <v>96.947775606556263</v>
      </c>
      <c r="M294" s="101">
        <f t="shared" si="79"/>
        <v>840.10714399408755</v>
      </c>
      <c r="N294" s="101">
        <f t="shared" si="80"/>
        <v>80.90413816586161</v>
      </c>
      <c r="O294" s="101">
        <f t="shared" si="81"/>
        <v>1.9311733918870493</v>
      </c>
      <c r="P294" s="101">
        <f t="shared" si="82"/>
        <v>1.9311733918870493</v>
      </c>
      <c r="Q294" s="101">
        <f t="shared" si="83"/>
        <v>127.14380571139731</v>
      </c>
      <c r="R294" s="101">
        <f t="shared" si="84"/>
        <v>5.9972920224724193</v>
      </c>
      <c r="S294" s="101">
        <f t="shared" si="88"/>
        <v>622.19956131058211</v>
      </c>
      <c r="T294" s="101">
        <f t="shared" si="72"/>
        <v>161.7469863252621</v>
      </c>
      <c r="U294" s="101">
        <f t="shared" si="72"/>
        <v>17.542521098271802</v>
      </c>
      <c r="V294" s="33">
        <f t="shared" si="85"/>
        <v>1000.0000000000002</v>
      </c>
      <c r="W294" s="105">
        <f t="shared" si="86"/>
        <v>1268829.9504287888</v>
      </c>
      <c r="X294" s="112">
        <f t="shared" si="89"/>
        <v>820.71049257646632</v>
      </c>
      <c r="Y294" s="32">
        <f>(uNES*L294+ uOCEX*G294+uEREX*'PH + UC'!H294+uHOEX*I294+uNES*S294+ uOCEX*N294+uEREX*O294+uHOEX*P294)/(1+oDR)^A$5:A$65536</f>
        <v>495.5566739526177</v>
      </c>
    </row>
    <row r="295" spans="1:25" x14ac:dyDescent="0.25">
      <c r="A295" s="4">
        <v>289</v>
      </c>
      <c r="C295" s="110">
        <f>IF(male=0,VLOOKUP((A293:A1127/'Life tables'!$I$2)+age,lifetable,13,1),IF(male=1,VLOOKUP((A293:A1127/'Life tables'!$I$2)+age,lifetable,10,1),"error"))</f>
        <v>6.1270435815030666E-4</v>
      </c>
      <c r="F295" s="101">
        <f t="shared" si="73"/>
        <v>159.89278111973465</v>
      </c>
      <c r="G295" s="101">
        <f t="shared" si="74"/>
        <v>16.061564500631281</v>
      </c>
      <c r="H295" s="101">
        <f t="shared" si="75"/>
        <v>0.36754917115122715</v>
      </c>
      <c r="I295" s="101">
        <f t="shared" si="76"/>
        <v>0.36754917115122715</v>
      </c>
      <c r="J295" s="101">
        <f t="shared" si="77"/>
        <v>34.711439006219884</v>
      </c>
      <c r="K295" s="101">
        <f t="shared" si="78"/>
        <v>11.5740409320045</v>
      </c>
      <c r="L295" s="101">
        <f t="shared" si="87"/>
        <v>96.810638338576524</v>
      </c>
      <c r="M295" s="101">
        <f t="shared" si="79"/>
        <v>840.10721888026546</v>
      </c>
      <c r="N295" s="101">
        <f t="shared" si="80"/>
        <v>80.904145377562784</v>
      </c>
      <c r="O295" s="101">
        <f t="shared" si="81"/>
        <v>1.931173564029609</v>
      </c>
      <c r="P295" s="101">
        <f t="shared" si="82"/>
        <v>1.931173564029609</v>
      </c>
      <c r="Q295" s="101">
        <f t="shared" si="83"/>
        <v>127.71047986510209</v>
      </c>
      <c r="R295" s="101">
        <f t="shared" si="84"/>
        <v>6.0197918501276311</v>
      </c>
      <c r="S295" s="101">
        <f t="shared" si="88"/>
        <v>621.61045465941379</v>
      </c>
      <c r="T295" s="101">
        <f t="shared" si="72"/>
        <v>162.42191887132196</v>
      </c>
      <c r="U295" s="101">
        <f t="shared" si="72"/>
        <v>17.593832782132132</v>
      </c>
      <c r="V295" s="33">
        <f t="shared" si="85"/>
        <v>1000.0000000000001</v>
      </c>
      <c r="W295" s="105">
        <f t="shared" si="86"/>
        <v>1266116.2731433492</v>
      </c>
      <c r="X295" s="112">
        <f t="shared" si="89"/>
        <v>819.98424834654611</v>
      </c>
      <c r="Y295" s="32">
        <f>(uNES*L295+ uOCEX*G295+uEREX*'PH + UC'!H295+uHOEX*I295+uNES*S295+ uOCEX*N295+uEREX*O295+uHOEX*P295)/(1+oDR)^A$5:A$65536</f>
        <v>494.96705416441267</v>
      </c>
    </row>
    <row r="296" spans="1:25" x14ac:dyDescent="0.25">
      <c r="A296" s="4">
        <v>290</v>
      </c>
      <c r="C296" s="110">
        <f>IF(male=0,VLOOKUP((A294:A1128/'Life tables'!$I$2)+age,lifetable,13,1),IF(male=1,VLOOKUP((A294:A1128/'Life tables'!$I$2)+age,lifetable,10,1),"error"))</f>
        <v>6.1270435815030666E-4</v>
      </c>
      <c r="F296" s="101">
        <f t="shared" si="73"/>
        <v>159.89270956891721</v>
      </c>
      <c r="G296" s="101">
        <f t="shared" si="74"/>
        <v>16.061557313201924</v>
      </c>
      <c r="H296" s="101">
        <f t="shared" si="75"/>
        <v>0.36754900667573637</v>
      </c>
      <c r="I296" s="101">
        <f t="shared" si="76"/>
        <v>0.36754900667573637</v>
      </c>
      <c r="J296" s="101">
        <f t="shared" si="77"/>
        <v>34.819697350130149</v>
      </c>
      <c r="K296" s="101">
        <f t="shared" si="78"/>
        <v>11.60285277531653</v>
      </c>
      <c r="L296" s="101">
        <f t="shared" si="87"/>
        <v>96.673504116917144</v>
      </c>
      <c r="M296" s="101">
        <f t="shared" si="79"/>
        <v>840.1072904310829</v>
      </c>
      <c r="N296" s="101">
        <f t="shared" si="80"/>
        <v>80.904152268061537</v>
      </c>
      <c r="O296" s="101">
        <f t="shared" si="81"/>
        <v>1.9311737285050998</v>
      </c>
      <c r="P296" s="101">
        <f t="shared" si="82"/>
        <v>1.9311737285050998</v>
      </c>
      <c r="Q296" s="101">
        <f t="shared" si="83"/>
        <v>128.27715406706974</v>
      </c>
      <c r="R296" s="101">
        <f t="shared" si="84"/>
        <v>6.0422916796991233</v>
      </c>
      <c r="S296" s="101">
        <f t="shared" si="88"/>
        <v>621.02134495924224</v>
      </c>
      <c r="T296" s="101">
        <f t="shared" si="72"/>
        <v>163.0968514171999</v>
      </c>
      <c r="U296" s="101">
        <f t="shared" si="72"/>
        <v>17.645144455015654</v>
      </c>
      <c r="V296" s="33">
        <f t="shared" si="85"/>
        <v>1000.0000000000001</v>
      </c>
      <c r="W296" s="105">
        <f t="shared" si="86"/>
        <v>1263407.1576819066</v>
      </c>
      <c r="X296" s="112">
        <f t="shared" si="89"/>
        <v>819.25800412778449</v>
      </c>
      <c r="Y296" s="32">
        <f>(uNES*L296+ uOCEX*G296+uEREX*'PH + UC'!H296+uHOEX*I296+uNES*S296+ uOCEX*N296+uEREX*O296+uHOEX*P296)/(1+oDR)^A$5:A$65536</f>
        <v>494.37773253129382</v>
      </c>
    </row>
    <row r="297" spans="1:25" x14ac:dyDescent="0.25">
      <c r="A297" s="4">
        <v>291</v>
      </c>
      <c r="C297" s="110">
        <f>IF(male=0,VLOOKUP((A295:A1129/'Life tables'!$I$2)+age,lifetable,13,1),IF(male=1,VLOOKUP((A295:A1129/'Life tables'!$I$2)+age,lifetable,10,1),"error"))</f>
        <v>6.1270435815030666E-4</v>
      </c>
      <c r="F297" s="101">
        <f t="shared" si="73"/>
        <v>159.89264120490648</v>
      </c>
      <c r="G297" s="101">
        <f t="shared" si="74"/>
        <v>16.061550445893968</v>
      </c>
      <c r="H297" s="101">
        <f t="shared" si="75"/>
        <v>0.36754884952583067</v>
      </c>
      <c r="I297" s="101">
        <f t="shared" si="76"/>
        <v>0.36754884952583067</v>
      </c>
      <c r="J297" s="101">
        <f t="shared" si="77"/>
        <v>34.927955647753286</v>
      </c>
      <c r="K297" s="101">
        <f t="shared" si="78"/>
        <v>11.631664606309716</v>
      </c>
      <c r="L297" s="101">
        <f t="shared" si="87"/>
        <v>96.536372805897855</v>
      </c>
      <c r="M297" s="101">
        <f t="shared" si="79"/>
        <v>840.10735879509366</v>
      </c>
      <c r="N297" s="101">
        <f t="shared" si="80"/>
        <v>80.90415885166388</v>
      </c>
      <c r="O297" s="101">
        <f t="shared" si="81"/>
        <v>1.9311738856550056</v>
      </c>
      <c r="P297" s="101">
        <f t="shared" si="82"/>
        <v>1.9311738856550056</v>
      </c>
      <c r="Q297" s="101">
        <f t="shared" si="83"/>
        <v>128.84382831515072</v>
      </c>
      <c r="R297" s="101">
        <f t="shared" si="84"/>
        <v>6.0647915111015465</v>
      </c>
      <c r="S297" s="101">
        <f t="shared" si="88"/>
        <v>620.43223234586753</v>
      </c>
      <c r="T297" s="101">
        <f t="shared" si="72"/>
        <v>163.77178396290401</v>
      </c>
      <c r="U297" s="101">
        <f t="shared" si="72"/>
        <v>17.696456117411262</v>
      </c>
      <c r="V297" s="33">
        <f t="shared" si="85"/>
        <v>1000.0000000000001</v>
      </c>
      <c r="W297" s="105">
        <f t="shared" si="86"/>
        <v>1260702.5971431015</v>
      </c>
      <c r="X297" s="112">
        <f t="shared" si="89"/>
        <v>818.53175991968487</v>
      </c>
      <c r="Y297" s="32">
        <f>(uNES*L297+ uOCEX*G297+uEREX*'PH + UC'!H297+uHOEX*I297+uNES*S297+ uOCEX*N297+uEREX*O297+uHOEX*P297)/(1+oDR)^A$5:A$65536</f>
        <v>493.78870893028227</v>
      </c>
    </row>
    <row r="298" spans="1:25" x14ac:dyDescent="0.25">
      <c r="A298" s="4">
        <v>292</v>
      </c>
      <c r="C298" s="110">
        <f>IF(male=0,VLOOKUP((A296:A1130/'Life tables'!$I$2)+age,lifetable,13,1),IF(male=1,VLOOKUP((A296:A1130/'Life tables'!$I$2)+age,lifetable,10,1),"error"))</f>
        <v>6.1270435815030666E-4</v>
      </c>
      <c r="F298" s="101">
        <f t="shared" si="73"/>
        <v>159.89257588576501</v>
      </c>
      <c r="G298" s="101">
        <f t="shared" si="74"/>
        <v>16.061543884449502</v>
      </c>
      <c r="H298" s="101">
        <f t="shared" si="75"/>
        <v>0.3675486993752351</v>
      </c>
      <c r="I298" s="101">
        <f t="shared" si="76"/>
        <v>0.3675486993752351</v>
      </c>
      <c r="J298" s="101">
        <f t="shared" si="77"/>
        <v>35.03621390115088</v>
      </c>
      <c r="K298" s="101">
        <f t="shared" si="78"/>
        <v>11.660476425532728</v>
      </c>
      <c r="L298" s="101">
        <f t="shared" si="87"/>
        <v>96.399244275881443</v>
      </c>
      <c r="M298" s="101">
        <f t="shared" si="79"/>
        <v>840.10742411423507</v>
      </c>
      <c r="N298" s="101">
        <f t="shared" si="80"/>
        <v>80.904165142038721</v>
      </c>
      <c r="O298" s="101">
        <f t="shared" si="81"/>
        <v>1.9311740358056011</v>
      </c>
      <c r="P298" s="101">
        <f t="shared" si="82"/>
        <v>1.9311740358056011</v>
      </c>
      <c r="Q298" s="101">
        <f t="shared" si="83"/>
        <v>129.41050260729114</v>
      </c>
      <c r="R298" s="101">
        <f t="shared" si="84"/>
        <v>6.0872913442533534</v>
      </c>
      <c r="S298" s="101">
        <f t="shared" si="88"/>
        <v>619.84311694904068</v>
      </c>
      <c r="T298" s="101">
        <f t="shared" si="72"/>
        <v>164.44671650844202</v>
      </c>
      <c r="U298" s="101">
        <f t="shared" si="72"/>
        <v>17.74776776978608</v>
      </c>
      <c r="V298" s="33">
        <f t="shared" si="85"/>
        <v>1000.0000000000001</v>
      </c>
      <c r="W298" s="105">
        <f t="shared" si="86"/>
        <v>1258002.5846354074</v>
      </c>
      <c r="X298" s="112">
        <f t="shared" si="89"/>
        <v>817.80551572177205</v>
      </c>
      <c r="Y298" s="32">
        <f>(uNES*L298+ uOCEX*G298+uEREX*'PH + UC'!H298+uHOEX*I298+uNES*S298+ uOCEX*N298+uEREX*O298+uHOEX*P298)/(1+oDR)^A$5:A$65536</f>
        <v>493.19998323845726</v>
      </c>
    </row>
    <row r="299" spans="1:25" x14ac:dyDescent="0.25">
      <c r="A299" s="4">
        <v>293</v>
      </c>
      <c r="C299" s="110">
        <f>IF(male=0,VLOOKUP((A297:A1131/'Life tables'!$I$2)+age,lifetable,13,1),IF(male=1,VLOOKUP((A297:A1131/'Life tables'!$I$2)+age,lifetable,10,1),"error"))</f>
        <v>6.1270435815030666E-4</v>
      </c>
      <c r="F299" s="101">
        <f t="shared" si="73"/>
        <v>159.89251347587722</v>
      </c>
      <c r="G299" s="101">
        <f t="shared" si="74"/>
        <v>16.061537615245655</v>
      </c>
      <c r="H299" s="101">
        <f t="shared" si="75"/>
        <v>0.36754855591220714</v>
      </c>
      <c r="I299" s="101">
        <f t="shared" si="76"/>
        <v>0.36754855591220714</v>
      </c>
      <c r="J299" s="101">
        <f t="shared" si="77"/>
        <v>35.144472112292689</v>
      </c>
      <c r="K299" s="101">
        <f t="shared" si="78"/>
        <v>11.689288233509799</v>
      </c>
      <c r="L299" s="101">
        <f t="shared" si="87"/>
        <v>96.262118403004663</v>
      </c>
      <c r="M299" s="101">
        <f t="shared" si="79"/>
        <v>840.10748652412292</v>
      </c>
      <c r="N299" s="101">
        <f t="shared" si="80"/>
        <v>80.90417115224615</v>
      </c>
      <c r="O299" s="101">
        <f t="shared" si="81"/>
        <v>1.931174179268629</v>
      </c>
      <c r="P299" s="101">
        <f t="shared" si="82"/>
        <v>1.931174179268629</v>
      </c>
      <c r="Q299" s="101">
        <f t="shared" si="83"/>
        <v>129.97717694152865</v>
      </c>
      <c r="R299" s="101">
        <f t="shared" si="84"/>
        <v>6.1097911790766277</v>
      </c>
      <c r="S299" s="101">
        <f t="shared" si="88"/>
        <v>619.25399889273422</v>
      </c>
      <c r="T299" s="101">
        <f t="shared" si="72"/>
        <v>165.12164905382133</v>
      </c>
      <c r="U299" s="101">
        <f t="shared" si="72"/>
        <v>17.799079412586426</v>
      </c>
      <c r="V299" s="33">
        <f t="shared" si="85"/>
        <v>1000.0000000000001</v>
      </c>
      <c r="W299" s="105">
        <f t="shared" si="86"/>
        <v>1255307.1132771133</v>
      </c>
      <c r="X299" s="112">
        <f t="shared" si="89"/>
        <v>817.07927153359242</v>
      </c>
      <c r="Y299" s="32">
        <f>(uNES*L299+ uOCEX*G299+uEREX*'PH + UC'!H299+uHOEX*I299+uNES*S299+ uOCEX*N299+uEREX*O299+uHOEX*P299)/(1+oDR)^A$5:A$65536</f>
        <v>492.61155533295448</v>
      </c>
    </row>
    <row r="300" spans="1:25" x14ac:dyDescent="0.25">
      <c r="A300" s="4">
        <v>294</v>
      </c>
      <c r="C300" s="110">
        <f>IF(male=0,VLOOKUP((A298:A1132/'Life tables'!$I$2)+age,lifetable,13,1),IF(male=1,VLOOKUP((A298:A1132/'Life tables'!$I$2)+age,lifetable,10,1),"error"))</f>
        <v>6.1270435815030666E-4</v>
      </c>
      <c r="F300" s="101">
        <f t="shared" si="73"/>
        <v>159.89245384566763</v>
      </c>
      <c r="G300" s="101">
        <f t="shared" si="74"/>
        <v>16.061531625266305</v>
      </c>
      <c r="H300" s="101">
        <f t="shared" si="75"/>
        <v>0.36754841883888867</v>
      </c>
      <c r="I300" s="101">
        <f t="shared" si="76"/>
        <v>0.36754841883888867</v>
      </c>
      <c r="J300" s="101">
        <f t="shared" si="77"/>
        <v>35.252730283060757</v>
      </c>
      <c r="K300" s="101">
        <f t="shared" si="78"/>
        <v>11.718100030741814</v>
      </c>
      <c r="L300" s="101">
        <f t="shared" si="87"/>
        <v>96.124995068920981</v>
      </c>
      <c r="M300" s="101">
        <f t="shared" si="79"/>
        <v>840.10754615433245</v>
      </c>
      <c r="N300" s="101">
        <f t="shared" si="80"/>
        <v>80.904176894764518</v>
      </c>
      <c r="O300" s="101">
        <f t="shared" si="81"/>
        <v>1.9311743163419475</v>
      </c>
      <c r="P300" s="101">
        <f t="shared" si="82"/>
        <v>1.9311743163419475</v>
      </c>
      <c r="Q300" s="101">
        <f t="shared" si="83"/>
        <v>130.54385131598829</v>
      </c>
      <c r="R300" s="101">
        <f t="shared" si="84"/>
        <v>6.1322910154969232</v>
      </c>
      <c r="S300" s="101">
        <f t="shared" si="88"/>
        <v>618.66487829539881</v>
      </c>
      <c r="T300" s="101">
        <f t="shared" si="72"/>
        <v>165.79658159904903</v>
      </c>
      <c r="U300" s="101">
        <f t="shared" si="72"/>
        <v>17.850391046238737</v>
      </c>
      <c r="V300" s="33">
        <f t="shared" si="85"/>
        <v>1000.0000000000001</v>
      </c>
      <c r="W300" s="105">
        <f t="shared" si="86"/>
        <v>1252616.1761963151</v>
      </c>
      <c r="X300" s="112">
        <f t="shared" si="89"/>
        <v>816.35302735471237</v>
      </c>
      <c r="Y300" s="32">
        <f>(uNES*L300+ uOCEX*G300+uEREX*'PH + UC'!H300+uHOEX*I300+uNES*S300+ uOCEX*N300+uEREX*O300+uHOEX*P300)/(1+oDR)^A$5:A$65536</f>
        <v>492.02342509096582</v>
      </c>
    </row>
    <row r="301" spans="1:25" x14ac:dyDescent="0.25">
      <c r="A301" s="4">
        <v>295</v>
      </c>
      <c r="C301" s="110">
        <f>IF(male=0,VLOOKUP((A299:A1133/'Life tables'!$I$2)+age,lifetable,13,1),IF(male=1,VLOOKUP((A299:A1133/'Life tables'!$I$2)+age,lifetable,10,1),"error"))</f>
        <v>6.1270435815030666E-4</v>
      </c>
      <c r="F301" s="101">
        <f t="shared" si="73"/>
        <v>159.89239687133198</v>
      </c>
      <c r="G301" s="101">
        <f t="shared" si="74"/>
        <v>16.061525902075047</v>
      </c>
      <c r="H301" s="101">
        <f t="shared" si="75"/>
        <v>0.367548287870688</v>
      </c>
      <c r="I301" s="101">
        <f t="shared" si="76"/>
        <v>0.367548287870688</v>
      </c>
      <c r="J301" s="101">
        <f t="shared" si="77"/>
        <v>35.360988415253281</v>
      </c>
      <c r="K301" s="101">
        <f t="shared" si="78"/>
        <v>11.746911817707348</v>
      </c>
      <c r="L301" s="101">
        <f t="shared" si="87"/>
        <v>95.987874160554924</v>
      </c>
      <c r="M301" s="101">
        <f t="shared" si="79"/>
        <v>840.10760312866807</v>
      </c>
      <c r="N301" s="101">
        <f t="shared" si="80"/>
        <v>80.904182381516478</v>
      </c>
      <c r="O301" s="101">
        <f t="shared" si="81"/>
        <v>1.931174447310148</v>
      </c>
      <c r="P301" s="101">
        <f t="shared" si="82"/>
        <v>1.931174447310148</v>
      </c>
      <c r="Q301" s="101">
        <f t="shared" si="83"/>
        <v>131.1105257288786</v>
      </c>
      <c r="R301" s="101">
        <f t="shared" si="84"/>
        <v>6.1547908534431111</v>
      </c>
      <c r="S301" s="101">
        <f t="shared" si="88"/>
        <v>618.07575527020958</v>
      </c>
      <c r="T301" s="101">
        <f t="shared" si="72"/>
        <v>166.47151414413187</v>
      </c>
      <c r="U301" s="101">
        <f t="shared" si="72"/>
        <v>17.90170267115046</v>
      </c>
      <c r="V301" s="33">
        <f t="shared" si="85"/>
        <v>1000</v>
      </c>
      <c r="W301" s="105">
        <f t="shared" si="86"/>
        <v>1249929.7665308979</v>
      </c>
      <c r="X301" s="112">
        <f t="shared" si="89"/>
        <v>815.62678318471774</v>
      </c>
      <c r="Y301" s="32">
        <f>(uNES*L301+ uOCEX*G301+uEREX*'PH + UC'!H301+uHOEX*I301+uNES*S301+ uOCEX*N301+uEREX*O301+uHOEX*P301)/(1+oDR)^A$5:A$65536</f>
        <v>491.43559238973916</v>
      </c>
    </row>
    <row r="302" spans="1:25" x14ac:dyDescent="0.25">
      <c r="A302" s="4">
        <v>296</v>
      </c>
      <c r="C302" s="110">
        <f>IF(male=0,VLOOKUP((A300:A1134/'Life tables'!$I$2)+age,lifetable,13,1),IF(male=1,VLOOKUP((A300:A1134/'Life tables'!$I$2)+age,lifetable,10,1),"error"))</f>
        <v>6.1270435815030666E-4</v>
      </c>
      <c r="F302" s="101">
        <f t="shared" si="73"/>
        <v>159.89234243458009</v>
      </c>
      <c r="G302" s="101">
        <f t="shared" si="74"/>
        <v>16.06152043378939</v>
      </c>
      <c r="H302" s="101">
        <f t="shared" si="75"/>
        <v>0.3675481627356888</v>
      </c>
      <c r="I302" s="101">
        <f t="shared" si="76"/>
        <v>0.3675481627356888</v>
      </c>
      <c r="J302" s="101">
        <f t="shared" si="77"/>
        <v>35.469246510588391</v>
      </c>
      <c r="K302" s="101">
        <f t="shared" si="78"/>
        <v>11.775723594863658</v>
      </c>
      <c r="L302" s="101">
        <f t="shared" si="87"/>
        <v>95.850755569867275</v>
      </c>
      <c r="M302" s="101">
        <f t="shared" si="79"/>
        <v>840.10765756542003</v>
      </c>
      <c r="N302" s="101">
        <f t="shared" si="80"/>
        <v>80.904187623893634</v>
      </c>
      <c r="O302" s="101">
        <f t="shared" si="81"/>
        <v>1.9311745724451475</v>
      </c>
      <c r="P302" s="101">
        <f t="shared" si="82"/>
        <v>1.9311745724451475</v>
      </c>
      <c r="Q302" s="101">
        <f t="shared" si="83"/>
        <v>131.67720017848791</v>
      </c>
      <c r="R302" s="101">
        <f t="shared" si="84"/>
        <v>6.1772906928472286</v>
      </c>
      <c r="S302" s="101">
        <f t="shared" si="88"/>
        <v>617.48662992530103</v>
      </c>
      <c r="T302" s="101">
        <f t="shared" si="72"/>
        <v>167.1464466890763</v>
      </c>
      <c r="U302" s="101">
        <f t="shared" si="72"/>
        <v>17.953014287710886</v>
      </c>
      <c r="V302" s="33">
        <f t="shared" si="85"/>
        <v>1000.0000000000001</v>
      </c>
      <c r="W302" s="105">
        <f t="shared" si="86"/>
        <v>1247247.8774285272</v>
      </c>
      <c r="X302" s="112">
        <f t="shared" si="89"/>
        <v>814.90053902321301</v>
      </c>
      <c r="Y302" s="32">
        <f>(uNES*L302+ uOCEX*G302+uEREX*'PH + UC'!H302+uHOEX*I302+uNES*S302+ uOCEX*N302+uEREX*O302+uHOEX*P302)/(1+oDR)^A$5:A$65536</f>
        <v>490.84805710657798</v>
      </c>
    </row>
    <row r="303" spans="1:25" x14ac:dyDescent="0.25">
      <c r="A303" s="4">
        <v>297</v>
      </c>
      <c r="C303" s="110">
        <f>IF(male=0,VLOOKUP((A301:A1135/'Life tables'!$I$2)+age,lifetable,13,1),IF(male=1,VLOOKUP((A301:A1135/'Life tables'!$I$2)+age,lifetable,10,1),"error"))</f>
        <v>6.1270435815030666E-4</v>
      </c>
      <c r="F303" s="101">
        <f t="shared" si="73"/>
        <v>159.89229042239037</v>
      </c>
      <c r="G303" s="101">
        <f t="shared" si="74"/>
        <v>16.061515209056076</v>
      </c>
      <c r="H303" s="101">
        <f t="shared" si="75"/>
        <v>0.36754804317408579</v>
      </c>
      <c r="I303" s="101">
        <f t="shared" si="76"/>
        <v>0.36754804317408579</v>
      </c>
      <c r="J303" s="101">
        <f t="shared" si="77"/>
        <v>35.577504570707674</v>
      </c>
      <c r="K303" s="101">
        <f t="shared" si="78"/>
        <v>11.804535362647639</v>
      </c>
      <c r="L303" s="101">
        <f t="shared" si="87"/>
        <v>95.713639193630812</v>
      </c>
      <c r="M303" s="101">
        <f t="shared" si="79"/>
        <v>840.10770957760974</v>
      </c>
      <c r="N303" s="101">
        <f t="shared" si="80"/>
        <v>80.904192632780195</v>
      </c>
      <c r="O303" s="101">
        <f t="shared" si="81"/>
        <v>1.9311746920067505</v>
      </c>
      <c r="P303" s="101">
        <f t="shared" si="82"/>
        <v>1.9311746920067505</v>
      </c>
      <c r="Q303" s="101">
        <f t="shared" si="83"/>
        <v>132.2438746631808</v>
      </c>
      <c r="R303" s="101">
        <f t="shared" si="84"/>
        <v>6.1997905336443413</v>
      </c>
      <c r="S303" s="101">
        <f t="shared" si="88"/>
        <v>616.89750236399095</v>
      </c>
      <c r="T303" s="101">
        <f t="shared" si="72"/>
        <v>167.82137923388848</v>
      </c>
      <c r="U303" s="101">
        <f t="shared" si="72"/>
        <v>18.004325896291981</v>
      </c>
      <c r="V303" s="33">
        <f t="shared" si="85"/>
        <v>1000.0000000000001</v>
      </c>
      <c r="W303" s="105">
        <f t="shared" si="86"/>
        <v>1244570.502046631</v>
      </c>
      <c r="X303" s="112">
        <f t="shared" si="89"/>
        <v>814.17429486981973</v>
      </c>
      <c r="Y303" s="32">
        <f>(uNES*L303+ uOCEX*G303+uEREX*'PH + UC'!H303+uHOEX*I303+uNES*S303+ uOCEX*N303+uEREX*O303+uHOEX*P303)/(1+oDR)^A$5:A$65536</f>
        <v>490.2608191188404</v>
      </c>
    </row>
    <row r="304" spans="1:25" x14ac:dyDescent="0.25">
      <c r="A304" s="4">
        <v>298</v>
      </c>
      <c r="C304" s="110">
        <f>IF(male=0,VLOOKUP((A302:A1136/'Life tables'!$I$2)+age,lifetable,13,1),IF(male=1,VLOOKUP((A302:A1136/'Life tables'!$I$2)+age,lifetable,10,1),"error"))</f>
        <v>6.1270435815030666E-4</v>
      </c>
      <c r="F304" s="101">
        <f t="shared" si="73"/>
        <v>159.8922407267751</v>
      </c>
      <c r="G304" s="101">
        <f t="shared" si="74"/>
        <v>16.061510217027514</v>
      </c>
      <c r="H304" s="101">
        <f t="shared" si="75"/>
        <v>0.3675479289376451</v>
      </c>
      <c r="I304" s="101">
        <f t="shared" si="76"/>
        <v>0.3675479289376451</v>
      </c>
      <c r="J304" s="101">
        <f t="shared" si="77"/>
        <v>35.685762597179611</v>
      </c>
      <c r="K304" s="101">
        <f t="shared" si="78"/>
        <v>11.833347121476727</v>
      </c>
      <c r="L304" s="101">
        <f t="shared" si="87"/>
        <v>95.57652493321595</v>
      </c>
      <c r="M304" s="101">
        <f t="shared" si="79"/>
        <v>840.10775927322493</v>
      </c>
      <c r="N304" s="101">
        <f t="shared" si="80"/>
        <v>80.90419741857562</v>
      </c>
      <c r="O304" s="101">
        <f t="shared" si="81"/>
        <v>1.9311748062431908</v>
      </c>
      <c r="P304" s="101">
        <f t="shared" si="82"/>
        <v>1.9311748062431908</v>
      </c>
      <c r="Q304" s="101">
        <f t="shared" si="83"/>
        <v>132.81054918139469</v>
      </c>
      <c r="R304" s="101">
        <f t="shared" si="84"/>
        <v>6.2222903757724062</v>
      </c>
      <c r="S304" s="101">
        <f t="shared" si="88"/>
        <v>616.30837268499579</v>
      </c>
      <c r="T304" s="101">
        <f t="shared" si="72"/>
        <v>168.4963117785743</v>
      </c>
      <c r="U304" s="101">
        <f t="shared" si="72"/>
        <v>18.055637497249133</v>
      </c>
      <c r="V304" s="33">
        <f t="shared" si="85"/>
        <v>1000</v>
      </c>
      <c r="W304" s="105">
        <f t="shared" si="86"/>
        <v>1241897.6335523911</v>
      </c>
      <c r="X304" s="112">
        <f t="shared" si="89"/>
        <v>813.44805072417648</v>
      </c>
      <c r="Y304" s="32">
        <f>(uNES*L304+ uOCEX*G304+uEREX*'PH + UC'!H304+uHOEX*I304+uNES*S304+ uOCEX*N304+uEREX*O304+uHOEX*P304)/(1+oDR)^A$5:A$65536</f>
        <v>489.67387830393938</v>
      </c>
    </row>
    <row r="305" spans="1:25" x14ac:dyDescent="0.25">
      <c r="A305" s="4">
        <v>299</v>
      </c>
      <c r="C305" s="110">
        <f>IF(male=0,VLOOKUP((A303:A1137/'Life tables'!$I$2)+age,lifetable,13,1),IF(male=1,VLOOKUP((A303:A1137/'Life tables'!$I$2)+age,lifetable,10,1),"error"))</f>
        <v>6.1270435815030666E-4</v>
      </c>
      <c r="F305" s="101">
        <f t="shared" si="73"/>
        <v>159.89219324455618</v>
      </c>
      <c r="G305" s="101">
        <f t="shared" si="74"/>
        <v>16.06150544733925</v>
      </c>
      <c r="H305" s="101">
        <f t="shared" si="75"/>
        <v>0.36754781978918899</v>
      </c>
      <c r="I305" s="101">
        <f t="shared" si="76"/>
        <v>0.36754781978918899</v>
      </c>
      <c r="J305" s="101">
        <f t="shared" si="77"/>
        <v>35.794020591502829</v>
      </c>
      <c r="K305" s="101">
        <f t="shared" si="78"/>
        <v>11.862158871749763</v>
      </c>
      <c r="L305" s="101">
        <f t="shared" si="87"/>
        <v>95.439412694385965</v>
      </c>
      <c r="M305" s="101">
        <f t="shared" si="79"/>
        <v>840.1078067554439</v>
      </c>
      <c r="N305" s="101">
        <f t="shared" si="80"/>
        <v>80.904201991216183</v>
      </c>
      <c r="O305" s="101">
        <f t="shared" si="81"/>
        <v>1.9311749153916471</v>
      </c>
      <c r="P305" s="101">
        <f t="shared" si="82"/>
        <v>1.9311749153916471</v>
      </c>
      <c r="Q305" s="101">
        <f t="shared" si="83"/>
        <v>133.37722373163655</v>
      </c>
      <c r="R305" s="101">
        <f t="shared" si="84"/>
        <v>6.2447902191721445</v>
      </c>
      <c r="S305" s="101">
        <f t="shared" si="88"/>
        <v>615.71924098263571</v>
      </c>
      <c r="T305" s="101">
        <f t="shared" si="72"/>
        <v>169.17124432313938</v>
      </c>
      <c r="U305" s="101">
        <f t="shared" si="72"/>
        <v>18.106949090921908</v>
      </c>
      <c r="V305" s="33">
        <f t="shared" si="85"/>
        <v>1000.0000000000001</v>
      </c>
      <c r="W305" s="105">
        <f t="shared" si="86"/>
        <v>1239229.2651227277</v>
      </c>
      <c r="X305" s="112">
        <f t="shared" si="89"/>
        <v>812.72180658593879</v>
      </c>
      <c r="Y305" s="32">
        <f>(uNES*L305+ uOCEX*G305+uEREX*'PH + UC'!H305+uHOEX*I305+uNES*S305+ uOCEX*N305+uEREX*O305+uHOEX*P305)/(1+oDR)^A$5:A$65536</f>
        <v>489.08723453934186</v>
      </c>
    </row>
    <row r="306" spans="1:25" x14ac:dyDescent="0.25">
      <c r="A306" s="4">
        <v>300</v>
      </c>
      <c r="C306" s="110">
        <f>IF(male=0,VLOOKUP((A304:A1138/'Life tables'!$I$2)+age,lifetable,13,1),IF(male=1,VLOOKUP((A304:A1138/'Life tables'!$I$2)+age,lifetable,10,1),"error"))</f>
        <v>6.1270435815030666E-4</v>
      </c>
      <c r="F306" s="101">
        <f t="shared" si="73"/>
        <v>159.89214787715102</v>
      </c>
      <c r="G306" s="101">
        <f t="shared" si="74"/>
        <v>16.061500890088453</v>
      </c>
      <c r="H306" s="101">
        <f t="shared" si="75"/>
        <v>0.3675477155021033</v>
      </c>
      <c r="I306" s="101">
        <f t="shared" si="76"/>
        <v>0.3675477155021033</v>
      </c>
      <c r="J306" s="101">
        <f t="shared" si="77"/>
        <v>35.902278555109199</v>
      </c>
      <c r="K306" s="101">
        <f t="shared" si="78"/>
        <v>11.890970613847827</v>
      </c>
      <c r="L306" s="101">
        <f t="shared" si="87"/>
        <v>95.302302387101335</v>
      </c>
      <c r="M306" s="101">
        <f t="shared" si="79"/>
        <v>840.10785212284895</v>
      </c>
      <c r="N306" s="101">
        <f t="shared" si="80"/>
        <v>80.904206360195573</v>
      </c>
      <c r="O306" s="101">
        <f t="shared" si="81"/>
        <v>1.9311750196787325</v>
      </c>
      <c r="P306" s="101">
        <f t="shared" si="82"/>
        <v>1.9311750196787325</v>
      </c>
      <c r="Q306" s="101">
        <f t="shared" si="83"/>
        <v>133.94389831247992</v>
      </c>
      <c r="R306" s="101">
        <f t="shared" si="84"/>
        <v>6.2672900637869162</v>
      </c>
      <c r="S306" s="101">
        <f t="shared" si="88"/>
        <v>615.13010734702902</v>
      </c>
      <c r="T306" s="101">
        <f t="shared" si="72"/>
        <v>169.84617686758912</v>
      </c>
      <c r="U306" s="101">
        <f t="shared" si="72"/>
        <v>18.158260677634743</v>
      </c>
      <c r="V306" s="33">
        <f t="shared" si="85"/>
        <v>1000</v>
      </c>
      <c r="W306" s="105">
        <f t="shared" si="86"/>
        <v>1236565.3899442872</v>
      </c>
      <c r="X306" s="112">
        <f t="shared" si="89"/>
        <v>811.99556245477606</v>
      </c>
      <c r="Y306" s="32">
        <f>(uNES*L306+ uOCEX*G306+uEREX*'PH + UC'!H306+uHOEX*I306+uNES*S306+ uOCEX*N306+uEREX*O306+uHOEX*P306)/(1+oDR)^A$5:A$65536</f>
        <v>488.50088770256832</v>
      </c>
    </row>
    <row r="307" spans="1:25" x14ac:dyDescent="0.25">
      <c r="A307" s="4">
        <v>301</v>
      </c>
      <c r="C307" s="110">
        <f>IF(male=0,VLOOKUP((A305:A1139/'Life tables'!$I$2)+age,lifetable,13,1),IF(male=1,VLOOKUP((A305:A1139/'Life tables'!$I$2)+age,lifetable,10,1),"error"))</f>
        <v>6.1270435815030666E-4</v>
      </c>
      <c r="F307" s="101">
        <f t="shared" si="73"/>
        <v>159.89210453036779</v>
      </c>
      <c r="G307" s="101">
        <f t="shared" si="74"/>
        <v>16.061496535813358</v>
      </c>
      <c r="H307" s="101">
        <f t="shared" si="75"/>
        <v>0.36754761585986717</v>
      </c>
      <c r="I307" s="101">
        <f t="shared" si="76"/>
        <v>0.36754761585986717</v>
      </c>
      <c r="J307" s="101">
        <f t="shared" si="77"/>
        <v>36.010536489366821</v>
      </c>
      <c r="K307" s="101">
        <f t="shared" si="78"/>
        <v>11.919782348135023</v>
      </c>
      <c r="L307" s="101">
        <f t="shared" si="87"/>
        <v>95.165193925332858</v>
      </c>
      <c r="M307" s="101">
        <f t="shared" si="79"/>
        <v>840.10789546963213</v>
      </c>
      <c r="N307" s="101">
        <f t="shared" si="80"/>
        <v>80.90421053458472</v>
      </c>
      <c r="O307" s="101">
        <f t="shared" si="81"/>
        <v>1.9311751193209685</v>
      </c>
      <c r="P307" s="101">
        <f t="shared" si="82"/>
        <v>1.9311751193209685</v>
      </c>
      <c r="Q307" s="101">
        <f t="shared" si="83"/>
        <v>134.51057292256181</v>
      </c>
      <c r="R307" s="101">
        <f t="shared" si="84"/>
        <v>6.2897899095626055</v>
      </c>
      <c r="S307" s="101">
        <f t="shared" si="88"/>
        <v>614.54097186428112</v>
      </c>
      <c r="T307" s="101">
        <f t="shared" si="72"/>
        <v>170.52110941192862</v>
      </c>
      <c r="U307" s="101">
        <f t="shared" si="72"/>
        <v>18.20957225769763</v>
      </c>
      <c r="V307" s="33">
        <f t="shared" si="85"/>
        <v>999.99999999999989</v>
      </c>
      <c r="W307" s="105">
        <f t="shared" si="86"/>
        <v>1233906.0012134272</v>
      </c>
      <c r="X307" s="112">
        <f t="shared" si="89"/>
        <v>811.26931833037372</v>
      </c>
      <c r="Y307" s="32">
        <f>(uNES*L307+ uOCEX*G307+uEREX*'PH + UC'!H307+uHOEX*I307+uNES*S307+ uOCEX*N307+uEREX*O307+uHOEX*P307)/(1+oDR)^A$5:A$65536</f>
        <v>487.91483767119314</v>
      </c>
    </row>
    <row r="308" spans="1:25" x14ac:dyDescent="0.25">
      <c r="A308" s="4">
        <v>302</v>
      </c>
      <c r="C308" s="110">
        <f>IF(male=0,VLOOKUP((A306:A1140/'Life tables'!$I$2)+age,lifetable,13,1),IF(male=1,VLOOKUP((A306:A1140/'Life tables'!$I$2)+age,lifetable,10,1),"error"))</f>
        <v>6.1270435815030666E-4</v>
      </c>
      <c r="F308" s="101">
        <f t="shared" si="73"/>
        <v>159.89206311420986</v>
      </c>
      <c r="G308" s="101">
        <f t="shared" si="74"/>
        <v>16.061492375473616</v>
      </c>
      <c r="H308" s="101">
        <f t="shared" si="75"/>
        <v>0.36754752065560337</v>
      </c>
      <c r="I308" s="101">
        <f t="shared" si="76"/>
        <v>0.36754752065560337</v>
      </c>
      <c r="J308" s="101">
        <f t="shared" si="77"/>
        <v>36.11879439558286</v>
      </c>
      <c r="K308" s="101">
        <f t="shared" si="78"/>
        <v>11.948594074959241</v>
      </c>
      <c r="L308" s="101">
        <f t="shared" si="87"/>
        <v>95.028087226882931</v>
      </c>
      <c r="M308" s="101">
        <f t="shared" si="79"/>
        <v>840.10793688579008</v>
      </c>
      <c r="N308" s="101">
        <f t="shared" si="80"/>
        <v>80.904214523050456</v>
      </c>
      <c r="O308" s="101">
        <f t="shared" si="81"/>
        <v>1.9311752145252326</v>
      </c>
      <c r="P308" s="101">
        <f t="shared" si="82"/>
        <v>1.9311752145252326</v>
      </c>
      <c r="Q308" s="101">
        <f t="shared" si="83"/>
        <v>135.07724756057996</v>
      </c>
      <c r="R308" s="101">
        <f t="shared" si="84"/>
        <v>6.3122897564475062</v>
      </c>
      <c r="S308" s="101">
        <f t="shared" si="88"/>
        <v>613.9518346166617</v>
      </c>
      <c r="T308" s="101">
        <f t="shared" si="72"/>
        <v>171.19604195616282</v>
      </c>
      <c r="U308" s="101">
        <f t="shared" si="72"/>
        <v>18.260883831406748</v>
      </c>
      <c r="V308" s="33">
        <f t="shared" si="85"/>
        <v>1000</v>
      </c>
      <c r="W308" s="105">
        <f t="shared" si="86"/>
        <v>1231251.0921362061</v>
      </c>
      <c r="X308" s="112">
        <f t="shared" si="89"/>
        <v>810.54307421243038</v>
      </c>
      <c r="Y308" s="32">
        <f>(uNES*L308+ uOCEX*G308+uEREX*'PH + UC'!H308+uHOEX*I308+uNES*S308+ uOCEX*N308+uEREX*O308+uHOEX*P308)/(1+oDR)^A$5:A$65536</f>
        <v>487.32908432284324</v>
      </c>
    </row>
    <row r="309" spans="1:25" x14ac:dyDescent="0.25">
      <c r="A309" s="4">
        <v>303</v>
      </c>
      <c r="C309" s="110">
        <f>IF(male=0,VLOOKUP((A307:A1141/'Life tables'!$I$2)+age,lifetable,13,1),IF(male=1,VLOOKUP((A307:A1141/'Life tables'!$I$2)+age,lifetable,10,1),"error"))</f>
        <v>6.1270435815030666E-4</v>
      </c>
      <c r="F309" s="101">
        <f t="shared" si="73"/>
        <v>159.892023542689</v>
      </c>
      <c r="G309" s="101">
        <f t="shared" si="74"/>
        <v>16.061488400431525</v>
      </c>
      <c r="H309" s="101">
        <f t="shared" si="75"/>
        <v>0.36754742969164866</v>
      </c>
      <c r="I309" s="101">
        <f t="shared" si="76"/>
        <v>0.36754742969164866</v>
      </c>
      <c r="J309" s="101">
        <f t="shared" si="77"/>
        <v>36.227052275006258</v>
      </c>
      <c r="K309" s="101">
        <f t="shared" si="78"/>
        <v>11.977405794652874</v>
      </c>
      <c r="L309" s="101">
        <f t="shared" si="87"/>
        <v>94.89098221321504</v>
      </c>
      <c r="M309" s="101">
        <f t="shared" si="79"/>
        <v>840.10797645731088</v>
      </c>
      <c r="N309" s="101">
        <f t="shared" si="80"/>
        <v>80.904218333873644</v>
      </c>
      <c r="O309" s="101">
        <f t="shared" si="81"/>
        <v>1.9311753054891869</v>
      </c>
      <c r="P309" s="101">
        <f t="shared" si="82"/>
        <v>1.9311753054891869</v>
      </c>
      <c r="Q309" s="101">
        <f t="shared" si="83"/>
        <v>135.64392222529014</v>
      </c>
      <c r="R309" s="101">
        <f t="shared" si="84"/>
        <v>6.3347896043922152</v>
      </c>
      <c r="S309" s="101">
        <f t="shared" si="88"/>
        <v>613.36269568277646</v>
      </c>
      <c r="T309" s="101">
        <f t="shared" si="72"/>
        <v>171.8709745002964</v>
      </c>
      <c r="U309" s="101">
        <f t="shared" si="72"/>
        <v>18.312195399045088</v>
      </c>
      <c r="V309" s="33">
        <f t="shared" si="85"/>
        <v>999.99999999999989</v>
      </c>
      <c r="W309" s="105">
        <f t="shared" si="86"/>
        <v>1228600.655928368</v>
      </c>
      <c r="X309" s="112">
        <f t="shared" si="89"/>
        <v>809.81683010065831</v>
      </c>
      <c r="Y309" s="32">
        <f>(uNES*L309+ uOCEX*G309+uEREX*'PH + UC'!H309+uHOEX*I309+uNES*S309+ uOCEX*N309+uEREX*O309+uHOEX*P309)/(1+oDR)^A$5:A$65536</f>
        <v>486.74362753519819</v>
      </c>
    </row>
    <row r="310" spans="1:25" x14ac:dyDescent="0.25">
      <c r="A310" s="4">
        <v>304</v>
      </c>
      <c r="C310" s="110">
        <f>IF(male=0,VLOOKUP((A308:A1142/'Life tables'!$I$2)+age,lifetable,13,1),IF(male=1,VLOOKUP((A308:A1142/'Life tables'!$I$2)+age,lifetable,10,1),"error"))</f>
        <v>6.1270435815030666E-4</v>
      </c>
      <c r="F310" s="101">
        <f t="shared" si="73"/>
        <v>159.89198573364678</v>
      </c>
      <c r="G310" s="101">
        <f t="shared" si="74"/>
        <v>16.061484602434103</v>
      </c>
      <c r="H310" s="101">
        <f t="shared" si="75"/>
        <v>0.36754734277914369</v>
      </c>
      <c r="I310" s="101">
        <f t="shared" si="76"/>
        <v>0.36754734277914369</v>
      </c>
      <c r="J310" s="101">
        <f t="shared" si="77"/>
        <v>36.335310128830344</v>
      </c>
      <c r="K310" s="101">
        <f t="shared" si="78"/>
        <v>12.006217507533513</v>
      </c>
      <c r="L310" s="101">
        <f t="shared" si="87"/>
        <v>94.753878809290541</v>
      </c>
      <c r="M310" s="101">
        <f t="shared" si="79"/>
        <v>840.10801426635305</v>
      </c>
      <c r="N310" s="101">
        <f t="shared" si="80"/>
        <v>80.904221974966333</v>
      </c>
      <c r="O310" s="101">
        <f t="shared" si="81"/>
        <v>1.9311753924016919</v>
      </c>
      <c r="P310" s="101">
        <f t="shared" si="82"/>
        <v>1.9311753924016919</v>
      </c>
      <c r="Q310" s="101">
        <f t="shared" si="83"/>
        <v>136.21059691550352</v>
      </c>
      <c r="R310" s="101">
        <f t="shared" si="84"/>
        <v>6.3572894533495292</v>
      </c>
      <c r="S310" s="101">
        <f t="shared" si="88"/>
        <v>612.77355513773023</v>
      </c>
      <c r="T310" s="101">
        <f t="shared" si="72"/>
        <v>172.54590704433386</v>
      </c>
      <c r="U310" s="101">
        <f t="shared" si="72"/>
        <v>18.363506960883043</v>
      </c>
      <c r="V310" s="33">
        <f t="shared" si="85"/>
        <v>999.99999999999977</v>
      </c>
      <c r="W310" s="105">
        <f t="shared" si="86"/>
        <v>1225954.6858153306</v>
      </c>
      <c r="X310" s="112">
        <f t="shared" si="89"/>
        <v>809.09058599478294</v>
      </c>
      <c r="Y310" s="32">
        <f>(uNES*L310+ uOCEX*G310+uEREX*'PH + UC'!H310+uHOEX*I310+uNES*S310+ uOCEX*N310+uEREX*O310+uHOEX*P310)/(1+oDR)^A$5:A$65536</f>
        <v>486.15846718598993</v>
      </c>
    </row>
    <row r="311" spans="1:25" x14ac:dyDescent="0.25">
      <c r="A311" s="4">
        <v>305</v>
      </c>
      <c r="C311" s="110">
        <f>IF(male=0,VLOOKUP((A309:A1143/'Life tables'!$I$2)+age,lifetable,13,1),IF(male=1,VLOOKUP((A309:A1143/'Life tables'!$I$2)+age,lifetable,10,1),"error"))</f>
        <v>6.1270435815030666E-4</v>
      </c>
      <c r="F311" s="101">
        <f t="shared" si="73"/>
        <v>159.89194960858404</v>
      </c>
      <c r="G311" s="101">
        <f t="shared" si="74"/>
        <v>16.061480973595948</v>
      </c>
      <c r="H311" s="101">
        <f t="shared" si="75"/>
        <v>0.36754725973764069</v>
      </c>
      <c r="I311" s="101">
        <f t="shared" si="76"/>
        <v>0.36754725973764069</v>
      </c>
      <c r="J311" s="101">
        <f t="shared" si="77"/>
        <v>36.443567958195274</v>
      </c>
      <c r="K311" s="101">
        <f t="shared" si="78"/>
        <v>12.0350292139046</v>
      </c>
      <c r="L311" s="101">
        <f t="shared" si="87"/>
        <v>94.61677694341293</v>
      </c>
      <c r="M311" s="101">
        <f t="shared" si="79"/>
        <v>840.10805039141576</v>
      </c>
      <c r="N311" s="101">
        <f t="shared" si="80"/>
        <v>80.904225453888131</v>
      </c>
      <c r="O311" s="101">
        <f t="shared" si="81"/>
        <v>1.9311754754431947</v>
      </c>
      <c r="P311" s="101">
        <f t="shared" si="82"/>
        <v>1.9311754754431947</v>
      </c>
      <c r="Q311" s="101">
        <f t="shared" si="83"/>
        <v>136.77727163008419</v>
      </c>
      <c r="R311" s="101">
        <f t="shared" si="84"/>
        <v>6.3797893032743485</v>
      </c>
      <c r="S311" s="101">
        <f t="shared" si="88"/>
        <v>612.1844130532827</v>
      </c>
      <c r="T311" s="101">
        <f t="shared" si="72"/>
        <v>173.22083958827946</v>
      </c>
      <c r="U311" s="101">
        <f t="shared" si="72"/>
        <v>18.414818517178951</v>
      </c>
      <c r="V311" s="33">
        <f t="shared" si="85"/>
        <v>999.99999999999977</v>
      </c>
      <c r="W311" s="105">
        <f t="shared" si="86"/>
        <v>1223313.175032171</v>
      </c>
      <c r="X311" s="112">
        <f t="shared" si="89"/>
        <v>808.36434189454133</v>
      </c>
      <c r="Y311" s="32">
        <f>(uNES*L311+ uOCEX*G311+uEREX*'PH + UC'!H311+uHOEX*I311+uNES*S311+ uOCEX*N311+uEREX*O311+uHOEX*P311)/(1+oDR)^A$5:A$65536</f>
        <v>485.57360315300309</v>
      </c>
    </row>
    <row r="312" spans="1:25" x14ac:dyDescent="0.25">
      <c r="A312" s="4">
        <v>306</v>
      </c>
      <c r="C312" s="110">
        <f>IF(male=0,VLOOKUP((A310:A1144/'Life tables'!$I$2)+age,lifetable,13,1),IF(male=1,VLOOKUP((A310:A1144/'Life tables'!$I$2)+age,lifetable,10,1),"error"))</f>
        <v>6.1270435815030666E-4</v>
      </c>
      <c r="F312" s="101">
        <f t="shared" si="73"/>
        <v>159.89191509249792</v>
      </c>
      <c r="G312" s="101">
        <f t="shared" si="74"/>
        <v>16.061477506382857</v>
      </c>
      <c r="H312" s="101">
        <f t="shared" si="75"/>
        <v>0.36754718039472883</v>
      </c>
      <c r="I312" s="101">
        <f t="shared" si="76"/>
        <v>0.36754718039472883</v>
      </c>
      <c r="J312" s="101">
        <f t="shared" si="77"/>
        <v>36.551825764190447</v>
      </c>
      <c r="K312" s="101">
        <f t="shared" si="78"/>
        <v>12.063840914056067</v>
      </c>
      <c r="L312" s="101">
        <f t="shared" si="87"/>
        <v>94.479676547079094</v>
      </c>
      <c r="M312" s="101">
        <f t="shared" si="79"/>
        <v>840.10808490750196</v>
      </c>
      <c r="N312" s="101">
        <f t="shared" si="80"/>
        <v>80.904228777862016</v>
      </c>
      <c r="O312" s="101">
        <f t="shared" si="81"/>
        <v>1.9311755547861069</v>
      </c>
      <c r="P312" s="101">
        <f t="shared" si="82"/>
        <v>1.9311755547861069</v>
      </c>
      <c r="Q312" s="101">
        <f t="shared" si="83"/>
        <v>137.34394636794684</v>
      </c>
      <c r="R312" s="101">
        <f t="shared" si="84"/>
        <v>6.4022891541235802</v>
      </c>
      <c r="S312" s="101">
        <f t="shared" si="88"/>
        <v>611.59526949799726</v>
      </c>
      <c r="T312" s="101">
        <f t="shared" si="72"/>
        <v>173.8957721321373</v>
      </c>
      <c r="U312" s="101">
        <f t="shared" si="72"/>
        <v>18.466130068179648</v>
      </c>
      <c r="V312" s="33">
        <f t="shared" si="85"/>
        <v>999.99999999999989</v>
      </c>
      <c r="W312" s="105">
        <f t="shared" si="86"/>
        <v>1220676.116823615</v>
      </c>
      <c r="X312" s="112">
        <f t="shared" si="89"/>
        <v>807.6380977996829</v>
      </c>
      <c r="Y312" s="32">
        <f>(uNES*L312+ uOCEX*G312+uEREX*'PH + UC'!H312+uHOEX*I312+uNES*S312+ uOCEX*N312+uEREX*O312+uHOEX*P312)/(1+oDR)^A$5:A$65536</f>
        <v>484.98903531407336</v>
      </c>
    </row>
    <row r="313" spans="1:25" x14ac:dyDescent="0.25">
      <c r="A313" s="4">
        <v>307</v>
      </c>
      <c r="C313" s="110">
        <f>IF(male=0,VLOOKUP((A311:A1145/'Life tables'!$I$2)+age,lifetable,13,1),IF(male=1,VLOOKUP((A311:A1145/'Life tables'!$I$2)+age,lifetable,10,1),"error"))</f>
        <v>6.1270435815030666E-4</v>
      </c>
      <c r="F313" s="101">
        <f t="shared" si="73"/>
        <v>159.89188211372607</v>
      </c>
      <c r="G313" s="101">
        <f t="shared" si="74"/>
        <v>16.061474193596204</v>
      </c>
      <c r="H313" s="101">
        <f t="shared" si="75"/>
        <v>0.36754710458567619</v>
      </c>
      <c r="I313" s="101">
        <f t="shared" si="76"/>
        <v>0.36754710458567619</v>
      </c>
      <c r="J313" s="101">
        <f t="shared" si="77"/>
        <v>36.660083547856729</v>
      </c>
      <c r="K313" s="101">
        <f t="shared" si="78"/>
        <v>12.092652608264929</v>
      </c>
      <c r="L313" s="101">
        <f t="shared" si="87"/>
        <v>94.342577554836851</v>
      </c>
      <c r="M313" s="101">
        <f t="shared" si="79"/>
        <v>840.10811788627382</v>
      </c>
      <c r="N313" s="101">
        <f t="shared" si="80"/>
        <v>80.904231953789207</v>
      </c>
      <c r="O313" s="101">
        <f t="shared" si="81"/>
        <v>1.9311756305951595</v>
      </c>
      <c r="P313" s="101">
        <f t="shared" si="82"/>
        <v>1.9311756305951595</v>
      </c>
      <c r="Q313" s="101">
        <f t="shared" si="83"/>
        <v>137.91062112805454</v>
      </c>
      <c r="R313" s="101">
        <f t="shared" si="84"/>
        <v>6.4247890058560522</v>
      </c>
      <c r="S313" s="101">
        <f t="shared" si="88"/>
        <v>611.0061245373837</v>
      </c>
      <c r="T313" s="101">
        <f t="shared" si="72"/>
        <v>174.57070467591126</v>
      </c>
      <c r="U313" s="101">
        <f t="shared" si="72"/>
        <v>18.517441614120983</v>
      </c>
      <c r="V313" s="33">
        <f t="shared" si="85"/>
        <v>999.99999999999989</v>
      </c>
      <c r="W313" s="105">
        <f t="shared" si="86"/>
        <v>1218043.5044440203</v>
      </c>
      <c r="X313" s="112">
        <f t="shared" si="89"/>
        <v>806.91185370996766</v>
      </c>
      <c r="Y313" s="32">
        <f>(uNES*L313+ uOCEX*G313+uEREX*'PH + UC'!H313+uHOEX*I313+uNES*S313+ uOCEX*N313+uEREX*O313+uHOEX*P313)/(1+oDR)^A$5:A$65536</f>
        <v>484.40476354708778</v>
      </c>
    </row>
    <row r="314" spans="1:25" x14ac:dyDescent="0.25">
      <c r="A314" s="4">
        <v>308</v>
      </c>
      <c r="C314" s="110">
        <f>IF(male=0,VLOOKUP((A312:A1146/'Life tables'!$I$2)+age,lifetable,13,1),IF(male=1,VLOOKUP((A312:A1146/'Life tables'!$I$2)+age,lifetable,10,1),"error"))</f>
        <v>6.1270435815030666E-4</v>
      </c>
      <c r="F314" s="101">
        <f t="shared" si="73"/>
        <v>159.89185060379796</v>
      </c>
      <c r="G314" s="101">
        <f t="shared" si="74"/>
        <v>16.061471028357978</v>
      </c>
      <c r="H314" s="101">
        <f t="shared" si="75"/>
        <v>0.36754703215308804</v>
      </c>
      <c r="I314" s="101">
        <f t="shared" si="76"/>
        <v>0.36754703215308804</v>
      </c>
      <c r="J314" s="101">
        <f t="shared" si="77"/>
        <v>36.768341310188625</v>
      </c>
      <c r="K314" s="101">
        <f t="shared" si="78"/>
        <v>12.121464296795864</v>
      </c>
      <c r="L314" s="101">
        <f t="shared" si="87"/>
        <v>94.205479904149314</v>
      </c>
      <c r="M314" s="101">
        <f t="shared" si="79"/>
        <v>840.10814939620195</v>
      </c>
      <c r="N314" s="101">
        <f t="shared" si="80"/>
        <v>80.904234988263553</v>
      </c>
      <c r="O314" s="101">
        <f t="shared" si="81"/>
        <v>1.9311757030277477</v>
      </c>
      <c r="P314" s="101">
        <f t="shared" si="82"/>
        <v>1.9311757030277477</v>
      </c>
      <c r="Q314" s="101">
        <f t="shared" si="83"/>
        <v>138.47729590941651</v>
      </c>
      <c r="R314" s="101">
        <f t="shared" si="84"/>
        <v>6.4472888584324259</v>
      </c>
      <c r="S314" s="101">
        <f t="shared" si="88"/>
        <v>610.41697823403399</v>
      </c>
      <c r="T314" s="101">
        <f t="shared" si="72"/>
        <v>175.24563721960513</v>
      </c>
      <c r="U314" s="101">
        <f t="shared" si="72"/>
        <v>18.56875315522829</v>
      </c>
      <c r="V314" s="33">
        <f t="shared" si="85"/>
        <v>999.99999999999989</v>
      </c>
      <c r="W314" s="105">
        <f t="shared" si="86"/>
        <v>1215415.3311573679</v>
      </c>
      <c r="X314" s="112">
        <f t="shared" si="89"/>
        <v>806.18560962516653</v>
      </c>
      <c r="Y314" s="32">
        <f>(uNES*L314+ uOCEX*G314+uEREX*'PH + UC'!H314+uHOEX*I314+uNES*S314+ uOCEX*N314+uEREX*O314+uHOEX*P314)/(1+oDR)^A$5:A$65536</f>
        <v>483.82078772998489</v>
      </c>
    </row>
    <row r="315" spans="1:25" x14ac:dyDescent="0.25">
      <c r="A315" s="4">
        <v>309</v>
      </c>
      <c r="C315" s="110">
        <f>IF(male=0,VLOOKUP((A313:A1147/'Life tables'!$I$2)+age,lifetable,13,1),IF(male=1,VLOOKUP((A313:A1147/'Life tables'!$I$2)+age,lifetable,10,1),"error"))</f>
        <v>6.1270435815030666E-4</v>
      </c>
      <c r="F315" s="101">
        <f t="shared" si="73"/>
        <v>159.89182049729268</v>
      </c>
      <c r="G315" s="101">
        <f t="shared" si="74"/>
        <v>16.061468004096515</v>
      </c>
      <c r="H315" s="101">
        <f t="shared" si="75"/>
        <v>0.3675469629465799</v>
      </c>
      <c r="I315" s="101">
        <f t="shared" si="76"/>
        <v>0.3675469629465799</v>
      </c>
      <c r="J315" s="101">
        <f t="shared" si="77"/>
        <v>36.876599052136349</v>
      </c>
      <c r="K315" s="101">
        <f t="shared" si="78"/>
        <v>12.150275979901762</v>
      </c>
      <c r="L315" s="101">
        <f t="shared" si="87"/>
        <v>94.0683835352649</v>
      </c>
      <c r="M315" s="101">
        <f t="shared" si="79"/>
        <v>840.10817950270723</v>
      </c>
      <c r="N315" s="101">
        <f t="shared" si="80"/>
        <v>80.904237887585239</v>
      </c>
      <c r="O315" s="101">
        <f t="shared" si="81"/>
        <v>1.9311757722342557</v>
      </c>
      <c r="P315" s="101">
        <f t="shared" si="82"/>
        <v>1.9311757722342557</v>
      </c>
      <c r="Q315" s="101">
        <f t="shared" si="83"/>
        <v>139.0439707110861</v>
      </c>
      <c r="R315" s="101">
        <f t="shared" si="84"/>
        <v>6.4697887118151147</v>
      </c>
      <c r="S315" s="101">
        <f t="shared" si="88"/>
        <v>609.82783064775231</v>
      </c>
      <c r="T315" s="101">
        <f t="shared" si="72"/>
        <v>175.92056976322246</v>
      </c>
      <c r="U315" s="101">
        <f t="shared" si="72"/>
        <v>18.620064691716877</v>
      </c>
      <c r="V315" s="33">
        <f t="shared" si="85"/>
        <v>999.99999999999989</v>
      </c>
      <c r="W315" s="105">
        <f t="shared" si="86"/>
        <v>1212791.5902372445</v>
      </c>
      <c r="X315" s="112">
        <f t="shared" si="89"/>
        <v>805.45936554506068</v>
      </c>
      <c r="Y315" s="32">
        <f>(uNES*L315+ uOCEX*G315+uEREX*'PH + UC'!H315+uHOEX*I315+uNES*S315+ uOCEX*N315+uEREX*O315+uHOEX*P315)/(1+oDR)^A$5:A$65536</f>
        <v>483.23710774075397</v>
      </c>
    </row>
    <row r="316" spans="1:25" x14ac:dyDescent="0.25">
      <c r="A316" s="4">
        <v>310</v>
      </c>
      <c r="C316" s="110">
        <f>IF(male=0,VLOOKUP((A314:A1148/'Life tables'!$I$2)+age,lifetable,13,1),IF(male=1,VLOOKUP((A314:A1148/'Life tables'!$I$2)+age,lifetable,10,1),"error"))</f>
        <v>6.1270435815030666E-4</v>
      </c>
      <c r="F316" s="101">
        <f t="shared" si="73"/>
        <v>159.89179173170308</v>
      </c>
      <c r="G316" s="101">
        <f t="shared" si="74"/>
        <v>16.061465114532837</v>
      </c>
      <c r="H316" s="101">
        <f t="shared" si="75"/>
        <v>0.36754689682246505</v>
      </c>
      <c r="I316" s="101">
        <f t="shared" si="76"/>
        <v>0.36754689682246505</v>
      </c>
      <c r="J316" s="101">
        <f t="shared" si="77"/>
        <v>36.984856774607792</v>
      </c>
      <c r="K316" s="101">
        <f t="shared" si="78"/>
        <v>12.179087657824249</v>
      </c>
      <c r="L316" s="101">
        <f t="shared" si="87"/>
        <v>93.931288391093275</v>
      </c>
      <c r="M316" s="101">
        <f t="shared" si="79"/>
        <v>840.10820826829683</v>
      </c>
      <c r="N316" s="101">
        <f t="shared" si="80"/>
        <v>80.90424065777384</v>
      </c>
      <c r="O316" s="101">
        <f t="shared" si="81"/>
        <v>1.9311758383583706</v>
      </c>
      <c r="P316" s="101">
        <f t="shared" si="82"/>
        <v>1.9311758383583706</v>
      </c>
      <c r="Q316" s="101">
        <f t="shared" si="83"/>
        <v>139.61064553215883</v>
      </c>
      <c r="R316" s="101">
        <f t="shared" si="84"/>
        <v>6.4922885659682068</v>
      </c>
      <c r="S316" s="101">
        <f t="shared" si="88"/>
        <v>609.23868183567924</v>
      </c>
      <c r="T316" s="101">
        <f t="shared" si="72"/>
        <v>176.5955023067666</v>
      </c>
      <c r="U316" s="101">
        <f t="shared" si="72"/>
        <v>18.671376223792457</v>
      </c>
      <c r="V316" s="33">
        <f t="shared" si="85"/>
        <v>999.99999999999989</v>
      </c>
      <c r="W316" s="105">
        <f t="shared" si="86"/>
        <v>1210172.2749668329</v>
      </c>
      <c r="X316" s="112">
        <f t="shared" si="89"/>
        <v>804.7331214694409</v>
      </c>
      <c r="Y316" s="32">
        <f>(uNES*L316+ uOCEX*G316+uEREX*'PH + UC'!H316+uHOEX*I316+uNES*S316+ uOCEX*N316+uEREX*O316+uHOEX*P316)/(1+oDR)^A$5:A$65536</f>
        <v>482.65372345743532</v>
      </c>
    </row>
    <row r="317" spans="1:25" x14ac:dyDescent="0.25">
      <c r="A317" s="4">
        <v>311</v>
      </c>
      <c r="C317" s="110">
        <f>IF(male=0,VLOOKUP((A315:A1149/'Life tables'!$I$2)+age,lifetable,13,1),IF(male=1,VLOOKUP((A315:A1149/'Life tables'!$I$2)+age,lifetable,10,1),"error"))</f>
        <v>6.1270435815030666E-4</v>
      </c>
      <c r="F317" s="101">
        <f t="shared" si="73"/>
        <v>159.89176424730601</v>
      </c>
      <c r="G317" s="101">
        <f t="shared" si="74"/>
        <v>16.061462353667629</v>
      </c>
      <c r="H317" s="101">
        <f t="shared" si="75"/>
        <v>0.36754683364345669</v>
      </c>
      <c r="I317" s="101">
        <f t="shared" si="76"/>
        <v>0.36754683364345669</v>
      </c>
      <c r="J317" s="101">
        <f t="shared" si="77"/>
        <v>37.093114478470412</v>
      </c>
      <c r="K317" s="101">
        <f t="shared" si="78"/>
        <v>12.20789933079419</v>
      </c>
      <c r="L317" s="101">
        <f t="shared" si="87"/>
        <v>93.794194417086871</v>
      </c>
      <c r="M317" s="101">
        <f t="shared" si="79"/>
        <v>840.10823575269387</v>
      </c>
      <c r="N317" s="101">
        <f t="shared" si="80"/>
        <v>80.904243304580831</v>
      </c>
      <c r="O317" s="101">
        <f t="shared" si="81"/>
        <v>1.9311759015373791</v>
      </c>
      <c r="P317" s="101">
        <f t="shared" si="82"/>
        <v>1.9311759015373791</v>
      </c>
      <c r="Q317" s="101">
        <f t="shared" si="83"/>
        <v>140.17732037177049</v>
      </c>
      <c r="R317" s="101">
        <f t="shared" si="84"/>
        <v>6.5147884208573883</v>
      </c>
      <c r="S317" s="101">
        <f t="shared" si="88"/>
        <v>608.64953185241041</v>
      </c>
      <c r="T317" s="101">
        <f t="shared" si="72"/>
        <v>177.27043485024092</v>
      </c>
      <c r="U317" s="101">
        <f t="shared" si="72"/>
        <v>18.722687751651577</v>
      </c>
      <c r="V317" s="33">
        <f t="shared" si="85"/>
        <v>999.99999999999989</v>
      </c>
      <c r="W317" s="105">
        <f t="shared" si="86"/>
        <v>1207557.3786388973</v>
      </c>
      <c r="X317" s="112">
        <f t="shared" si="89"/>
        <v>804.00687739810746</v>
      </c>
      <c r="Y317" s="32">
        <f>(uNES*L317+ uOCEX*G317+uEREX*'PH + UC'!H317+uHOEX*I317+uNES*S317+ uOCEX*N317+uEREX*O317+uHOEX*P317)/(1+oDR)^A$5:A$65536</f>
        <v>482.07063475811913</v>
      </c>
    </row>
    <row r="318" spans="1:25" x14ac:dyDescent="0.25">
      <c r="A318" s="4">
        <v>312</v>
      </c>
      <c r="C318" s="110">
        <f>IF(male=0,VLOOKUP((A316:A1150/'Life tables'!$I$2)+age,lifetable,13,1),IF(male=1,VLOOKUP((A316:A1150/'Life tables'!$I$2)+age,lifetable,10,1),"error"))</f>
        <v>6.1270435815030666E-4</v>
      </c>
      <c r="F318" s="101">
        <f t="shared" si="73"/>
        <v>159.89173798703837</v>
      </c>
      <c r="G318" s="101">
        <f t="shared" si="74"/>
        <v>16.061459715768784</v>
      </c>
      <c r="H318" s="101">
        <f t="shared" si="75"/>
        <v>0.36754677327838242</v>
      </c>
      <c r="I318" s="101">
        <f t="shared" si="76"/>
        <v>0.36754677327838242</v>
      </c>
      <c r="J318" s="101">
        <f t="shared" si="77"/>
        <v>37.201372164553028</v>
      </c>
      <c r="K318" s="101">
        <f t="shared" si="78"/>
        <v>12.236710999032164</v>
      </c>
      <c r="L318" s="101">
        <f t="shared" si="87"/>
        <v>93.657101561127632</v>
      </c>
      <c r="M318" s="101">
        <f t="shared" si="79"/>
        <v>840.10826201296152</v>
      </c>
      <c r="N318" s="101">
        <f t="shared" si="80"/>
        <v>80.904245833501491</v>
      </c>
      <c r="O318" s="101">
        <f t="shared" si="81"/>
        <v>1.9311759619024533</v>
      </c>
      <c r="P318" s="101">
        <f t="shared" si="82"/>
        <v>1.9311759619024533</v>
      </c>
      <c r="Q318" s="101">
        <f t="shared" si="83"/>
        <v>140.74399522909539</v>
      </c>
      <c r="R318" s="101">
        <f t="shared" si="84"/>
        <v>6.5372882764498748</v>
      </c>
      <c r="S318" s="101">
        <f t="shared" si="88"/>
        <v>608.06038075010986</v>
      </c>
      <c r="T318" s="101">
        <f t="shared" si="72"/>
        <v>177.94536739364841</v>
      </c>
      <c r="U318" s="101">
        <f t="shared" si="72"/>
        <v>18.773999275482041</v>
      </c>
      <c r="V318" s="33">
        <f t="shared" si="85"/>
        <v>999.99999999999989</v>
      </c>
      <c r="W318" s="105">
        <f t="shared" si="86"/>
        <v>1204946.8945557722</v>
      </c>
      <c r="X318" s="112">
        <f t="shared" si="89"/>
        <v>803.28063333086948</v>
      </c>
      <c r="Y318" s="32">
        <f>(uNES*L318+ uOCEX*G318+uEREX*'PH + UC'!H318+uHOEX*I318+uNES*S318+ uOCEX*N318+uEREX*O318+uHOEX*P318)/(1+oDR)^A$5:A$65536</f>
        <v>481.48784152094584</v>
      </c>
    </row>
    <row r="319" spans="1:25" x14ac:dyDescent="0.25">
      <c r="A319" s="4">
        <v>313</v>
      </c>
      <c r="C319" s="110">
        <f>IF(male=0,VLOOKUP((A317:A1151/'Life tables'!$I$2)+age,lifetable,13,1),IF(male=1,VLOOKUP((A317:A1151/'Life tables'!$I$2)+age,lifetable,10,1),"error"))</f>
        <v>6.6122671421597889E-4</v>
      </c>
      <c r="F319" s="101">
        <f t="shared" si="73"/>
        <v>159.89171289637855</v>
      </c>
      <c r="G319" s="101">
        <f t="shared" si="74"/>
        <v>16.061457195359495</v>
      </c>
      <c r="H319" s="101">
        <f t="shared" si="75"/>
        <v>0.36754671560191221</v>
      </c>
      <c r="I319" s="101">
        <f t="shared" si="76"/>
        <v>0.36754671560191221</v>
      </c>
      <c r="J319" s="101">
        <f t="shared" si="77"/>
        <v>37.318203164482831</v>
      </c>
      <c r="K319" s="101">
        <f t="shared" si="78"/>
        <v>12.26552266274893</v>
      </c>
      <c r="L319" s="101">
        <f t="shared" si="87"/>
        <v>93.511436442583474</v>
      </c>
      <c r="M319" s="101">
        <f t="shared" si="79"/>
        <v>840.10828710362136</v>
      </c>
      <c r="N319" s="101">
        <f t="shared" si="80"/>
        <v>80.904248249786406</v>
      </c>
      <c r="O319" s="101">
        <f t="shared" si="81"/>
        <v>1.9311760195789234</v>
      </c>
      <c r="P319" s="101">
        <f t="shared" si="82"/>
        <v>1.9311760195789234</v>
      </c>
      <c r="Q319" s="101">
        <f t="shared" si="83"/>
        <v>141.35554721194686</v>
      </c>
      <c r="R319" s="101">
        <f t="shared" si="84"/>
        <v>6.559788132714341</v>
      </c>
      <c r="S319" s="101">
        <f t="shared" si="88"/>
        <v>607.4263514700159</v>
      </c>
      <c r="T319" s="101">
        <f t="shared" si="72"/>
        <v>178.67375037642969</v>
      </c>
      <c r="U319" s="101">
        <f t="shared" si="72"/>
        <v>18.82531079546327</v>
      </c>
      <c r="V319" s="33">
        <f t="shared" si="85"/>
        <v>999.99999999999989</v>
      </c>
      <c r="W319" s="105">
        <f t="shared" si="86"/>
        <v>1202250.9406014024</v>
      </c>
      <c r="X319" s="112">
        <f t="shared" si="89"/>
        <v>802.50093882810688</v>
      </c>
      <c r="Y319" s="32">
        <f>(uNES*L319+ uOCEX*G319+uEREX*'PH + UC'!H319+uHOEX*I319+uNES*S319+ uOCEX*N319+uEREX*O319+uHOEX*P319)/(1+oDR)^A$5:A$65536</f>
        <v>480.87266387584617</v>
      </c>
    </row>
    <row r="320" spans="1:25" x14ac:dyDescent="0.25">
      <c r="A320" s="4">
        <v>314</v>
      </c>
      <c r="C320" s="110">
        <f>IF(male=0,VLOOKUP((A318:A1152/'Life tables'!$I$2)+age,lifetable,13,1),IF(male=1,VLOOKUP((A318:A1152/'Life tables'!$I$2)+age,lifetable,10,1),"error"))</f>
        <v>6.6122671421597889E-4</v>
      </c>
      <c r="F320" s="101">
        <f t="shared" si="73"/>
        <v>159.89168892323332</v>
      </c>
      <c r="G320" s="101">
        <f t="shared" si="74"/>
        <v>16.061454787206884</v>
      </c>
      <c r="H320" s="101">
        <f t="shared" si="75"/>
        <v>0.36754666049429824</v>
      </c>
      <c r="I320" s="101">
        <f t="shared" si="76"/>
        <v>0.36754666049429824</v>
      </c>
      <c r="J320" s="101">
        <f t="shared" si="77"/>
        <v>37.435034146895738</v>
      </c>
      <c r="K320" s="101">
        <f t="shared" si="78"/>
        <v>12.294334322145859</v>
      </c>
      <c r="L320" s="101">
        <f t="shared" si="87"/>
        <v>93.365772345996234</v>
      </c>
      <c r="M320" s="101">
        <f t="shared" si="79"/>
        <v>840.10831107676665</v>
      </c>
      <c r="N320" s="101">
        <f t="shared" si="80"/>
        <v>80.904250558452233</v>
      </c>
      <c r="O320" s="101">
        <f t="shared" si="81"/>
        <v>1.9311760746865376</v>
      </c>
      <c r="P320" s="101">
        <f t="shared" si="82"/>
        <v>1.9311760746865376</v>
      </c>
      <c r="Q320" s="101">
        <f t="shared" si="83"/>
        <v>141.96709921224942</v>
      </c>
      <c r="R320" s="101">
        <f t="shared" si="84"/>
        <v>6.5822879896208581</v>
      </c>
      <c r="S320" s="101">
        <f t="shared" si="88"/>
        <v>606.79232116707112</v>
      </c>
      <c r="T320" s="101">
        <f t="shared" si="72"/>
        <v>179.40213335914515</v>
      </c>
      <c r="U320" s="101">
        <f t="shared" si="72"/>
        <v>18.876622311766717</v>
      </c>
      <c r="V320" s="33">
        <f t="shared" si="85"/>
        <v>1000</v>
      </c>
      <c r="W320" s="105">
        <f t="shared" si="86"/>
        <v>1199559.5921238731</v>
      </c>
      <c r="X320" s="112">
        <f t="shared" si="89"/>
        <v>801.72124432908811</v>
      </c>
      <c r="Y320" s="32">
        <f>(uNES*L320+ uOCEX*G320+uEREX*'PH + UC'!H320+uHOEX*I320+uNES*S320+ uOCEX*N320+uEREX*O320+uHOEX*P320)/(1+oDR)^A$5:A$65536</f>
        <v>480.25780024594786</v>
      </c>
    </row>
    <row r="321" spans="1:25" x14ac:dyDescent="0.25">
      <c r="A321" s="4">
        <v>315</v>
      </c>
      <c r="C321" s="110">
        <f>IF(male=0,VLOOKUP((A319:A1153/'Life tables'!$I$2)+age,lifetable,13,1),IF(male=1,VLOOKUP((A319:A1153/'Life tables'!$I$2)+age,lifetable,10,1),"error"))</f>
        <v>6.6122671421597889E-4</v>
      </c>
      <c r="F321" s="101">
        <f t="shared" si="73"/>
        <v>159.89166601782964</v>
      </c>
      <c r="G321" s="101">
        <f t="shared" si="74"/>
        <v>16.061452486311143</v>
      </c>
      <c r="H321" s="101">
        <f t="shared" si="75"/>
        <v>0.36754660784112603</v>
      </c>
      <c r="I321" s="101">
        <f t="shared" si="76"/>
        <v>0.36754660784112603</v>
      </c>
      <c r="J321" s="101">
        <f t="shared" si="77"/>
        <v>37.551865112571932</v>
      </c>
      <c r="K321" s="101">
        <f t="shared" si="78"/>
        <v>12.323145977415352</v>
      </c>
      <c r="L321" s="101">
        <f t="shared" si="87"/>
        <v>93.220109225848958</v>
      </c>
      <c r="M321" s="101">
        <f t="shared" si="79"/>
        <v>840.10833398217028</v>
      </c>
      <c r="N321" s="101">
        <f t="shared" si="80"/>
        <v>80.904252764292238</v>
      </c>
      <c r="O321" s="101">
        <f t="shared" si="81"/>
        <v>1.9311761273397097</v>
      </c>
      <c r="P321" s="101">
        <f t="shared" si="82"/>
        <v>1.9311761273397097</v>
      </c>
      <c r="Q321" s="101">
        <f t="shared" si="83"/>
        <v>142.57865122922584</v>
      </c>
      <c r="R321" s="101">
        <f t="shared" si="84"/>
        <v>6.6047878471408303</v>
      </c>
      <c r="S321" s="101">
        <f t="shared" si="88"/>
        <v>606.15828988683188</v>
      </c>
      <c r="T321" s="101">
        <f t="shared" si="72"/>
        <v>180.13051634179777</v>
      </c>
      <c r="U321" s="101">
        <f t="shared" si="72"/>
        <v>18.927933824556185</v>
      </c>
      <c r="V321" s="33">
        <f t="shared" si="85"/>
        <v>999.99999999999989</v>
      </c>
      <c r="W321" s="105">
        <f t="shared" si="86"/>
        <v>1196872.8420979592</v>
      </c>
      <c r="X321" s="112">
        <f t="shared" si="89"/>
        <v>800.94154983364592</v>
      </c>
      <c r="Y321" s="32">
        <f>(uNES*L321+ uOCEX*G321+uEREX*'PH + UC'!H321+uHOEX*I321+uNES*S321+ uOCEX*N321+uEREX*O321+uHOEX*P321)/(1+oDR)^A$5:A$65536</f>
        <v>479.64325050143202</v>
      </c>
    </row>
    <row r="322" spans="1:25" x14ac:dyDescent="0.25">
      <c r="A322" s="4">
        <v>316</v>
      </c>
      <c r="C322" s="110">
        <f>IF(male=0,VLOOKUP((A320:A1154/'Life tables'!$I$2)+age,lifetable,13,1),IF(male=1,VLOOKUP((A320:A1154/'Life tables'!$I$2)+age,lifetable,10,1),"error"))</f>
        <v>6.6122671421597889E-4</v>
      </c>
      <c r="F322" s="101">
        <f t="shared" si="73"/>
        <v>159.89164413261128</v>
      </c>
      <c r="G322" s="101">
        <f t="shared" si="74"/>
        <v>16.061450287895155</v>
      </c>
      <c r="H322" s="101">
        <f t="shared" si="75"/>
        <v>0.36754655753307702</v>
      </c>
      <c r="I322" s="101">
        <f t="shared" si="76"/>
        <v>0.36754655753307702</v>
      </c>
      <c r="J322" s="101">
        <f t="shared" si="77"/>
        <v>37.668696062256856</v>
      </c>
      <c r="K322" s="101">
        <f t="shared" si="78"/>
        <v>12.351957628741243</v>
      </c>
      <c r="L322" s="101">
        <f t="shared" si="87"/>
        <v>93.074447038651869</v>
      </c>
      <c r="M322" s="101">
        <f t="shared" si="79"/>
        <v>840.1083558673887</v>
      </c>
      <c r="N322" s="101">
        <f t="shared" si="80"/>
        <v>80.904254871886181</v>
      </c>
      <c r="O322" s="101">
        <f t="shared" si="81"/>
        <v>1.9311761776477587</v>
      </c>
      <c r="P322" s="101">
        <f t="shared" si="82"/>
        <v>1.9311761776477587</v>
      </c>
      <c r="Q322" s="101">
        <f t="shared" si="83"/>
        <v>143.19020326213348</v>
      </c>
      <c r="R322" s="101">
        <f t="shared" si="84"/>
        <v>6.6272877052469346</v>
      </c>
      <c r="S322" s="101">
        <f t="shared" si="88"/>
        <v>605.52425767282659</v>
      </c>
      <c r="T322" s="101">
        <f t="shared" si="72"/>
        <v>180.85889932439034</v>
      </c>
      <c r="U322" s="101">
        <f t="shared" si="72"/>
        <v>18.979245333988178</v>
      </c>
      <c r="V322" s="33">
        <f t="shared" si="85"/>
        <v>1000</v>
      </c>
      <c r="W322" s="105">
        <f t="shared" si="86"/>
        <v>1194190.6835085035</v>
      </c>
      <c r="X322" s="112">
        <f t="shared" si="89"/>
        <v>800.1618553416215</v>
      </c>
      <c r="Y322" s="32">
        <f>(uNES*L322+ uOCEX*G322+uEREX*'PH + UC'!H322+uHOEX*I322+uNES*S322+ uOCEX*N322+uEREX*O322+uHOEX*P322)/(1+oDR)^A$5:A$65536</f>
        <v>479.02901451253229</v>
      </c>
    </row>
    <row r="323" spans="1:25" x14ac:dyDescent="0.25">
      <c r="A323" s="4">
        <v>317</v>
      </c>
      <c r="C323" s="110">
        <f>IF(male=0,VLOOKUP((A321:A1155/'Life tables'!$I$2)+age,lifetable,13,1),IF(male=1,VLOOKUP((A321:A1155/'Life tables'!$I$2)+age,lifetable,10,1),"error"))</f>
        <v>6.6122671421597889E-4</v>
      </c>
      <c r="F323" s="101">
        <f t="shared" si="73"/>
        <v>159.89162322214014</v>
      </c>
      <c r="G323" s="101">
        <f t="shared" si="74"/>
        <v>16.061448187394568</v>
      </c>
      <c r="H323" s="101">
        <f t="shared" si="75"/>
        <v>0.36754650946570167</v>
      </c>
      <c r="I323" s="101">
        <f t="shared" si="76"/>
        <v>0.36754650946570167</v>
      </c>
      <c r="J323" s="101">
        <f t="shared" si="77"/>
        <v>37.785526996662746</v>
      </c>
      <c r="K323" s="101">
        <f t="shared" si="78"/>
        <v>12.380769276299173</v>
      </c>
      <c r="L323" s="101">
        <f t="shared" si="87"/>
        <v>92.928785742852256</v>
      </c>
      <c r="M323" s="101">
        <f t="shared" si="79"/>
        <v>840.1083767778598</v>
      </c>
      <c r="N323" s="101">
        <f t="shared" si="80"/>
        <v>80.904256885609854</v>
      </c>
      <c r="O323" s="101">
        <f t="shared" si="81"/>
        <v>1.9311762257151341</v>
      </c>
      <c r="P323" s="101">
        <f t="shared" si="82"/>
        <v>1.9311762257151341</v>
      </c>
      <c r="Q323" s="101">
        <f t="shared" si="83"/>
        <v>143.80175531026279</v>
      </c>
      <c r="R323" s="101">
        <f t="shared" si="84"/>
        <v>6.6497875639130646</v>
      </c>
      <c r="S323" s="101">
        <f t="shared" si="88"/>
        <v>604.89022456664384</v>
      </c>
      <c r="T323" s="101">
        <f t="shared" ref="T323:U386" si="90">J323+Q323</f>
        <v>181.58728230692554</v>
      </c>
      <c r="U323" s="101">
        <f t="shared" si="90"/>
        <v>19.030556840212238</v>
      </c>
      <c r="V323" s="33">
        <f t="shared" si="85"/>
        <v>1000</v>
      </c>
      <c r="W323" s="105">
        <f t="shared" si="86"/>
        <v>1191513.109350391</v>
      </c>
      <c r="X323" s="112">
        <f t="shared" si="89"/>
        <v>799.38216085286217</v>
      </c>
      <c r="Y323" s="32">
        <f>(uNES*L323+ uOCEX*G323+uEREX*'PH + UC'!H323+uHOEX*I323+uNES*S323+ uOCEX*N323+uEREX*O323+uHOEX*P323)/(1+oDR)^A$5:A$65536</f>
        <v>478.41509214953436</v>
      </c>
    </row>
    <row r="324" spans="1:25" x14ac:dyDescent="0.25">
      <c r="A324" s="4">
        <v>318</v>
      </c>
      <c r="C324" s="110">
        <f>IF(male=0,VLOOKUP((A322:A1156/'Life tables'!$I$2)+age,lifetable,13,1),IF(male=1,VLOOKUP((A322:A1156/'Life tables'!$I$2)+age,lifetable,10,1),"error"))</f>
        <v>6.6122671421597889E-4</v>
      </c>
      <c r="F324" s="101">
        <f t="shared" si="73"/>
        <v>159.8916032430019</v>
      </c>
      <c r="G324" s="101">
        <f t="shared" si="74"/>
        <v>16.061446180448318</v>
      </c>
      <c r="H324" s="101">
        <f t="shared" si="75"/>
        <v>0.36754646353920234</v>
      </c>
      <c r="I324" s="101">
        <f t="shared" si="76"/>
        <v>0.36754646353920234</v>
      </c>
      <c r="J324" s="101">
        <f t="shared" si="77"/>
        <v>37.902357916470109</v>
      </c>
      <c r="K324" s="101">
        <f t="shared" si="78"/>
        <v>12.409580920256966</v>
      </c>
      <c r="L324" s="101">
        <f t="shared" si="87"/>
        <v>92.783125298748089</v>
      </c>
      <c r="M324" s="101">
        <f t="shared" si="79"/>
        <v>840.1083967569981</v>
      </c>
      <c r="N324" s="101">
        <f t="shared" si="80"/>
        <v>80.904258809644162</v>
      </c>
      <c r="O324" s="101">
        <f t="shared" si="81"/>
        <v>1.9311762716416336</v>
      </c>
      <c r="P324" s="101">
        <f t="shared" si="82"/>
        <v>1.9311762716416336</v>
      </c>
      <c r="Q324" s="101">
        <f t="shared" si="83"/>
        <v>144.4133073729358</v>
      </c>
      <c r="R324" s="101">
        <f t="shared" si="84"/>
        <v>6.6722874231142777</v>
      </c>
      <c r="S324" s="101">
        <f t="shared" si="88"/>
        <v>604.25619060802057</v>
      </c>
      <c r="T324" s="101">
        <f t="shared" si="90"/>
        <v>182.3156652894059</v>
      </c>
      <c r="U324" s="101">
        <f t="shared" si="90"/>
        <v>19.081868343371244</v>
      </c>
      <c r="V324" s="33">
        <f t="shared" si="85"/>
        <v>1000</v>
      </c>
      <c r="W324" s="105">
        <f t="shared" si="86"/>
        <v>1188840.1126285475</v>
      </c>
      <c r="X324" s="112">
        <f t="shared" si="89"/>
        <v>798.60246636722286</v>
      </c>
      <c r="Y324" s="32">
        <f>(uNES*L324+ uOCEX*G324+uEREX*'PH + UC'!H324+uHOEX*I324+uNES*S324+ uOCEX*N324+uEREX*O324+uHOEX*P324)/(1+oDR)^A$5:A$65536</f>
        <v>477.80148328277687</v>
      </c>
    </row>
    <row r="325" spans="1:25" x14ac:dyDescent="0.25">
      <c r="A325" s="4">
        <v>319</v>
      </c>
      <c r="C325" s="110">
        <f>IF(male=0,VLOOKUP((A323:A1157/'Life tables'!$I$2)+age,lifetable,13,1),IF(male=1,VLOOKUP((A323:A1157/'Life tables'!$I$2)+age,lifetable,10,1),"error"))</f>
        <v>6.6122671421597889E-4</v>
      </c>
      <c r="F325" s="101">
        <f t="shared" si="73"/>
        <v>159.89158415371583</v>
      </c>
      <c r="G325" s="101">
        <f t="shared" si="74"/>
        <v>16.06144426288958</v>
      </c>
      <c r="H325" s="101">
        <f t="shared" si="75"/>
        <v>0.36754641965822643</v>
      </c>
      <c r="I325" s="101">
        <f t="shared" si="76"/>
        <v>0.36754641965822643</v>
      </c>
      <c r="J325" s="101">
        <f t="shared" si="77"/>
        <v>38.019188822329156</v>
      </c>
      <c r="K325" s="101">
        <f t="shared" si="78"/>
        <v>12.438392560774968</v>
      </c>
      <c r="L325" s="101">
        <f t="shared" si="87"/>
        <v>92.637465668405667</v>
      </c>
      <c r="M325" s="101">
        <f t="shared" si="79"/>
        <v>840.10841584628417</v>
      </c>
      <c r="N325" s="101">
        <f t="shared" si="80"/>
        <v>80.904260647983776</v>
      </c>
      <c r="O325" s="101">
        <f t="shared" si="81"/>
        <v>1.9311763155226094</v>
      </c>
      <c r="P325" s="101">
        <f t="shared" si="82"/>
        <v>1.9311763155226094</v>
      </c>
      <c r="Q325" s="101">
        <f t="shared" si="83"/>
        <v>145.02485944950473</v>
      </c>
      <c r="R325" s="101">
        <f t="shared" si="84"/>
        <v>6.6947872828267423</v>
      </c>
      <c r="S325" s="101">
        <f t="shared" si="88"/>
        <v>603.62215583492366</v>
      </c>
      <c r="T325" s="101">
        <f t="shared" si="90"/>
        <v>183.0440482718339</v>
      </c>
      <c r="U325" s="101">
        <f t="shared" si="90"/>
        <v>19.13317984360171</v>
      </c>
      <c r="V325" s="33">
        <f t="shared" si="85"/>
        <v>1000</v>
      </c>
      <c r="W325" s="105">
        <f t="shared" si="86"/>
        <v>1186171.6863579159</v>
      </c>
      <c r="X325" s="112">
        <f t="shared" si="89"/>
        <v>797.82277188456442</v>
      </c>
      <c r="Y325" s="32">
        <f>(uNES*L325+ uOCEX*G325+uEREX*'PH + UC'!H325+uHOEX*I325+uNES*S325+ uOCEX*N325+uEREX*O325+uHOEX*P325)/(1+oDR)^A$5:A$65536</f>
        <v>477.18818778264932</v>
      </c>
    </row>
    <row r="326" spans="1:25" x14ac:dyDescent="0.25">
      <c r="A326" s="4">
        <v>320</v>
      </c>
      <c r="C326" s="110">
        <f>IF(male=0,VLOOKUP((A324:A1158/'Life tables'!$I$2)+age,lifetable,13,1),IF(male=1,VLOOKUP((A324:A1158/'Life tables'!$I$2)+age,lifetable,10,1),"error"))</f>
        <v>6.6122671421597889E-4</v>
      </c>
      <c r="F326" s="101">
        <f t="shared" si="73"/>
        <v>159.89156591464877</v>
      </c>
      <c r="G326" s="101">
        <f t="shared" si="74"/>
        <v>16.06144243073712</v>
      </c>
      <c r="H326" s="101">
        <f t="shared" si="75"/>
        <v>0.36754637773166832</v>
      </c>
      <c r="I326" s="101">
        <f t="shared" si="76"/>
        <v>0.36754637773166832</v>
      </c>
      <c r="J326" s="101">
        <f t="shared" si="77"/>
        <v>38.136019714861128</v>
      </c>
      <c r="K326" s="101">
        <f t="shared" si="78"/>
        <v>12.467204198006383</v>
      </c>
      <c r="L326" s="101">
        <f t="shared" si="87"/>
        <v>92.491806815580802</v>
      </c>
      <c r="M326" s="101">
        <f t="shared" si="79"/>
        <v>840.10843408535129</v>
      </c>
      <c r="N326" s="101">
        <f t="shared" si="80"/>
        <v>80.904262404445447</v>
      </c>
      <c r="O326" s="101">
        <f t="shared" si="81"/>
        <v>1.9311763574491678</v>
      </c>
      <c r="P326" s="101">
        <f t="shared" si="82"/>
        <v>1.9311763574491678</v>
      </c>
      <c r="Q326" s="101">
        <f t="shared" si="83"/>
        <v>145.63641153935069</v>
      </c>
      <c r="R326" s="101">
        <f t="shared" si="84"/>
        <v>6.7172871430276873</v>
      </c>
      <c r="S326" s="101">
        <f t="shared" si="88"/>
        <v>602.98812028362909</v>
      </c>
      <c r="T326" s="101">
        <f t="shared" si="90"/>
        <v>183.77243125421182</v>
      </c>
      <c r="U326" s="101">
        <f t="shared" si="90"/>
        <v>19.184491341034072</v>
      </c>
      <c r="V326" s="33">
        <f t="shared" si="85"/>
        <v>1000</v>
      </c>
      <c r="W326" s="105">
        <f t="shared" si="86"/>
        <v>1183507.8235634516</v>
      </c>
      <c r="X326" s="112">
        <f t="shared" si="89"/>
        <v>797.04307740475417</v>
      </c>
      <c r="Y326" s="32">
        <f>(uNES*L326+ uOCEX*G326+uEREX*'PH + UC'!H326+uHOEX*I326+uNES*S326+ uOCEX*N326+uEREX*O326+uHOEX*P326)/(1+oDR)^A$5:A$65536</f>
        <v>476.57520551959345</v>
      </c>
    </row>
    <row r="327" spans="1:25" x14ac:dyDescent="0.25">
      <c r="A327" s="4">
        <v>321</v>
      </c>
      <c r="C327" s="110">
        <f>IF(male=0,VLOOKUP((A325:A1159/'Life tables'!$I$2)+age,lifetable,13,1),IF(male=1,VLOOKUP((A325:A1159/'Life tables'!$I$2)+age,lifetable,10,1),"error"))</f>
        <v>6.6122671421597889E-4</v>
      </c>
      <c r="F327" s="101">
        <f t="shared" ref="F327:F390" si="91">E326*(1-pCAPH)+F326*(1-pCAPH)+M326*(pUAPH)</f>
        <v>159.89154848793274</v>
      </c>
      <c r="G327" s="101">
        <f t="shared" ref="G327:G390" si="92">F327*(rrOSEX)</f>
        <v>16.061440680187022</v>
      </c>
      <c r="H327" s="101">
        <f t="shared" ref="H327:H390" si="93">F327*rrEREX</f>
        <v>0.36754633767248002</v>
      </c>
      <c r="I327" s="101">
        <f t="shared" ref="I327:I390" si="94">F327*rrHOEX</f>
        <v>0.36754633767248002</v>
      </c>
      <c r="J327" s="101">
        <f t="shared" ref="J327:J390" si="95">F327*mr + G327*mr + H327*mr+I327*mr +J326</f>
        <v>38.252850594659606</v>
      </c>
      <c r="K327" s="101">
        <f t="shared" ref="K327:K390" si="96">F327*amr + I327*amrHOEX +K326</f>
        <v>12.496015832097594</v>
      </c>
      <c r="L327" s="101">
        <f t="shared" si="87"/>
        <v>92.346148705643557</v>
      </c>
      <c r="M327" s="101">
        <f t="shared" ref="M327:M390" si="97">E326*pCAPH+F326*pCAPH+M326*(1-pUAPH)</f>
        <v>840.10845151206729</v>
      </c>
      <c r="N327" s="101">
        <f t="shared" ref="N327:N390" si="98">M327*rrOSEXc</f>
        <v>80.904264082675951</v>
      </c>
      <c r="O327" s="101">
        <f t="shared" ref="O327:O390" si="99">M327*rrEREXc</f>
        <v>1.931176397508356</v>
      </c>
      <c r="P327" s="101">
        <f t="shared" ref="P327:P390" si="100">M327*rrHOEXc</f>
        <v>1.931176397508356</v>
      </c>
      <c r="Q327" s="101">
        <f t="shared" ref="Q327:Q390" si="101">M327*mr + N327*mr + O327*mr+P327*mr+Q326</f>
        <v>146.24796364188234</v>
      </c>
      <c r="R327" s="101">
        <f t="shared" ref="R327:R390" si="102">M327*amrc + P327*amrHOEX+R326</f>
        <v>6.7397870036953558</v>
      </c>
      <c r="S327" s="101">
        <f t="shared" si="88"/>
        <v>602.3540839887969</v>
      </c>
      <c r="T327" s="101">
        <f t="shared" si="90"/>
        <v>184.50081423654194</v>
      </c>
      <c r="U327" s="101">
        <f t="shared" si="90"/>
        <v>19.235802835792949</v>
      </c>
      <c r="V327" s="33">
        <f t="shared" ref="V327:V390" si="103">SUM(F327,M327)</f>
        <v>1000</v>
      </c>
      <c r="W327" s="105">
        <f t="shared" ref="W327:W390" si="104">(cNES*L327+cOSEX*G327+cEREX*H327+cHOEX*I327 + cNES*S327 + cOSEX*N327 + cEREX*O327 + cHOEX*P327)/(1+cDR)^A$5:A$65536</f>
        <v>1180848.5172801001</v>
      </c>
      <c r="X327" s="112">
        <f t="shared" si="89"/>
        <v>796.26338292766513</v>
      </c>
      <c r="Y327" s="32">
        <f>(uNES*L327+ uOCEX*G327+uEREX*'PH + UC'!H327+uHOEX*I327+uNES*S327+ uOCEX*N327+uEREX*O327+uHOEX*P327)/(1+oDR)^A$5:A$65536</f>
        <v>475.96253636410279</v>
      </c>
    </row>
    <row r="328" spans="1:25" x14ac:dyDescent="0.25">
      <c r="A328" s="4">
        <v>322</v>
      </c>
      <c r="C328" s="110">
        <f>IF(male=0,VLOOKUP((A326:A1160/'Life tables'!$I$2)+age,lifetable,13,1),IF(male=1,VLOOKUP((A326:A1160/'Life tables'!$I$2)+age,lifetable,10,1),"error"))</f>
        <v>6.6122671421597889E-4</v>
      </c>
      <c r="F328" s="101">
        <f t="shared" si="91"/>
        <v>159.8915318373864</v>
      </c>
      <c r="G328" s="101">
        <f t="shared" si="92"/>
        <v>16.061439007604797</v>
      </c>
      <c r="H328" s="101">
        <f t="shared" si="93"/>
        <v>0.36754629939749056</v>
      </c>
      <c r="I328" s="101">
        <f t="shared" si="94"/>
        <v>0.36754629939749056</v>
      </c>
      <c r="J328" s="101">
        <f t="shared" si="95"/>
        <v>38.369681462291723</v>
      </c>
      <c r="K328" s="101">
        <f t="shared" si="96"/>
        <v>12.524827463188462</v>
      </c>
      <c r="L328" s="101">
        <f t="shared" ref="L328:L391" si="105">F328-SUM(G328:K328)</f>
        <v>92.200491305506432</v>
      </c>
      <c r="M328" s="101">
        <f t="shared" si="97"/>
        <v>840.10846816261358</v>
      </c>
      <c r="N328" s="101">
        <f t="shared" si="98"/>
        <v>80.904265686159647</v>
      </c>
      <c r="O328" s="101">
        <f t="shared" si="99"/>
        <v>1.9311764357833452</v>
      </c>
      <c r="P328" s="101">
        <f t="shared" si="100"/>
        <v>1.9311764357833452</v>
      </c>
      <c r="Q328" s="101">
        <f t="shared" si="101"/>
        <v>146.85951575653465</v>
      </c>
      <c r="R328" s="101">
        <f t="shared" si="102"/>
        <v>6.7622868648089609</v>
      </c>
      <c r="S328" s="101">
        <f t="shared" ref="S328:S391" si="106">M328-SUM(N328:R328)</f>
        <v>601.72004698354363</v>
      </c>
      <c r="T328" s="101">
        <f t="shared" si="90"/>
        <v>185.22919721882636</v>
      </c>
      <c r="U328" s="101">
        <f t="shared" si="90"/>
        <v>19.287114327997422</v>
      </c>
      <c r="V328" s="33">
        <f t="shared" si="103"/>
        <v>1000</v>
      </c>
      <c r="W328" s="105">
        <f t="shared" si="104"/>
        <v>1178193.7605527893</v>
      </c>
      <c r="X328" s="112">
        <f t="shared" ref="X328:X391" si="107">(L328+G328+H328+I328+N328+O328+P328+S328)</f>
        <v>795.48368845317623</v>
      </c>
      <c r="Y328" s="32">
        <f>(uNES*L328+ uOCEX*G328+uEREX*'PH + UC'!H328+uHOEX*I328+uNES*S328+ uOCEX*N328+uEREX*O328+uHOEX*P328)/(1+oDR)^A$5:A$65536</f>
        <v>475.35018018672213</v>
      </c>
    </row>
    <row r="329" spans="1:25" x14ac:dyDescent="0.25">
      <c r="A329" s="4">
        <v>323</v>
      </c>
      <c r="C329" s="110">
        <f>IF(male=0,VLOOKUP((A327:A1161/'Life tables'!$I$2)+age,lifetable,13,1),IF(male=1,VLOOKUP((A327:A1161/'Life tables'!$I$2)+age,lifetable,10,1),"error"))</f>
        <v>6.6122671421597889E-4</v>
      </c>
      <c r="F329" s="101">
        <f t="shared" si="91"/>
        <v>159.89151592843984</v>
      </c>
      <c r="G329" s="101">
        <f t="shared" si="92"/>
        <v>16.061437409517819</v>
      </c>
      <c r="H329" s="101">
        <f t="shared" si="93"/>
        <v>0.36754626282723341</v>
      </c>
      <c r="I329" s="101">
        <f t="shared" si="94"/>
        <v>0.36754626282723341</v>
      </c>
      <c r="J329" s="101">
        <f t="shared" si="95"/>
        <v>38.486512318299361</v>
      </c>
      <c r="K329" s="101">
        <f t="shared" si="96"/>
        <v>12.55363909141262</v>
      </c>
      <c r="L329" s="101">
        <f t="shared" si="105"/>
        <v>92.054834583555575</v>
      </c>
      <c r="M329" s="101">
        <f t="shared" si="97"/>
        <v>840.10848407156004</v>
      </c>
      <c r="N329" s="101">
        <f t="shared" si="98"/>
        <v>80.904267218225655</v>
      </c>
      <c r="O329" s="101">
        <f t="shared" si="99"/>
        <v>1.9311764723536022</v>
      </c>
      <c r="P329" s="101">
        <f t="shared" si="100"/>
        <v>1.9311764723536022</v>
      </c>
      <c r="Q329" s="101">
        <f t="shared" si="101"/>
        <v>147.47106788276778</v>
      </c>
      <c r="R329" s="101">
        <f t="shared" si="102"/>
        <v>6.7847867263486403</v>
      </c>
      <c r="S329" s="101">
        <f t="shared" si="106"/>
        <v>601.08600929951081</v>
      </c>
      <c r="T329" s="101">
        <f t="shared" si="90"/>
        <v>185.95758020106715</v>
      </c>
      <c r="U329" s="101">
        <f t="shared" si="90"/>
        <v>19.338425817761262</v>
      </c>
      <c r="V329" s="33">
        <f t="shared" si="103"/>
        <v>999.99999999999989</v>
      </c>
      <c r="W329" s="105">
        <f t="shared" si="104"/>
        <v>1175543.5464364134</v>
      </c>
      <c r="X329" s="112">
        <f t="shared" si="107"/>
        <v>794.70399398117149</v>
      </c>
      <c r="Y329" s="32">
        <f>(uNES*L329+ uOCEX*G329+uEREX*'PH + UC'!H329+uHOEX*I329+uNES*S329+ uOCEX*N329+uEREX*O329+uHOEX*P329)/(1+oDR)^A$5:A$65536</f>
        <v>474.73813685804748</v>
      </c>
    </row>
    <row r="330" spans="1:25" x14ac:dyDescent="0.25">
      <c r="A330" s="4">
        <v>324</v>
      </c>
      <c r="C330" s="110">
        <f>IF(male=0,VLOOKUP((A328:A1162/'Life tables'!$I$2)+age,lifetable,13,1),IF(male=1,VLOOKUP((A328:A1162/'Life tables'!$I$2)+age,lifetable,10,1),"error"))</f>
        <v>6.6122671421597889E-4</v>
      </c>
      <c r="F330" s="101">
        <f t="shared" si="91"/>
        <v>159.89150072806297</v>
      </c>
      <c r="G330" s="101">
        <f t="shared" si="92"/>
        <v>16.061435882608148</v>
      </c>
      <c r="H330" s="101">
        <f t="shared" si="93"/>
        <v>0.36754622788578151</v>
      </c>
      <c r="I330" s="101">
        <f t="shared" si="94"/>
        <v>0.36754622788578151</v>
      </c>
      <c r="J330" s="101">
        <f t="shared" si="95"/>
        <v>38.603343163200265</v>
      </c>
      <c r="K330" s="101">
        <f t="shared" si="96"/>
        <v>12.582450716897748</v>
      </c>
      <c r="L330" s="101">
        <f t="shared" si="105"/>
        <v>91.909178509585232</v>
      </c>
      <c r="M330" s="101">
        <f t="shared" si="97"/>
        <v>840.10849927193703</v>
      </c>
      <c r="N330" s="101">
        <f t="shared" si="98"/>
        <v>80.904268682054891</v>
      </c>
      <c r="O330" s="101">
        <f t="shared" si="99"/>
        <v>1.9311765072950544</v>
      </c>
      <c r="P330" s="101">
        <f t="shared" si="100"/>
        <v>1.9311765072950544</v>
      </c>
      <c r="Q330" s="101">
        <f t="shared" si="101"/>
        <v>148.08262002006595</v>
      </c>
      <c r="R330" s="101">
        <f t="shared" si="102"/>
        <v>6.8072865882954181</v>
      </c>
      <c r="S330" s="101">
        <f t="shared" si="106"/>
        <v>600.45197096693073</v>
      </c>
      <c r="T330" s="101">
        <f t="shared" si="90"/>
        <v>186.68596318326621</v>
      </c>
      <c r="U330" s="101">
        <f t="shared" si="90"/>
        <v>19.389737305193165</v>
      </c>
      <c r="V330" s="33">
        <f t="shared" si="103"/>
        <v>1000</v>
      </c>
      <c r="W330" s="105">
        <f t="shared" si="104"/>
        <v>1172897.8679958209</v>
      </c>
      <c r="X330" s="112">
        <f t="shared" si="107"/>
        <v>793.92429951154065</v>
      </c>
      <c r="Y330" s="32">
        <f>(uNES*L330+ uOCEX*G330+uEREX*'PH + UC'!H330+uHOEX*I330+uNES*S330+ uOCEX*N330+uEREX*O330+uHOEX*P330)/(1+oDR)^A$5:A$65536</f>
        <v>474.1264062487258</v>
      </c>
    </row>
    <row r="331" spans="1:25" x14ac:dyDescent="0.25">
      <c r="A331" s="4">
        <v>325</v>
      </c>
      <c r="C331" s="110">
        <f>IF(male=0,VLOOKUP((A329:A1163/'Life tables'!$I$2)+age,lifetable,13,1),IF(male=1,VLOOKUP((A329:A1163/'Life tables'!$I$2)+age,lifetable,10,1),"error"))</f>
        <v>6.6122671421597889E-4</v>
      </c>
      <c r="F331" s="101">
        <f t="shared" si="91"/>
        <v>159.89148620469666</v>
      </c>
      <c r="G331" s="101">
        <f t="shared" si="92"/>
        <v>16.061434423705609</v>
      </c>
      <c r="H331" s="101">
        <f t="shared" si="93"/>
        <v>0.36754619450058923</v>
      </c>
      <c r="I331" s="101">
        <f t="shared" si="94"/>
        <v>0.36754619450058923</v>
      </c>
      <c r="J331" s="101">
        <f t="shared" si="95"/>
        <v>38.720173997489113</v>
      </c>
      <c r="K331" s="101">
        <f t="shared" si="96"/>
        <v>12.61126233976584</v>
      </c>
      <c r="L331" s="101">
        <f t="shared" si="105"/>
        <v>91.763523054734918</v>
      </c>
      <c r="M331" s="101">
        <f t="shared" si="97"/>
        <v>840.10851379530334</v>
      </c>
      <c r="N331" s="101">
        <f t="shared" si="98"/>
        <v>80.90427008068653</v>
      </c>
      <c r="O331" s="101">
        <f t="shared" si="99"/>
        <v>1.9311765406802468</v>
      </c>
      <c r="P331" s="101">
        <f t="shared" si="100"/>
        <v>1.9311765406802468</v>
      </c>
      <c r="Q331" s="101">
        <f t="shared" si="101"/>
        <v>148.6941721679363</v>
      </c>
      <c r="R331" s="101">
        <f t="shared" si="102"/>
        <v>6.8297864506311621</v>
      </c>
      <c r="S331" s="101">
        <f t="shared" si="106"/>
        <v>599.81793201468884</v>
      </c>
      <c r="T331" s="101">
        <f t="shared" si="90"/>
        <v>187.4143461654254</v>
      </c>
      <c r="U331" s="101">
        <f t="shared" si="90"/>
        <v>19.441048790397002</v>
      </c>
      <c r="V331" s="33">
        <f t="shared" si="103"/>
        <v>1000</v>
      </c>
      <c r="W331" s="105">
        <f t="shared" si="104"/>
        <v>1170256.7183057975</v>
      </c>
      <c r="X331" s="112">
        <f t="shared" si="107"/>
        <v>793.14460504417752</v>
      </c>
      <c r="Y331" s="32">
        <f>(uNES*L331+ uOCEX*G331+uEREX*'PH + UC'!H331+uHOEX*I331+uNES*S331+ uOCEX*N331+uEREX*O331+uHOEX*P331)/(1+oDR)^A$5:A$65536</f>
        <v>473.51498822945587</v>
      </c>
    </row>
    <row r="332" spans="1:25" x14ac:dyDescent="0.25">
      <c r="A332" s="4">
        <v>326</v>
      </c>
      <c r="C332" s="110">
        <f>IF(male=0,VLOOKUP((A330:A1164/'Life tables'!$I$2)+age,lifetable,13,1),IF(male=1,VLOOKUP((A330:A1164/'Life tables'!$I$2)+age,lifetable,10,1),"error"))</f>
        <v>6.6122671421597889E-4</v>
      </c>
      <c r="F332" s="101">
        <f t="shared" si="91"/>
        <v>159.89147232818758</v>
      </c>
      <c r="G332" s="101">
        <f t="shared" si="92"/>
        <v>16.061433029781227</v>
      </c>
      <c r="H332" s="101">
        <f t="shared" si="93"/>
        <v>0.3675461626023423</v>
      </c>
      <c r="I332" s="101">
        <f t="shared" si="94"/>
        <v>0.3675461626023423</v>
      </c>
      <c r="J332" s="101">
        <f t="shared" si="95"/>
        <v>38.837004821638558</v>
      </c>
      <c r="K332" s="101">
        <f t="shared" si="96"/>
        <v>12.640073960133458</v>
      </c>
      <c r="L332" s="101">
        <f t="shared" si="105"/>
        <v>91.61786819142965</v>
      </c>
      <c r="M332" s="101">
        <f t="shared" si="97"/>
        <v>840.10852767181245</v>
      </c>
      <c r="N332" s="101">
        <f t="shared" si="98"/>
        <v>80.904271417024432</v>
      </c>
      <c r="O332" s="101">
        <f t="shared" si="99"/>
        <v>1.9311765725784937</v>
      </c>
      <c r="P332" s="101">
        <f t="shared" si="100"/>
        <v>1.9311765725784937</v>
      </c>
      <c r="Q332" s="101">
        <f t="shared" si="101"/>
        <v>149.30572432590799</v>
      </c>
      <c r="R332" s="101">
        <f t="shared" si="102"/>
        <v>6.8522863133385474</v>
      </c>
      <c r="S332" s="101">
        <f t="shared" si="106"/>
        <v>599.18389247038454</v>
      </c>
      <c r="T332" s="101">
        <f t="shared" si="90"/>
        <v>188.14272914754656</v>
      </c>
      <c r="U332" s="101">
        <f t="shared" si="90"/>
        <v>19.492360273472006</v>
      </c>
      <c r="V332" s="33">
        <f t="shared" si="103"/>
        <v>1000</v>
      </c>
      <c r="W332" s="105">
        <f t="shared" si="104"/>
        <v>1167620.0904510573</v>
      </c>
      <c r="X332" s="112">
        <f t="shared" si="107"/>
        <v>792.36491057898149</v>
      </c>
      <c r="Y332" s="32">
        <f>(uNES*L332+ uOCEX*G332+uEREX*'PH + UC'!H332+uHOEX*I332+uNES*S332+ uOCEX*N332+uEREX*O332+uHOEX*P332)/(1+oDR)^A$5:A$65536</f>
        <v>472.90388267098643</v>
      </c>
    </row>
    <row r="333" spans="1:25" x14ac:dyDescent="0.25">
      <c r="A333" s="4">
        <v>327</v>
      </c>
      <c r="C333" s="110">
        <f>IF(male=0,VLOOKUP((A331:A1165/'Life tables'!$I$2)+age,lifetable,13,1),IF(male=1,VLOOKUP((A331:A1165/'Life tables'!$I$2)+age,lifetable,10,1),"error"))</f>
        <v>6.6122671421597889E-4</v>
      </c>
      <c r="F333" s="101">
        <f t="shared" si="91"/>
        <v>159.89145906972527</v>
      </c>
      <c r="G333" s="101">
        <f t="shared" si="92"/>
        <v>16.061431697940943</v>
      </c>
      <c r="H333" s="101">
        <f t="shared" si="93"/>
        <v>0.36754613212481357</v>
      </c>
      <c r="I333" s="101">
        <f t="shared" si="94"/>
        <v>0.36754613212481357</v>
      </c>
      <c r="J333" s="101">
        <f t="shared" si="95"/>
        <v>38.953835636100202</v>
      </c>
      <c r="K333" s="101">
        <f t="shared" si="96"/>
        <v>12.668885578111968</v>
      </c>
      <c r="L333" s="101">
        <f t="shared" si="105"/>
        <v>91.472213893322532</v>
      </c>
      <c r="M333" s="101">
        <f t="shared" si="97"/>
        <v>840.10854093027478</v>
      </c>
      <c r="N333" s="101">
        <f t="shared" si="98"/>
        <v>80.904272693843069</v>
      </c>
      <c r="O333" s="101">
        <f t="shared" si="99"/>
        <v>1.9311766030560225</v>
      </c>
      <c r="P333" s="101">
        <f t="shared" si="100"/>
        <v>1.9311766030560225</v>
      </c>
      <c r="Q333" s="101">
        <f t="shared" si="101"/>
        <v>149.91727649353109</v>
      </c>
      <c r="R333" s="101">
        <f t="shared" si="102"/>
        <v>6.8747861764010221</v>
      </c>
      <c r="S333" s="101">
        <f t="shared" si="106"/>
        <v>598.5498523603876</v>
      </c>
      <c r="T333" s="101">
        <f t="shared" si="90"/>
        <v>188.87111212963129</v>
      </c>
      <c r="U333" s="101">
        <f t="shared" si="90"/>
        <v>19.543671754512992</v>
      </c>
      <c r="V333" s="33">
        <f t="shared" si="103"/>
        <v>1000</v>
      </c>
      <c r="W333" s="105">
        <f t="shared" si="104"/>
        <v>1164987.9775262251</v>
      </c>
      <c r="X333" s="112">
        <f t="shared" si="107"/>
        <v>791.58521611585581</v>
      </c>
      <c r="Y333" s="32">
        <f>(uNES*L333+ uOCEX*G333+uEREX*'PH + UC'!H333+uHOEX*I333+uNES*S333+ uOCEX*N333+uEREX*O333+uHOEX*P333)/(1+oDR)^A$5:A$65536</f>
        <v>472.29308944411781</v>
      </c>
    </row>
    <row r="334" spans="1:25" x14ac:dyDescent="0.25">
      <c r="A334" s="4">
        <v>328</v>
      </c>
      <c r="C334" s="110">
        <f>IF(male=0,VLOOKUP((A332:A1166/'Life tables'!$I$2)+age,lifetable,13,1),IF(male=1,VLOOKUP((A332:A1166/'Life tables'!$I$2)+age,lifetable,10,1),"error"))</f>
        <v>6.6122671421597889E-4</v>
      </c>
      <c r="F334" s="101">
        <f t="shared" si="91"/>
        <v>159.8914464017825</v>
      </c>
      <c r="G334" s="101">
        <f t="shared" si="92"/>
        <v>16.06143042541958</v>
      </c>
      <c r="H334" s="101">
        <f t="shared" si="93"/>
        <v>0.36754610300472551</v>
      </c>
      <c r="I334" s="101">
        <f t="shared" si="94"/>
        <v>0.36754610300472551</v>
      </c>
      <c r="J334" s="101">
        <f t="shared" si="95"/>
        <v>39.070666441305526</v>
      </c>
      <c r="K334" s="101">
        <f t="shared" si="96"/>
        <v>12.69769719380778</v>
      </c>
      <c r="L334" s="101">
        <f t="shared" si="105"/>
        <v>91.326560135240172</v>
      </c>
      <c r="M334" s="101">
        <f t="shared" si="97"/>
        <v>840.10855359821744</v>
      </c>
      <c r="N334" s="101">
        <f t="shared" si="98"/>
        <v>80.904273913793403</v>
      </c>
      <c r="O334" s="101">
        <f t="shared" si="99"/>
        <v>1.9311766321761104</v>
      </c>
      <c r="P334" s="101">
        <f t="shared" si="100"/>
        <v>1.9311766321761104</v>
      </c>
      <c r="Q334" s="101">
        <f t="shared" si="101"/>
        <v>150.52882867037576</v>
      </c>
      <c r="R334" s="101">
        <f t="shared" si="102"/>
        <v>6.8972860398027711</v>
      </c>
      <c r="S334" s="101">
        <f t="shared" si="106"/>
        <v>597.91581170989332</v>
      </c>
      <c r="T334" s="101">
        <f t="shared" si="90"/>
        <v>189.59949511168128</v>
      </c>
      <c r="U334" s="101">
        <f t="shared" si="90"/>
        <v>19.594983233610552</v>
      </c>
      <c r="V334" s="33">
        <f t="shared" si="103"/>
        <v>1000</v>
      </c>
      <c r="W334" s="105">
        <f t="shared" si="104"/>
        <v>1162360.3726358253</v>
      </c>
      <c r="X334" s="112">
        <f t="shared" si="107"/>
        <v>790.80552165470817</v>
      </c>
      <c r="Y334" s="32">
        <f>(uNES*L334+ uOCEX*G334+uEREX*'PH + UC'!H334+uHOEX*I334+uNES*S334+ uOCEX*N334+uEREX*O334+uHOEX*P334)/(1+oDR)^A$5:A$65536</f>
        <v>471.68260841969993</v>
      </c>
    </row>
    <row r="335" spans="1:25" x14ac:dyDescent="0.25">
      <c r="A335" s="4">
        <v>329</v>
      </c>
      <c r="C335" s="110">
        <f>IF(male=0,VLOOKUP((A333:A1167/'Life tables'!$I$2)+age,lifetable,13,1),IF(male=1,VLOOKUP((A333:A1167/'Life tables'!$I$2)+age,lifetable,10,1),"error"))</f>
        <v>6.6122671421597889E-4</v>
      </c>
      <c r="F335" s="101">
        <f t="shared" si="91"/>
        <v>159.8914342980581</v>
      </c>
      <c r="G335" s="101">
        <f t="shared" si="92"/>
        <v>16.061429209575131</v>
      </c>
      <c r="H335" s="101">
        <f t="shared" si="93"/>
        <v>0.36754607518161903</v>
      </c>
      <c r="I335" s="101">
        <f t="shared" si="94"/>
        <v>0.36754607518161903</v>
      </c>
      <c r="J335" s="101">
        <f t="shared" si="95"/>
        <v>39.187497237666804</v>
      </c>
      <c r="K335" s="101">
        <f t="shared" si="96"/>
        <v>12.726508807322563</v>
      </c>
      <c r="L335" s="101">
        <f t="shared" si="105"/>
        <v>91.18090689313037</v>
      </c>
      <c r="M335" s="101">
        <f t="shared" si="97"/>
        <v>840.10856570194187</v>
      </c>
      <c r="N335" s="101">
        <f t="shared" si="98"/>
        <v>80.904275079408293</v>
      </c>
      <c r="O335" s="101">
        <f t="shared" si="99"/>
        <v>1.9311766599992168</v>
      </c>
      <c r="P335" s="101">
        <f t="shared" si="100"/>
        <v>1.9311766599992168</v>
      </c>
      <c r="Q335" s="101">
        <f t="shared" si="101"/>
        <v>151.14038085603127</v>
      </c>
      <c r="R335" s="101">
        <f t="shared" si="102"/>
        <v>6.9197859035286831</v>
      </c>
      <c r="S335" s="101">
        <f t="shared" si="106"/>
        <v>597.28177054297521</v>
      </c>
      <c r="T335" s="101">
        <f t="shared" si="90"/>
        <v>190.32787809369808</v>
      </c>
      <c r="U335" s="101">
        <f t="shared" si="90"/>
        <v>19.646294710851247</v>
      </c>
      <c r="V335" s="33">
        <f t="shared" si="103"/>
        <v>1000</v>
      </c>
      <c r="W335" s="105">
        <f t="shared" si="104"/>
        <v>1159737.268894267</v>
      </c>
      <c r="X335" s="112">
        <f t="shared" si="107"/>
        <v>790.02582719545069</v>
      </c>
      <c r="Y335" s="32">
        <f>(uNES*L335+ uOCEX*G335+uEREX*'PH + UC'!H335+uHOEX*I335+uNES*S335+ uOCEX*N335+uEREX*O335+uHOEX*P335)/(1+oDR)^A$5:A$65536</f>
        <v>471.0724394686344</v>
      </c>
    </row>
    <row r="336" spans="1:25" x14ac:dyDescent="0.25">
      <c r="A336" s="4">
        <v>330</v>
      </c>
      <c r="C336" s="110">
        <f>IF(male=0,VLOOKUP((A334:A1168/'Life tables'!$I$2)+age,lifetable,13,1),IF(male=1,VLOOKUP((A334:A1168/'Life tables'!$I$2)+age,lifetable,10,1),"error"))</f>
        <v>6.6122671421597889E-4</v>
      </c>
      <c r="F336" s="101">
        <f t="shared" si="91"/>
        <v>159.89142273342227</v>
      </c>
      <c r="G336" s="101">
        <f t="shared" si="92"/>
        <v>16.061428047883258</v>
      </c>
      <c r="H336" s="101">
        <f t="shared" si="93"/>
        <v>0.36754604859772771</v>
      </c>
      <c r="I336" s="101">
        <f t="shared" si="94"/>
        <v>0.36754604859772771</v>
      </c>
      <c r="J336" s="101">
        <f t="shared" si="95"/>
        <v>39.304328025577938</v>
      </c>
      <c r="K336" s="101">
        <f t="shared" si="96"/>
        <v>12.75532041875346</v>
      </c>
      <c r="L336" s="101">
        <f t="shared" si="105"/>
        <v>91.035254144012171</v>
      </c>
      <c r="M336" s="101">
        <f t="shared" si="97"/>
        <v>840.10857726657764</v>
      </c>
      <c r="N336" s="101">
        <f t="shared" si="98"/>
        <v>80.904276193107762</v>
      </c>
      <c r="O336" s="101">
        <f t="shared" si="99"/>
        <v>1.9311766865831079</v>
      </c>
      <c r="P336" s="101">
        <f t="shared" si="100"/>
        <v>1.9311766865831079</v>
      </c>
      <c r="Q336" s="101">
        <f t="shared" si="101"/>
        <v>151.75193305010518</v>
      </c>
      <c r="R336" s="101">
        <f t="shared" si="102"/>
        <v>6.9422857675643206</v>
      </c>
      <c r="S336" s="101">
        <f t="shared" si="106"/>
        <v>596.64772888263417</v>
      </c>
      <c r="T336" s="101">
        <f t="shared" si="90"/>
        <v>191.05626107568312</v>
      </c>
      <c r="U336" s="101">
        <f t="shared" si="90"/>
        <v>19.697606186317781</v>
      </c>
      <c r="V336" s="33">
        <f t="shared" si="103"/>
        <v>999.99999999999989</v>
      </c>
      <c r="W336" s="105">
        <f t="shared" si="104"/>
        <v>1157118.6594258305</v>
      </c>
      <c r="X336" s="112">
        <f t="shared" si="107"/>
        <v>789.24613273799901</v>
      </c>
      <c r="Y336" s="32">
        <f>(uNES*L336+ uOCEX*G336+uEREX*'PH + UC'!H336+uHOEX*I336+uNES*S336+ uOCEX*N336+uEREX*O336+uHOEX*P336)/(1+oDR)^A$5:A$65536</f>
        <v>470.46258246187244</v>
      </c>
    </row>
    <row r="337" spans="1:25" x14ac:dyDescent="0.25">
      <c r="A337" s="4">
        <v>331</v>
      </c>
      <c r="C337" s="110">
        <f>IF(male=0,VLOOKUP((A335:A1169/'Life tables'!$I$2)+age,lifetable,13,1),IF(male=1,VLOOKUP((A335:A1169/'Life tables'!$I$2)+age,lifetable,10,1),"error"))</f>
        <v>6.6122671421597889E-4</v>
      </c>
      <c r="F337" s="101">
        <f t="shared" si="91"/>
        <v>159.89141168386456</v>
      </c>
      <c r="G337" s="101">
        <f t="shared" si="92"/>
        <v>16.061426937932062</v>
      </c>
      <c r="H337" s="101">
        <f t="shared" si="93"/>
        <v>0.36754602319785823</v>
      </c>
      <c r="I337" s="101">
        <f t="shared" si="94"/>
        <v>0.36754602319785823</v>
      </c>
      <c r="J337" s="101">
        <f t="shared" si="95"/>
        <v>39.421158805415288</v>
      </c>
      <c r="K337" s="101">
        <f t="shared" si="96"/>
        <v>12.784132028193282</v>
      </c>
      <c r="L337" s="101">
        <f t="shared" si="105"/>
        <v>90.889601865928213</v>
      </c>
      <c r="M337" s="101">
        <f t="shared" si="97"/>
        <v>840.1085883161353</v>
      </c>
      <c r="N337" s="101">
        <f t="shared" si="98"/>
        <v>80.904277257204114</v>
      </c>
      <c r="O337" s="101">
        <f t="shared" si="99"/>
        <v>1.9311767119829775</v>
      </c>
      <c r="P337" s="101">
        <f t="shared" si="100"/>
        <v>1.9311767119829775</v>
      </c>
      <c r="Q337" s="101">
        <f t="shared" si="101"/>
        <v>152.36348525222255</v>
      </c>
      <c r="R337" s="101">
        <f t="shared" si="102"/>
        <v>6.9647856318958876</v>
      </c>
      <c r="S337" s="101">
        <f t="shared" si="106"/>
        <v>596.01368675084677</v>
      </c>
      <c r="T337" s="101">
        <f t="shared" si="90"/>
        <v>191.78464405763782</v>
      </c>
      <c r="U337" s="101">
        <f t="shared" si="90"/>
        <v>19.74891766008917</v>
      </c>
      <c r="V337" s="33">
        <f t="shared" si="103"/>
        <v>999.99999999999989</v>
      </c>
      <c r="W337" s="105">
        <f t="shared" si="104"/>
        <v>1154504.5373646547</v>
      </c>
      <c r="X337" s="112">
        <f t="shared" si="107"/>
        <v>788.46643828227286</v>
      </c>
      <c r="Y337" s="32">
        <f>(uNES*L337+ uOCEX*G337+uEREX*'PH + UC'!H337+uHOEX*I337+uNES*S337+ uOCEX*N337+uEREX*O337+uHOEX*P337)/(1+oDR)^A$5:A$65536</f>
        <v>469.85303727041611</v>
      </c>
    </row>
    <row r="338" spans="1:25" x14ac:dyDescent="0.25">
      <c r="A338" s="4">
        <v>332</v>
      </c>
      <c r="C338" s="110">
        <f>IF(male=0,VLOOKUP((A336:A1170/'Life tables'!$I$2)+age,lifetable,13,1),IF(male=1,VLOOKUP((A336:A1170/'Life tables'!$I$2)+age,lifetable,10,1),"error"))</f>
        <v>6.6122671421597889E-4</v>
      </c>
      <c r="F338" s="101">
        <f t="shared" si="91"/>
        <v>159.89140112644384</v>
      </c>
      <c r="G338" s="101">
        <f t="shared" si="92"/>
        <v>16.061425877417054</v>
      </c>
      <c r="H338" s="101">
        <f t="shared" si="93"/>
        <v>0.3675459989292752</v>
      </c>
      <c r="I338" s="101">
        <f t="shared" si="94"/>
        <v>0.3675459989292752</v>
      </c>
      <c r="J338" s="101">
        <f t="shared" si="95"/>
        <v>39.537989577538454</v>
      </c>
      <c r="K338" s="101">
        <f t="shared" si="96"/>
        <v>12.812943635730711</v>
      </c>
      <c r="L338" s="101">
        <f t="shared" si="105"/>
        <v>90.743950037899054</v>
      </c>
      <c r="M338" s="101">
        <f t="shared" si="97"/>
        <v>840.10859887355605</v>
      </c>
      <c r="N338" s="101">
        <f t="shared" si="98"/>
        <v>80.904278273906598</v>
      </c>
      <c r="O338" s="101">
        <f t="shared" si="99"/>
        <v>1.9311767362515604</v>
      </c>
      <c r="P338" s="101">
        <f t="shared" si="100"/>
        <v>1.9311767362515604</v>
      </c>
      <c r="Q338" s="101">
        <f t="shared" si="101"/>
        <v>152.97503746202514</v>
      </c>
      <c r="R338" s="101">
        <f t="shared" si="102"/>
        <v>6.9872854965102045</v>
      </c>
      <c r="S338" s="101">
        <f t="shared" si="106"/>
        <v>595.37964416861098</v>
      </c>
      <c r="T338" s="101">
        <f t="shared" si="90"/>
        <v>192.51302703956361</v>
      </c>
      <c r="U338" s="101">
        <f t="shared" si="90"/>
        <v>19.800229132240915</v>
      </c>
      <c r="V338" s="33">
        <f t="shared" si="103"/>
        <v>999.99999999999989</v>
      </c>
      <c r="W338" s="105">
        <f t="shared" si="104"/>
        <v>1151894.8958547241</v>
      </c>
      <c r="X338" s="112">
        <f t="shared" si="107"/>
        <v>787.6867438281954</v>
      </c>
      <c r="Y338" s="32">
        <f>(uNES*L338+ uOCEX*G338+uEREX*'PH + UC'!H338+uHOEX*I338+uNES*S338+ uOCEX*N338+uEREX*O338+uHOEX*P338)/(1+oDR)^A$5:A$65536</f>
        <v>469.24380376531718</v>
      </c>
    </row>
    <row r="339" spans="1:25" x14ac:dyDescent="0.25">
      <c r="A339" s="4">
        <v>333</v>
      </c>
      <c r="C339" s="110">
        <f>IF(male=0,VLOOKUP((A337:A1171/'Life tables'!$I$2)+age,lifetable,13,1),IF(male=1,VLOOKUP((A337:A1171/'Life tables'!$I$2)+age,lifetable,10,1),"error"))</f>
        <v>6.6122671421597889E-4</v>
      </c>
      <c r="F339" s="101">
        <f t="shared" si="91"/>
        <v>159.8913910392408</v>
      </c>
      <c r="G339" s="101">
        <f t="shared" si="92"/>
        <v>16.061424864136399</v>
      </c>
      <c r="H339" s="101">
        <f t="shared" si="93"/>
        <v>0.3675459757415922</v>
      </c>
      <c r="I339" s="101">
        <f t="shared" si="94"/>
        <v>0.3675459757415922</v>
      </c>
      <c r="J339" s="101">
        <f t="shared" si="95"/>
        <v>39.654820342291018</v>
      </c>
      <c r="K339" s="101">
        <f t="shared" si="96"/>
        <v>12.841755241450478</v>
      </c>
      <c r="L339" s="101">
        <f t="shared" si="105"/>
        <v>90.598298639879715</v>
      </c>
      <c r="M339" s="101">
        <f t="shared" si="97"/>
        <v>840.10860896075917</v>
      </c>
      <c r="N339" s="101">
        <f t="shared" si="98"/>
        <v>80.904279245326123</v>
      </c>
      <c r="O339" s="101">
        <f t="shared" si="99"/>
        <v>1.9311767594392437</v>
      </c>
      <c r="P339" s="101">
        <f t="shared" si="100"/>
        <v>1.9311767594392437</v>
      </c>
      <c r="Q339" s="101">
        <f t="shared" si="101"/>
        <v>153.58658967917066</v>
      </c>
      <c r="R339" s="101">
        <f t="shared" si="102"/>
        <v>7.0097853613946777</v>
      </c>
      <c r="S339" s="101">
        <f t="shared" si="106"/>
        <v>594.74560115598922</v>
      </c>
      <c r="T339" s="101">
        <f t="shared" si="90"/>
        <v>193.24141002146166</v>
      </c>
      <c r="U339" s="101">
        <f t="shared" si="90"/>
        <v>19.851540602845155</v>
      </c>
      <c r="V339" s="33">
        <f t="shared" si="103"/>
        <v>1000</v>
      </c>
      <c r="W339" s="105">
        <f t="shared" si="104"/>
        <v>1149289.7280498524</v>
      </c>
      <c r="X339" s="112">
        <f t="shared" si="107"/>
        <v>786.90704937569308</v>
      </c>
      <c r="Y339" s="32">
        <f>(uNES*L339+ uOCEX*G339+uEREX*'PH + UC'!H339+uHOEX*I339+uNES*S339+ uOCEX*N339+uEREX*O339+uHOEX*P339)/(1+oDR)^A$5:A$65536</f>
        <v>468.63488181767804</v>
      </c>
    </row>
    <row r="340" spans="1:25" x14ac:dyDescent="0.25">
      <c r="A340" s="4">
        <v>334</v>
      </c>
      <c r="C340" s="110">
        <f>IF(male=0,VLOOKUP((A338:A1172/'Life tables'!$I$2)+age,lifetable,13,1),IF(male=1,VLOOKUP((A338:A1172/'Life tables'!$I$2)+age,lifetable,10,1),"error"))</f>
        <v>6.6122671421597889E-4</v>
      </c>
      <c r="F340" s="101">
        <f t="shared" si="91"/>
        <v>159.8913814013124</v>
      </c>
      <c r="G340" s="101">
        <f t="shared" si="92"/>
        <v>16.061423895986319</v>
      </c>
      <c r="H340" s="101">
        <f t="shared" si="93"/>
        <v>0.36754595358666708</v>
      </c>
      <c r="I340" s="101">
        <f t="shared" si="94"/>
        <v>0.36754595358666708</v>
      </c>
      <c r="J340" s="101">
        <f t="shared" si="95"/>
        <v>39.771651100001264</v>
      </c>
      <c r="K340" s="101">
        <f t="shared" si="96"/>
        <v>12.87056684543354</v>
      </c>
      <c r="L340" s="101">
        <f t="shared" si="105"/>
        <v>90.452647652717943</v>
      </c>
      <c r="M340" s="101">
        <f t="shared" si="97"/>
        <v>840.1086185986876</v>
      </c>
      <c r="N340" s="101">
        <f t="shared" si="98"/>
        <v>80.904280173479506</v>
      </c>
      <c r="O340" s="101">
        <f t="shared" si="99"/>
        <v>1.9311767815941689</v>
      </c>
      <c r="P340" s="101">
        <f t="shared" si="100"/>
        <v>1.9311767815941689</v>
      </c>
      <c r="Q340" s="101">
        <f t="shared" si="101"/>
        <v>154.19814190333204</v>
      </c>
      <c r="R340" s="101">
        <f t="shared" si="102"/>
        <v>7.0322852265372751</v>
      </c>
      <c r="S340" s="101">
        <f t="shared" si="106"/>
        <v>594.11155773215046</v>
      </c>
      <c r="T340" s="101">
        <f t="shared" si="90"/>
        <v>193.96979300333331</v>
      </c>
      <c r="U340" s="101">
        <f t="shared" si="90"/>
        <v>19.902852071970816</v>
      </c>
      <c r="V340" s="33">
        <f t="shared" si="103"/>
        <v>1000</v>
      </c>
      <c r="W340" s="105">
        <f t="shared" si="104"/>
        <v>1146689.0271136721</v>
      </c>
      <c r="X340" s="112">
        <f t="shared" si="107"/>
        <v>786.12735492469596</v>
      </c>
      <c r="Y340" s="32">
        <f>(uNES*L340+ uOCEX*G340+uEREX*'PH + UC'!H340+uHOEX*I340+uNES*S340+ uOCEX*N340+uEREX*O340+uHOEX*P340)/(1+oDR)^A$5:A$65536</f>
        <v>468.02627129865078</v>
      </c>
    </row>
    <row r="341" spans="1:25" x14ac:dyDescent="0.25">
      <c r="A341" s="4">
        <v>335</v>
      </c>
      <c r="C341" s="110">
        <f>IF(male=0,VLOOKUP((A339:A1173/'Life tables'!$I$2)+age,lifetable,13,1),IF(male=1,VLOOKUP((A339:A1173/'Life tables'!$I$2)+age,lifetable,10,1),"error"))</f>
        <v>6.6122671421597889E-4</v>
      </c>
      <c r="F341" s="101">
        <f t="shared" si="91"/>
        <v>159.8913721926483</v>
      </c>
      <c r="G341" s="101">
        <f t="shared" si="92"/>
        <v>16.061422970956738</v>
      </c>
      <c r="H341" s="101">
        <f t="shared" si="93"/>
        <v>0.36754593241850159</v>
      </c>
      <c r="I341" s="101">
        <f t="shared" si="94"/>
        <v>0.36754593241850159</v>
      </c>
      <c r="J341" s="101">
        <f t="shared" si="95"/>
        <v>39.888481850982842</v>
      </c>
      <c r="K341" s="101">
        <f t="shared" si="96"/>
        <v>12.899378447757249</v>
      </c>
      <c r="L341" s="101">
        <f t="shared" si="105"/>
        <v>90.306997058114476</v>
      </c>
      <c r="M341" s="101">
        <f t="shared" si="97"/>
        <v>840.1086278073517</v>
      </c>
      <c r="N341" s="101">
        <f t="shared" si="98"/>
        <v>80.904281060293812</v>
      </c>
      <c r="O341" s="101">
        <f t="shared" si="99"/>
        <v>1.9311768027623344</v>
      </c>
      <c r="P341" s="101">
        <f t="shared" si="100"/>
        <v>1.9311768027623344</v>
      </c>
      <c r="Q341" s="101">
        <f t="shared" si="101"/>
        <v>154.80969413419683</v>
      </c>
      <c r="R341" s="101">
        <f t="shared" si="102"/>
        <v>7.0547850919265001</v>
      </c>
      <c r="S341" s="101">
        <f t="shared" si="106"/>
        <v>593.47751391540987</v>
      </c>
      <c r="T341" s="101">
        <f t="shared" si="90"/>
        <v>194.69817598517966</v>
      </c>
      <c r="U341" s="101">
        <f t="shared" si="90"/>
        <v>19.954163539683748</v>
      </c>
      <c r="V341" s="33">
        <f t="shared" si="103"/>
        <v>1000</v>
      </c>
      <c r="W341" s="105">
        <f t="shared" si="104"/>
        <v>1144092.7862196178</v>
      </c>
      <c r="X341" s="112">
        <f t="shared" si="107"/>
        <v>785.34766047513654</v>
      </c>
      <c r="Y341" s="32">
        <f>(uNES*L341+ uOCEX*G341+uEREX*'PH + UC'!H341+uHOEX*I341+uNES*S341+ uOCEX*N341+uEREX*O341+uHOEX*P341)/(1+oDR)^A$5:A$65536</f>
        <v>467.41797207943716</v>
      </c>
    </row>
    <row r="342" spans="1:25" x14ac:dyDescent="0.25">
      <c r="A342" s="4">
        <v>336</v>
      </c>
      <c r="C342" s="110">
        <f>IF(male=0,VLOOKUP((A340:A1174/'Life tables'!$I$2)+age,lifetable,13,1),IF(male=1,VLOOKUP((A340:A1174/'Life tables'!$I$2)+age,lifetable,10,1),"error"))</f>
        <v>6.6122671421597889E-4</v>
      </c>
      <c r="F342" s="101">
        <f t="shared" si="91"/>
        <v>159.89136339412954</v>
      </c>
      <c r="G342" s="101">
        <f t="shared" si="92"/>
        <v>16.061422087127113</v>
      </c>
      <c r="H342" s="101">
        <f t="shared" si="93"/>
        <v>0.36754591219314642</v>
      </c>
      <c r="I342" s="101">
        <f t="shared" si="94"/>
        <v>0.36754591219314642</v>
      </c>
      <c r="J342" s="101">
        <f t="shared" si="95"/>
        <v>40.00531259553545</v>
      </c>
      <c r="K342" s="101">
        <f t="shared" si="96"/>
        <v>12.928190048495509</v>
      </c>
      <c r="L342" s="101">
        <f t="shared" si="105"/>
        <v>90.161346838585175</v>
      </c>
      <c r="M342" s="101">
        <f t="shared" si="97"/>
        <v>840.1086366058704</v>
      </c>
      <c r="N342" s="101">
        <f t="shared" si="98"/>
        <v>80.904281907610226</v>
      </c>
      <c r="O342" s="101">
        <f t="shared" si="99"/>
        <v>1.9311768229876893</v>
      </c>
      <c r="P342" s="101">
        <f t="shared" si="100"/>
        <v>1.9311768229876893</v>
      </c>
      <c r="Q342" s="101">
        <f t="shared" si="101"/>
        <v>155.42124637146645</v>
      </c>
      <c r="R342" s="101">
        <f t="shared" si="102"/>
        <v>7.0772849575513677</v>
      </c>
      <c r="S342" s="101">
        <f t="shared" si="106"/>
        <v>592.84346972326694</v>
      </c>
      <c r="T342" s="101">
        <f t="shared" si="90"/>
        <v>195.42655896700191</v>
      </c>
      <c r="U342" s="101">
        <f t="shared" si="90"/>
        <v>20.005475006046876</v>
      </c>
      <c r="V342" s="33">
        <f t="shared" si="103"/>
        <v>1000</v>
      </c>
      <c r="W342" s="105">
        <f t="shared" si="104"/>
        <v>1141500.998550918</v>
      </c>
      <c r="X342" s="112">
        <f t="shared" si="107"/>
        <v>784.56796602695113</v>
      </c>
      <c r="Y342" s="32">
        <f>(uNES*L342+ uOCEX*G342+uEREX*'PH + UC'!H342+uHOEX*I342+uNES*S342+ uOCEX*N342+uEREX*O342+uHOEX*P342)/(1+oDR)^A$5:A$65536</f>
        <v>466.80998403128905</v>
      </c>
    </row>
    <row r="343" spans="1:25" x14ac:dyDescent="0.25">
      <c r="A343" s="4">
        <v>337</v>
      </c>
      <c r="C343" s="110">
        <f>IF(male=0,VLOOKUP((A341:A1175/'Life tables'!$I$2)+age,lifetable,13,1),IF(male=1,VLOOKUP((A341:A1175/'Life tables'!$I$2)+age,lifetable,10,1),"error"))</f>
        <v>6.6122671421597889E-4</v>
      </c>
      <c r="F343" s="101">
        <f t="shared" si="91"/>
        <v>159.8913549874886</v>
      </c>
      <c r="G343" s="101">
        <f t="shared" si="92"/>
        <v>16.061421242662437</v>
      </c>
      <c r="H343" s="101">
        <f t="shared" si="93"/>
        <v>0.36754589286860978</v>
      </c>
      <c r="I343" s="101">
        <f t="shared" si="94"/>
        <v>0.36754589286860978</v>
      </c>
      <c r="J343" s="101">
        <f t="shared" si="95"/>
        <v>40.122143333945424</v>
      </c>
      <c r="K343" s="101">
        <f t="shared" si="96"/>
        <v>12.957001647718936</v>
      </c>
      <c r="L343" s="101">
        <f t="shared" si="105"/>
        <v>90.015696977424582</v>
      </c>
      <c r="M343" s="101">
        <f t="shared" si="97"/>
        <v>840.10864501251126</v>
      </c>
      <c r="N343" s="101">
        <f t="shared" si="98"/>
        <v>80.904282717187954</v>
      </c>
      <c r="O343" s="101">
        <f t="shared" si="99"/>
        <v>1.9311768423122257</v>
      </c>
      <c r="P343" s="101">
        <f t="shared" si="100"/>
        <v>1.9311768423122257</v>
      </c>
      <c r="Q343" s="101">
        <f t="shared" si="101"/>
        <v>156.03279861485564</v>
      </c>
      <c r="R343" s="101">
        <f t="shared" si="102"/>
        <v>7.0997848234013823</v>
      </c>
      <c r="S343" s="101">
        <f t="shared" si="106"/>
        <v>592.2094251724418</v>
      </c>
      <c r="T343" s="101">
        <f t="shared" si="90"/>
        <v>196.15494194880105</v>
      </c>
      <c r="U343" s="101">
        <f t="shared" si="90"/>
        <v>20.056786471120319</v>
      </c>
      <c r="V343" s="33">
        <f t="shared" si="103"/>
        <v>999.99999999999989</v>
      </c>
      <c r="W343" s="105">
        <f t="shared" si="104"/>
        <v>1138913.6573005749</v>
      </c>
      <c r="X343" s="112">
        <f t="shared" si="107"/>
        <v>783.78827158007846</v>
      </c>
      <c r="Y343" s="32">
        <f>(uNES*L343+ uOCEX*G343+uEREX*'PH + UC'!H343+uHOEX*I343+uNES*S343+ uOCEX*N343+uEREX*O343+uHOEX*P343)/(1+oDR)^A$5:A$65536</f>
        <v>466.20230702550856</v>
      </c>
    </row>
    <row r="344" spans="1:25" x14ac:dyDescent="0.25">
      <c r="A344" s="4">
        <v>338</v>
      </c>
      <c r="C344" s="110">
        <f>IF(male=0,VLOOKUP((A342:A1176/'Life tables'!$I$2)+age,lifetable,13,1),IF(male=1,VLOOKUP((A342:A1176/'Life tables'!$I$2)+age,lifetable,10,1),"error"))</f>
        <v>6.6122671421597889E-4</v>
      </c>
      <c r="F344" s="101">
        <f t="shared" si="91"/>
        <v>159.89134695527159</v>
      </c>
      <c r="G344" s="101">
        <f t="shared" si="92"/>
        <v>16.061420435809428</v>
      </c>
      <c r="H344" s="101">
        <f t="shared" si="93"/>
        <v>0.36754587440476993</v>
      </c>
      <c r="I344" s="101">
        <f t="shared" si="94"/>
        <v>0.36754587440476993</v>
      </c>
      <c r="J344" s="101">
        <f t="shared" si="95"/>
        <v>40.23897406648635</v>
      </c>
      <c r="K344" s="101">
        <f t="shared" si="96"/>
        <v>12.985813245494999</v>
      </c>
      <c r="L344" s="101">
        <f t="shared" si="105"/>
        <v>89.87004745867128</v>
      </c>
      <c r="M344" s="101">
        <f t="shared" si="97"/>
        <v>840.10865304472827</v>
      </c>
      <c r="N344" s="101">
        <f t="shared" si="98"/>
        <v>80.904283490707854</v>
      </c>
      <c r="O344" s="101">
        <f t="shared" si="99"/>
        <v>1.9311768607760658</v>
      </c>
      <c r="P344" s="101">
        <f t="shared" si="100"/>
        <v>1.9311768607760658</v>
      </c>
      <c r="Q344" s="101">
        <f t="shared" si="101"/>
        <v>156.64435086409182</v>
      </c>
      <c r="R344" s="101">
        <f t="shared" si="102"/>
        <v>7.1222846894665164</v>
      </c>
      <c r="S344" s="101">
        <f t="shared" si="106"/>
        <v>591.57538027890996</v>
      </c>
      <c r="T344" s="101">
        <f t="shared" si="90"/>
        <v>196.88332493057817</v>
      </c>
      <c r="U344" s="101">
        <f t="shared" si="90"/>
        <v>20.108097934961513</v>
      </c>
      <c r="V344" s="33">
        <f t="shared" si="103"/>
        <v>999.99999999999989</v>
      </c>
      <c r="W344" s="105">
        <f t="shared" si="104"/>
        <v>1136330.7556713573</v>
      </c>
      <c r="X344" s="112">
        <f t="shared" si="107"/>
        <v>783.00857713446021</v>
      </c>
      <c r="Y344" s="32">
        <f>(uNES*L344+ uOCEX*G344+uEREX*'PH + UC'!H344+uHOEX*I344+uNES*S344+ uOCEX*N344+uEREX*O344+uHOEX*P344)/(1+oDR)^A$5:A$65536</f>
        <v>465.59494093344688</v>
      </c>
    </row>
    <row r="345" spans="1:25" x14ac:dyDescent="0.25">
      <c r="A345" s="4">
        <v>339</v>
      </c>
      <c r="C345" s="110">
        <f>IF(male=0,VLOOKUP((A343:A1177/'Life tables'!$I$2)+age,lifetable,13,1),IF(male=1,VLOOKUP((A343:A1177/'Life tables'!$I$2)+age,lifetable,10,1),"error"))</f>
        <v>6.6122671421597889E-4</v>
      </c>
      <c r="F345" s="101">
        <f t="shared" si="91"/>
        <v>159.89133928080204</v>
      </c>
      <c r="G345" s="101">
        <f t="shared" si="92"/>
        <v>16.061419664892899</v>
      </c>
      <c r="H345" s="101">
        <f t="shared" si="93"/>
        <v>0.36754585676329232</v>
      </c>
      <c r="I345" s="101">
        <f t="shared" si="94"/>
        <v>0.36754585676329232</v>
      </c>
      <c r="J345" s="101">
        <f t="shared" si="95"/>
        <v>40.35580479341963</v>
      </c>
      <c r="K345" s="101">
        <f t="shared" si="96"/>
        <v>13.014624841888162</v>
      </c>
      <c r="L345" s="101">
        <f t="shared" si="105"/>
        <v>89.724398267074761</v>
      </c>
      <c r="M345" s="101">
        <f t="shared" si="97"/>
        <v>840.10866071919781</v>
      </c>
      <c r="N345" s="101">
        <f t="shared" si="98"/>
        <v>80.904284229775897</v>
      </c>
      <c r="O345" s="101">
        <f t="shared" si="99"/>
        <v>1.9311768784175434</v>
      </c>
      <c r="P345" s="101">
        <f t="shared" si="100"/>
        <v>1.9311768784175434</v>
      </c>
      <c r="Q345" s="101">
        <f t="shared" si="101"/>
        <v>157.25590311891457</v>
      </c>
      <c r="R345" s="101">
        <f t="shared" si="102"/>
        <v>7.1447845557371892</v>
      </c>
      <c r="S345" s="101">
        <f t="shared" si="106"/>
        <v>590.94133505793502</v>
      </c>
      <c r="T345" s="101">
        <f t="shared" si="90"/>
        <v>197.6117079123342</v>
      </c>
      <c r="U345" s="101">
        <f t="shared" si="90"/>
        <v>20.159409397625353</v>
      </c>
      <c r="V345" s="33">
        <f t="shared" si="103"/>
        <v>999.99999999999989</v>
      </c>
      <c r="W345" s="105">
        <f t="shared" si="104"/>
        <v>1133752.2868757816</v>
      </c>
      <c r="X345" s="112">
        <f t="shared" si="107"/>
        <v>782.22888269004022</v>
      </c>
      <c r="Y345" s="32">
        <f>(uNES*L345+ uOCEX*G345+uEREX*'PH + UC'!H345+uHOEX*I345+uNES*S345+ uOCEX*N345+uEREX*O345+uHOEX*P345)/(1+oDR)^A$5:A$65536</f>
        <v>464.98788562650475</v>
      </c>
    </row>
    <row r="346" spans="1:25" x14ac:dyDescent="0.25">
      <c r="A346" s="4">
        <v>340</v>
      </c>
      <c r="C346" s="110">
        <f>IF(male=0,VLOOKUP((A344:A1178/'Life tables'!$I$2)+age,lifetable,13,1),IF(male=1,VLOOKUP((A344:A1178/'Life tables'!$I$2)+age,lifetable,10,1),"error"))</f>
        <v>6.6122671421597889E-4</v>
      </c>
      <c r="F346" s="101">
        <f t="shared" si="91"/>
        <v>159.89133194814622</v>
      </c>
      <c r="G346" s="101">
        <f t="shared" si="92"/>
        <v>16.061418928312275</v>
      </c>
      <c r="H346" s="101">
        <f t="shared" si="93"/>
        <v>0.36754583990754963</v>
      </c>
      <c r="I346" s="101">
        <f t="shared" si="94"/>
        <v>0.36754583990754963</v>
      </c>
      <c r="J346" s="101">
        <f t="shared" si="95"/>
        <v>40.472635514995027</v>
      </c>
      <c r="K346" s="101">
        <f t="shared" si="96"/>
        <v>13.043436436960018</v>
      </c>
      <c r="L346" s="101">
        <f t="shared" si="105"/>
        <v>89.578749388063798</v>
      </c>
      <c r="M346" s="101">
        <f t="shared" si="97"/>
        <v>840.10866805185367</v>
      </c>
      <c r="N346" s="101">
        <f t="shared" si="98"/>
        <v>80.90428493592654</v>
      </c>
      <c r="O346" s="101">
        <f t="shared" si="99"/>
        <v>1.931176895273286</v>
      </c>
      <c r="P346" s="101">
        <f t="shared" si="100"/>
        <v>1.931176895273286</v>
      </c>
      <c r="Q346" s="101">
        <f t="shared" si="101"/>
        <v>157.8674553790751</v>
      </c>
      <c r="R346" s="101">
        <f t="shared" si="102"/>
        <v>7.1672844222042462</v>
      </c>
      <c r="S346" s="101">
        <f t="shared" si="106"/>
        <v>590.30728952410118</v>
      </c>
      <c r="T346" s="101">
        <f t="shared" si="90"/>
        <v>198.34009089407013</v>
      </c>
      <c r="U346" s="101">
        <f t="shared" si="90"/>
        <v>20.210720859164265</v>
      </c>
      <c r="V346" s="33">
        <f t="shared" si="103"/>
        <v>999.99999999999989</v>
      </c>
      <c r="W346" s="105">
        <f t="shared" si="104"/>
        <v>1131178.2441361039</v>
      </c>
      <c r="X346" s="112">
        <f t="shared" si="107"/>
        <v>781.44918824676552</v>
      </c>
      <c r="Y346" s="32">
        <f>(uNES*L346+ uOCEX*G346+uEREX*'PH + UC'!H346+uHOEX*I346+uNES*S346+ uOCEX*N346+uEREX*O346+uHOEX*P346)/(1+oDR)^A$5:A$65536</f>
        <v>464.38114097613231</v>
      </c>
    </row>
    <row r="347" spans="1:25" x14ac:dyDescent="0.25">
      <c r="A347" s="4">
        <v>341</v>
      </c>
      <c r="C347" s="110">
        <f>IF(male=0,VLOOKUP((A345:A1179/'Life tables'!$I$2)+age,lifetable,13,1),IF(male=1,VLOOKUP((A345:A1179/'Life tables'!$I$2)+age,lifetable,10,1),"error"))</f>
        <v>6.6122671421597889E-4</v>
      </c>
      <c r="F347" s="101">
        <f t="shared" si="91"/>
        <v>159.89132494208005</v>
      </c>
      <c r="G347" s="101">
        <f t="shared" si="92"/>
        <v>16.061418224538265</v>
      </c>
      <c r="H347" s="101">
        <f t="shared" si="93"/>
        <v>0.36754582380254608</v>
      </c>
      <c r="I347" s="101">
        <f t="shared" si="94"/>
        <v>0.36754582380254608</v>
      </c>
      <c r="J347" s="101">
        <f t="shared" si="95"/>
        <v>40.589466231451169</v>
      </c>
      <c r="K347" s="101">
        <f t="shared" si="96"/>
        <v>13.072248030769417</v>
      </c>
      <c r="L347" s="101">
        <f t="shared" si="105"/>
        <v>89.433100807716102</v>
      </c>
      <c r="M347" s="101">
        <f t="shared" si="97"/>
        <v>840.10867505791975</v>
      </c>
      <c r="N347" s="101">
        <f t="shared" si="98"/>
        <v>80.904285610625891</v>
      </c>
      <c r="O347" s="101">
        <f t="shared" si="99"/>
        <v>1.9311769113782895</v>
      </c>
      <c r="P347" s="101">
        <f t="shared" si="100"/>
        <v>1.9311769113782895</v>
      </c>
      <c r="Q347" s="101">
        <f t="shared" si="101"/>
        <v>158.47900764433564</v>
      </c>
      <c r="R347" s="101">
        <f t="shared" si="102"/>
        <v>7.1897842888589398</v>
      </c>
      <c r="S347" s="101">
        <f t="shared" si="106"/>
        <v>589.67324369134269</v>
      </c>
      <c r="T347" s="101">
        <f t="shared" si="90"/>
        <v>199.06847387578682</v>
      </c>
      <c r="U347" s="101">
        <f t="shared" si="90"/>
        <v>20.262032319628357</v>
      </c>
      <c r="V347" s="33">
        <f t="shared" si="103"/>
        <v>999.99999999999977</v>
      </c>
      <c r="W347" s="105">
        <f t="shared" si="104"/>
        <v>1128608.6206843017</v>
      </c>
      <c r="X347" s="112">
        <f t="shared" si="107"/>
        <v>780.66949380458459</v>
      </c>
      <c r="Y347" s="32">
        <f>(uNES*L347+ uOCEX*G347+uEREX*'PH + UC'!H347+uHOEX*I347+uNES*S347+ uOCEX*N347+uEREX*O347+uHOEX*P347)/(1+oDR)^A$5:A$65536</f>
        <v>463.77470685382974</v>
      </c>
    </row>
    <row r="348" spans="1:25" x14ac:dyDescent="0.25">
      <c r="A348" s="4">
        <v>342</v>
      </c>
      <c r="C348" s="110">
        <f>IF(male=0,VLOOKUP((A346:A1180/'Life tables'!$I$2)+age,lifetable,13,1),IF(male=1,VLOOKUP((A346:A1180/'Life tables'!$I$2)+age,lifetable,10,1),"error"))</f>
        <v>6.6122671421597889E-4</v>
      </c>
      <c r="F348" s="101">
        <f t="shared" si="91"/>
        <v>159.89131824805753</v>
      </c>
      <c r="G348" s="101">
        <f t="shared" si="92"/>
        <v>16.061417552109695</v>
      </c>
      <c r="H348" s="101">
        <f t="shared" si="93"/>
        <v>0.3675458084148443</v>
      </c>
      <c r="I348" s="101">
        <f t="shared" si="94"/>
        <v>0.3675458084148443</v>
      </c>
      <c r="J348" s="101">
        <f t="shared" si="95"/>
        <v>40.706296943016071</v>
      </c>
      <c r="K348" s="101">
        <f t="shared" si="96"/>
        <v>13.101059623372588</v>
      </c>
      <c r="L348" s="101">
        <f t="shared" si="105"/>
        <v>89.287452512729487</v>
      </c>
      <c r="M348" s="101">
        <f t="shared" si="97"/>
        <v>840.1086817519423</v>
      </c>
      <c r="N348" s="101">
        <f t="shared" si="98"/>
        <v>80.904286255274769</v>
      </c>
      <c r="O348" s="101">
        <f t="shared" si="99"/>
        <v>1.9311769267659913</v>
      </c>
      <c r="P348" s="101">
        <f t="shared" si="100"/>
        <v>1.9311769267659913</v>
      </c>
      <c r="Q348" s="101">
        <f t="shared" si="101"/>
        <v>159.09055991446905</v>
      </c>
      <c r="R348" s="101">
        <f t="shared" si="102"/>
        <v>7.2122841556929131</v>
      </c>
      <c r="S348" s="101">
        <f t="shared" si="106"/>
        <v>589.03919757297353</v>
      </c>
      <c r="T348" s="101">
        <f t="shared" si="90"/>
        <v>199.79685685748512</v>
      </c>
      <c r="U348" s="101">
        <f t="shared" si="90"/>
        <v>20.313343779065502</v>
      </c>
      <c r="V348" s="33">
        <f t="shared" si="103"/>
        <v>999.99999999999977</v>
      </c>
      <c r="W348" s="105">
        <f t="shared" si="104"/>
        <v>1126043.4097620628</v>
      </c>
      <c r="X348" s="112">
        <f t="shared" si="107"/>
        <v>779.88979936344913</v>
      </c>
      <c r="Y348" s="32">
        <f>(uNES*L348+ uOCEX*G348+uEREX*'PH + UC'!H348+uHOEX*I348+uNES*S348+ uOCEX*N348+uEREX*O348+uHOEX*P348)/(1+oDR)^A$5:A$65536</f>
        <v>463.16858313114625</v>
      </c>
    </row>
    <row r="349" spans="1:25" x14ac:dyDescent="0.25">
      <c r="A349" s="4">
        <v>343</v>
      </c>
      <c r="C349" s="110">
        <f>IF(male=0,VLOOKUP((A347:A1181/'Life tables'!$I$2)+age,lifetable,13,1),IF(male=1,VLOOKUP((A347:A1181/'Life tables'!$I$2)+age,lifetable,10,1),"error"))</f>
        <v>6.6122671421597889E-4</v>
      </c>
      <c r="F349" s="101">
        <f t="shared" si="91"/>
        <v>159.89131185218054</v>
      </c>
      <c r="G349" s="101">
        <f t="shared" si="92"/>
        <v>16.061416909630463</v>
      </c>
      <c r="H349" s="101">
        <f t="shared" si="93"/>
        <v>0.36754579371249646</v>
      </c>
      <c r="I349" s="101">
        <f t="shared" si="94"/>
        <v>0.36754579371249646</v>
      </c>
      <c r="J349" s="101">
        <f t="shared" si="95"/>
        <v>40.823127649907576</v>
      </c>
      <c r="K349" s="101">
        <f t="shared" si="96"/>
        <v>13.129871214823256</v>
      </c>
      <c r="L349" s="101">
        <f t="shared" si="105"/>
        <v>89.14180449039425</v>
      </c>
      <c r="M349" s="101">
        <f t="shared" si="97"/>
        <v>840.10868814781929</v>
      </c>
      <c r="N349" s="101">
        <f t="shared" si="98"/>
        <v>80.904286871211582</v>
      </c>
      <c r="O349" s="101">
        <f t="shared" si="99"/>
        <v>1.9311769414683391</v>
      </c>
      <c r="P349" s="101">
        <f t="shared" si="100"/>
        <v>1.9311769414683391</v>
      </c>
      <c r="Q349" s="101">
        <f t="shared" si="101"/>
        <v>159.70211218925832</v>
      </c>
      <c r="R349" s="101">
        <f t="shared" si="102"/>
        <v>7.2347840226981814</v>
      </c>
      <c r="S349" s="101">
        <f t="shared" si="106"/>
        <v>588.40515118171447</v>
      </c>
      <c r="T349" s="101">
        <f t="shared" si="90"/>
        <v>200.52523983916589</v>
      </c>
      <c r="U349" s="101">
        <f t="shared" si="90"/>
        <v>20.364655237521436</v>
      </c>
      <c r="V349" s="33">
        <f t="shared" si="103"/>
        <v>999.99999999999977</v>
      </c>
      <c r="W349" s="105">
        <f t="shared" si="104"/>
        <v>1123482.6046207736</v>
      </c>
      <c r="X349" s="112">
        <f t="shared" si="107"/>
        <v>779.11010492331252</v>
      </c>
      <c r="Y349" s="32">
        <f>(uNES*L349+ uOCEX*G349+uEREX*'PH + UC'!H349+uHOEX*I349+uNES*S349+ uOCEX*N349+uEREX*O349+uHOEX*P349)/(1+oDR)^A$5:A$65536</f>
        <v>462.56276967968012</v>
      </c>
    </row>
    <row r="350" spans="1:25" x14ac:dyDescent="0.25">
      <c r="A350" s="4">
        <v>344</v>
      </c>
      <c r="C350" s="110">
        <f>IF(male=0,VLOOKUP((A348:A1182/'Life tables'!$I$2)+age,lifetable,13,1),IF(male=1,VLOOKUP((A348:A1182/'Life tables'!$I$2)+age,lifetable,10,1),"error"))</f>
        <v>6.6122671421597889E-4</v>
      </c>
      <c r="F350" s="101">
        <f t="shared" si="91"/>
        <v>159.89130574116993</v>
      </c>
      <c r="G350" s="101">
        <f t="shared" si="92"/>
        <v>16.061416295766659</v>
      </c>
      <c r="H350" s="101">
        <f t="shared" si="93"/>
        <v>0.36754577966497742</v>
      </c>
      <c r="I350" s="101">
        <f t="shared" si="94"/>
        <v>0.36754577966497742</v>
      </c>
      <c r="J350" s="101">
        <f t="shared" si="95"/>
        <v>40.939958352333839</v>
      </c>
      <c r="K350" s="101">
        <f t="shared" si="96"/>
        <v>13.158682805172749</v>
      </c>
      <c r="L350" s="101">
        <f t="shared" si="105"/>
        <v>88.996156728566731</v>
      </c>
      <c r="M350" s="101">
        <f t="shared" si="97"/>
        <v>840.10869425882981</v>
      </c>
      <c r="N350" s="101">
        <f t="shared" si="98"/>
        <v>80.904287459715135</v>
      </c>
      <c r="O350" s="101">
        <f t="shared" si="99"/>
        <v>1.931176955515858</v>
      </c>
      <c r="P350" s="101">
        <f t="shared" si="100"/>
        <v>1.931176955515858</v>
      </c>
      <c r="Q350" s="101">
        <f t="shared" si="101"/>
        <v>160.31366446849606</v>
      </c>
      <c r="R350" s="101">
        <f t="shared" si="102"/>
        <v>7.2572838898671161</v>
      </c>
      <c r="S350" s="101">
        <f t="shared" si="106"/>
        <v>587.77110452971976</v>
      </c>
      <c r="T350" s="101">
        <f t="shared" si="90"/>
        <v>201.25362282082989</v>
      </c>
      <c r="U350" s="101">
        <f t="shared" si="90"/>
        <v>20.415966695039863</v>
      </c>
      <c r="V350" s="33">
        <f t="shared" si="103"/>
        <v>999.99999999999977</v>
      </c>
      <c r="W350" s="105">
        <f t="shared" si="104"/>
        <v>1120926.1985215023</v>
      </c>
      <c r="X350" s="112">
        <f t="shared" si="107"/>
        <v>778.33041048412997</v>
      </c>
      <c r="Y350" s="32">
        <f>(uNES*L350+ uOCEX*G350+uEREX*'PH + UC'!H350+uHOEX*I350+uNES*S350+ uOCEX*N350+uEREX*O350+uHOEX*P350)/(1+oDR)^A$5:A$65536</f>
        <v>461.9572663710789</v>
      </c>
    </row>
    <row r="351" spans="1:25" x14ac:dyDescent="0.25">
      <c r="A351" s="4">
        <v>345</v>
      </c>
      <c r="C351" s="110">
        <f>IF(male=0,VLOOKUP((A349:A1183/'Life tables'!$I$2)+age,lifetable,13,1),IF(male=1,VLOOKUP((A349:A1183/'Life tables'!$I$2)+age,lifetable,10,1),"error"))</f>
        <v>6.6122671421597889E-4</v>
      </c>
      <c r="F351" s="101">
        <f t="shared" si="91"/>
        <v>159.89129990233803</v>
      </c>
      <c r="G351" s="101">
        <f t="shared" si="92"/>
        <v>16.061415709243775</v>
      </c>
      <c r="H351" s="101">
        <f t="shared" si="93"/>
        <v>0.3675457662431218</v>
      </c>
      <c r="I351" s="101">
        <f t="shared" si="94"/>
        <v>0.3675457662431218</v>
      </c>
      <c r="J351" s="101">
        <f t="shared" si="95"/>
        <v>41.056789050493741</v>
      </c>
      <c r="K351" s="101">
        <f t="shared" si="96"/>
        <v>13.187494394470114</v>
      </c>
      <c r="L351" s="101">
        <f t="shared" si="105"/>
        <v>88.850509215644166</v>
      </c>
      <c r="M351" s="101">
        <f t="shared" si="97"/>
        <v>840.10870009766165</v>
      </c>
      <c r="N351" s="101">
        <f t="shared" si="98"/>
        <v>80.904288022007293</v>
      </c>
      <c r="O351" s="101">
        <f t="shared" si="99"/>
        <v>1.9311769689377134</v>
      </c>
      <c r="P351" s="101">
        <f t="shared" si="100"/>
        <v>1.9311769689377134</v>
      </c>
      <c r="Q351" s="101">
        <f t="shared" si="101"/>
        <v>160.92521675198415</v>
      </c>
      <c r="R351" s="101">
        <f t="shared" si="102"/>
        <v>7.2797837571924262</v>
      </c>
      <c r="S351" s="101">
        <f t="shared" si="106"/>
        <v>587.13705762860241</v>
      </c>
      <c r="T351" s="101">
        <f t="shared" si="90"/>
        <v>201.98200580247789</v>
      </c>
      <c r="U351" s="101">
        <f t="shared" si="90"/>
        <v>20.467278151662541</v>
      </c>
      <c r="V351" s="33">
        <f t="shared" si="103"/>
        <v>999.99999999999966</v>
      </c>
      <c r="W351" s="105">
        <f t="shared" si="104"/>
        <v>1118374.1847349871</v>
      </c>
      <c r="X351" s="112">
        <f t="shared" si="107"/>
        <v>777.5507160458593</v>
      </c>
      <c r="Y351" s="32">
        <f>(uNES*L351+ uOCEX*G351+uEREX*'PH + UC'!H351+uHOEX*I351+uNES*S351+ uOCEX*N351+uEREX*O351+uHOEX*P351)/(1+oDR)^A$5:A$65536</f>
        <v>461.3520730770399</v>
      </c>
    </row>
    <row r="352" spans="1:25" x14ac:dyDescent="0.25">
      <c r="A352" s="4">
        <v>346</v>
      </c>
      <c r="C352" s="110">
        <f>IF(male=0,VLOOKUP((A350:A1184/'Life tables'!$I$2)+age,lifetable,13,1),IF(male=1,VLOOKUP((A350:A1184/'Life tables'!$I$2)+age,lifetable,10,1),"error"))</f>
        <v>6.6122671421597889E-4</v>
      </c>
      <c r="F352" s="101">
        <f t="shared" si="91"/>
        <v>159.89129432356228</v>
      </c>
      <c r="G352" s="101">
        <f t="shared" si="92"/>
        <v>16.061415148844073</v>
      </c>
      <c r="H352" s="101">
        <f t="shared" si="93"/>
        <v>0.36754575341906315</v>
      </c>
      <c r="I352" s="101">
        <f t="shared" si="94"/>
        <v>0.36754575341906315</v>
      </c>
      <c r="J352" s="101">
        <f t="shared" si="95"/>
        <v>41.173619744577294</v>
      </c>
      <c r="K352" s="101">
        <f t="shared" si="96"/>
        <v>13.216305982762215</v>
      </c>
      <c r="L352" s="101">
        <f t="shared" si="105"/>
        <v>88.704861940540582</v>
      </c>
      <c r="M352" s="101">
        <f t="shared" si="97"/>
        <v>840.10870567643747</v>
      </c>
      <c r="N352" s="101">
        <f t="shared" si="98"/>
        <v>80.904288559255491</v>
      </c>
      <c r="O352" s="101">
        <f t="shared" si="99"/>
        <v>1.9311769817617721</v>
      </c>
      <c r="P352" s="101">
        <f t="shared" si="100"/>
        <v>1.9311769817617721</v>
      </c>
      <c r="Q352" s="101">
        <f t="shared" si="101"/>
        <v>161.53676903953328</v>
      </c>
      <c r="R352" s="101">
        <f t="shared" si="102"/>
        <v>7.3022836246671483</v>
      </c>
      <c r="S352" s="101">
        <f t="shared" si="106"/>
        <v>586.50301048945801</v>
      </c>
      <c r="T352" s="101">
        <f t="shared" si="90"/>
        <v>202.71038878411059</v>
      </c>
      <c r="U352" s="101">
        <f t="shared" si="90"/>
        <v>20.518589607429362</v>
      </c>
      <c r="V352" s="33">
        <f t="shared" si="103"/>
        <v>999.99999999999977</v>
      </c>
      <c r="W352" s="105">
        <f t="shared" si="104"/>
        <v>1115826.5565416245</v>
      </c>
      <c r="X352" s="112">
        <f t="shared" si="107"/>
        <v>776.77102160845982</v>
      </c>
      <c r="Y352" s="32">
        <f>(uNES*L352+ uOCEX*G352+uEREX*'PH + UC'!H352+uHOEX*I352+uNES*S352+ uOCEX*N352+uEREX*O352+uHOEX*P352)/(1+oDR)^A$5:A$65536</f>
        <v>460.74718966930885</v>
      </c>
    </row>
    <row r="353" spans="1:25" x14ac:dyDescent="0.25">
      <c r="A353" s="4">
        <v>347</v>
      </c>
      <c r="C353" s="110">
        <f>IF(male=0,VLOOKUP((A351:A1185/'Life tables'!$I$2)+age,lifetable,13,1),IF(male=1,VLOOKUP((A351:A1185/'Life tables'!$I$2)+age,lifetable,10,1),"error"))</f>
        <v>6.6122671421597889E-4</v>
      </c>
      <c r="F353" s="101">
        <f t="shared" si="91"/>
        <v>159.89128899325999</v>
      </c>
      <c r="G353" s="101">
        <f t="shared" si="92"/>
        <v>16.061414613404054</v>
      </c>
      <c r="H353" s="101">
        <f t="shared" si="93"/>
        <v>0.36754574116617611</v>
      </c>
      <c r="I353" s="101">
        <f t="shared" si="94"/>
        <v>0.36754574116617611</v>
      </c>
      <c r="J353" s="101">
        <f t="shared" si="95"/>
        <v>41.290450434766058</v>
      </c>
      <c r="K353" s="101">
        <f t="shared" si="96"/>
        <v>13.245117570093822</v>
      </c>
      <c r="L353" s="101">
        <f t="shared" si="105"/>
        <v>88.559214892663704</v>
      </c>
      <c r="M353" s="101">
        <f t="shared" si="97"/>
        <v>840.10871100673967</v>
      </c>
      <c r="N353" s="101">
        <f t="shared" si="98"/>
        <v>80.904289072575139</v>
      </c>
      <c r="O353" s="101">
        <f t="shared" si="99"/>
        <v>1.931176994014659</v>
      </c>
      <c r="P353" s="101">
        <f t="shared" si="100"/>
        <v>1.931176994014659</v>
      </c>
      <c r="Q353" s="101">
        <f t="shared" si="101"/>
        <v>162.14832133096257</v>
      </c>
      <c r="R353" s="101">
        <f t="shared" si="102"/>
        <v>7.3247834922846264</v>
      </c>
      <c r="S353" s="101">
        <f t="shared" si="106"/>
        <v>585.86896312288798</v>
      </c>
      <c r="T353" s="101">
        <f t="shared" si="90"/>
        <v>203.43877176572863</v>
      </c>
      <c r="U353" s="101">
        <f t="shared" si="90"/>
        <v>20.569901062378449</v>
      </c>
      <c r="V353" s="33">
        <f t="shared" si="103"/>
        <v>999.99999999999966</v>
      </c>
      <c r="W353" s="105">
        <f t="shared" si="104"/>
        <v>1113283.307231453</v>
      </c>
      <c r="X353" s="112">
        <f t="shared" si="107"/>
        <v>775.99132717189264</v>
      </c>
      <c r="Y353" s="32">
        <f>(uNES*L353+ uOCEX*G353+uEREX*'PH + UC'!H353+uHOEX*I353+uNES*S353+ uOCEX*N353+uEREX*O353+uHOEX*P353)/(1+oDR)^A$5:A$65536</f>
        <v>460.14261601968059</v>
      </c>
    </row>
    <row r="354" spans="1:25" x14ac:dyDescent="0.25">
      <c r="A354" s="4">
        <v>348</v>
      </c>
      <c r="C354" s="110">
        <f>IF(male=0,VLOOKUP((A352:A1186/'Life tables'!$I$2)+age,lifetable,13,1),IF(male=1,VLOOKUP((A352:A1186/'Life tables'!$I$2)+age,lifetable,10,1),"error"))</f>
        <v>6.6122671421597889E-4</v>
      </c>
      <c r="F354" s="101">
        <f t="shared" si="91"/>
        <v>159.89128390036439</v>
      </c>
      <c r="G354" s="101">
        <f t="shared" si="92"/>
        <v>16.061414101812034</v>
      </c>
      <c r="H354" s="101">
        <f t="shared" si="93"/>
        <v>0.3675457294590212</v>
      </c>
      <c r="I354" s="101">
        <f t="shared" si="94"/>
        <v>0.3675457294590212</v>
      </c>
      <c r="J354" s="101">
        <f t="shared" si="95"/>
        <v>41.407281121233503</v>
      </c>
      <c r="K354" s="101">
        <f t="shared" si="96"/>
        <v>13.273929156507714</v>
      </c>
      <c r="L354" s="101">
        <f t="shared" si="105"/>
        <v>88.413568061893088</v>
      </c>
      <c r="M354" s="101">
        <f t="shared" si="97"/>
        <v>840.10871609963533</v>
      </c>
      <c r="N354" s="101">
        <f t="shared" si="98"/>
        <v>80.904289563032023</v>
      </c>
      <c r="O354" s="101">
        <f t="shared" si="99"/>
        <v>1.9311770057218141</v>
      </c>
      <c r="P354" s="101">
        <f t="shared" si="100"/>
        <v>1.9311770057218141</v>
      </c>
      <c r="Q354" s="101">
        <f t="shared" si="101"/>
        <v>162.75987362609922</v>
      </c>
      <c r="R354" s="101">
        <f t="shared" si="102"/>
        <v>7.347283360038503</v>
      </c>
      <c r="S354" s="101">
        <f t="shared" si="106"/>
        <v>585.23491553902193</v>
      </c>
      <c r="T354" s="101">
        <f t="shared" si="90"/>
        <v>204.16715474733272</v>
      </c>
      <c r="U354" s="101">
        <f t="shared" si="90"/>
        <v>20.621212516546215</v>
      </c>
      <c r="V354" s="33">
        <f t="shared" si="103"/>
        <v>999.99999999999977</v>
      </c>
      <c r="W354" s="105">
        <f t="shared" si="104"/>
        <v>1110744.430104143</v>
      </c>
      <c r="X354" s="112">
        <f t="shared" si="107"/>
        <v>775.21163273612069</v>
      </c>
      <c r="Y354" s="32">
        <f>(uNES*L354+ uOCEX*G354+uEREX*'PH + UC'!H354+uHOEX*I354+uNES*S354+ uOCEX*N354+uEREX*O354+uHOEX*P354)/(1+oDR)^A$5:A$65536</f>
        <v>459.53835199999941</v>
      </c>
    </row>
    <row r="355" spans="1:25" x14ac:dyDescent="0.25">
      <c r="A355" s="4">
        <v>349</v>
      </c>
      <c r="C355" s="110">
        <f>IF(male=0,VLOOKUP((A353:A1187/'Life tables'!$I$2)+age,lifetable,13,1),IF(male=1,VLOOKUP((A353:A1187/'Life tables'!$I$2)+age,lifetable,10,1),"error"))</f>
        <v>6.6122671421597889E-4</v>
      </c>
      <c r="F355" s="101">
        <f t="shared" si="91"/>
        <v>159.89127903430162</v>
      </c>
      <c r="G355" s="101">
        <f t="shared" si="92"/>
        <v>16.061413613005843</v>
      </c>
      <c r="H355" s="101">
        <f t="shared" si="93"/>
        <v>0.36754571827329208</v>
      </c>
      <c r="I355" s="101">
        <f t="shared" si="94"/>
        <v>0.36754571827329208</v>
      </c>
      <c r="J355" s="101">
        <f t="shared" si="95"/>
        <v>41.52411180414537</v>
      </c>
      <c r="K355" s="101">
        <f t="shared" si="96"/>
        <v>13.302740742044767</v>
      </c>
      <c r="L355" s="101">
        <f t="shared" si="105"/>
        <v>88.267921438559057</v>
      </c>
      <c r="M355" s="101">
        <f t="shared" si="97"/>
        <v>840.10872096569813</v>
      </c>
      <c r="N355" s="101">
        <f t="shared" si="98"/>
        <v>80.904290031644408</v>
      </c>
      <c r="O355" s="101">
        <f t="shared" si="99"/>
        <v>1.9311770169075433</v>
      </c>
      <c r="P355" s="101">
        <f t="shared" si="100"/>
        <v>1.9311770169075433</v>
      </c>
      <c r="Q355" s="101">
        <f t="shared" si="101"/>
        <v>163.37142592477807</v>
      </c>
      <c r="R355" s="101">
        <f t="shared" si="102"/>
        <v>7.3697832279227029</v>
      </c>
      <c r="S355" s="101">
        <f t="shared" si="106"/>
        <v>584.6008677475379</v>
      </c>
      <c r="T355" s="101">
        <f t="shared" si="90"/>
        <v>204.89553772892344</v>
      </c>
      <c r="U355" s="101">
        <f t="shared" si="90"/>
        <v>20.672523969967472</v>
      </c>
      <c r="V355" s="33">
        <f t="shared" si="103"/>
        <v>999.99999999999977</v>
      </c>
      <c r="W355" s="105">
        <f t="shared" si="104"/>
        <v>1108209.9184689808</v>
      </c>
      <c r="X355" s="112">
        <f t="shared" si="107"/>
        <v>774.43193830110886</v>
      </c>
      <c r="Y355" s="32">
        <f>(uNES*L355+ uOCEX*G355+uEREX*'PH + UC'!H355+uHOEX*I355+uNES*S355+ uOCEX*N355+uEREX*O355+uHOEX*P355)/(1+oDR)^A$5:A$65536</f>
        <v>458.93439748215798</v>
      </c>
    </row>
    <row r="356" spans="1:25" x14ac:dyDescent="0.25">
      <c r="A356" s="4">
        <v>350</v>
      </c>
      <c r="C356" s="110">
        <f>IF(male=0,VLOOKUP((A354:A1188/'Life tables'!$I$2)+age,lifetable,13,1),IF(male=1,VLOOKUP((A354:A1188/'Life tables'!$I$2)+age,lifetable,10,1),"error"))</f>
        <v>6.6122671421597889E-4</v>
      </c>
      <c r="F356" s="101">
        <f t="shared" si="91"/>
        <v>159.89127438496874</v>
      </c>
      <c r="G356" s="101">
        <f t="shared" si="92"/>
        <v>16.061413145970626</v>
      </c>
      <c r="H356" s="101">
        <f t="shared" si="93"/>
        <v>0.36754570758576488</v>
      </c>
      <c r="I356" s="101">
        <f t="shared" si="94"/>
        <v>0.36754570758576488</v>
      </c>
      <c r="J356" s="101">
        <f t="shared" si="95"/>
        <v>41.640942483660027</v>
      </c>
      <c r="K356" s="101">
        <f t="shared" si="96"/>
        <v>13.331552326744035</v>
      </c>
      <c r="L356" s="101">
        <f t="shared" si="105"/>
        <v>88.122275013422524</v>
      </c>
      <c r="M356" s="101">
        <f t="shared" si="97"/>
        <v>840.10872561503095</v>
      </c>
      <c r="N356" s="101">
        <f t="shared" si="98"/>
        <v>80.904290479385239</v>
      </c>
      <c r="O356" s="101">
        <f t="shared" si="99"/>
        <v>1.9311770275950704</v>
      </c>
      <c r="P356" s="101">
        <f t="shared" si="100"/>
        <v>1.9311770275950704</v>
      </c>
      <c r="Q356" s="101">
        <f t="shared" si="101"/>
        <v>163.98297822684137</v>
      </c>
      <c r="R356" s="101">
        <f t="shared" si="102"/>
        <v>7.3922830959314219</v>
      </c>
      <c r="S356" s="101">
        <f t="shared" si="106"/>
        <v>583.96681975768274</v>
      </c>
      <c r="T356" s="101">
        <f t="shared" si="90"/>
        <v>205.62392071050141</v>
      </c>
      <c r="U356" s="101">
        <f t="shared" si="90"/>
        <v>20.723835422675457</v>
      </c>
      <c r="V356" s="33">
        <f t="shared" si="103"/>
        <v>999.99999999999966</v>
      </c>
      <c r="W356" s="105">
        <f t="shared" si="104"/>
        <v>1105679.7656448563</v>
      </c>
      <c r="X356" s="112">
        <f t="shared" si="107"/>
        <v>773.6522438668228</v>
      </c>
      <c r="Y356" s="32">
        <f>(uNES*L356+ uOCEX*G356+uEREX*'PH + UC'!H356+uHOEX*I356+uNES*S356+ uOCEX*N356+uEREX*O356+uHOEX*P356)/(1+oDR)^A$5:A$65536</f>
        <v>458.33075233809814</v>
      </c>
    </row>
    <row r="357" spans="1:25" x14ac:dyDescent="0.25">
      <c r="A357" s="4">
        <v>351</v>
      </c>
      <c r="C357" s="110">
        <f>IF(male=0,VLOOKUP((A355:A1189/'Life tables'!$I$2)+age,lifetable,13,1),IF(male=1,VLOOKUP((A355:A1189/'Life tables'!$I$2)+age,lifetable,10,1),"error"))</f>
        <v>6.6122671421597889E-4</v>
      </c>
      <c r="F357" s="101">
        <f t="shared" si="91"/>
        <v>159.8912699427128</v>
      </c>
      <c r="G357" s="101">
        <f t="shared" si="92"/>
        <v>16.061412699736717</v>
      </c>
      <c r="H357" s="101">
        <f t="shared" si="93"/>
        <v>0.36754569737425014</v>
      </c>
      <c r="I357" s="101">
        <f t="shared" si="94"/>
        <v>0.36754569737425014</v>
      </c>
      <c r="J357" s="101">
        <f t="shared" si="95"/>
        <v>41.757773159928782</v>
      </c>
      <c r="K357" s="101">
        <f t="shared" si="96"/>
        <v>13.360363910642832</v>
      </c>
      <c r="L357" s="101">
        <f t="shared" si="105"/>
        <v>87.976628777655961</v>
      </c>
      <c r="M357" s="101">
        <f t="shared" si="97"/>
        <v>840.10873005728683</v>
      </c>
      <c r="N357" s="101">
        <f t="shared" si="98"/>
        <v>80.904290907184105</v>
      </c>
      <c r="O357" s="101">
        <f t="shared" si="99"/>
        <v>1.9311770378065849</v>
      </c>
      <c r="P357" s="101">
        <f t="shared" si="100"/>
        <v>1.9311770378065849</v>
      </c>
      <c r="Q357" s="101">
        <f t="shared" si="101"/>
        <v>164.59453053213841</v>
      </c>
      <c r="R357" s="101">
        <f t="shared" si="102"/>
        <v>7.4147829640591141</v>
      </c>
      <c r="S357" s="101">
        <f t="shared" si="106"/>
        <v>583.33277157829207</v>
      </c>
      <c r="T357" s="101">
        <f t="shared" si="90"/>
        <v>206.35230369206718</v>
      </c>
      <c r="U357" s="101">
        <f t="shared" si="90"/>
        <v>20.775146874701946</v>
      </c>
      <c r="V357" s="33">
        <f t="shared" si="103"/>
        <v>999.99999999999966</v>
      </c>
      <c r="W357" s="105">
        <f t="shared" si="104"/>
        <v>1103153.9649602512</v>
      </c>
      <c r="X357" s="112">
        <f t="shared" si="107"/>
        <v>772.87254943323046</v>
      </c>
      <c r="Y357" s="32">
        <f>(uNES*L357+ uOCEX*G357+uEREX*'PH + UC'!H357+uHOEX*I357+uNES*S357+ uOCEX*N357+uEREX*O357+uHOEX*P357)/(1+oDR)^A$5:A$65536</f>
        <v>457.72741643981061</v>
      </c>
    </row>
    <row r="358" spans="1:25" x14ac:dyDescent="0.25">
      <c r="A358" s="4">
        <v>352</v>
      </c>
      <c r="C358" s="110">
        <f>IF(male=0,VLOOKUP((A356:A1190/'Life tables'!$I$2)+age,lifetable,13,1),IF(male=1,VLOOKUP((A356:A1190/'Life tables'!$I$2)+age,lifetable,10,1),"error"))</f>
        <v>6.6122671421597889E-4</v>
      </c>
      <c r="F358" s="101">
        <f t="shared" si="91"/>
        <v>159.8912656983108</v>
      </c>
      <c r="G358" s="101">
        <f t="shared" si="92"/>
        <v>16.061412273377655</v>
      </c>
      <c r="H358" s="101">
        <f t="shared" si="93"/>
        <v>0.3675456876175468</v>
      </c>
      <c r="I358" s="101">
        <f t="shared" si="94"/>
        <v>0.3675456876175468</v>
      </c>
      <c r="J358" s="101">
        <f t="shared" si="95"/>
        <v>41.874603833096195</v>
      </c>
      <c r="K358" s="101">
        <f t="shared" si="96"/>
        <v>13.389175493776808</v>
      </c>
      <c r="L358" s="101">
        <f t="shared" si="105"/>
        <v>87.830982722825055</v>
      </c>
      <c r="M358" s="101">
        <f t="shared" si="97"/>
        <v>840.10873430168886</v>
      </c>
      <c r="N358" s="101">
        <f t="shared" si="98"/>
        <v>80.904291315929214</v>
      </c>
      <c r="O358" s="101">
        <f t="shared" si="99"/>
        <v>1.9311770475632883</v>
      </c>
      <c r="P358" s="101">
        <f t="shared" si="100"/>
        <v>1.9311770475632883</v>
      </c>
      <c r="Q358" s="101">
        <f t="shared" si="101"/>
        <v>165.20608284052511</v>
      </c>
      <c r="R358" s="101">
        <f t="shared" si="102"/>
        <v>7.4372828323004798</v>
      </c>
      <c r="S358" s="101">
        <f t="shared" si="106"/>
        <v>582.69872321780747</v>
      </c>
      <c r="T358" s="101">
        <f t="shared" si="90"/>
        <v>207.0806866736213</v>
      </c>
      <c r="U358" s="101">
        <f t="shared" si="90"/>
        <v>20.826458326077287</v>
      </c>
      <c r="V358" s="33">
        <f t="shared" si="103"/>
        <v>999.99999999999966</v>
      </c>
      <c r="W358" s="105">
        <f t="shared" si="104"/>
        <v>1100632.5097532244</v>
      </c>
      <c r="X358" s="112">
        <f t="shared" si="107"/>
        <v>772.09285500030114</v>
      </c>
      <c r="Y358" s="32">
        <f>(uNES*L358+ uOCEX*G358+uEREX*'PH + UC'!H358+uHOEX*I358+uNES*S358+ uOCEX*N358+uEREX*O358+uHOEX*P358)/(1+oDR)^A$5:A$65536</f>
        <v>457.1243896593345</v>
      </c>
    </row>
    <row r="359" spans="1:25" x14ac:dyDescent="0.25">
      <c r="A359" s="4">
        <v>353</v>
      </c>
      <c r="C359" s="110">
        <f>IF(male=0,VLOOKUP((A357:A1191/'Life tables'!$I$2)+age,lifetable,13,1),IF(male=1,VLOOKUP((A357:A1191/'Life tables'!$I$2)+age,lifetable,10,1),"error"))</f>
        <v>6.6122671421597889E-4</v>
      </c>
      <c r="F359" s="101">
        <f t="shared" si="91"/>
        <v>159.89126164295052</v>
      </c>
      <c r="G359" s="101">
        <f t="shared" si="92"/>
        <v>16.061411866008228</v>
      </c>
      <c r="H359" s="101">
        <f t="shared" si="93"/>
        <v>0.36754567829539792</v>
      </c>
      <c r="I359" s="101">
        <f t="shared" si="94"/>
        <v>0.36754567829539792</v>
      </c>
      <c r="J359" s="101">
        <f t="shared" si="95"/>
        <v>41.991434503300411</v>
      </c>
      <c r="K359" s="101">
        <f t="shared" si="96"/>
        <v>13.41798707618003</v>
      </c>
      <c r="L359" s="101">
        <f t="shared" si="105"/>
        <v>87.685336840871059</v>
      </c>
      <c r="M359" s="101">
        <f t="shared" si="97"/>
        <v>840.10873835704922</v>
      </c>
      <c r="N359" s="101">
        <f t="shared" si="98"/>
        <v>80.904291706469209</v>
      </c>
      <c r="O359" s="101">
        <f t="shared" si="99"/>
        <v>1.9311770568854374</v>
      </c>
      <c r="P359" s="101">
        <f t="shared" si="100"/>
        <v>1.9311770568854374</v>
      </c>
      <c r="Q359" s="101">
        <f t="shared" si="101"/>
        <v>165.8176351518639</v>
      </c>
      <c r="R359" s="101">
        <f t="shared" si="102"/>
        <v>7.4597827006504565</v>
      </c>
      <c r="S359" s="101">
        <f t="shared" si="106"/>
        <v>582.0646746842948</v>
      </c>
      <c r="T359" s="101">
        <f t="shared" si="90"/>
        <v>207.80906965516431</v>
      </c>
      <c r="U359" s="101">
        <f t="shared" si="90"/>
        <v>20.877769776830487</v>
      </c>
      <c r="V359" s="33">
        <f t="shared" si="103"/>
        <v>999.99999999999977</v>
      </c>
      <c r="W359" s="105">
        <f t="shared" si="104"/>
        <v>1098115.3933713976</v>
      </c>
      <c r="X359" s="112">
        <f t="shared" si="107"/>
        <v>771.31316056800506</v>
      </c>
      <c r="Y359" s="32">
        <f>(uNES*L359+ uOCEX*G359+uEREX*'PH + UC'!H359+uHOEX*I359+uNES*S359+ uOCEX*N359+uEREX*O359+uHOEX*P359)/(1+oDR)^A$5:A$65536</f>
        <v>456.52167186875806</v>
      </c>
    </row>
    <row r="360" spans="1:25" x14ac:dyDescent="0.25">
      <c r="A360" s="4">
        <v>354</v>
      </c>
      <c r="C360" s="110">
        <f>IF(male=0,VLOOKUP((A358:A1192/'Life tables'!$I$2)+age,lifetable,13,1),IF(male=1,VLOOKUP((A358:A1192/'Life tables'!$I$2)+age,lifetable,10,1),"error"))</f>
        <v>6.6122671421597889E-4</v>
      </c>
      <c r="F360" s="101">
        <f t="shared" si="91"/>
        <v>159.89125776821223</v>
      </c>
      <c r="G360" s="101">
        <f t="shared" si="92"/>
        <v>16.061411476782656</v>
      </c>
      <c r="H360" s="101">
        <f t="shared" si="93"/>
        <v>0.3675456693884489</v>
      </c>
      <c r="I360" s="101">
        <f t="shared" si="94"/>
        <v>0.3675456693884489</v>
      </c>
      <c r="J360" s="101">
        <f t="shared" si="95"/>
        <v>42.108265170673398</v>
      </c>
      <c r="K360" s="101">
        <f t="shared" si="96"/>
        <v>13.446798657885044</v>
      </c>
      <c r="L360" s="101">
        <f t="shared" si="105"/>
        <v>87.539691124094233</v>
      </c>
      <c r="M360" s="101">
        <f t="shared" si="97"/>
        <v>840.10874223178757</v>
      </c>
      <c r="N360" s="101">
        <f t="shared" si="98"/>
        <v>80.904292079614905</v>
      </c>
      <c r="O360" s="101">
        <f t="shared" si="99"/>
        <v>1.9311770657923866</v>
      </c>
      <c r="P360" s="101">
        <f t="shared" si="100"/>
        <v>1.9311770657923866</v>
      </c>
      <c r="Q360" s="101">
        <f t="shared" si="101"/>
        <v>166.42918746602328</v>
      </c>
      <c r="R360" s="101">
        <f t="shared" si="102"/>
        <v>7.482282569104207</v>
      </c>
      <c r="S360" s="101">
        <f t="shared" si="106"/>
        <v>581.43062598546044</v>
      </c>
      <c r="T360" s="101">
        <f t="shared" si="90"/>
        <v>208.53745263669668</v>
      </c>
      <c r="U360" s="101">
        <f t="shared" si="90"/>
        <v>20.929081226989251</v>
      </c>
      <c r="V360" s="33">
        <f t="shared" si="103"/>
        <v>999.99999999999977</v>
      </c>
      <c r="W360" s="105">
        <f t="shared" si="104"/>
        <v>1095602.6091719454</v>
      </c>
      <c r="X360" s="112">
        <f t="shared" si="107"/>
        <v>770.5334661363139</v>
      </c>
      <c r="Y360" s="32">
        <f>(uNES*L360+ uOCEX*G360+uEREX*'PH + UC'!H360+uHOEX*I360+uNES*S360+ uOCEX*N360+uEREX*O360+uHOEX*P360)/(1+oDR)^A$5:A$65536</f>
        <v>455.91926294021812</v>
      </c>
    </row>
    <row r="361" spans="1:25" x14ac:dyDescent="0.25">
      <c r="A361" s="4">
        <v>355</v>
      </c>
      <c r="C361" s="110">
        <f>IF(male=0,VLOOKUP((A359:A1193/'Life tables'!$I$2)+age,lifetable,13,1),IF(male=1,VLOOKUP((A359:A1193/'Life tables'!$I$2)+age,lifetable,10,1),"error"))</f>
        <v>6.6122671421597889E-4</v>
      </c>
      <c r="F361" s="101">
        <f t="shared" si="91"/>
        <v>159.89125406605115</v>
      </c>
      <c r="G361" s="101">
        <f t="shared" si="92"/>
        <v>16.061411104892827</v>
      </c>
      <c r="H361" s="101">
        <f t="shared" si="93"/>
        <v>0.36754566087820706</v>
      </c>
      <c r="I361" s="101">
        <f t="shared" si="94"/>
        <v>0.36754566087820706</v>
      </c>
      <c r="J361" s="101">
        <f t="shared" si="95"/>
        <v>42.225095835341257</v>
      </c>
      <c r="K361" s="101">
        <f t="shared" si="96"/>
        <v>13.475610238922947</v>
      </c>
      <c r="L361" s="101">
        <f t="shared" si="105"/>
        <v>87.394045565137702</v>
      </c>
      <c r="M361" s="101">
        <f t="shared" si="97"/>
        <v>840.10874593394863</v>
      </c>
      <c r="N361" s="101">
        <f t="shared" si="98"/>
        <v>80.904292436141034</v>
      </c>
      <c r="O361" s="101">
        <f t="shared" si="99"/>
        <v>1.9311770743026284</v>
      </c>
      <c r="P361" s="101">
        <f t="shared" si="100"/>
        <v>1.9311770743026284</v>
      </c>
      <c r="Q361" s="101">
        <f t="shared" si="101"/>
        <v>167.04073978287764</v>
      </c>
      <c r="R361" s="101">
        <f t="shared" si="102"/>
        <v>7.5047824376571093</v>
      </c>
      <c r="S361" s="101">
        <f t="shared" si="106"/>
        <v>580.79657712866765</v>
      </c>
      <c r="T361" s="101">
        <f t="shared" si="90"/>
        <v>209.26583561821889</v>
      </c>
      <c r="U361" s="101">
        <f t="shared" si="90"/>
        <v>20.980392676580056</v>
      </c>
      <c r="V361" s="33">
        <f t="shared" si="103"/>
        <v>999.99999999999977</v>
      </c>
      <c r="W361" s="105">
        <f t="shared" si="104"/>
        <v>1093094.150521579</v>
      </c>
      <c r="X361" s="112">
        <f t="shared" si="107"/>
        <v>769.75377170520096</v>
      </c>
      <c r="Y361" s="32">
        <f>(uNES*L361+ uOCEX*G361+uEREX*'PH + UC'!H361+uHOEX*I361+uNES*S361+ uOCEX*N361+uEREX*O361+uHOEX*P361)/(1+oDR)^A$5:A$65536</f>
        <v>455.31716274589974</v>
      </c>
    </row>
    <row r="362" spans="1:25" x14ac:dyDescent="0.25">
      <c r="A362" s="4">
        <v>356</v>
      </c>
      <c r="C362" s="110">
        <f>IF(male=0,VLOOKUP((A360:A1194/'Life tables'!$I$2)+age,lifetable,13,1),IF(male=1,VLOOKUP((A360:A1194/'Life tables'!$I$2)+age,lifetable,10,1),"error"))</f>
        <v>6.6122671421597889E-4</v>
      </c>
      <c r="F362" s="101">
        <f t="shared" si="91"/>
        <v>159.89125052878089</v>
      </c>
      <c r="G362" s="101">
        <f t="shared" si="92"/>
        <v>16.061410749566626</v>
      </c>
      <c r="H362" s="101">
        <f t="shared" si="93"/>
        <v>0.36754565274700346</v>
      </c>
      <c r="I362" s="101">
        <f t="shared" si="94"/>
        <v>0.36754565274700346</v>
      </c>
      <c r="J362" s="101">
        <f t="shared" si="95"/>
        <v>42.341926497424474</v>
      </c>
      <c r="K362" s="101">
        <f t="shared" si="96"/>
        <v>13.504421819323452</v>
      </c>
      <c r="L362" s="101">
        <f t="shared" si="105"/>
        <v>87.248400156972323</v>
      </c>
      <c r="M362" s="101">
        <f t="shared" si="97"/>
        <v>840.10874947121897</v>
      </c>
      <c r="N362" s="101">
        <f t="shared" si="98"/>
        <v>80.904292776787827</v>
      </c>
      <c r="O362" s="101">
        <f t="shared" si="99"/>
        <v>1.9311770824338321</v>
      </c>
      <c r="P362" s="101">
        <f t="shared" si="100"/>
        <v>1.9311770824338321</v>
      </c>
      <c r="Q362" s="101">
        <f t="shared" si="101"/>
        <v>167.65229210230692</v>
      </c>
      <c r="R362" s="101">
        <f t="shared" si="102"/>
        <v>7.5272823063047465</v>
      </c>
      <c r="S362" s="101">
        <f t="shared" si="106"/>
        <v>580.16252812095183</v>
      </c>
      <c r="T362" s="101">
        <f t="shared" si="90"/>
        <v>209.9942185997314</v>
      </c>
      <c r="U362" s="101">
        <f t="shared" si="90"/>
        <v>21.031704125628199</v>
      </c>
      <c r="V362" s="33">
        <f t="shared" si="103"/>
        <v>999.99999999999989</v>
      </c>
      <c r="W362" s="105">
        <f t="shared" si="104"/>
        <v>1090590.0107965351</v>
      </c>
      <c r="X362" s="112">
        <f t="shared" si="107"/>
        <v>768.97407727464031</v>
      </c>
      <c r="Y362" s="32">
        <f>(uNES*L362+ uOCEX*G362+uEREX*'PH + UC'!H362+uHOEX*I362+uNES*S362+ uOCEX*N362+uEREX*O362+uHOEX*P362)/(1+oDR)^A$5:A$65536</f>
        <v>454.71537115803693</v>
      </c>
    </row>
    <row r="363" spans="1:25" x14ac:dyDescent="0.25">
      <c r="A363" s="4">
        <v>357</v>
      </c>
      <c r="C363" s="110">
        <f>IF(male=0,VLOOKUP((A361:A1195/'Life tables'!$I$2)+age,lifetable,13,1),IF(male=1,VLOOKUP((A361:A1195/'Life tables'!$I$2)+age,lifetable,10,1),"error"))</f>
        <v>6.6122671421597889E-4</v>
      </c>
      <c r="F363" s="101">
        <f t="shared" si="91"/>
        <v>159.89124714905734</v>
      </c>
      <c r="G363" s="101">
        <f t="shared" si="92"/>
        <v>16.061410410066323</v>
      </c>
      <c r="H363" s="101">
        <f t="shared" si="93"/>
        <v>0.36754564497795611</v>
      </c>
      <c r="I363" s="101">
        <f t="shared" si="94"/>
        <v>0.36754564497795611</v>
      </c>
      <c r="J363" s="101">
        <f t="shared" si="95"/>
        <v>42.458757157038171</v>
      </c>
      <c r="K363" s="101">
        <f t="shared" si="96"/>
        <v>13.533233399114948</v>
      </c>
      <c r="L363" s="101">
        <f t="shared" si="105"/>
        <v>87.10275489288199</v>
      </c>
      <c r="M363" s="101">
        <f t="shared" si="97"/>
        <v>840.10875285094255</v>
      </c>
      <c r="N363" s="101">
        <f t="shared" si="98"/>
        <v>80.904293102262528</v>
      </c>
      <c r="O363" s="101">
        <f t="shared" si="99"/>
        <v>1.9311770902028795</v>
      </c>
      <c r="P363" s="101">
        <f t="shared" si="100"/>
        <v>1.9311770902028795</v>
      </c>
      <c r="Q363" s="101">
        <f t="shared" si="101"/>
        <v>168.26384442419646</v>
      </c>
      <c r="R363" s="101">
        <f t="shared" si="102"/>
        <v>7.5497821750428997</v>
      </c>
      <c r="S363" s="101">
        <f t="shared" si="106"/>
        <v>579.52847896903495</v>
      </c>
      <c r="T363" s="101">
        <f t="shared" si="90"/>
        <v>210.72260158123464</v>
      </c>
      <c r="U363" s="101">
        <f t="shared" si="90"/>
        <v>21.083015574157848</v>
      </c>
      <c r="V363" s="33">
        <f t="shared" si="103"/>
        <v>999.99999999999989</v>
      </c>
      <c r="W363" s="105">
        <f t="shared" si="104"/>
        <v>1088090.1833825617</v>
      </c>
      <c r="X363" s="112">
        <f t="shared" si="107"/>
        <v>768.19438284460739</v>
      </c>
      <c r="Y363" s="32">
        <f>(uNES*L363+ uOCEX*G363+uEREX*'PH + UC'!H363+uHOEX*I363+uNES*S363+ uOCEX*N363+uEREX*O363+uHOEX*P363)/(1+oDR)^A$5:A$65536</f>
        <v>454.11388804891226</v>
      </c>
    </row>
    <row r="364" spans="1:25" x14ac:dyDescent="0.25">
      <c r="A364" s="4">
        <v>358</v>
      </c>
      <c r="C364" s="110">
        <f>IF(male=0,VLOOKUP((A362:A1196/'Life tables'!$I$2)+age,lifetable,13,1),IF(male=1,VLOOKUP((A362:A1196/'Life tables'!$I$2)+age,lifetable,10,1),"error"))</f>
        <v>6.6122671421597889E-4</v>
      </c>
      <c r="F364" s="101">
        <f t="shared" si="91"/>
        <v>159.89124391986351</v>
      </c>
      <c r="G364" s="101">
        <f t="shared" si="92"/>
        <v>16.061410085687044</v>
      </c>
      <c r="H364" s="101">
        <f t="shared" si="93"/>
        <v>0.36754563755493486</v>
      </c>
      <c r="I364" s="101">
        <f t="shared" si="94"/>
        <v>0.36754563755493486</v>
      </c>
      <c r="J364" s="101">
        <f t="shared" si="95"/>
        <v>42.575587814292334</v>
      </c>
      <c r="K364" s="101">
        <f t="shared" si="96"/>
        <v>13.562044978324561</v>
      </c>
      <c r="L364" s="101">
        <f t="shared" si="105"/>
        <v>86.957109766449705</v>
      </c>
      <c r="M364" s="101">
        <f t="shared" si="97"/>
        <v>840.10875608013635</v>
      </c>
      <c r="N364" s="101">
        <f t="shared" si="98"/>
        <v>80.904293413240893</v>
      </c>
      <c r="O364" s="101">
        <f t="shared" si="99"/>
        <v>1.9311770976259008</v>
      </c>
      <c r="P364" s="101">
        <f t="shared" si="100"/>
        <v>1.9311770976259008</v>
      </c>
      <c r="Q364" s="101">
        <f t="shared" si="101"/>
        <v>168.87539674843669</v>
      </c>
      <c r="R364" s="101">
        <f t="shared" si="102"/>
        <v>7.5722820438675376</v>
      </c>
      <c r="S364" s="101">
        <f t="shared" si="106"/>
        <v>578.89442967933951</v>
      </c>
      <c r="T364" s="101">
        <f t="shared" si="90"/>
        <v>211.45098456272902</v>
      </c>
      <c r="U364" s="101">
        <f t="shared" si="90"/>
        <v>21.1343270221921</v>
      </c>
      <c r="V364" s="33">
        <f t="shared" si="103"/>
        <v>999.99999999999989</v>
      </c>
      <c r="W364" s="105">
        <f t="shared" si="104"/>
        <v>1085594.6616749056</v>
      </c>
      <c r="X364" s="112">
        <f t="shared" si="107"/>
        <v>767.41468841507879</v>
      </c>
      <c r="Y364" s="32">
        <f>(uNES*L364+ uOCEX*G364+uEREX*'PH + UC'!H364+uHOEX*I364+uNES*S364+ uOCEX*N364+uEREX*O364+uHOEX*P364)/(1+oDR)^A$5:A$65536</f>
        <v>453.51271329085637</v>
      </c>
    </row>
    <row r="365" spans="1:25" x14ac:dyDescent="0.25">
      <c r="A365" s="4">
        <v>359</v>
      </c>
      <c r="C365" s="110">
        <f>IF(male=0,VLOOKUP((A363:A1197/'Life tables'!$I$2)+age,lifetable,13,1),IF(male=1,VLOOKUP((A363:A1197/'Life tables'!$I$2)+age,lifetable,10,1),"error"))</f>
        <v>6.6122671421597889E-4</v>
      </c>
      <c r="F365" s="101">
        <f t="shared" si="91"/>
        <v>159.89124083449497</v>
      </c>
      <c r="G365" s="101">
        <f t="shared" si="92"/>
        <v>16.061409775755315</v>
      </c>
      <c r="H365" s="101">
        <f t="shared" si="93"/>
        <v>0.36754563046252803</v>
      </c>
      <c r="I365" s="101">
        <f t="shared" si="94"/>
        <v>0.36754563046252803</v>
      </c>
      <c r="J365" s="101">
        <f t="shared" si="95"/>
        <v>42.692418469292051</v>
      </c>
      <c r="K365" s="101">
        <f t="shared" si="96"/>
        <v>13.590856556978206</v>
      </c>
      <c r="L365" s="101">
        <f t="shared" si="105"/>
        <v>86.811464771544337</v>
      </c>
      <c r="M365" s="101">
        <f t="shared" si="97"/>
        <v>840.10875916550492</v>
      </c>
      <c r="N365" s="101">
        <f t="shared" si="98"/>
        <v>80.904293710368577</v>
      </c>
      <c r="O365" s="101">
        <f t="shared" si="99"/>
        <v>1.9311771047183077</v>
      </c>
      <c r="P365" s="101">
        <f t="shared" si="100"/>
        <v>1.9311771047183077</v>
      </c>
      <c r="Q365" s="101">
        <f t="shared" si="101"/>
        <v>169.48694907492288</v>
      </c>
      <c r="R365" s="101">
        <f t="shared" si="102"/>
        <v>7.594781912774808</v>
      </c>
      <c r="S365" s="101">
        <f t="shared" si="106"/>
        <v>578.26038025800199</v>
      </c>
      <c r="T365" s="101">
        <f t="shared" si="90"/>
        <v>212.17936754421493</v>
      </c>
      <c r="U365" s="101">
        <f t="shared" si="90"/>
        <v>21.185638469753016</v>
      </c>
      <c r="V365" s="33">
        <f t="shared" si="103"/>
        <v>999.99999999999989</v>
      </c>
      <c r="W365" s="105">
        <f t="shared" si="104"/>
        <v>1083103.4390782986</v>
      </c>
      <c r="X365" s="112">
        <f t="shared" si="107"/>
        <v>766.63499398603187</v>
      </c>
      <c r="Y365" s="32">
        <f>(uNES*L365+ uOCEX*G365+uEREX*'PH + UC'!H365+uHOEX*I365+uNES*S365+ uOCEX*N365+uEREX*O365+uHOEX*P365)/(1+oDR)^A$5:A$65536</f>
        <v>452.91184675624908</v>
      </c>
    </row>
    <row r="366" spans="1:25" x14ac:dyDescent="0.25">
      <c r="A366" s="4">
        <v>360</v>
      </c>
      <c r="C366" s="110">
        <f>IF(male=0,VLOOKUP((A364:A1198/'Life tables'!$I$2)+age,lifetable,13,1),IF(male=1,VLOOKUP((A364:A1198/'Life tables'!$I$2)+age,lifetable,10,1),"error"))</f>
        <v>6.6122671421597889E-4</v>
      </c>
      <c r="F366" s="101">
        <f t="shared" si="91"/>
        <v>159.89123788654584</v>
      </c>
      <c r="G366" s="101">
        <f t="shared" si="92"/>
        <v>16.061409479627656</v>
      </c>
      <c r="H366" s="101">
        <f t="shared" si="93"/>
        <v>0.36754562368601035</v>
      </c>
      <c r="I366" s="101">
        <f t="shared" si="94"/>
        <v>0.36754562368601035</v>
      </c>
      <c r="J366" s="101">
        <f t="shared" si="95"/>
        <v>42.809249122137736</v>
      </c>
      <c r="K366" s="101">
        <f t="shared" si="96"/>
        <v>13.619668135100646</v>
      </c>
      <c r="L366" s="101">
        <f t="shared" si="105"/>
        <v>86.665819902307788</v>
      </c>
      <c r="M366" s="101">
        <f t="shared" si="97"/>
        <v>840.10876211345408</v>
      </c>
      <c r="N366" s="101">
        <f t="shared" si="98"/>
        <v>80.90429399426246</v>
      </c>
      <c r="O366" s="101">
        <f t="shared" si="99"/>
        <v>1.9311771114948253</v>
      </c>
      <c r="P366" s="101">
        <f t="shared" si="100"/>
        <v>1.9311771114948253</v>
      </c>
      <c r="Q366" s="101">
        <f t="shared" si="101"/>
        <v>170.09850140355499</v>
      </c>
      <c r="R366" s="101">
        <f t="shared" si="102"/>
        <v>7.6172817817610312</v>
      </c>
      <c r="S366" s="101">
        <f t="shared" si="106"/>
        <v>577.6263307108859</v>
      </c>
      <c r="T366" s="101">
        <f t="shared" si="90"/>
        <v>212.90775052569273</v>
      </c>
      <c r="U366" s="101">
        <f t="shared" si="90"/>
        <v>21.236949916861676</v>
      </c>
      <c r="V366" s="33">
        <f t="shared" si="103"/>
        <v>999.99999999999989</v>
      </c>
      <c r="W366" s="105">
        <f t="shared" si="104"/>
        <v>1080616.5090069463</v>
      </c>
      <c r="X366" s="112">
        <f t="shared" si="107"/>
        <v>765.85529955744551</v>
      </c>
      <c r="Y366" s="32">
        <f>(uNES*L366+ uOCEX*G366+uEREX*'PH + UC'!H366+uHOEX*I366+uNES*S366+ uOCEX*N366+uEREX*O366+uHOEX*P366)/(1+oDR)^A$5:A$65536</f>
        <v>452.31128831751778</v>
      </c>
    </row>
    <row r="367" spans="1:25" x14ac:dyDescent="0.25">
      <c r="A367" s="4">
        <v>361</v>
      </c>
      <c r="C367" s="110">
        <f>IF(male=0,VLOOKUP((A365:A1199/'Life tables'!$I$2)+age,lifetable,13,1),IF(male=1,VLOOKUP((A365:A1199/'Life tables'!$I$2)+age,lifetable,10,1),"error"))</f>
        <v>6.6122671421597889E-4</v>
      </c>
      <c r="F367" s="101">
        <f t="shared" si="91"/>
        <v>159.89123506989566</v>
      </c>
      <c r="G367" s="101">
        <f t="shared" si="92"/>
        <v>16.061409196689251</v>
      </c>
      <c r="H367" s="101">
        <f t="shared" si="93"/>
        <v>0.36754561721131251</v>
      </c>
      <c r="I367" s="101">
        <f t="shared" si="94"/>
        <v>0.36754561721131251</v>
      </c>
      <c r="J367" s="101">
        <f t="shared" si="95"/>
        <v>42.926079772925327</v>
      </c>
      <c r="K367" s="101">
        <f t="shared" si="96"/>
        <v>13.64847971271554</v>
      </c>
      <c r="L367" s="101">
        <f t="shared" si="105"/>
        <v>86.520175153142915</v>
      </c>
      <c r="M367" s="101">
        <f t="shared" si="97"/>
        <v>840.10876493010426</v>
      </c>
      <c r="N367" s="101">
        <f t="shared" si="98"/>
        <v>80.904294265511979</v>
      </c>
      <c r="O367" s="101">
        <f t="shared" si="99"/>
        <v>1.9311771179695232</v>
      </c>
      <c r="P367" s="101">
        <f t="shared" si="100"/>
        <v>1.9311771179695232</v>
      </c>
      <c r="Q367" s="101">
        <f t="shared" si="101"/>
        <v>170.71005373423748</v>
      </c>
      <c r="R367" s="101">
        <f t="shared" si="102"/>
        <v>7.6397816508226901</v>
      </c>
      <c r="S367" s="101">
        <f t="shared" si="106"/>
        <v>576.99228104359304</v>
      </c>
      <c r="T367" s="101">
        <f t="shared" si="90"/>
        <v>213.63613350716281</v>
      </c>
      <c r="U367" s="101">
        <f t="shared" si="90"/>
        <v>21.288261363538229</v>
      </c>
      <c r="V367" s="33">
        <f t="shared" si="103"/>
        <v>999.99999999999989</v>
      </c>
      <c r="W367" s="105">
        <f t="shared" si="104"/>
        <v>1078133.8648845125</v>
      </c>
      <c r="X367" s="112">
        <f t="shared" si="107"/>
        <v>765.07560512929888</v>
      </c>
      <c r="Y367" s="32">
        <f>(uNES*L367+ uOCEX*G367+uEREX*'PH + UC'!H367+uHOEX*I367+uNES*S367+ uOCEX*N367+uEREX*O367+uHOEX*P367)/(1+oDR)^A$5:A$65536</f>
        <v>451.71103784713904</v>
      </c>
    </row>
    <row r="368" spans="1:25" x14ac:dyDescent="0.25">
      <c r="A368" s="4">
        <v>362</v>
      </c>
      <c r="C368" s="110">
        <f>IF(male=0,VLOOKUP((A366:A1200/'Life tables'!$I$2)+age,lifetable,13,1),IF(male=1,VLOOKUP((A366:A1200/'Life tables'!$I$2)+age,lifetable,10,1),"error"))</f>
        <v>6.6122671421597889E-4</v>
      </c>
      <c r="F368" s="101">
        <f t="shared" si="91"/>
        <v>159.89123237869643</v>
      </c>
      <c r="G368" s="101">
        <f t="shared" si="92"/>
        <v>16.061408926352655</v>
      </c>
      <c r="H368" s="101">
        <f t="shared" si="93"/>
        <v>0.36754561102499167</v>
      </c>
      <c r="I368" s="101">
        <f t="shared" si="94"/>
        <v>0.36754561102499167</v>
      </c>
      <c r="J368" s="101">
        <f t="shared" si="95"/>
        <v>43.042910421746491</v>
      </c>
      <c r="K368" s="101">
        <f t="shared" si="96"/>
        <v>13.677291289845494</v>
      </c>
      <c r="L368" s="101">
        <f t="shared" si="105"/>
        <v>86.374530518701803</v>
      </c>
      <c r="M368" s="101">
        <f t="shared" si="97"/>
        <v>840.1087676213034</v>
      </c>
      <c r="N368" s="101">
        <f t="shared" si="98"/>
        <v>80.904294524680282</v>
      </c>
      <c r="O368" s="101">
        <f t="shared" si="99"/>
        <v>1.9311771241558437</v>
      </c>
      <c r="P368" s="101">
        <f t="shared" si="100"/>
        <v>1.9311771241558437</v>
      </c>
      <c r="Q368" s="101">
        <f t="shared" si="101"/>
        <v>171.32160606687901</v>
      </c>
      <c r="R368" s="101">
        <f t="shared" si="102"/>
        <v>7.6622815199564247</v>
      </c>
      <c r="S368" s="101">
        <f t="shared" si="106"/>
        <v>576.35823126147602</v>
      </c>
      <c r="T368" s="101">
        <f t="shared" si="90"/>
        <v>214.3645164886255</v>
      </c>
      <c r="U368" s="101">
        <f t="shared" si="90"/>
        <v>21.339572809801918</v>
      </c>
      <c r="V368" s="33">
        <f t="shared" si="103"/>
        <v>999.99999999999977</v>
      </c>
      <c r="W368" s="105">
        <f t="shared" si="104"/>
        <v>1075655.5001441063</v>
      </c>
      <c r="X368" s="112">
        <f t="shared" si="107"/>
        <v>764.29591070157244</v>
      </c>
      <c r="Y368" s="32">
        <f>(uNES*L368+ uOCEX*G368+uEREX*'PH + UC'!H368+uHOEX*I368+uNES*S368+ uOCEX*N368+uEREX*O368+uHOEX*P368)/(1+oDR)^A$5:A$65536</f>
        <v>451.11109521763706</v>
      </c>
    </row>
    <row r="369" spans="1:25" x14ac:dyDescent="0.25">
      <c r="A369" s="4">
        <v>363</v>
      </c>
      <c r="C369" s="110">
        <f>IF(male=0,VLOOKUP((A367:A1201/'Life tables'!$I$2)+age,lifetable,13,1),IF(male=1,VLOOKUP((A367:A1201/'Life tables'!$I$2)+age,lifetable,10,1),"error"))</f>
        <v>6.6122671421597889E-4</v>
      </c>
      <c r="F369" s="101">
        <f t="shared" si="91"/>
        <v>159.8912298073607</v>
      </c>
      <c r="G369" s="101">
        <f t="shared" si="92"/>
        <v>16.0614086680566</v>
      </c>
      <c r="H369" s="101">
        <f t="shared" si="93"/>
        <v>0.36754560511420381</v>
      </c>
      <c r="I369" s="101">
        <f t="shared" si="94"/>
        <v>0.36754560511420381</v>
      </c>
      <c r="J369" s="101">
        <f t="shared" si="95"/>
        <v>43.15974106868881</v>
      </c>
      <c r="K369" s="101">
        <f t="shared" si="96"/>
        <v>13.706102866512106</v>
      </c>
      <c r="L369" s="101">
        <f t="shared" si="105"/>
        <v>86.228885993874783</v>
      </c>
      <c r="M369" s="101">
        <f t="shared" si="97"/>
        <v>840.1087701926391</v>
      </c>
      <c r="N369" s="101">
        <f t="shared" si="98"/>
        <v>80.904294772305491</v>
      </c>
      <c r="O369" s="101">
        <f t="shared" si="99"/>
        <v>1.9311771300666316</v>
      </c>
      <c r="P369" s="101">
        <f t="shared" si="100"/>
        <v>1.9311771300666316</v>
      </c>
      <c r="Q369" s="101">
        <f t="shared" si="101"/>
        <v>171.93315840139235</v>
      </c>
      <c r="R369" s="101">
        <f t="shared" si="102"/>
        <v>7.6847813891590251</v>
      </c>
      <c r="S369" s="101">
        <f t="shared" si="106"/>
        <v>575.72418136964893</v>
      </c>
      <c r="T369" s="101">
        <f t="shared" si="90"/>
        <v>215.09289947008116</v>
      </c>
      <c r="U369" s="101">
        <f t="shared" si="90"/>
        <v>21.390884255671132</v>
      </c>
      <c r="V369" s="33">
        <f t="shared" si="103"/>
        <v>999.99999999999977</v>
      </c>
      <c r="W369" s="105">
        <f t="shared" si="104"/>
        <v>1073181.4082282726</v>
      </c>
      <c r="X369" s="112">
        <f t="shared" si="107"/>
        <v>763.51621627424743</v>
      </c>
      <c r="Y369" s="32">
        <f>(uNES*L369+ uOCEX*G369+uEREX*'PH + UC'!H369+uHOEX*I369+uNES*S369+ uOCEX*N369+uEREX*O369+uHOEX*P369)/(1+oDR)^A$5:A$65536</f>
        <v>450.51146030158441</v>
      </c>
    </row>
    <row r="370" spans="1:25" x14ac:dyDescent="0.25">
      <c r="A370" s="4">
        <v>364</v>
      </c>
      <c r="C370" s="110">
        <f>IF(male=0,VLOOKUP((A368:A1202/'Life tables'!$I$2)+age,lifetable,13,1),IF(male=1,VLOOKUP((A368:A1202/'Life tables'!$I$2)+age,lifetable,10,1),"error"))</f>
        <v>6.6122671421597889E-4</v>
      </c>
      <c r="F370" s="101">
        <f t="shared" si="91"/>
        <v>159.89122735054988</v>
      </c>
      <c r="G370" s="101">
        <f t="shared" si="92"/>
        <v>16.061408421264812</v>
      </c>
      <c r="H370" s="101">
        <f t="shared" si="93"/>
        <v>0.36754559946667692</v>
      </c>
      <c r="I370" s="101">
        <f t="shared" si="94"/>
        <v>0.36754559946667692</v>
      </c>
      <c r="J370" s="101">
        <f t="shared" si="95"/>
        <v>43.27657171383597</v>
      </c>
      <c r="K370" s="101">
        <f t="shared" si="96"/>
        <v>13.734914442736013</v>
      </c>
      <c r="L370" s="101">
        <f t="shared" si="105"/>
        <v>86.083241573779731</v>
      </c>
      <c r="M370" s="101">
        <f t="shared" si="97"/>
        <v>840.10877264944986</v>
      </c>
      <c r="N370" s="101">
        <f t="shared" si="98"/>
        <v>80.904295008901684</v>
      </c>
      <c r="O370" s="101">
        <f t="shared" si="99"/>
        <v>1.9311771357141585</v>
      </c>
      <c r="P370" s="101">
        <f t="shared" si="100"/>
        <v>1.9311771357141585</v>
      </c>
      <c r="Q370" s="101">
        <f t="shared" si="101"/>
        <v>172.54471073769409</v>
      </c>
      <c r="R370" s="101">
        <f t="shared" si="102"/>
        <v>7.7072812584274244</v>
      </c>
      <c r="S370" s="101">
        <f t="shared" si="106"/>
        <v>575.09013137299826</v>
      </c>
      <c r="T370" s="101">
        <f t="shared" si="90"/>
        <v>215.82128245153007</v>
      </c>
      <c r="U370" s="101">
        <f t="shared" si="90"/>
        <v>21.442195701163438</v>
      </c>
      <c r="V370" s="33">
        <f t="shared" si="103"/>
        <v>999.99999999999977</v>
      </c>
      <c r="W370" s="105">
        <f t="shared" si="104"/>
        <v>1070711.5825889753</v>
      </c>
      <c r="X370" s="112">
        <f t="shared" si="107"/>
        <v>762.73652184730622</v>
      </c>
      <c r="Y370" s="32">
        <f>(uNES*L370+ uOCEX*G370+uEREX*'PH + UC'!H370+uHOEX*I370+uNES*S370+ uOCEX*N370+uEREX*O370+uHOEX*P370)/(1+oDR)^A$5:A$65536</f>
        <v>449.91213297160243</v>
      </c>
    </row>
    <row r="371" spans="1:25" x14ac:dyDescent="0.25">
      <c r="A371" s="4">
        <v>365</v>
      </c>
      <c r="C371" s="110">
        <f>IF(male=0,VLOOKUP((A369:A1203/'Life tables'!$I$2)+age,lifetable,13,1),IF(male=1,VLOOKUP((A369:A1203/'Life tables'!$I$2)+age,lifetable,10,1),"error"))</f>
        <v>6.6122671421597889E-4</v>
      </c>
      <c r="F371" s="101">
        <f t="shared" si="91"/>
        <v>159.8912250031631</v>
      </c>
      <c r="G371" s="101">
        <f t="shared" si="92"/>
        <v>16.061408185464899</v>
      </c>
      <c r="H371" s="101">
        <f t="shared" si="93"/>
        <v>0.36754559407068554</v>
      </c>
      <c r="I371" s="101">
        <f t="shared" si="94"/>
        <v>0.36754559407068554</v>
      </c>
      <c r="J371" s="101">
        <f t="shared" si="95"/>
        <v>43.393402357267917</v>
      </c>
      <c r="K371" s="101">
        <f t="shared" si="96"/>
        <v>13.763726018536934</v>
      </c>
      <c r="L371" s="101">
        <f t="shared" si="105"/>
        <v>85.937597253751989</v>
      </c>
      <c r="M371" s="101">
        <f t="shared" si="97"/>
        <v>840.10877499683659</v>
      </c>
      <c r="N371" s="101">
        <f t="shared" si="98"/>
        <v>80.904295234960117</v>
      </c>
      <c r="O371" s="101">
        <f t="shared" si="99"/>
        <v>1.9311771411101497</v>
      </c>
      <c r="P371" s="101">
        <f t="shared" si="100"/>
        <v>1.9311771411101497</v>
      </c>
      <c r="Q371" s="101">
        <f t="shared" si="101"/>
        <v>173.1562630757046</v>
      </c>
      <c r="R371" s="101">
        <f t="shared" si="102"/>
        <v>7.7297811277586916</v>
      </c>
      <c r="S371" s="101">
        <f t="shared" si="106"/>
        <v>574.45608127619289</v>
      </c>
      <c r="T371" s="101">
        <f t="shared" si="90"/>
        <v>216.54966543297252</v>
      </c>
      <c r="U371" s="101">
        <f t="shared" si="90"/>
        <v>21.493507146295627</v>
      </c>
      <c r="V371" s="33">
        <f t="shared" si="103"/>
        <v>999.99999999999966</v>
      </c>
      <c r="W371" s="105">
        <f t="shared" si="104"/>
        <v>1068246.016687585</v>
      </c>
      <c r="X371" s="112">
        <f t="shared" si="107"/>
        <v>761.95682742073154</v>
      </c>
      <c r="Y371" s="32">
        <f>(uNES*L371+ uOCEX*G371+uEREX*'PH + UC'!H371+uHOEX*I371+uNES*S371+ uOCEX*N371+uEREX*O371+uHOEX*P371)/(1+oDR)^A$5:A$65536</f>
        <v>449.31311310036023</v>
      </c>
    </row>
    <row r="372" spans="1:25" x14ac:dyDescent="0.25">
      <c r="A372" s="4">
        <v>366</v>
      </c>
      <c r="C372" s="110">
        <f>IF(male=0,VLOOKUP((A370:A1204/'Life tables'!$I$2)+age,lifetable,13,1),IF(male=1,VLOOKUP((A370:A1204/'Life tables'!$I$2)+age,lifetable,10,1),"error"))</f>
        <v>7.1453294378398535E-4</v>
      </c>
      <c r="F372" s="101">
        <f t="shared" si="91"/>
        <v>159.89122276032674</v>
      </c>
      <c r="G372" s="101">
        <f t="shared" si="92"/>
        <v>16.061407960167291</v>
      </c>
      <c r="H372" s="101">
        <f t="shared" si="93"/>
        <v>0.36754558891502659</v>
      </c>
      <c r="I372" s="101">
        <f t="shared" si="94"/>
        <v>0.36754558891502659</v>
      </c>
      <c r="J372" s="101">
        <f t="shared" si="95"/>
        <v>43.519651555326412</v>
      </c>
      <c r="K372" s="101">
        <f t="shared" si="96"/>
        <v>13.792537593933707</v>
      </c>
      <c r="L372" s="101">
        <f t="shared" si="105"/>
        <v>85.78253447306929</v>
      </c>
      <c r="M372" s="101">
        <f t="shared" si="97"/>
        <v>840.10877723967292</v>
      </c>
      <c r="N372" s="101">
        <f t="shared" si="98"/>
        <v>80.904295450950116</v>
      </c>
      <c r="O372" s="101">
        <f t="shared" si="99"/>
        <v>1.9311771462658085</v>
      </c>
      <c r="P372" s="101">
        <f t="shared" si="100"/>
        <v>1.9311771462658085</v>
      </c>
      <c r="Q372" s="101">
        <f t="shared" si="101"/>
        <v>173.81711703718034</v>
      </c>
      <c r="R372" s="101">
        <f t="shared" si="102"/>
        <v>7.7522809971500264</v>
      </c>
      <c r="S372" s="101">
        <f t="shared" si="106"/>
        <v>573.77272946186076</v>
      </c>
      <c r="T372" s="101">
        <f t="shared" si="90"/>
        <v>217.33676859250676</v>
      </c>
      <c r="U372" s="101">
        <f t="shared" si="90"/>
        <v>21.544818591083732</v>
      </c>
      <c r="V372" s="33">
        <f t="shared" si="103"/>
        <v>999.99999999999966</v>
      </c>
      <c r="W372" s="105">
        <f t="shared" si="104"/>
        <v>1065691.8060107799</v>
      </c>
      <c r="X372" s="112">
        <f t="shared" si="107"/>
        <v>761.11841281640909</v>
      </c>
      <c r="Y372" s="32">
        <f>(uNES*L372+ uOCEX*G372+uEREX*'PH + UC'!H372+uHOEX*I372+uNES*S372+ uOCEX*N372+uEREX*O372+uHOEX*P372)/(1+oDR)^A$5:A$65536</f>
        <v>448.67904202737753</v>
      </c>
    </row>
    <row r="373" spans="1:25" x14ac:dyDescent="0.25">
      <c r="A373" s="4">
        <v>367</v>
      </c>
      <c r="C373" s="110">
        <f>IF(male=0,VLOOKUP((A371:A1205/'Life tables'!$I$2)+age,lifetable,13,1),IF(male=1,VLOOKUP((A371:A1205/'Life tables'!$I$2)+age,lifetable,10,1),"error"))</f>
        <v>7.1453294378398535E-4</v>
      </c>
      <c r="F373" s="101">
        <f t="shared" si="91"/>
        <v>159.89122061738422</v>
      </c>
      <c r="G373" s="101">
        <f t="shared" si="92"/>
        <v>16.06140774490423</v>
      </c>
      <c r="H373" s="101">
        <f t="shared" si="93"/>
        <v>0.36754558398899589</v>
      </c>
      <c r="I373" s="101">
        <f t="shared" si="94"/>
        <v>0.36754558398899589</v>
      </c>
      <c r="J373" s="101">
        <f t="shared" si="95"/>
        <v>43.645900751692849</v>
      </c>
      <c r="K373" s="101">
        <f t="shared" si="96"/>
        <v>13.821349168944332</v>
      </c>
      <c r="L373" s="101">
        <f t="shared" si="105"/>
        <v>85.62747178386482</v>
      </c>
      <c r="M373" s="101">
        <f t="shared" si="97"/>
        <v>840.10877938261535</v>
      </c>
      <c r="N373" s="101">
        <f t="shared" si="98"/>
        <v>80.904295657320105</v>
      </c>
      <c r="O373" s="101">
        <f t="shared" si="99"/>
        <v>1.931177151191839</v>
      </c>
      <c r="P373" s="101">
        <f t="shared" si="100"/>
        <v>1.931177151191839</v>
      </c>
      <c r="Q373" s="101">
        <f t="shared" si="101"/>
        <v>174.4779710003418</v>
      </c>
      <c r="R373" s="101">
        <f t="shared" si="102"/>
        <v>7.7747808665987534</v>
      </c>
      <c r="S373" s="101">
        <f t="shared" si="106"/>
        <v>573.08937755597105</v>
      </c>
      <c r="T373" s="101">
        <f t="shared" si="90"/>
        <v>218.12387175203463</v>
      </c>
      <c r="U373" s="101">
        <f t="shared" si="90"/>
        <v>21.596130035543084</v>
      </c>
      <c r="V373" s="33">
        <f t="shared" si="103"/>
        <v>999.99999999999955</v>
      </c>
      <c r="W373" s="105">
        <f t="shared" si="104"/>
        <v>1063142.0555695165</v>
      </c>
      <c r="X373" s="112">
        <f t="shared" si="107"/>
        <v>760.2799982124219</v>
      </c>
      <c r="Y373" s="32">
        <f>(uNES*L373+ uOCEX*G373+uEREX*'PH + UC'!H373+uHOEX*I373+uNES*S373+ uOCEX*N373+uEREX*O373+uHOEX*P373)/(1+oDR)^A$5:A$65536</f>
        <v>448.04529849601647</v>
      </c>
    </row>
    <row r="374" spans="1:25" x14ac:dyDescent="0.25">
      <c r="A374" s="4">
        <v>368</v>
      </c>
      <c r="C374" s="110">
        <f>IF(male=0,VLOOKUP((A372:A1206/'Life tables'!$I$2)+age,lifetable,13,1),IF(male=1,VLOOKUP((A372:A1206/'Life tables'!$I$2)+age,lifetable,10,1),"error"))</f>
        <v>7.1453294378398535E-4</v>
      </c>
      <c r="F374" s="101">
        <f t="shared" si="91"/>
        <v>159.89121856988635</v>
      </c>
      <c r="G374" s="101">
        <f t="shared" si="92"/>
        <v>16.061407539228785</v>
      </c>
      <c r="H374" s="101">
        <f t="shared" si="93"/>
        <v>0.36754557928236603</v>
      </c>
      <c r="I374" s="101">
        <f t="shared" si="94"/>
        <v>0.36754557928236603</v>
      </c>
      <c r="J374" s="101">
        <f t="shared" si="95"/>
        <v>43.772149946442596</v>
      </c>
      <c r="K374" s="101">
        <f t="shared" si="96"/>
        <v>13.850160743586009</v>
      </c>
      <c r="L374" s="101">
        <f t="shared" si="105"/>
        <v>85.472409182064212</v>
      </c>
      <c r="M374" s="101">
        <f t="shared" si="97"/>
        <v>840.10878143011314</v>
      </c>
      <c r="N374" s="101">
        <f t="shared" si="98"/>
        <v>80.904295854498585</v>
      </c>
      <c r="O374" s="101">
        <f t="shared" si="99"/>
        <v>1.9311771558984687</v>
      </c>
      <c r="P374" s="101">
        <f t="shared" si="100"/>
        <v>1.9311771558984687</v>
      </c>
      <c r="Q374" s="101">
        <f t="shared" si="101"/>
        <v>175.13882496511386</v>
      </c>
      <c r="R374" s="101">
        <f t="shared" si="102"/>
        <v>7.7972807361023166</v>
      </c>
      <c r="S374" s="101">
        <f t="shared" si="106"/>
        <v>572.40602556260137</v>
      </c>
      <c r="T374" s="101">
        <f t="shared" si="90"/>
        <v>218.91097491155645</v>
      </c>
      <c r="U374" s="101">
        <f t="shared" si="90"/>
        <v>21.647441479688325</v>
      </c>
      <c r="V374" s="33">
        <f t="shared" si="103"/>
        <v>999.99999999999955</v>
      </c>
      <c r="W374" s="105">
        <f t="shared" si="104"/>
        <v>1060596.7584851463</v>
      </c>
      <c r="X374" s="112">
        <f t="shared" si="107"/>
        <v>759.44158360875463</v>
      </c>
      <c r="Y374" s="32">
        <f>(uNES*L374+ uOCEX*G374+uEREX*'PH + UC'!H374+uHOEX*I374+uNES*S374+ uOCEX*N374+uEREX*O374+uHOEX*P374)/(1+oDR)^A$5:A$65536</f>
        <v>447.41188237031696</v>
      </c>
    </row>
    <row r="375" spans="1:25" x14ac:dyDescent="0.25">
      <c r="A375" s="4">
        <v>369</v>
      </c>
      <c r="C375" s="110">
        <f>IF(male=0,VLOOKUP((A373:A1207/'Life tables'!$I$2)+age,lifetable,13,1),IF(male=1,VLOOKUP((A373:A1207/'Life tables'!$I$2)+age,lifetable,10,1),"error"))</f>
        <v>7.1453294378398535E-4</v>
      </c>
      <c r="F375" s="101">
        <f t="shared" si="91"/>
        <v>159.89121661358215</v>
      </c>
      <c r="G375" s="101">
        <f t="shared" si="92"/>
        <v>16.061407342713931</v>
      </c>
      <c r="H375" s="101">
        <f t="shared" si="93"/>
        <v>0.36754557478536504</v>
      </c>
      <c r="I375" s="101">
        <f t="shared" si="94"/>
        <v>0.36754557478536504</v>
      </c>
      <c r="J375" s="101">
        <f t="shared" si="95"/>
        <v>43.898399139647658</v>
      </c>
      <c r="K375" s="101">
        <f t="shared" si="96"/>
        <v>13.878972317875171</v>
      </c>
      <c r="L375" s="101">
        <f t="shared" si="105"/>
        <v>85.317346663774657</v>
      </c>
      <c r="M375" s="101">
        <f t="shared" si="97"/>
        <v>840.10878338641737</v>
      </c>
      <c r="N375" s="101">
        <f t="shared" si="98"/>
        <v>80.904296042894913</v>
      </c>
      <c r="O375" s="101">
        <f t="shared" si="99"/>
        <v>1.9311771603954697</v>
      </c>
      <c r="P375" s="101">
        <f t="shared" si="100"/>
        <v>1.9311771603954697</v>
      </c>
      <c r="Q375" s="101">
        <f t="shared" si="101"/>
        <v>175.79967893142481</v>
      </c>
      <c r="R375" s="101">
        <f t="shared" si="102"/>
        <v>7.8197806056582744</v>
      </c>
      <c r="S375" s="101">
        <f t="shared" si="106"/>
        <v>571.72267348564844</v>
      </c>
      <c r="T375" s="101">
        <f t="shared" si="90"/>
        <v>219.69807807107247</v>
      </c>
      <c r="U375" s="101">
        <f t="shared" si="90"/>
        <v>21.698752923533444</v>
      </c>
      <c r="V375" s="33">
        <f t="shared" si="103"/>
        <v>999.99999999999955</v>
      </c>
      <c r="W375" s="105">
        <f t="shared" si="104"/>
        <v>1058055.9078889419</v>
      </c>
      <c r="X375" s="112">
        <f t="shared" si="107"/>
        <v>758.60316900539362</v>
      </c>
      <c r="Y375" s="32">
        <f>(uNES*L375+ uOCEX*G375+uEREX*'PH + UC'!H375+uHOEX*I375+uNES*S375+ uOCEX*N375+uEREX*O375+uHOEX*P375)/(1+oDR)^A$5:A$65536</f>
        <v>446.77879351437173</v>
      </c>
    </row>
    <row r="376" spans="1:25" x14ac:dyDescent="0.25">
      <c r="A376" s="4">
        <v>370</v>
      </c>
      <c r="C376" s="110">
        <f>IF(male=0,VLOOKUP((A374:A1208/'Life tables'!$I$2)+age,lifetable,13,1),IF(male=1,VLOOKUP((A374:A1208/'Life tables'!$I$2)+age,lifetable,10,1),"error"))</f>
        <v>7.1453294378398535E-4</v>
      </c>
      <c r="F376" s="101">
        <f t="shared" si="91"/>
        <v>159.89121474440992</v>
      </c>
      <c r="G376" s="101">
        <f t="shared" si="92"/>
        <v>16.06140715495167</v>
      </c>
      <c r="H376" s="101">
        <f t="shared" si="93"/>
        <v>0.36754557048865638</v>
      </c>
      <c r="I376" s="101">
        <f t="shared" si="94"/>
        <v>0.36754557048865638</v>
      </c>
      <c r="J376" s="101">
        <f t="shared" si="95"/>
        <v>44.024648331376831</v>
      </c>
      <c r="K376" s="101">
        <f t="shared" si="96"/>
        <v>13.907783891827517</v>
      </c>
      <c r="L376" s="101">
        <f t="shared" si="105"/>
        <v>85.162284225276593</v>
      </c>
      <c r="M376" s="101">
        <f t="shared" si="97"/>
        <v>840.10878525558962</v>
      </c>
      <c r="N376" s="101">
        <f t="shared" si="98"/>
        <v>80.904296222900257</v>
      </c>
      <c r="O376" s="101">
        <f t="shared" si="99"/>
        <v>1.9311771646921785</v>
      </c>
      <c r="P376" s="101">
        <f t="shared" si="100"/>
        <v>1.9311771646921785</v>
      </c>
      <c r="Q376" s="101">
        <f t="shared" si="101"/>
        <v>176.4605328992061</v>
      </c>
      <c r="R376" s="101">
        <f t="shared" si="102"/>
        <v>7.8422804752642925</v>
      </c>
      <c r="S376" s="101">
        <f t="shared" si="106"/>
        <v>571.0393213288346</v>
      </c>
      <c r="T376" s="101">
        <f t="shared" si="90"/>
        <v>220.48518123058292</v>
      </c>
      <c r="U376" s="101">
        <f t="shared" si="90"/>
        <v>21.750064367091809</v>
      </c>
      <c r="V376" s="33">
        <f t="shared" si="103"/>
        <v>999.99999999999955</v>
      </c>
      <c r="W376" s="105">
        <f t="shared" si="104"/>
        <v>1055519.4969220813</v>
      </c>
      <c r="X376" s="112">
        <f t="shared" si="107"/>
        <v>757.7647544023248</v>
      </c>
      <c r="Y376" s="32">
        <f>(uNES*L376+ uOCEX*G376+uEREX*'PH + UC'!H376+uHOEX*I376+uNES*S376+ uOCEX*N376+uEREX*O376+uHOEX*P376)/(1+oDR)^A$5:A$65536</f>
        <v>446.14603179232347</v>
      </c>
    </row>
    <row r="377" spans="1:25" x14ac:dyDescent="0.25">
      <c r="A377" s="4">
        <v>371</v>
      </c>
      <c r="C377" s="110">
        <f>IF(male=0,VLOOKUP((A375:A1209/'Life tables'!$I$2)+age,lifetable,13,1),IF(male=1,VLOOKUP((A375:A1209/'Life tables'!$I$2)+age,lifetable,10,1),"error"))</f>
        <v>7.1453294378398535E-4</v>
      </c>
      <c r="F377" s="101">
        <f t="shared" si="91"/>
        <v>159.89121295848886</v>
      </c>
      <c r="G377" s="101">
        <f t="shared" si="92"/>
        <v>16.061406975552163</v>
      </c>
      <c r="H377" s="101">
        <f t="shared" si="93"/>
        <v>0.36754556638331903</v>
      </c>
      <c r="I377" s="101">
        <f t="shared" si="94"/>
        <v>0.36754556638331903</v>
      </c>
      <c r="J377" s="101">
        <f t="shared" si="95"/>
        <v>44.150897521695853</v>
      </c>
      <c r="K377" s="101">
        <f t="shared" si="96"/>
        <v>13.93659546545805</v>
      </c>
      <c r="L377" s="101">
        <f t="shared" si="105"/>
        <v>85.007221863016156</v>
      </c>
      <c r="M377" s="101">
        <f t="shared" si="97"/>
        <v>840.10878704151071</v>
      </c>
      <c r="N377" s="101">
        <f t="shared" si="98"/>
        <v>80.90429639488832</v>
      </c>
      <c r="O377" s="101">
        <f t="shared" si="99"/>
        <v>1.9311771687975159</v>
      </c>
      <c r="P377" s="101">
        <f t="shared" si="100"/>
        <v>1.9311771687975159</v>
      </c>
      <c r="Q377" s="101">
        <f t="shared" si="101"/>
        <v>177.12138686839225</v>
      </c>
      <c r="R377" s="101">
        <f t="shared" si="102"/>
        <v>7.8647803449181408</v>
      </c>
      <c r="S377" s="101">
        <f t="shared" si="106"/>
        <v>570.355969095717</v>
      </c>
      <c r="T377" s="101">
        <f t="shared" si="90"/>
        <v>221.27228439008809</v>
      </c>
      <c r="U377" s="101">
        <f t="shared" si="90"/>
        <v>21.801375810376189</v>
      </c>
      <c r="V377" s="33">
        <f t="shared" si="103"/>
        <v>999.99999999999955</v>
      </c>
      <c r="W377" s="105">
        <f t="shared" si="104"/>
        <v>1052987.5187356342</v>
      </c>
      <c r="X377" s="112">
        <f t="shared" si="107"/>
        <v>756.9263397995353</v>
      </c>
      <c r="Y377" s="32">
        <f>(uNES*L377+ uOCEX*G377+uEREX*'PH + UC'!H377+uHOEX*I377+uNES*S377+ uOCEX*N377+uEREX*O377+uHOEX*P377)/(1+oDR)^A$5:A$65536</f>
        <v>445.51359706836723</v>
      </c>
    </row>
    <row r="378" spans="1:25" x14ac:dyDescent="0.25">
      <c r="A378" s="4">
        <v>372</v>
      </c>
      <c r="C378" s="110">
        <f>IF(male=0,VLOOKUP((A376:A1210/'Life tables'!$I$2)+age,lifetable,13,1),IF(male=1,VLOOKUP((A376:A1210/'Life tables'!$I$2)+age,lifetable,10,1),"error"))</f>
        <v>7.1453294378398535E-4</v>
      </c>
      <c r="F378" s="101">
        <f t="shared" si="91"/>
        <v>159.89121125211108</v>
      </c>
      <c r="G378" s="101">
        <f t="shared" si="92"/>
        <v>16.061406804142944</v>
      </c>
      <c r="H378" s="101">
        <f t="shared" si="93"/>
        <v>0.36754556246082964</v>
      </c>
      <c r="I378" s="101">
        <f t="shared" si="94"/>
        <v>0.36754556246082964</v>
      </c>
      <c r="J378" s="101">
        <f t="shared" si="95"/>
        <v>44.27714671066753</v>
      </c>
      <c r="K378" s="101">
        <f t="shared" si="96"/>
        <v>13.965407038781102</v>
      </c>
      <c r="L378" s="101">
        <f t="shared" si="105"/>
        <v>84.852159573597845</v>
      </c>
      <c r="M378" s="101">
        <f t="shared" si="97"/>
        <v>840.10878874788852</v>
      </c>
      <c r="N378" s="101">
        <f t="shared" si="98"/>
        <v>80.904296559216206</v>
      </c>
      <c r="O378" s="101">
        <f t="shared" si="99"/>
        <v>1.9311771727200053</v>
      </c>
      <c r="P378" s="101">
        <f t="shared" si="100"/>
        <v>1.9311771727200053</v>
      </c>
      <c r="Q378" s="101">
        <f t="shared" si="101"/>
        <v>177.7822408389207</v>
      </c>
      <c r="R378" s="101">
        <f t="shared" si="102"/>
        <v>7.8872802146176895</v>
      </c>
      <c r="S378" s="101">
        <f t="shared" si="106"/>
        <v>569.67261678969385</v>
      </c>
      <c r="T378" s="101">
        <f t="shared" si="90"/>
        <v>222.05938754958822</v>
      </c>
      <c r="U378" s="101">
        <f t="shared" si="90"/>
        <v>21.852687253398791</v>
      </c>
      <c r="V378" s="33">
        <f t="shared" si="103"/>
        <v>999.99999999999955</v>
      </c>
      <c r="W378" s="105">
        <f t="shared" si="104"/>
        <v>1050459.9664905504</v>
      </c>
      <c r="X378" s="112">
        <f t="shared" si="107"/>
        <v>756.08792519701251</v>
      </c>
      <c r="Y378" s="32">
        <f>(uNES*L378+ uOCEX*G378+uEREX*'PH + UC'!H378+uHOEX*I378+uNES*S378+ uOCEX*N378+uEREX*O378+uHOEX*P378)/(1+oDR)^A$5:A$65536</f>
        <v>444.88148920674865</v>
      </c>
    </row>
    <row r="379" spans="1:25" x14ac:dyDescent="0.25">
      <c r="A379" s="4">
        <v>373</v>
      </c>
      <c r="C379" s="110">
        <f>IF(male=0,VLOOKUP((A377:A1211/'Life tables'!$I$2)+age,lifetable,13,1),IF(male=1,VLOOKUP((A377:A1211/'Life tables'!$I$2)+age,lifetable,10,1),"error"))</f>
        <v>7.1453294378398535E-4</v>
      </c>
      <c r="F379" s="101">
        <f t="shared" si="91"/>
        <v>159.89120962173376</v>
      </c>
      <c r="G379" s="101">
        <f t="shared" si="92"/>
        <v>16.06140664036813</v>
      </c>
      <c r="H379" s="101">
        <f t="shared" si="93"/>
        <v>0.36754555871304423</v>
      </c>
      <c r="I379" s="101">
        <f t="shared" si="94"/>
        <v>0.36754555871304423</v>
      </c>
      <c r="J379" s="101">
        <f t="shared" si="95"/>
        <v>44.403395898351867</v>
      </c>
      <c r="K379" s="101">
        <f t="shared" si="96"/>
        <v>13.994218611810368</v>
      </c>
      <c r="L379" s="101">
        <f t="shared" si="105"/>
        <v>84.697097353777309</v>
      </c>
      <c r="M379" s="101">
        <f t="shared" si="97"/>
        <v>840.10879037826589</v>
      </c>
      <c r="N379" s="101">
        <f t="shared" si="98"/>
        <v>80.904296716225076</v>
      </c>
      <c r="O379" s="101">
        <f t="shared" si="99"/>
        <v>1.931177176467791</v>
      </c>
      <c r="P379" s="101">
        <f t="shared" si="100"/>
        <v>1.931177176467791</v>
      </c>
      <c r="Q379" s="101">
        <f t="shared" si="101"/>
        <v>178.44309481073165</v>
      </c>
      <c r="R379" s="101">
        <f t="shared" si="102"/>
        <v>7.9097800843609036</v>
      </c>
      <c r="S379" s="101">
        <f t="shared" si="106"/>
        <v>568.98926441401272</v>
      </c>
      <c r="T379" s="101">
        <f t="shared" si="90"/>
        <v>222.84649070908353</v>
      </c>
      <c r="U379" s="101">
        <f t="shared" si="90"/>
        <v>21.903998696171271</v>
      </c>
      <c r="V379" s="33">
        <f t="shared" si="103"/>
        <v>999.99999999999966</v>
      </c>
      <c r="W379" s="105">
        <f t="shared" si="104"/>
        <v>1047936.8333576442</v>
      </c>
      <c r="X379" s="112">
        <f t="shared" si="107"/>
        <v>755.24951059474495</v>
      </c>
      <c r="Y379" s="32">
        <f>(uNES*L379+ uOCEX*G379+uEREX*'PH + UC'!H379+uHOEX*I379+uNES*S379+ uOCEX*N379+uEREX*O379+uHOEX*P379)/(1+oDR)^A$5:A$65536</f>
        <v>444.24970807176527</v>
      </c>
    </row>
    <row r="380" spans="1:25" x14ac:dyDescent="0.25">
      <c r="A380" s="4">
        <v>374</v>
      </c>
      <c r="C380" s="110">
        <f>IF(male=0,VLOOKUP((A378:A1212/'Life tables'!$I$2)+age,lifetable,13,1),IF(male=1,VLOOKUP((A378:A1212/'Life tables'!$I$2)+age,lifetable,10,1),"error"))</f>
        <v>7.1453294378398535E-4</v>
      </c>
      <c r="F380" s="101">
        <f t="shared" si="91"/>
        <v>159.89120806397193</v>
      </c>
      <c r="G380" s="101">
        <f t="shared" si="92"/>
        <v>16.061406483887694</v>
      </c>
      <c r="H380" s="101">
        <f t="shared" si="93"/>
        <v>0.36754555513218168</v>
      </c>
      <c r="I380" s="101">
        <f t="shared" si="94"/>
        <v>0.36754555513218168</v>
      </c>
      <c r="J380" s="101">
        <f t="shared" si="95"/>
        <v>44.529645084806205</v>
      </c>
      <c r="K380" s="101">
        <f t="shared" si="96"/>
        <v>14.023030184558934</v>
      </c>
      <c r="L380" s="101">
        <f t="shared" si="105"/>
        <v>84.542035200454734</v>
      </c>
      <c r="M380" s="101">
        <f t="shared" si="97"/>
        <v>840.10879193602773</v>
      </c>
      <c r="N380" s="101">
        <f t="shared" si="98"/>
        <v>80.904296866240927</v>
      </c>
      <c r="O380" s="101">
        <f t="shared" si="99"/>
        <v>1.9311771800486535</v>
      </c>
      <c r="P380" s="101">
        <f t="shared" si="100"/>
        <v>1.9311771800486535</v>
      </c>
      <c r="Q380" s="101">
        <f t="shared" si="101"/>
        <v>179.10394878376798</v>
      </c>
      <c r="R380" s="101">
        <f t="shared" si="102"/>
        <v>7.9322799541458373</v>
      </c>
      <c r="S380" s="101">
        <f t="shared" si="106"/>
        <v>568.30591197177569</v>
      </c>
      <c r="T380" s="101">
        <f t="shared" si="90"/>
        <v>223.63359386857417</v>
      </c>
      <c r="U380" s="101">
        <f t="shared" si="90"/>
        <v>21.955310138704771</v>
      </c>
      <c r="V380" s="33">
        <f t="shared" si="103"/>
        <v>999.99999999999966</v>
      </c>
      <c r="W380" s="105">
        <f t="shared" si="104"/>
        <v>1045418.1125175805</v>
      </c>
      <c r="X380" s="112">
        <f t="shared" si="107"/>
        <v>754.41109599272067</v>
      </c>
      <c r="Y380" s="32">
        <f>(uNES*L380+ uOCEX*G380+uEREX*'PH + UC'!H380+uHOEX*I380+uNES*S380+ uOCEX*N380+uEREX*O380+uHOEX*P380)/(1+oDR)^A$5:A$65536</f>
        <v>443.61825352776594</v>
      </c>
    </row>
    <row r="381" spans="1:25" x14ac:dyDescent="0.25">
      <c r="A381" s="4">
        <v>375</v>
      </c>
      <c r="C381" s="110">
        <f>IF(male=0,VLOOKUP((A379:A1213/'Life tables'!$I$2)+age,lifetable,13,1),IF(male=1,VLOOKUP((A379:A1213/'Life tables'!$I$2)+age,lifetable,10,1),"error"))</f>
        <v>7.1453294378398535E-4</v>
      </c>
      <c r="F381" s="101">
        <f t="shared" si="91"/>
        <v>159.89120657559135</v>
      </c>
      <c r="G381" s="101">
        <f t="shared" si="92"/>
        <v>16.061406334376748</v>
      </c>
      <c r="H381" s="101">
        <f t="shared" si="93"/>
        <v>0.36754555171080744</v>
      </c>
      <c r="I381" s="101">
        <f t="shared" si="94"/>
        <v>0.36754555171080744</v>
      </c>
      <c r="J381" s="101">
        <f t="shared" si="95"/>
        <v>44.655894270085327</v>
      </c>
      <c r="K381" s="101">
        <f t="shared" si="96"/>
        <v>14.0518417570393</v>
      </c>
      <c r="L381" s="101">
        <f t="shared" si="105"/>
        <v>84.386973110668364</v>
      </c>
      <c r="M381" s="101">
        <f t="shared" si="97"/>
        <v>840.1087934244083</v>
      </c>
      <c r="N381" s="101">
        <f t="shared" si="98"/>
        <v>80.904297009575188</v>
      </c>
      <c r="O381" s="101">
        <f t="shared" si="99"/>
        <v>1.9311771834700278</v>
      </c>
      <c r="P381" s="101">
        <f t="shared" si="100"/>
        <v>1.9311771834700278</v>
      </c>
      <c r="Q381" s="101">
        <f t="shared" si="101"/>
        <v>179.7648027579751</v>
      </c>
      <c r="R381" s="101">
        <f t="shared" si="102"/>
        <v>7.9547798239706333</v>
      </c>
      <c r="S381" s="101">
        <f t="shared" si="106"/>
        <v>567.62255946594735</v>
      </c>
      <c r="T381" s="101">
        <f t="shared" si="90"/>
        <v>224.42069702806043</v>
      </c>
      <c r="U381" s="101">
        <f t="shared" si="90"/>
        <v>22.006621581009934</v>
      </c>
      <c r="V381" s="33">
        <f t="shared" si="103"/>
        <v>999.99999999999966</v>
      </c>
      <c r="W381" s="105">
        <f t="shared" si="104"/>
        <v>1042903.7971608627</v>
      </c>
      <c r="X381" s="112">
        <f t="shared" si="107"/>
        <v>753.57268139092935</v>
      </c>
      <c r="Y381" s="32">
        <f>(uNES*L381+ uOCEX*G381+uEREX*'PH + UC'!H381+uHOEX*I381+uNES*S381+ uOCEX*N381+uEREX*O381+uHOEX*P381)/(1+oDR)^A$5:A$65536</f>
        <v>442.9871254391503</v>
      </c>
    </row>
    <row r="382" spans="1:25" x14ac:dyDescent="0.25">
      <c r="A382" s="4">
        <v>376</v>
      </c>
      <c r="C382" s="110">
        <f>IF(male=0,VLOOKUP((A380:A1214/'Life tables'!$I$2)+age,lifetable,13,1),IF(male=1,VLOOKUP((A380:A1214/'Life tables'!$I$2)+age,lifetable,10,1),"error"))</f>
        <v>7.1453294378398535E-4</v>
      </c>
      <c r="F382" s="101">
        <f t="shared" si="91"/>
        <v>159.89120515350189</v>
      </c>
      <c r="G382" s="101">
        <f t="shared" si="92"/>
        <v>16.061406191524885</v>
      </c>
      <c r="H382" s="101">
        <f t="shared" si="93"/>
        <v>0.36754554844181803</v>
      </c>
      <c r="I382" s="101">
        <f t="shared" si="94"/>
        <v>0.36754554844181803</v>
      </c>
      <c r="J382" s="101">
        <f t="shared" si="95"/>
        <v>44.78214345424157</v>
      </c>
      <c r="K382" s="101">
        <f t="shared" si="96"/>
        <v>14.080653329263415</v>
      </c>
      <c r="L382" s="101">
        <f t="shared" si="105"/>
        <v>84.231911081588379</v>
      </c>
      <c r="M382" s="101">
        <f t="shared" si="97"/>
        <v>840.10879484649774</v>
      </c>
      <c r="N382" s="101">
        <f t="shared" si="98"/>
        <v>80.904297146525494</v>
      </c>
      <c r="O382" s="101">
        <f t="shared" si="99"/>
        <v>1.9311771867390171</v>
      </c>
      <c r="P382" s="101">
        <f t="shared" si="100"/>
        <v>1.9311771867390171</v>
      </c>
      <c r="Q382" s="101">
        <f t="shared" si="101"/>
        <v>180.42565673330088</v>
      </c>
      <c r="R382" s="101">
        <f t="shared" si="102"/>
        <v>7.9772796938335153</v>
      </c>
      <c r="S382" s="101">
        <f t="shared" si="106"/>
        <v>566.93920689935976</v>
      </c>
      <c r="T382" s="101">
        <f t="shared" si="90"/>
        <v>225.20780018754246</v>
      </c>
      <c r="U382" s="101">
        <f t="shared" si="90"/>
        <v>22.057933023096929</v>
      </c>
      <c r="V382" s="33">
        <f t="shared" si="103"/>
        <v>999.99999999999966</v>
      </c>
      <c r="W382" s="105">
        <f t="shared" si="104"/>
        <v>1040393.8804878196</v>
      </c>
      <c r="X382" s="112">
        <f t="shared" si="107"/>
        <v>752.73426678936016</v>
      </c>
      <c r="Y382" s="32">
        <f>(uNES*L382+ uOCEX*G382+uEREX*'PH + UC'!H382+uHOEX*I382+uNES*S382+ uOCEX*N382+uEREX*O382+uHOEX*P382)/(1+oDR)^A$5:A$65536</f>
        <v>442.35632367036891</v>
      </c>
    </row>
    <row r="383" spans="1:25" x14ac:dyDescent="0.25">
      <c r="A383" s="4">
        <v>377</v>
      </c>
      <c r="C383" s="110">
        <f>IF(male=0,VLOOKUP((A381:A1215/'Life tables'!$I$2)+age,lifetable,13,1),IF(male=1,VLOOKUP((A381:A1215/'Life tables'!$I$2)+age,lifetable,10,1),"error"))</f>
        <v>7.1453294378398535E-4</v>
      </c>
      <c r="F383" s="101">
        <f t="shared" si="91"/>
        <v>159.89120379475094</v>
      </c>
      <c r="G383" s="101">
        <f t="shared" si="92"/>
        <v>16.061406055035508</v>
      </c>
      <c r="H383" s="101">
        <f t="shared" si="93"/>
        <v>0.36754554531842631</v>
      </c>
      <c r="I383" s="101">
        <f t="shared" si="94"/>
        <v>0.36754554531842631</v>
      </c>
      <c r="J383" s="101">
        <f t="shared" si="95"/>
        <v>44.908392637324958</v>
      </c>
      <c r="K383" s="101">
        <f t="shared" si="96"/>
        <v>14.109464901242688</v>
      </c>
      <c r="L383" s="101">
        <f t="shared" si="105"/>
        <v>84.076849110510935</v>
      </c>
      <c r="M383" s="101">
        <f t="shared" si="97"/>
        <v>840.10879620524872</v>
      </c>
      <c r="N383" s="101">
        <f t="shared" si="98"/>
        <v>80.904297277376145</v>
      </c>
      <c r="O383" s="101">
        <f t="shared" si="99"/>
        <v>1.9311771898624088</v>
      </c>
      <c r="P383" s="101">
        <f t="shared" si="100"/>
        <v>1.9311771898624088</v>
      </c>
      <c r="Q383" s="101">
        <f t="shared" si="101"/>
        <v>181.08651070969549</v>
      </c>
      <c r="R383" s="101">
        <f t="shared" si="102"/>
        <v>7.9997795637327878</v>
      </c>
      <c r="S383" s="101">
        <f t="shared" si="106"/>
        <v>566.25585427471947</v>
      </c>
      <c r="T383" s="101">
        <f t="shared" si="90"/>
        <v>225.99490334702045</v>
      </c>
      <c r="U383" s="101">
        <f t="shared" si="90"/>
        <v>22.109244464975475</v>
      </c>
      <c r="V383" s="33">
        <f t="shared" si="103"/>
        <v>999.99999999999966</v>
      </c>
      <c r="W383" s="105">
        <f t="shared" si="104"/>
        <v>1037888.3557085888</v>
      </c>
      <c r="X383" s="112">
        <f t="shared" si="107"/>
        <v>751.89585218800369</v>
      </c>
      <c r="Y383" s="32">
        <f>(uNES*L383+ uOCEX*G383+uEREX*'PH + UC'!H383+uHOEX*I383+uNES*S383+ uOCEX*N383+uEREX*O383+uHOEX*P383)/(1+oDR)^A$5:A$65536</f>
        <v>441.72584808592512</v>
      </c>
    </row>
    <row r="384" spans="1:25" x14ac:dyDescent="0.25">
      <c r="A384" s="4">
        <v>378</v>
      </c>
      <c r="C384" s="110">
        <f>IF(male=0,VLOOKUP((A382:A1216/'Life tables'!$I$2)+age,lifetable,13,1),IF(male=1,VLOOKUP((A382:A1216/'Life tables'!$I$2)+age,lifetable,10,1),"error"))</f>
        <v>7.1453294378398535E-4</v>
      </c>
      <c r="F384" s="101">
        <f t="shared" si="91"/>
        <v>159.89120249651748</v>
      </c>
      <c r="G384" s="101">
        <f t="shared" si="92"/>
        <v>16.061405924625241</v>
      </c>
      <c r="H384" s="101">
        <f t="shared" si="93"/>
        <v>0.36754554233414755</v>
      </c>
      <c r="I384" s="101">
        <f t="shared" si="94"/>
        <v>0.36754554233414755</v>
      </c>
      <c r="J384" s="101">
        <f t="shared" si="95"/>
        <v>45.034641819383268</v>
      </c>
      <c r="K384" s="101">
        <f t="shared" si="96"/>
        <v>14.138276472988027</v>
      </c>
      <c r="L384" s="101">
        <f t="shared" si="105"/>
        <v>83.921787194852641</v>
      </c>
      <c r="M384" s="101">
        <f t="shared" si="97"/>
        <v>840.10879750348215</v>
      </c>
      <c r="N384" s="101">
        <f t="shared" si="98"/>
        <v>80.904297402398839</v>
      </c>
      <c r="O384" s="101">
        <f t="shared" si="99"/>
        <v>1.9311771928466874</v>
      </c>
      <c r="P384" s="101">
        <f t="shared" si="100"/>
        <v>1.9311771928466874</v>
      </c>
      <c r="Q384" s="101">
        <f t="shared" si="101"/>
        <v>181.74736468711134</v>
      </c>
      <c r="R384" s="101">
        <f t="shared" si="102"/>
        <v>8.0222794336668297</v>
      </c>
      <c r="S384" s="101">
        <f t="shared" si="106"/>
        <v>565.57250159461182</v>
      </c>
      <c r="T384" s="101">
        <f t="shared" si="90"/>
        <v>226.78200650649461</v>
      </c>
      <c r="U384" s="101">
        <f t="shared" si="90"/>
        <v>22.160555906654857</v>
      </c>
      <c r="V384" s="33">
        <f t="shared" si="103"/>
        <v>999.99999999999966</v>
      </c>
      <c r="W384" s="105">
        <f t="shared" si="104"/>
        <v>1035387.2160431055</v>
      </c>
      <c r="X384" s="112">
        <f t="shared" si="107"/>
        <v>751.05743758685026</v>
      </c>
      <c r="Y384" s="32">
        <f>(uNES*L384+ uOCEX*G384+uEREX*'PH + UC'!H384+uHOEX*I384+uNES*S384+ uOCEX*N384+uEREX*O384+uHOEX*P384)/(1+oDR)^A$5:A$65536</f>
        <v>441.09569855037182</v>
      </c>
    </row>
    <row r="385" spans="1:25" x14ac:dyDescent="0.25">
      <c r="A385" s="4">
        <v>379</v>
      </c>
      <c r="C385" s="110">
        <f>IF(male=0,VLOOKUP((A383:A1217/'Life tables'!$I$2)+age,lifetable,13,1),IF(male=1,VLOOKUP((A383:A1217/'Life tables'!$I$2)+age,lifetable,10,1),"error"))</f>
        <v>7.1453294378398535E-4</v>
      </c>
      <c r="F385" s="101">
        <f t="shared" si="91"/>
        <v>159.89120125610614</v>
      </c>
      <c r="G385" s="101">
        <f t="shared" si="92"/>
        <v>16.061405800023326</v>
      </c>
      <c r="H385" s="101">
        <f t="shared" si="93"/>
        <v>0.36754553948278584</v>
      </c>
      <c r="I385" s="101">
        <f t="shared" si="94"/>
        <v>0.36754553948278584</v>
      </c>
      <c r="J385" s="101">
        <f t="shared" si="95"/>
        <v>45.160891000462151</v>
      </c>
      <c r="K385" s="101">
        <f t="shared" si="96"/>
        <v>14.16708804450985</v>
      </c>
      <c r="L385" s="101">
        <f t="shared" si="105"/>
        <v>83.766725332145242</v>
      </c>
      <c r="M385" s="101">
        <f t="shared" si="97"/>
        <v>840.10879874389354</v>
      </c>
      <c r="N385" s="101">
        <f t="shared" si="98"/>
        <v>80.904297521853152</v>
      </c>
      <c r="O385" s="101">
        <f t="shared" si="99"/>
        <v>1.9311771956980495</v>
      </c>
      <c r="P385" s="101">
        <f t="shared" si="100"/>
        <v>1.9311771956980495</v>
      </c>
      <c r="Q385" s="101">
        <f t="shared" si="101"/>
        <v>182.40821866550294</v>
      </c>
      <c r="R385" s="101">
        <f t="shared" si="102"/>
        <v>8.0447793036340922</v>
      </c>
      <c r="S385" s="101">
        <f t="shared" si="106"/>
        <v>564.88914886150724</v>
      </c>
      <c r="T385" s="101">
        <f t="shared" si="90"/>
        <v>227.5691096659651</v>
      </c>
      <c r="U385" s="101">
        <f t="shared" si="90"/>
        <v>22.21186734814394</v>
      </c>
      <c r="V385" s="33">
        <f t="shared" si="103"/>
        <v>999.99999999999966</v>
      </c>
      <c r="W385" s="105">
        <f t="shared" si="104"/>
        <v>1032890.4547210889</v>
      </c>
      <c r="X385" s="112">
        <f t="shared" si="107"/>
        <v>750.21902298589066</v>
      </c>
      <c r="Y385" s="32">
        <f>(uNES*L385+ uOCEX*G385+uEREX*'PH + UC'!H385+uHOEX*I385+uNES*S385+ uOCEX*N385+uEREX*O385+uHOEX*P385)/(1+oDR)^A$5:A$65536</f>
        <v>440.46587492831378</v>
      </c>
    </row>
    <row r="386" spans="1:25" x14ac:dyDescent="0.25">
      <c r="A386" s="4">
        <v>380</v>
      </c>
      <c r="C386" s="110">
        <f>IF(male=0,VLOOKUP((A384:A1218/'Life tables'!$I$2)+age,lifetable,13,1),IF(male=1,VLOOKUP((A384:A1218/'Life tables'!$I$2)+age,lifetable,10,1),"error"))</f>
        <v>7.1453294378398535E-4</v>
      </c>
      <c r="F386" s="101">
        <f t="shared" si="91"/>
        <v>159.89120007094155</v>
      </c>
      <c r="G386" s="101">
        <f t="shared" si="92"/>
        <v>16.061405680971063</v>
      </c>
      <c r="H386" s="101">
        <f t="shared" si="93"/>
        <v>0.36754553675842105</v>
      </c>
      <c r="I386" s="101">
        <f t="shared" si="94"/>
        <v>0.36754553675842105</v>
      </c>
      <c r="J386" s="101">
        <f t="shared" si="95"/>
        <v>45.287140180605235</v>
      </c>
      <c r="K386" s="101">
        <f t="shared" si="96"/>
        <v>14.195899615818112</v>
      </c>
      <c r="L386" s="101">
        <f t="shared" si="105"/>
        <v>83.611663520030305</v>
      </c>
      <c r="M386" s="101">
        <f t="shared" si="97"/>
        <v>840.10879992905814</v>
      </c>
      <c r="N386" s="101">
        <f t="shared" si="98"/>
        <v>80.904297635987064</v>
      </c>
      <c r="O386" s="101">
        <f t="shared" si="99"/>
        <v>1.9311771984224142</v>
      </c>
      <c r="P386" s="101">
        <f t="shared" si="100"/>
        <v>1.9311771984224142</v>
      </c>
      <c r="Q386" s="101">
        <f t="shared" si="101"/>
        <v>183.0690726448268</v>
      </c>
      <c r="R386" s="101">
        <f t="shared" si="102"/>
        <v>8.0672791736330964</v>
      </c>
      <c r="S386" s="101">
        <f t="shared" si="106"/>
        <v>564.20579607776631</v>
      </c>
      <c r="T386" s="101">
        <f t="shared" si="90"/>
        <v>228.35621282543204</v>
      </c>
      <c r="U386" s="101">
        <f t="shared" si="90"/>
        <v>22.26317878945121</v>
      </c>
      <c r="V386" s="33">
        <f t="shared" si="103"/>
        <v>999.99999999999966</v>
      </c>
      <c r="W386" s="105">
        <f t="shared" si="104"/>
        <v>1030398.0649820286</v>
      </c>
      <c r="X386" s="112">
        <f t="shared" si="107"/>
        <v>749.38060838511637</v>
      </c>
      <c r="Y386" s="32">
        <f>(uNES*L386+ uOCEX*G386+uEREX*'PH + UC'!H386+uHOEX*I386+uNES*S386+ uOCEX*N386+uEREX*O386+uHOEX*P386)/(1+oDR)^A$5:A$65536</f>
        <v>439.83637708440631</v>
      </c>
    </row>
    <row r="387" spans="1:25" x14ac:dyDescent="0.25">
      <c r="A387" s="4">
        <v>381</v>
      </c>
      <c r="C387" s="110">
        <f>IF(male=0,VLOOKUP((A385:A1219/'Life tables'!$I$2)+age,lifetable,13,1),IF(male=1,VLOOKUP((A385:A1219/'Life tables'!$I$2)+age,lifetable,10,1),"error"))</f>
        <v>7.1453294378398535E-4</v>
      </c>
      <c r="F387" s="101">
        <f t="shared" si="91"/>
        <v>159.89119893856312</v>
      </c>
      <c r="G387" s="101">
        <f t="shared" si="92"/>
        <v>16.061405567221279</v>
      </c>
      <c r="H387" s="101">
        <f t="shared" si="93"/>
        <v>0.36754553415539698</v>
      </c>
      <c r="I387" s="101">
        <f t="shared" si="94"/>
        <v>0.36754553415539698</v>
      </c>
      <c r="J387" s="101">
        <f t="shared" si="95"/>
        <v>45.4133893598542</v>
      </c>
      <c r="K387" s="101">
        <f t="shared" si="96"/>
        <v>14.224711186922326</v>
      </c>
      <c r="L387" s="101">
        <f t="shared" si="105"/>
        <v>83.456601756254528</v>
      </c>
      <c r="M387" s="101">
        <f t="shared" si="97"/>
        <v>840.10880106143657</v>
      </c>
      <c r="N387" s="101">
        <f t="shared" si="98"/>
        <v>80.904297745037567</v>
      </c>
      <c r="O387" s="101">
        <f t="shared" si="99"/>
        <v>1.9311772010254382</v>
      </c>
      <c r="P387" s="101">
        <f t="shared" si="100"/>
        <v>1.9311772010254382</v>
      </c>
      <c r="Q387" s="101">
        <f t="shared" si="101"/>
        <v>183.72992662504143</v>
      </c>
      <c r="R387" s="101">
        <f t="shared" si="102"/>
        <v>8.0897790436624284</v>
      </c>
      <c r="S387" s="101">
        <f t="shared" si="106"/>
        <v>563.52244324564435</v>
      </c>
      <c r="T387" s="101">
        <f t="shared" ref="T387:U450" si="108">J387+Q387</f>
        <v>229.14331598489562</v>
      </c>
      <c r="U387" s="101">
        <f t="shared" si="108"/>
        <v>22.314490230584752</v>
      </c>
      <c r="V387" s="33">
        <f t="shared" si="103"/>
        <v>999.99999999999966</v>
      </c>
      <c r="W387" s="105">
        <f t="shared" si="104"/>
        <v>1027910.0400751689</v>
      </c>
      <c r="X387" s="112">
        <f t="shared" si="107"/>
        <v>748.54219378451944</v>
      </c>
      <c r="Y387" s="32">
        <f>(uNES*L387+ uOCEX*G387+uEREX*'PH + UC'!H387+uHOEX*I387+uNES*S387+ uOCEX*N387+uEREX*O387+uHOEX*P387)/(1+oDR)^A$5:A$65536</f>
        <v>439.20720488335678</v>
      </c>
    </row>
    <row r="388" spans="1:25" x14ac:dyDescent="0.25">
      <c r="A388" s="4">
        <v>382</v>
      </c>
      <c r="C388" s="110">
        <f>IF(male=0,VLOOKUP((A386:A1220/'Life tables'!$I$2)+age,lifetable,13,1),IF(male=1,VLOOKUP((A386:A1220/'Life tables'!$I$2)+age,lifetable,10,1),"error"))</f>
        <v>7.1453294378398535E-4</v>
      </c>
      <c r="F388" s="101">
        <f t="shared" si="91"/>
        <v>159.89119785661975</v>
      </c>
      <c r="G388" s="101">
        <f t="shared" si="92"/>
        <v>16.061405458537806</v>
      </c>
      <c r="H388" s="101">
        <f t="shared" si="93"/>
        <v>0.36754553166830917</v>
      </c>
      <c r="I388" s="101">
        <f t="shared" si="94"/>
        <v>0.36754553166830917</v>
      </c>
      <c r="J388" s="101">
        <f t="shared" si="95"/>
        <v>45.539638538248873</v>
      </c>
      <c r="K388" s="101">
        <f t="shared" si="96"/>
        <v>14.253522757831579</v>
      </c>
      <c r="L388" s="101">
        <f t="shared" si="105"/>
        <v>83.301540038664882</v>
      </c>
      <c r="M388" s="101">
        <f t="shared" si="97"/>
        <v>840.10880214337999</v>
      </c>
      <c r="N388" s="101">
        <f t="shared" si="98"/>
        <v>80.904297849231057</v>
      </c>
      <c r="O388" s="101">
        <f t="shared" si="99"/>
        <v>1.9311772035125261</v>
      </c>
      <c r="P388" s="101">
        <f t="shared" si="100"/>
        <v>1.9311772035125261</v>
      </c>
      <c r="Q388" s="101">
        <f t="shared" si="101"/>
        <v>184.39078060610714</v>
      </c>
      <c r="R388" s="101">
        <f t="shared" si="102"/>
        <v>8.1122789137207363</v>
      </c>
      <c r="S388" s="101">
        <f t="shared" si="106"/>
        <v>562.83909036729597</v>
      </c>
      <c r="T388" s="101">
        <f t="shared" si="108"/>
        <v>229.93041914435602</v>
      </c>
      <c r="U388" s="101">
        <f t="shared" si="108"/>
        <v>22.365801671552315</v>
      </c>
      <c r="V388" s="33">
        <f t="shared" si="103"/>
        <v>999.99999999999977</v>
      </c>
      <c r="W388" s="105">
        <f t="shared" si="104"/>
        <v>1025426.3732594997</v>
      </c>
      <c r="X388" s="112">
        <f t="shared" si="107"/>
        <v>747.70377918409145</v>
      </c>
      <c r="Y388" s="32">
        <f>(uNES*L388+ uOCEX*G388+uEREX*'PH + UC'!H388+uHOEX*I388+uNES*S388+ uOCEX*N388+uEREX*O388+uHOEX*P388)/(1+oDR)^A$5:A$65536</f>
        <v>438.57835818992254</v>
      </c>
    </row>
    <row r="389" spans="1:25" x14ac:dyDescent="0.25">
      <c r="A389" s="4">
        <v>383</v>
      </c>
      <c r="C389" s="110">
        <f>IF(male=0,VLOOKUP((A387:A1221/'Life tables'!$I$2)+age,lifetable,13,1),IF(male=1,VLOOKUP((A387:A1221/'Life tables'!$I$2)+age,lifetable,10,1),"error"))</f>
        <v>7.1453294378398535E-4</v>
      </c>
      <c r="F389" s="101">
        <f t="shared" si="91"/>
        <v>159.89119682286514</v>
      </c>
      <c r="G389" s="101">
        <f t="shared" si="92"/>
        <v>16.06140535469499</v>
      </c>
      <c r="H389" s="101">
        <f t="shared" si="93"/>
        <v>0.36754552929199391</v>
      </c>
      <c r="I389" s="101">
        <f t="shared" si="94"/>
        <v>0.36754552929199391</v>
      </c>
      <c r="J389" s="101">
        <f t="shared" si="95"/>
        <v>45.665887715827296</v>
      </c>
      <c r="K389" s="101">
        <f t="shared" si="96"/>
        <v>14.282334328554555</v>
      </c>
      <c r="L389" s="101">
        <f t="shared" si="105"/>
        <v>83.146478365204302</v>
      </c>
      <c r="M389" s="101">
        <f t="shared" si="97"/>
        <v>840.10880317713463</v>
      </c>
      <c r="N389" s="101">
        <f t="shared" si="98"/>
        <v>80.904297948783864</v>
      </c>
      <c r="O389" s="101">
        <f t="shared" si="99"/>
        <v>1.9311772058888415</v>
      </c>
      <c r="P389" s="101">
        <f t="shared" si="100"/>
        <v>1.9311772058888415</v>
      </c>
      <c r="Q389" s="101">
        <f t="shared" si="101"/>
        <v>185.05163458798606</v>
      </c>
      <c r="R389" s="101">
        <f t="shared" si="102"/>
        <v>8.1347787838067305</v>
      </c>
      <c r="S389" s="101">
        <f t="shared" si="106"/>
        <v>562.15573744478024</v>
      </c>
      <c r="T389" s="101">
        <f t="shared" si="108"/>
        <v>230.71752230381335</v>
      </c>
      <c r="U389" s="101">
        <f t="shared" si="108"/>
        <v>22.417113112361285</v>
      </c>
      <c r="V389" s="33">
        <f t="shared" si="103"/>
        <v>999.99999999999977</v>
      </c>
      <c r="W389" s="105">
        <f t="shared" si="104"/>
        <v>1022947.057803737</v>
      </c>
      <c r="X389" s="112">
        <f t="shared" si="107"/>
        <v>746.86536458382511</v>
      </c>
      <c r="Y389" s="32">
        <f>(uNES*L389+ uOCEX*G389+uEREX*'PH + UC'!H389+uHOEX*I389+uNES*S389+ uOCEX*N389+uEREX*O389+uHOEX*P389)/(1+oDR)^A$5:A$65536</f>
        <v>437.949836868913</v>
      </c>
    </row>
    <row r="390" spans="1:25" x14ac:dyDescent="0.25">
      <c r="A390" s="4">
        <v>384</v>
      </c>
      <c r="C390" s="110">
        <f>IF(male=0,VLOOKUP((A388:A1222/'Life tables'!$I$2)+age,lifetable,13,1),IF(male=1,VLOOKUP((A388:A1222/'Life tables'!$I$2)+age,lifetable,10,1),"error"))</f>
        <v>7.1453294378398535E-4</v>
      </c>
      <c r="F390" s="101">
        <f t="shared" si="91"/>
        <v>159.89119583515298</v>
      </c>
      <c r="G390" s="101">
        <f t="shared" si="92"/>
        <v>16.061405255477236</v>
      </c>
      <c r="H390" s="101">
        <f t="shared" si="93"/>
        <v>0.36754552702151755</v>
      </c>
      <c r="I390" s="101">
        <f t="shared" si="94"/>
        <v>0.36754552702151755</v>
      </c>
      <c r="J390" s="101">
        <f t="shared" si="95"/>
        <v>45.792136892625827</v>
      </c>
      <c r="K390" s="101">
        <f t="shared" si="96"/>
        <v>14.31114589909955</v>
      </c>
      <c r="L390" s="101">
        <f t="shared" si="105"/>
        <v>82.991416733907329</v>
      </c>
      <c r="M390" s="101">
        <f t="shared" si="97"/>
        <v>840.10880416484679</v>
      </c>
      <c r="N390" s="101">
        <f t="shared" si="98"/>
        <v>80.904298043902685</v>
      </c>
      <c r="O390" s="101">
        <f t="shared" si="99"/>
        <v>1.9311772081593179</v>
      </c>
      <c r="P390" s="101">
        <f t="shared" si="100"/>
        <v>1.9311772081593179</v>
      </c>
      <c r="Q390" s="101">
        <f t="shared" si="101"/>
        <v>185.71248857064194</v>
      </c>
      <c r="R390" s="101">
        <f t="shared" si="102"/>
        <v>8.1572786539191782</v>
      </c>
      <c r="S390" s="101">
        <f t="shared" si="106"/>
        <v>561.47238448006431</v>
      </c>
      <c r="T390" s="101">
        <f t="shared" si="108"/>
        <v>231.50462546326776</v>
      </c>
      <c r="U390" s="101">
        <f t="shared" si="108"/>
        <v>22.468424553018728</v>
      </c>
      <c r="V390" s="33">
        <f t="shared" si="103"/>
        <v>999.99999999999977</v>
      </c>
      <c r="W390" s="105">
        <f t="shared" si="104"/>
        <v>1020472.0869863171</v>
      </c>
      <c r="X390" s="112">
        <f t="shared" si="107"/>
        <v>746.02694998371317</v>
      </c>
      <c r="Y390" s="32">
        <f>(uNES*L390+ uOCEX*G390+uEREX*'PH + UC'!H390+uHOEX*I390+uNES*S390+ uOCEX*N390+uEREX*O390+uHOEX*P390)/(1+oDR)^A$5:A$65536</f>
        <v>437.32164078518747</v>
      </c>
    </row>
    <row r="391" spans="1:25" x14ac:dyDescent="0.25">
      <c r="A391" s="4">
        <v>385</v>
      </c>
      <c r="C391" s="110">
        <f>IF(male=0,VLOOKUP((A389:A1223/'Life tables'!$I$2)+age,lifetable,13,1),IF(male=1,VLOOKUP((A389:A1223/'Life tables'!$I$2)+age,lifetable,10,1),"error"))</f>
        <v>7.1453294378398535E-4</v>
      </c>
      <c r="F391" s="101">
        <f t="shared" ref="F391:F454" si="109">E390*(1-pCAPH)+F390*(1-pCAPH)+M390*(pUAPH)</f>
        <v>159.8911948914326</v>
      </c>
      <c r="G391" s="101">
        <f t="shared" ref="G391:G454" si="110">F391*(rrOSEX)</f>
        <v>16.06140516067855</v>
      </c>
      <c r="H391" s="101">
        <f t="shared" ref="H391:H454" si="111">F391*rrEREX</f>
        <v>0.36754552485216607</v>
      </c>
      <c r="I391" s="101">
        <f t="shared" ref="I391:I454" si="112">F391*rrHOEX</f>
        <v>0.36754552485216607</v>
      </c>
      <c r="J391" s="101">
        <f t="shared" ref="J391:J454" si="113">F391*mr + G391*mr + H391*mr+I391*mr +J390</f>
        <v>45.918386068679204</v>
      </c>
      <c r="K391" s="101">
        <f t="shared" ref="K391:K454" si="114">F391*amr + I391*amrHOEX +K390</f>
        <v>14.339957469474491</v>
      </c>
      <c r="L391" s="101">
        <f t="shared" si="105"/>
        <v>82.836355142896025</v>
      </c>
      <c r="M391" s="101">
        <f t="shared" ref="M391:M454" si="115">E390*pCAPH+F390*pCAPH+M390*(1-pUAPH)</f>
        <v>840.10880510856714</v>
      </c>
      <c r="N391" s="101">
        <f t="shared" ref="N391:N454" si="116">M391*rrOSEXc</f>
        <v>80.904298134785009</v>
      </c>
      <c r="O391" s="101">
        <f t="shared" ref="O391:O454" si="117">M391*rrEREXc</f>
        <v>1.9311772103286693</v>
      </c>
      <c r="P391" s="101">
        <f t="shared" ref="P391:P454" si="118">M391*rrHOEXc</f>
        <v>1.9311772103286693</v>
      </c>
      <c r="Q391" s="101">
        <f t="shared" ref="Q391:Q454" si="119">M391*mr + N391*mr + O391*mr+P391*mr+Q390</f>
        <v>186.37334255404016</v>
      </c>
      <c r="R391" s="101">
        <f t="shared" ref="R391:R454" si="120">M391*amrc + P391*amrHOEX+R390</f>
        <v>8.1797785240568999</v>
      </c>
      <c r="S391" s="101">
        <f t="shared" si="106"/>
        <v>560.78903147502774</v>
      </c>
      <c r="T391" s="101">
        <f t="shared" si="108"/>
        <v>232.29172862271938</v>
      </c>
      <c r="U391" s="101">
        <f t="shared" si="108"/>
        <v>22.519735993531391</v>
      </c>
      <c r="V391" s="33">
        <f t="shared" ref="V391:V454" si="121">SUM(F391,M391)</f>
        <v>999.99999999999977</v>
      </c>
      <c r="W391" s="105">
        <f t="shared" ref="W391:W454" si="122">(cNES*L391+cOSEX*G391+cEREX*H391+cHOEX*I391 + cNES*S391 + cOSEX*N391 + cEREX*O391 + cHOEX*P391)/(1+cDR)^A$5:A$65536</f>
        <v>1018001.4540953755</v>
      </c>
      <c r="X391" s="112">
        <f t="shared" si="107"/>
        <v>745.18853538374901</v>
      </c>
      <c r="Y391" s="32">
        <f>(uNES*L391+ uOCEX*G391+uEREX*'PH + UC'!H391+uHOEX*I391+uNES*S391+ uOCEX*N391+uEREX*O391+uHOEX*P391)/(1+oDR)^A$5:A$65536</f>
        <v>436.69376980365712</v>
      </c>
    </row>
    <row r="392" spans="1:25" x14ac:dyDescent="0.25">
      <c r="A392" s="4">
        <v>386</v>
      </c>
      <c r="C392" s="110">
        <f>IF(male=0,VLOOKUP((A390:A1224/'Life tables'!$I$2)+age,lifetable,13,1),IF(male=1,VLOOKUP((A390:A1224/'Life tables'!$I$2)+age,lifetable,10,1),"error"))</f>
        <v>7.1453294378398535E-4</v>
      </c>
      <c r="F392" s="101">
        <f t="shared" si="109"/>
        <v>159.89119398974466</v>
      </c>
      <c r="G392" s="101">
        <f t="shared" si="110"/>
        <v>16.061405070102108</v>
      </c>
      <c r="H392" s="101">
        <f t="shared" si="111"/>
        <v>0.36754552277943547</v>
      </c>
      <c r="I392" s="101">
        <f t="shared" si="112"/>
        <v>0.36754552277943547</v>
      </c>
      <c r="J392" s="101">
        <f t="shared" si="113"/>
        <v>46.044635244020611</v>
      </c>
      <c r="K392" s="101">
        <f t="shared" si="114"/>
        <v>14.368769039686953</v>
      </c>
      <c r="L392" s="101">
        <f t="shared" ref="L392:L455" si="123">F392-SUM(G392:K392)</f>
        <v>82.681293590376129</v>
      </c>
      <c r="M392" s="101">
        <f t="shared" si="115"/>
        <v>840.10880601025508</v>
      </c>
      <c r="N392" s="101">
        <f t="shared" si="116"/>
        <v>80.904298221619513</v>
      </c>
      <c r="O392" s="101">
        <f t="shared" si="117"/>
        <v>1.9311772124013999</v>
      </c>
      <c r="P392" s="101">
        <f t="shared" si="118"/>
        <v>1.9311772124013999</v>
      </c>
      <c r="Q392" s="101">
        <f t="shared" si="119"/>
        <v>187.03419653814768</v>
      </c>
      <c r="R392" s="101">
        <f t="shared" si="120"/>
        <v>8.2022783942187711</v>
      </c>
      <c r="S392" s="101">
        <f t="shared" ref="S392:S455" si="124">M392-SUM(N392:R392)</f>
        <v>560.10567843146634</v>
      </c>
      <c r="T392" s="101">
        <f t="shared" si="108"/>
        <v>233.07883178216829</v>
      </c>
      <c r="U392" s="101">
        <f t="shared" si="108"/>
        <v>22.571047433905726</v>
      </c>
      <c r="V392" s="33">
        <f t="shared" si="121"/>
        <v>999.99999999999977</v>
      </c>
      <c r="W392" s="105">
        <f t="shared" si="122"/>
        <v>1015535.1524287381</v>
      </c>
      <c r="X392" s="112">
        <f t="shared" ref="X392:X455" si="125">(L392+G392+H392+I392+N392+O392+P392+S392)</f>
        <v>744.35012078392583</v>
      </c>
      <c r="Y392" s="32">
        <f>(uNES*L392+ uOCEX*G392+uEREX*'PH + UC'!H392+uHOEX*I392+uNES*S392+ uOCEX*N392+uEREX*O392+uHOEX*P392)/(1+oDR)^A$5:A$65536</f>
        <v>436.06622378928392</v>
      </c>
    </row>
    <row r="393" spans="1:25" x14ac:dyDescent="0.25">
      <c r="A393" s="4">
        <v>387</v>
      </c>
      <c r="C393" s="110">
        <f>IF(male=0,VLOOKUP((A391:A1225/'Life tables'!$I$2)+age,lifetable,13,1),IF(male=1,VLOOKUP((A391:A1225/'Life tables'!$I$2)+age,lifetable,10,1),"error"))</f>
        <v>7.1453294378398535E-4</v>
      </c>
      <c r="F393" s="101">
        <f t="shared" si="109"/>
        <v>159.89119312821705</v>
      </c>
      <c r="G393" s="101">
        <f t="shared" si="110"/>
        <v>16.061404983559857</v>
      </c>
      <c r="H393" s="101">
        <f t="shared" si="111"/>
        <v>0.36754552079902236</v>
      </c>
      <c r="I393" s="101">
        <f t="shared" si="112"/>
        <v>0.36754552079902236</v>
      </c>
      <c r="J393" s="101">
        <f t="shared" si="113"/>
        <v>46.170884418681759</v>
      </c>
      <c r="K393" s="101">
        <f t="shared" si="114"/>
        <v>14.397580609744171</v>
      </c>
      <c r="L393" s="101">
        <f t="shared" si="123"/>
        <v>82.526232074633228</v>
      </c>
      <c r="M393" s="101">
        <f t="shared" si="115"/>
        <v>840.10880687178269</v>
      </c>
      <c r="N393" s="101">
        <f t="shared" si="116"/>
        <v>80.904298304586476</v>
      </c>
      <c r="O393" s="101">
        <f t="shared" si="117"/>
        <v>1.9311772143818129</v>
      </c>
      <c r="P393" s="101">
        <f t="shared" si="118"/>
        <v>1.9311772143818129</v>
      </c>
      <c r="Q393" s="101">
        <f t="shared" si="119"/>
        <v>187.69505052293292</v>
      </c>
      <c r="R393" s="101">
        <f t="shared" si="120"/>
        <v>8.2247782644037155</v>
      </c>
      <c r="S393" s="101">
        <f t="shared" si="124"/>
        <v>559.42232535109588</v>
      </c>
      <c r="T393" s="101">
        <f t="shared" si="108"/>
        <v>233.86593494161468</v>
      </c>
      <c r="U393" s="101">
        <f t="shared" si="108"/>
        <v>22.622358874147885</v>
      </c>
      <c r="V393" s="33">
        <f t="shared" si="121"/>
        <v>999.99999999999977</v>
      </c>
      <c r="W393" s="105">
        <f t="shared" si="122"/>
        <v>1013073.1752939069</v>
      </c>
      <c r="X393" s="112">
        <f t="shared" si="125"/>
        <v>743.51170618423714</v>
      </c>
      <c r="Y393" s="32">
        <f>(uNES*L393+ uOCEX*G393+uEREX*'PH + UC'!H393+uHOEX*I393+uNES*S393+ uOCEX*N393+uEREX*O393+uHOEX*P393)/(1+oDR)^A$5:A$65536</f>
        <v>435.43900260708023</v>
      </c>
    </row>
    <row r="394" spans="1:25" x14ac:dyDescent="0.25">
      <c r="A394" s="4">
        <v>388</v>
      </c>
      <c r="C394" s="110">
        <f>IF(male=0,VLOOKUP((A392:A1226/'Life tables'!$I$2)+age,lifetable,13,1),IF(male=1,VLOOKUP((A392:A1226/'Life tables'!$I$2)+age,lifetable,10,1),"error"))</f>
        <v>7.1453294378398535E-4</v>
      </c>
      <c r="F394" s="101">
        <f t="shared" si="109"/>
        <v>159.89119230506108</v>
      </c>
      <c r="G394" s="101">
        <f t="shared" si="110"/>
        <v>16.061404900872116</v>
      </c>
      <c r="H394" s="101">
        <f t="shared" si="111"/>
        <v>0.36754551890681503</v>
      </c>
      <c r="I394" s="101">
        <f t="shared" si="112"/>
        <v>0.36754551890681503</v>
      </c>
      <c r="J394" s="101">
        <f t="shared" si="113"/>
        <v>46.297133592692951</v>
      </c>
      <c r="K394" s="101">
        <f t="shared" si="114"/>
        <v>14.426392179653062</v>
      </c>
      <c r="L394" s="101">
        <f t="shared" si="123"/>
        <v>82.371170594029323</v>
      </c>
      <c r="M394" s="101">
        <f t="shared" si="115"/>
        <v>840.1088076949386</v>
      </c>
      <c r="N394" s="101">
        <f t="shared" si="116"/>
        <v>80.904298383858176</v>
      </c>
      <c r="O394" s="101">
        <f t="shared" si="117"/>
        <v>1.9311772162740202</v>
      </c>
      <c r="P394" s="101">
        <f t="shared" si="118"/>
        <v>1.9311772162740202</v>
      </c>
      <c r="Q394" s="101">
        <f t="shared" si="119"/>
        <v>188.35590450836565</v>
      </c>
      <c r="R394" s="101">
        <f t="shared" si="120"/>
        <v>8.2472781346107062</v>
      </c>
      <c r="S394" s="101">
        <f t="shared" si="124"/>
        <v>558.73897223555605</v>
      </c>
      <c r="T394" s="101">
        <f t="shared" si="108"/>
        <v>234.6530381010586</v>
      </c>
      <c r="U394" s="101">
        <f t="shared" si="108"/>
        <v>22.673670314263767</v>
      </c>
      <c r="V394" s="33">
        <f t="shared" si="121"/>
        <v>999.99999999999966</v>
      </c>
      <c r="W394" s="105">
        <f t="shared" si="122"/>
        <v>1010615.5160080465</v>
      </c>
      <c r="X394" s="112">
        <f t="shared" si="125"/>
        <v>742.67329158467737</v>
      </c>
      <c r="Y394" s="32">
        <f>(uNES*L394+ uOCEX*G394+uEREX*'PH + UC'!H394+uHOEX*I394+uNES*S394+ uOCEX*N394+uEREX*O394+uHOEX*P394)/(1+oDR)^A$5:A$65536</f>
        <v>434.81210612211004</v>
      </c>
    </row>
    <row r="395" spans="1:25" x14ac:dyDescent="0.25">
      <c r="A395" s="4">
        <v>389</v>
      </c>
      <c r="C395" s="110">
        <f>IF(male=0,VLOOKUP((A393:A1227/'Life tables'!$I$2)+age,lifetable,13,1),IF(male=1,VLOOKUP((A393:A1227/'Life tables'!$I$2)+age,lifetable,10,1),"error"))</f>
        <v>7.1453294378398535E-4</v>
      </c>
      <c r="F395" s="101">
        <f t="shared" si="109"/>
        <v>159.89119151856769</v>
      </c>
      <c r="G395" s="101">
        <f t="shared" si="110"/>
        <v>16.06140482186721</v>
      </c>
      <c r="H395" s="101">
        <f t="shared" si="111"/>
        <v>0.36754551709888478</v>
      </c>
      <c r="I395" s="101">
        <f t="shared" si="112"/>
        <v>0.36754551709888478</v>
      </c>
      <c r="J395" s="101">
        <f t="shared" si="113"/>
        <v>46.42338276608313</v>
      </c>
      <c r="K395" s="101">
        <f t="shared" si="114"/>
        <v>14.455203749420232</v>
      </c>
      <c r="L395" s="101">
        <f t="shared" si="123"/>
        <v>82.216109146999344</v>
      </c>
      <c r="M395" s="101">
        <f t="shared" si="115"/>
        <v>840.10880848143188</v>
      </c>
      <c r="N395" s="101">
        <f t="shared" si="116"/>
        <v>80.90429845959919</v>
      </c>
      <c r="O395" s="101">
        <f t="shared" si="117"/>
        <v>1.9311772180819502</v>
      </c>
      <c r="P395" s="101">
        <f t="shared" si="118"/>
        <v>1.9311772180819502</v>
      </c>
      <c r="Q395" s="101">
        <f t="shared" si="119"/>
        <v>189.01675849441708</v>
      </c>
      <c r="R395" s="101">
        <f t="shared" si="120"/>
        <v>8.269778004838761</v>
      </c>
      <c r="S395" s="101">
        <f t="shared" si="124"/>
        <v>558.05561908641289</v>
      </c>
      <c r="T395" s="101">
        <f t="shared" si="108"/>
        <v>235.44014126050021</v>
      </c>
      <c r="U395" s="101">
        <f t="shared" si="108"/>
        <v>22.724981754258991</v>
      </c>
      <c r="V395" s="33">
        <f t="shared" si="121"/>
        <v>999.99999999999955</v>
      </c>
      <c r="W395" s="105">
        <f t="shared" si="122"/>
        <v>1008162.1678979691</v>
      </c>
      <c r="X395" s="112">
        <f t="shared" si="125"/>
        <v>741.83487698524027</v>
      </c>
      <c r="Y395" s="32">
        <f>(uNES*L395+ uOCEX*G395+uEREX*'PH + UC'!H395+uHOEX*I395+uNES*S395+ uOCEX*N395+uEREX*O395+uHOEX*P395)/(1+oDR)^A$5:A$65536</f>
        <v>434.18553419948751</v>
      </c>
    </row>
    <row r="396" spans="1:25" x14ac:dyDescent="0.25">
      <c r="A396" s="4">
        <v>390</v>
      </c>
      <c r="C396" s="110">
        <f>IF(male=0,VLOOKUP((A394:A1228/'Life tables'!$I$2)+age,lifetable,13,1),IF(male=1,VLOOKUP((A394:A1228/'Life tables'!$I$2)+age,lifetable,10,1),"error"))</f>
        <v>7.1453294378398535E-4</v>
      </c>
      <c r="F396" s="101">
        <f t="shared" si="109"/>
        <v>159.89119076710401</v>
      </c>
      <c r="G396" s="101">
        <f t="shared" si="110"/>
        <v>16.061404746381111</v>
      </c>
      <c r="H396" s="101">
        <f t="shared" si="111"/>
        <v>0.36754551537147812</v>
      </c>
      <c r="I396" s="101">
        <f t="shared" si="112"/>
        <v>0.36754551537147812</v>
      </c>
      <c r="J396" s="101">
        <f t="shared" si="113"/>
        <v>46.549631938879962</v>
      </c>
      <c r="K396" s="101">
        <f t="shared" si="114"/>
        <v>14.484015319051991</v>
      </c>
      <c r="L396" s="101">
        <f t="shared" si="123"/>
        <v>82.061047732047982</v>
      </c>
      <c r="M396" s="101">
        <f t="shared" si="115"/>
        <v>840.10880923289551</v>
      </c>
      <c r="N396" s="101">
        <f t="shared" si="116"/>
        <v>80.904298531966759</v>
      </c>
      <c r="O396" s="101">
        <f t="shared" si="117"/>
        <v>1.9311772198093566</v>
      </c>
      <c r="P396" s="101">
        <f t="shared" si="118"/>
        <v>1.9311772198093566</v>
      </c>
      <c r="Q396" s="101">
        <f t="shared" si="119"/>
        <v>189.67761248105961</v>
      </c>
      <c r="R396" s="101">
        <f t="shared" si="120"/>
        <v>8.2922778750869419</v>
      </c>
      <c r="S396" s="101">
        <f t="shared" si="124"/>
        <v>557.37226590516343</v>
      </c>
      <c r="T396" s="101">
        <f t="shared" si="108"/>
        <v>236.22724441993958</v>
      </c>
      <c r="U396" s="101">
        <f t="shared" si="108"/>
        <v>22.776293194138933</v>
      </c>
      <c r="V396" s="33">
        <f t="shared" si="121"/>
        <v>999.99999999999955</v>
      </c>
      <c r="W396" s="105">
        <f t="shared" si="122"/>
        <v>1005713.1243001251</v>
      </c>
      <c r="X396" s="112">
        <f t="shared" si="125"/>
        <v>740.99646238592095</v>
      </c>
      <c r="Y396" s="32">
        <f>(uNES*L396+ uOCEX*G396+uEREX*'PH + UC'!H396+uHOEX*I396+uNES*S396+ uOCEX*N396+uEREX*O396+uHOEX*P396)/(1+oDR)^A$5:A$65536</f>
        <v>433.55928670437845</v>
      </c>
    </row>
    <row r="397" spans="1:25" x14ac:dyDescent="0.25">
      <c r="A397" s="4">
        <v>391</v>
      </c>
      <c r="C397" s="110">
        <f>IF(male=0,VLOOKUP((A395:A1229/'Life tables'!$I$2)+age,lifetable,13,1),IF(male=1,VLOOKUP((A395:A1229/'Life tables'!$I$2)+age,lifetable,10,1),"error"))</f>
        <v>7.1453294378398535E-4</v>
      </c>
      <c r="F397" s="101">
        <f t="shared" si="109"/>
        <v>159.89119004910981</v>
      </c>
      <c r="G397" s="101">
        <f t="shared" si="110"/>
        <v>16.061404674257091</v>
      </c>
      <c r="H397" s="101">
        <f t="shared" si="111"/>
        <v>0.36754551372100858</v>
      </c>
      <c r="I397" s="101">
        <f t="shared" si="112"/>
        <v>0.36754551372100858</v>
      </c>
      <c r="J397" s="101">
        <f t="shared" si="113"/>
        <v>46.675881111109867</v>
      </c>
      <c r="K397" s="101">
        <f t="shared" si="114"/>
        <v>14.512826888554372</v>
      </c>
      <c r="L397" s="101">
        <f t="shared" si="123"/>
        <v>81.905986347746463</v>
      </c>
      <c r="M397" s="101">
        <f t="shared" si="115"/>
        <v>840.10880995088974</v>
      </c>
      <c r="N397" s="101">
        <f t="shared" si="116"/>
        <v>80.904298601111165</v>
      </c>
      <c r="O397" s="101">
        <f t="shared" si="117"/>
        <v>1.9311772214598264</v>
      </c>
      <c r="P397" s="101">
        <f t="shared" si="118"/>
        <v>1.9311772214598264</v>
      </c>
      <c r="Q397" s="101">
        <f t="shared" si="119"/>
        <v>190.33846646826694</v>
      </c>
      <c r="R397" s="101">
        <f t="shared" si="120"/>
        <v>8.3147777453543519</v>
      </c>
      <c r="S397" s="101">
        <f t="shared" si="124"/>
        <v>556.68891269323763</v>
      </c>
      <c r="T397" s="101">
        <f t="shared" si="108"/>
        <v>237.01434757937682</v>
      </c>
      <c r="U397" s="101">
        <f t="shared" si="108"/>
        <v>22.827604633908724</v>
      </c>
      <c r="V397" s="33">
        <f t="shared" si="121"/>
        <v>999.99999999999955</v>
      </c>
      <c r="W397" s="105">
        <f t="shared" si="122"/>
        <v>1003268.378560585</v>
      </c>
      <c r="X397" s="112">
        <f t="shared" si="125"/>
        <v>740.15804778671395</v>
      </c>
      <c r="Y397" s="32">
        <f>(uNES*L397+ uOCEX*G397+uEREX*'PH + UC'!H397+uHOEX*I397+uNES*S397+ uOCEX*N397+uEREX*O397+uHOEX*P397)/(1+oDR)^A$5:A$65536</f>
        <v>432.93336350199888</v>
      </c>
    </row>
    <row r="398" spans="1:25" x14ac:dyDescent="0.25">
      <c r="A398" s="4">
        <v>392</v>
      </c>
      <c r="C398" s="110">
        <f>IF(male=0,VLOOKUP((A396:A1230/'Life tables'!$I$2)+age,lifetable,13,1),IF(male=1,VLOOKUP((A396:A1230/'Life tables'!$I$2)+age,lifetable,10,1),"error"))</f>
        <v>7.1453294378398535E-4</v>
      </c>
      <c r="F398" s="101">
        <f t="shared" si="109"/>
        <v>159.89118936309438</v>
      </c>
      <c r="G398" s="101">
        <f t="shared" si="110"/>
        <v>16.061404605345405</v>
      </c>
      <c r="H398" s="101">
        <f t="shared" si="111"/>
        <v>0.36754551214404929</v>
      </c>
      <c r="I398" s="101">
        <f t="shared" si="112"/>
        <v>0.36754551214404929</v>
      </c>
      <c r="J398" s="101">
        <f t="shared" si="113"/>
        <v>46.802130282798096</v>
      </c>
      <c r="K398" s="101">
        <f t="shared" si="114"/>
        <v>14.541638457933136</v>
      </c>
      <c r="L398" s="101">
        <f t="shared" si="123"/>
        <v>81.750924992729651</v>
      </c>
      <c r="M398" s="101">
        <f t="shared" si="115"/>
        <v>840.1088106369051</v>
      </c>
      <c r="N398" s="101">
        <f t="shared" si="116"/>
        <v>80.904298667175922</v>
      </c>
      <c r="O398" s="101">
        <f t="shared" si="117"/>
        <v>1.9311772230367854</v>
      </c>
      <c r="P398" s="101">
        <f t="shared" si="118"/>
        <v>1.9311772230367854</v>
      </c>
      <c r="Q398" s="101">
        <f t="shared" si="119"/>
        <v>190.99932045601392</v>
      </c>
      <c r="R398" s="101">
        <f t="shared" si="120"/>
        <v>8.3372776156401347</v>
      </c>
      <c r="S398" s="101">
        <f t="shared" si="124"/>
        <v>556.00555945200153</v>
      </c>
      <c r="T398" s="101">
        <f t="shared" si="108"/>
        <v>237.80145073881201</v>
      </c>
      <c r="U398" s="101">
        <f t="shared" si="108"/>
        <v>22.878916073573272</v>
      </c>
      <c r="V398" s="33">
        <f t="shared" si="121"/>
        <v>999.99999999999955</v>
      </c>
      <c r="W398" s="105">
        <f t="shared" si="122"/>
        <v>1000827.9240350296</v>
      </c>
      <c r="X398" s="112">
        <f t="shared" si="125"/>
        <v>739.31963318761427</v>
      </c>
      <c r="Y398" s="32">
        <f>(uNES*L398+ uOCEX*G398+uEREX*'PH + UC'!H398+uHOEX*I398+uNES*S398+ uOCEX*N398+uEREX*O398+uHOEX*P398)/(1+oDR)^A$5:A$65536</f>
        <v>432.30776445761558</v>
      </c>
    </row>
    <row r="399" spans="1:25" x14ac:dyDescent="0.25">
      <c r="A399" s="4">
        <v>393</v>
      </c>
      <c r="C399" s="110">
        <f>IF(male=0,VLOOKUP((A397:A1231/'Life tables'!$I$2)+age,lifetable,13,1),IF(male=1,VLOOKUP((A397:A1231/'Life tables'!$I$2)+age,lifetable,10,1),"error"))</f>
        <v>7.1453294378398535E-4</v>
      </c>
      <c r="F399" s="101">
        <f t="shared" si="109"/>
        <v>159.89118870763346</v>
      </c>
      <c r="G399" s="101">
        <f t="shared" si="110"/>
        <v>16.061404539502984</v>
      </c>
      <c r="H399" s="101">
        <f t="shared" si="111"/>
        <v>0.36754551063732638</v>
      </c>
      <c r="I399" s="101">
        <f t="shared" si="112"/>
        <v>0.36754551063732638</v>
      </c>
      <c r="J399" s="101">
        <f t="shared" si="113"/>
        <v>46.92837945396878</v>
      </c>
      <c r="K399" s="101">
        <f t="shared" si="114"/>
        <v>14.570450027193788</v>
      </c>
      <c r="L399" s="101">
        <f t="shared" si="123"/>
        <v>81.595863665693258</v>
      </c>
      <c r="M399" s="101">
        <f t="shared" si="115"/>
        <v>840.108811292366</v>
      </c>
      <c r="N399" s="101">
        <f t="shared" si="116"/>
        <v>80.904298730298237</v>
      </c>
      <c r="O399" s="101">
        <f t="shared" si="117"/>
        <v>1.9311772245435084</v>
      </c>
      <c r="P399" s="101">
        <f t="shared" si="118"/>
        <v>1.9311772245435084</v>
      </c>
      <c r="Q399" s="101">
        <f t="shared" si="119"/>
        <v>191.66017444427649</v>
      </c>
      <c r="R399" s="101">
        <f t="shared" si="120"/>
        <v>8.3597774859434715</v>
      </c>
      <c r="S399" s="101">
        <f t="shared" si="124"/>
        <v>555.32220618276074</v>
      </c>
      <c r="T399" s="101">
        <f t="shared" si="108"/>
        <v>238.58855389824527</v>
      </c>
      <c r="U399" s="101">
        <f t="shared" si="108"/>
        <v>22.930227513137261</v>
      </c>
      <c r="V399" s="33">
        <f t="shared" si="121"/>
        <v>999.99999999999943</v>
      </c>
      <c r="W399" s="105">
        <f t="shared" si="122"/>
        <v>998391.75408873521</v>
      </c>
      <c r="X399" s="112">
        <f t="shared" si="125"/>
        <v>738.48121858861691</v>
      </c>
      <c r="Y399" s="32">
        <f>(uNES*L399+ uOCEX*G399+uEREX*'PH + UC'!H399+uHOEX*I399+uNES*S399+ uOCEX*N399+uEREX*O399+uHOEX*P399)/(1+oDR)^A$5:A$65536</f>
        <v>431.68248943654692</v>
      </c>
    </row>
    <row r="400" spans="1:25" x14ac:dyDescent="0.25">
      <c r="A400" s="4">
        <v>394</v>
      </c>
      <c r="C400" s="110">
        <f>IF(male=0,VLOOKUP((A398:A1232/'Life tables'!$I$2)+age,lifetable,13,1),IF(male=1,VLOOKUP((A398:A1232/'Life tables'!$I$2)+age,lifetable,10,1),"error"))</f>
        <v>7.1453294378398535E-4</v>
      </c>
      <c r="F400" s="101">
        <f t="shared" si="109"/>
        <v>159.89118808136615</v>
      </c>
      <c r="G400" s="101">
        <f t="shared" si="110"/>
        <v>16.061404476593122</v>
      </c>
      <c r="H400" s="101">
        <f t="shared" si="111"/>
        <v>0.36754550919771145</v>
      </c>
      <c r="I400" s="101">
        <f t="shared" si="112"/>
        <v>0.36754550919771145</v>
      </c>
      <c r="J400" s="101">
        <f t="shared" si="113"/>
        <v>47.05462862464497</v>
      </c>
      <c r="K400" s="101">
        <f t="shared" si="114"/>
        <v>14.59926159634159</v>
      </c>
      <c r="L400" s="101">
        <f t="shared" si="123"/>
        <v>81.44080236539105</v>
      </c>
      <c r="M400" s="101">
        <f t="shared" si="115"/>
        <v>840.10881191863336</v>
      </c>
      <c r="N400" s="101">
        <f t="shared" si="116"/>
        <v>80.904298790609133</v>
      </c>
      <c r="O400" s="101">
        <f t="shared" si="117"/>
        <v>1.9311772259831232</v>
      </c>
      <c r="P400" s="101">
        <f t="shared" si="118"/>
        <v>1.9311772259831232</v>
      </c>
      <c r="Q400" s="101">
        <f t="shared" si="119"/>
        <v>192.32102843303173</v>
      </c>
      <c r="R400" s="101">
        <f t="shared" si="120"/>
        <v>8.3822773562635806</v>
      </c>
      <c r="S400" s="101">
        <f t="shared" si="124"/>
        <v>554.63885288676272</v>
      </c>
      <c r="T400" s="101">
        <f t="shared" si="108"/>
        <v>239.3756570576767</v>
      </c>
      <c r="U400" s="101">
        <f t="shared" si="108"/>
        <v>22.98153895260517</v>
      </c>
      <c r="V400" s="33">
        <f t="shared" si="121"/>
        <v>999.99999999999955</v>
      </c>
      <c r="W400" s="105">
        <f t="shared" si="122"/>
        <v>995959.86209656019</v>
      </c>
      <c r="X400" s="112">
        <f t="shared" si="125"/>
        <v>737.64280398971778</v>
      </c>
      <c r="Y400" s="32">
        <f>(uNES*L400+ uOCEX*G400+uEREX*'PH + UC'!H400+uHOEX*I400+uNES*S400+ uOCEX*N400+uEREX*O400+uHOEX*P400)/(1+oDR)^A$5:A$65536</f>
        <v>431.05753830416108</v>
      </c>
    </row>
    <row r="401" spans="1:25" x14ac:dyDescent="0.25">
      <c r="A401" s="4">
        <v>395</v>
      </c>
      <c r="C401" s="110">
        <f>IF(male=0,VLOOKUP((A399:A1233/'Life tables'!$I$2)+age,lifetable,13,1),IF(male=1,VLOOKUP((A399:A1233/'Life tables'!$I$2)+age,lifetable,10,1),"error"))</f>
        <v>7.1453294378398535E-4</v>
      </c>
      <c r="F401" s="101">
        <f t="shared" si="109"/>
        <v>159.89118748299219</v>
      </c>
      <c r="G401" s="101">
        <f t="shared" si="110"/>
        <v>16.061404416485203</v>
      </c>
      <c r="H401" s="101">
        <f t="shared" si="111"/>
        <v>0.36754550782221568</v>
      </c>
      <c r="I401" s="101">
        <f t="shared" si="112"/>
        <v>0.36754550782221568</v>
      </c>
      <c r="J401" s="101">
        <f t="shared" si="113"/>
        <v>47.180877794848683</v>
      </c>
      <c r="K401" s="101">
        <f t="shared" si="114"/>
        <v>14.628073165381569</v>
      </c>
      <c r="L401" s="101">
        <f t="shared" si="123"/>
        <v>81.285741090632314</v>
      </c>
      <c r="M401" s="101">
        <f t="shared" si="115"/>
        <v>840.10881251700732</v>
      </c>
      <c r="N401" s="101">
        <f t="shared" si="116"/>
        <v>80.90429884823385</v>
      </c>
      <c r="O401" s="101">
        <f t="shared" si="117"/>
        <v>1.9311772273586192</v>
      </c>
      <c r="P401" s="101">
        <f t="shared" si="118"/>
        <v>1.9311772273586192</v>
      </c>
      <c r="Q401" s="101">
        <f t="shared" si="119"/>
        <v>192.98188242225766</v>
      </c>
      <c r="R401" s="101">
        <f t="shared" si="120"/>
        <v>8.404777226599716</v>
      </c>
      <c r="S401" s="101">
        <f t="shared" si="124"/>
        <v>553.95549956519881</v>
      </c>
      <c r="T401" s="101">
        <f t="shared" si="108"/>
        <v>240.16276021710632</v>
      </c>
      <c r="U401" s="101">
        <f t="shared" si="108"/>
        <v>23.032850391981285</v>
      </c>
      <c r="V401" s="33">
        <f t="shared" si="121"/>
        <v>999.99999999999955</v>
      </c>
      <c r="W401" s="105">
        <f t="shared" si="122"/>
        <v>993532.24144293228</v>
      </c>
      <c r="X401" s="112">
        <f t="shared" si="125"/>
        <v>736.80438939091187</v>
      </c>
      <c r="Y401" s="32">
        <f>(uNES*L401+ uOCEX*G401+uEREX*'PH + UC'!H401+uHOEX*I401+uNES*S401+ uOCEX*N401+uEREX*O401+uHOEX*P401)/(1+oDR)^A$5:A$65536</f>
        <v>430.43291092587737</v>
      </c>
    </row>
    <row r="402" spans="1:25" x14ac:dyDescent="0.25">
      <c r="A402" s="4">
        <v>396</v>
      </c>
      <c r="C402" s="110">
        <f>IF(male=0,VLOOKUP((A400:A1234/'Life tables'!$I$2)+age,lifetable,13,1),IF(male=1,VLOOKUP((A400:A1234/'Life tables'!$I$2)+age,lifetable,10,1),"error"))</f>
        <v>7.1453294378398535E-4</v>
      </c>
      <c r="F402" s="101">
        <f t="shared" si="109"/>
        <v>159.89118691126927</v>
      </c>
      <c r="G402" s="101">
        <f t="shared" si="110"/>
        <v>16.061404359054439</v>
      </c>
      <c r="H402" s="101">
        <f t="shared" si="111"/>
        <v>0.36754550650798318</v>
      </c>
      <c r="I402" s="101">
        <f t="shared" si="112"/>
        <v>0.36754550650798318</v>
      </c>
      <c r="J402" s="101">
        <f t="shared" si="113"/>
        <v>47.307126964600968</v>
      </c>
      <c r="K402" s="101">
        <f t="shared" si="114"/>
        <v>14.656884734318526</v>
      </c>
      <c r="L402" s="101">
        <f t="shared" si="123"/>
        <v>81.13067984027937</v>
      </c>
      <c r="M402" s="101">
        <f t="shared" si="115"/>
        <v>840.10881308873024</v>
      </c>
      <c r="N402" s="101">
        <f t="shared" si="116"/>
        <v>80.904298903292002</v>
      </c>
      <c r="O402" s="101">
        <f t="shared" si="117"/>
        <v>1.9311772286728517</v>
      </c>
      <c r="P402" s="101">
        <f t="shared" si="118"/>
        <v>1.9311772286728517</v>
      </c>
      <c r="Q402" s="101">
        <f t="shared" si="119"/>
        <v>193.6427364119333</v>
      </c>
      <c r="R402" s="101">
        <f t="shared" si="120"/>
        <v>8.4272770969511637</v>
      </c>
      <c r="S402" s="101">
        <f t="shared" si="124"/>
        <v>553.27214621920803</v>
      </c>
      <c r="T402" s="101">
        <f t="shared" si="108"/>
        <v>240.94986337653427</v>
      </c>
      <c r="U402" s="101">
        <f t="shared" si="108"/>
        <v>23.084161831269689</v>
      </c>
      <c r="V402" s="33">
        <f t="shared" si="121"/>
        <v>999.99999999999955</v>
      </c>
      <c r="W402" s="105">
        <f t="shared" si="122"/>
        <v>991108.88552183658</v>
      </c>
      <c r="X402" s="112">
        <f t="shared" si="125"/>
        <v>735.96597479219554</v>
      </c>
      <c r="Y402" s="32">
        <f>(uNES*L402+ uOCEX*G402+uEREX*'PH + UC'!H402+uHOEX*I402+uNES*S402+ uOCEX*N402+uEREX*O402+uHOEX*P402)/(1+oDR)^A$5:A$65536</f>
        <v>429.80860716716592</v>
      </c>
    </row>
    <row r="403" spans="1:25" x14ac:dyDescent="0.25">
      <c r="A403" s="4">
        <v>397</v>
      </c>
      <c r="C403" s="110">
        <f>IF(male=0,VLOOKUP((A401:A1235/'Life tables'!$I$2)+age,lifetable,13,1),IF(male=1,VLOOKUP((A401:A1235/'Life tables'!$I$2)+age,lifetable,10,1),"error"))</f>
        <v>7.1453294378398535E-4</v>
      </c>
      <c r="F403" s="101">
        <f t="shared" si="109"/>
        <v>159.89118636501036</v>
      </c>
      <c r="G403" s="101">
        <f t="shared" si="110"/>
        <v>16.06140430418159</v>
      </c>
      <c r="H403" s="101">
        <f t="shared" si="111"/>
        <v>0.36754550525228541</v>
      </c>
      <c r="I403" s="101">
        <f t="shared" si="112"/>
        <v>0.36754550525228541</v>
      </c>
      <c r="J403" s="101">
        <f t="shared" si="113"/>
        <v>47.433376133921932</v>
      </c>
      <c r="K403" s="101">
        <f t="shared" si="114"/>
        <v>14.68569630315705</v>
      </c>
      <c r="L403" s="101">
        <f t="shared" si="123"/>
        <v>80.975618613245217</v>
      </c>
      <c r="M403" s="101">
        <f t="shared" si="115"/>
        <v>840.10881363498913</v>
      </c>
      <c r="N403" s="101">
        <f t="shared" si="116"/>
        <v>80.904298955897914</v>
      </c>
      <c r="O403" s="101">
        <f t="shared" si="117"/>
        <v>1.9311772299285495</v>
      </c>
      <c r="P403" s="101">
        <f t="shared" si="118"/>
        <v>1.9311772299285495</v>
      </c>
      <c r="Q403" s="101">
        <f t="shared" si="119"/>
        <v>194.30359040203865</v>
      </c>
      <c r="R403" s="101">
        <f t="shared" si="120"/>
        <v>8.4497769673172414</v>
      </c>
      <c r="S403" s="101">
        <f t="shared" si="124"/>
        <v>552.58879284987825</v>
      </c>
      <c r="T403" s="101">
        <f t="shared" si="108"/>
        <v>241.73696653596059</v>
      </c>
      <c r="U403" s="101">
        <f t="shared" si="108"/>
        <v>23.135473270474293</v>
      </c>
      <c r="V403" s="33">
        <f t="shared" si="121"/>
        <v>999.99999999999955</v>
      </c>
      <c r="W403" s="105">
        <f t="shared" si="122"/>
        <v>988689.78773679875</v>
      </c>
      <c r="X403" s="112">
        <f t="shared" si="125"/>
        <v>735.1275601935647</v>
      </c>
      <c r="Y403" s="32">
        <f>(uNES*L403+ uOCEX*G403+uEREX*'PH + UC'!H403+uHOEX*I403+uNES*S403+ uOCEX*N403+uEREX*O403+uHOEX*P403)/(1+oDR)^A$5:A$65536</f>
        <v>429.18462689354726</v>
      </c>
    </row>
    <row r="404" spans="1:25" x14ac:dyDescent="0.25">
      <c r="A404" s="4">
        <v>398</v>
      </c>
      <c r="C404" s="110">
        <f>IF(male=0,VLOOKUP((A402:A1236/'Life tables'!$I$2)+age,lifetable,13,1),IF(male=1,VLOOKUP((A402:A1236/'Life tables'!$I$2)+age,lifetable,10,1),"error"))</f>
        <v>7.1453294378398535E-4</v>
      </c>
      <c r="F404" s="101">
        <f t="shared" si="109"/>
        <v>159.8911858430813</v>
      </c>
      <c r="G404" s="101">
        <f t="shared" si="110"/>
        <v>16.061404251752723</v>
      </c>
      <c r="H404" s="101">
        <f t="shared" si="111"/>
        <v>0.36754550405251518</v>
      </c>
      <c r="I404" s="101">
        <f t="shared" si="112"/>
        <v>0.36754550405251518</v>
      </c>
      <c r="J404" s="101">
        <f t="shared" si="113"/>
        <v>47.559625302830781</v>
      </c>
      <c r="K404" s="101">
        <f t="shared" si="114"/>
        <v>14.714507871901525</v>
      </c>
      <c r="L404" s="101">
        <f t="shared" si="123"/>
        <v>80.820557408491254</v>
      </c>
      <c r="M404" s="101">
        <f t="shared" si="115"/>
        <v>840.10881415691824</v>
      </c>
      <c r="N404" s="101">
        <f t="shared" si="116"/>
        <v>80.904299006160826</v>
      </c>
      <c r="O404" s="101">
        <f t="shared" si="117"/>
        <v>1.9311772311283197</v>
      </c>
      <c r="P404" s="101">
        <f t="shared" si="118"/>
        <v>1.9311772311283197</v>
      </c>
      <c r="Q404" s="101">
        <f t="shared" si="119"/>
        <v>194.96444439255458</v>
      </c>
      <c r="R404" s="101">
        <f t="shared" si="120"/>
        <v>8.4722768376972972</v>
      </c>
      <c r="S404" s="101">
        <f t="shared" si="124"/>
        <v>551.90543945824891</v>
      </c>
      <c r="T404" s="101">
        <f t="shared" si="108"/>
        <v>242.52406969538538</v>
      </c>
      <c r="U404" s="101">
        <f t="shared" si="108"/>
        <v>23.186784709598822</v>
      </c>
      <c r="V404" s="33">
        <f t="shared" si="121"/>
        <v>999.99999999999955</v>
      </c>
      <c r="W404" s="105">
        <f t="shared" si="122"/>
        <v>986274.94150087587</v>
      </c>
      <c r="X404" s="112">
        <f t="shared" si="125"/>
        <v>734.28914559501538</v>
      </c>
      <c r="Y404" s="32">
        <f>(uNES*L404+ uOCEX*G404+uEREX*'PH + UC'!H404+uHOEX*I404+uNES*S404+ uOCEX*N404+uEREX*O404+uHOEX*P404)/(1+oDR)^A$5:A$65536</f>
        <v>428.56096997059319</v>
      </c>
    </row>
    <row r="405" spans="1:25" x14ac:dyDescent="0.25">
      <c r="A405" s="4">
        <v>399</v>
      </c>
      <c r="C405" s="110">
        <f>IF(male=0,VLOOKUP((A403:A1237/'Life tables'!$I$2)+age,lifetable,13,1),IF(male=1,VLOOKUP((A403:A1237/'Life tables'!$I$2)+age,lifetable,10,1),"error"))</f>
        <v>7.1453294378398535E-4</v>
      </c>
      <c r="F405" s="101">
        <f t="shared" si="109"/>
        <v>159.89118534439851</v>
      </c>
      <c r="G405" s="101">
        <f t="shared" si="110"/>
        <v>16.061404201658995</v>
      </c>
      <c r="H405" s="101">
        <f t="shared" si="111"/>
        <v>0.36754550290618171</v>
      </c>
      <c r="I405" s="101">
        <f t="shared" si="112"/>
        <v>0.36754550290618171</v>
      </c>
      <c r="J405" s="101">
        <f t="shared" si="113"/>
        <v>47.685874471345876</v>
      </c>
      <c r="K405" s="101">
        <f t="shared" si="114"/>
        <v>14.743319440556141</v>
      </c>
      <c r="L405" s="101">
        <f t="shared" si="123"/>
        <v>80.665496225025137</v>
      </c>
      <c r="M405" s="101">
        <f t="shared" si="115"/>
        <v>840.10881465560112</v>
      </c>
      <c r="N405" s="101">
        <f t="shared" si="116"/>
        <v>80.90429905418506</v>
      </c>
      <c r="O405" s="101">
        <f t="shared" si="117"/>
        <v>1.9311772322746534</v>
      </c>
      <c r="P405" s="101">
        <f t="shared" si="118"/>
        <v>1.9311772322746534</v>
      </c>
      <c r="Q405" s="101">
        <f t="shared" si="119"/>
        <v>195.62529838346279</v>
      </c>
      <c r="R405" s="101">
        <f t="shared" si="120"/>
        <v>8.4947767080907095</v>
      </c>
      <c r="S405" s="101">
        <f t="shared" si="124"/>
        <v>551.22208604531329</v>
      </c>
      <c r="T405" s="101">
        <f t="shared" si="108"/>
        <v>243.31117285480866</v>
      </c>
      <c r="U405" s="101">
        <f t="shared" si="108"/>
        <v>23.23809614864685</v>
      </c>
      <c r="V405" s="33">
        <f t="shared" si="121"/>
        <v>999.99999999999966</v>
      </c>
      <c r="W405" s="105">
        <f t="shared" si="122"/>
        <v>983864.34023663984</v>
      </c>
      <c r="X405" s="112">
        <f t="shared" si="125"/>
        <v>733.45073099654417</v>
      </c>
      <c r="Y405" s="32">
        <f>(uNES*L405+ uOCEX*G405+uEREX*'PH + UC'!H405+uHOEX*I405+uNES*S405+ uOCEX*N405+uEREX*O405+uHOEX*P405)/(1+oDR)^A$5:A$65536</f>
        <v>427.93763626392541</v>
      </c>
    </row>
    <row r="406" spans="1:25" x14ac:dyDescent="0.25">
      <c r="A406" s="4">
        <v>400</v>
      </c>
      <c r="C406" s="110">
        <f>IF(male=0,VLOOKUP((A404:A1238/'Life tables'!$I$2)+age,lifetable,13,1),IF(male=1,VLOOKUP((A404:A1238/'Life tables'!$I$2)+age,lifetable,10,1),"error"))</f>
        <v>7.1453294378398535E-4</v>
      </c>
      <c r="F406" s="101">
        <f t="shared" si="109"/>
        <v>159.89118486792657</v>
      </c>
      <c r="G406" s="101">
        <f t="shared" si="110"/>
        <v>16.061404153796389</v>
      </c>
      <c r="H406" s="101">
        <f t="shared" si="111"/>
        <v>0.36754550181090484</v>
      </c>
      <c r="I406" s="101">
        <f t="shared" si="112"/>
        <v>0.36754550181090484</v>
      </c>
      <c r="J406" s="101">
        <f t="shared" si="113"/>
        <v>47.812123639484746</v>
      </c>
      <c r="K406" s="101">
        <f t="shared" si="114"/>
        <v>14.772131009124898</v>
      </c>
      <c r="L406" s="101">
        <f t="shared" si="123"/>
        <v>80.510435061898733</v>
      </c>
      <c r="M406" s="101">
        <f t="shared" si="115"/>
        <v>840.10881513207312</v>
      </c>
      <c r="N406" s="101">
        <f t="shared" si="116"/>
        <v>80.904299100070347</v>
      </c>
      <c r="O406" s="101">
        <f t="shared" si="117"/>
        <v>1.9311772333699304</v>
      </c>
      <c r="P406" s="101">
        <f t="shared" si="118"/>
        <v>1.9311772333699304</v>
      </c>
      <c r="Q406" s="101">
        <f t="shared" si="119"/>
        <v>196.2861523747458</v>
      </c>
      <c r="R406" s="101">
        <f t="shared" si="120"/>
        <v>8.5172765784968814</v>
      </c>
      <c r="S406" s="101">
        <f t="shared" si="124"/>
        <v>550.53873261202023</v>
      </c>
      <c r="T406" s="101">
        <f t="shared" si="108"/>
        <v>244.09827601423055</v>
      </c>
      <c r="U406" s="101">
        <f t="shared" si="108"/>
        <v>23.289407587621781</v>
      </c>
      <c r="V406" s="33">
        <f t="shared" si="121"/>
        <v>999.99999999999966</v>
      </c>
      <c r="W406" s="105">
        <f t="shared" si="122"/>
        <v>981457.97737616731</v>
      </c>
      <c r="X406" s="112">
        <f t="shared" si="125"/>
        <v>732.61231639814741</v>
      </c>
      <c r="Y406" s="32">
        <f>(uNES*L406+ uOCEX*G406+uEREX*'PH + UC'!H406+uHOEX*I406+uNES*S406+ uOCEX*N406+uEREX*O406+uHOEX*P406)/(1+oDR)^A$5:A$65536</f>
        <v>427.3146256392165</v>
      </c>
    </row>
    <row r="407" spans="1:25" x14ac:dyDescent="0.25">
      <c r="A407" s="4">
        <v>401</v>
      </c>
      <c r="C407" s="110">
        <f>IF(male=0,VLOOKUP((A405:A1239/'Life tables'!$I$2)+age,lifetable,13,1),IF(male=1,VLOOKUP((A405:A1239/'Life tables'!$I$2)+age,lifetable,10,1),"error"))</f>
        <v>7.1453294378398535E-4</v>
      </c>
      <c r="F407" s="101">
        <f t="shared" si="109"/>
        <v>159.89118441267621</v>
      </c>
      <c r="G407" s="101">
        <f t="shared" si="110"/>
        <v>16.061404108065538</v>
      </c>
      <c r="H407" s="101">
        <f t="shared" si="111"/>
        <v>0.3675455007644105</v>
      </c>
      <c r="I407" s="101">
        <f t="shared" si="112"/>
        <v>0.3675455007644105</v>
      </c>
      <c r="J407" s="101">
        <f t="shared" si="113"/>
        <v>47.938372807264152</v>
      </c>
      <c r="K407" s="101">
        <f t="shared" si="114"/>
        <v>14.800942577611622</v>
      </c>
      <c r="L407" s="101">
        <f t="shared" si="123"/>
        <v>80.35537391820607</v>
      </c>
      <c r="M407" s="101">
        <f t="shared" si="115"/>
        <v>840.10881558732342</v>
      </c>
      <c r="N407" s="101">
        <f t="shared" si="116"/>
        <v>80.904299143911942</v>
      </c>
      <c r="O407" s="101">
        <f t="shared" si="117"/>
        <v>1.9311772344164246</v>
      </c>
      <c r="P407" s="101">
        <f t="shared" si="118"/>
        <v>1.9311772344164246</v>
      </c>
      <c r="Q407" s="101">
        <f t="shared" si="119"/>
        <v>196.94700636638692</v>
      </c>
      <c r="R407" s="101">
        <f t="shared" si="120"/>
        <v>8.5397764489152461</v>
      </c>
      <c r="S407" s="101">
        <f t="shared" si="124"/>
        <v>549.85537915927648</v>
      </c>
      <c r="T407" s="101">
        <f t="shared" si="108"/>
        <v>244.88537917365107</v>
      </c>
      <c r="U407" s="101">
        <f t="shared" si="108"/>
        <v>23.34071902652687</v>
      </c>
      <c r="V407" s="33">
        <f t="shared" si="121"/>
        <v>999.99999999999966</v>
      </c>
      <c r="W407" s="105">
        <f t="shared" si="122"/>
        <v>979055.84636102337</v>
      </c>
      <c r="X407" s="112">
        <f t="shared" si="125"/>
        <v>731.77390179982172</v>
      </c>
      <c r="Y407" s="32">
        <f>(uNES*L407+ uOCEX*G407+uEREX*'PH + UC'!H407+uHOEX*I407+uNES*S407+ uOCEX*N407+uEREX*O407+uHOEX*P407)/(1+oDR)^A$5:A$65536</f>
        <v>426.69193796218985</v>
      </c>
    </row>
    <row r="408" spans="1:25" x14ac:dyDescent="0.25">
      <c r="A408" s="4">
        <v>402</v>
      </c>
      <c r="C408" s="110">
        <f>IF(male=0,VLOOKUP((A406:A1240/'Life tables'!$I$2)+age,lifetable,13,1),IF(male=1,VLOOKUP((A406:A1240/'Life tables'!$I$2)+age,lifetable,10,1),"error"))</f>
        <v>7.1453294378398535E-4</v>
      </c>
      <c r="F408" s="101">
        <f t="shared" si="109"/>
        <v>159.8911839777023</v>
      </c>
      <c r="G408" s="101">
        <f t="shared" si="110"/>
        <v>16.061404064371498</v>
      </c>
      <c r="H408" s="101">
        <f t="shared" si="111"/>
        <v>0.36754549976452605</v>
      </c>
      <c r="I408" s="101">
        <f t="shared" si="112"/>
        <v>0.36754549976452605</v>
      </c>
      <c r="J408" s="101">
        <f t="shared" si="113"/>
        <v>48.06462197470011</v>
      </c>
      <c r="K408" s="101">
        <f t="shared" si="114"/>
        <v>14.829754146019965</v>
      </c>
      <c r="L408" s="101">
        <f t="shared" si="123"/>
        <v>80.200312793081679</v>
      </c>
      <c r="M408" s="101">
        <f t="shared" si="115"/>
        <v>840.10881602229733</v>
      </c>
      <c r="N408" s="101">
        <f t="shared" si="116"/>
        <v>80.904299185800866</v>
      </c>
      <c r="O408" s="101">
        <f t="shared" si="117"/>
        <v>1.931177235416309</v>
      </c>
      <c r="P408" s="101">
        <f t="shared" si="118"/>
        <v>1.931177235416309</v>
      </c>
      <c r="Q408" s="101">
        <f t="shared" si="119"/>
        <v>197.6078603583702</v>
      </c>
      <c r="R408" s="101">
        <f t="shared" si="120"/>
        <v>8.5622763193452602</v>
      </c>
      <c r="S408" s="101">
        <f t="shared" si="124"/>
        <v>549.17202568794846</v>
      </c>
      <c r="T408" s="101">
        <f t="shared" si="108"/>
        <v>245.67248233307032</v>
      </c>
      <c r="U408" s="101">
        <f t="shared" si="108"/>
        <v>23.392030465365224</v>
      </c>
      <c r="V408" s="33">
        <f t="shared" si="121"/>
        <v>999.99999999999966</v>
      </c>
      <c r="W408" s="105">
        <f t="shared" si="122"/>
        <v>976657.94064225187</v>
      </c>
      <c r="X408" s="112">
        <f t="shared" si="125"/>
        <v>730.93548720156423</v>
      </c>
      <c r="Y408" s="32">
        <f>(uNES*L408+ uOCEX*G408+uEREX*'PH + UC'!H408+uHOEX*I408+uNES*S408+ uOCEX*N408+uEREX*O408+uHOEX*P408)/(1+oDR)^A$5:A$65536</f>
        <v>426.06957309861946</v>
      </c>
    </row>
    <row r="409" spans="1:25" x14ac:dyDescent="0.25">
      <c r="A409" s="4">
        <v>403</v>
      </c>
      <c r="C409" s="110">
        <f>IF(male=0,VLOOKUP((A407:A1241/'Life tables'!$I$2)+age,lifetable,13,1),IF(male=1,VLOOKUP((A407:A1241/'Life tables'!$I$2)+age,lifetable,10,1),"error"))</f>
        <v>7.1453294378398535E-4</v>
      </c>
      <c r="F409" s="101">
        <f t="shared" si="109"/>
        <v>159.89118356210173</v>
      </c>
      <c r="G409" s="101">
        <f t="shared" si="110"/>
        <v>16.061404022623552</v>
      </c>
      <c r="H409" s="101">
        <f t="shared" si="111"/>
        <v>0.36754549880917559</v>
      </c>
      <c r="I409" s="101">
        <f t="shared" si="112"/>
        <v>0.36754549880917559</v>
      </c>
      <c r="J409" s="101">
        <f t="shared" si="113"/>
        <v>48.190871141807911</v>
      </c>
      <c r="K409" s="101">
        <f t="shared" si="114"/>
        <v>14.85856571435342</v>
      </c>
      <c r="L409" s="101">
        <f t="shared" si="123"/>
        <v>80.045251685698503</v>
      </c>
      <c r="M409" s="101">
        <f t="shared" si="115"/>
        <v>840.10881643789787</v>
      </c>
      <c r="N409" s="101">
        <f t="shared" si="116"/>
        <v>80.904299225824104</v>
      </c>
      <c r="O409" s="101">
        <f t="shared" si="117"/>
        <v>1.9311772363716595</v>
      </c>
      <c r="P409" s="101">
        <f t="shared" si="118"/>
        <v>1.9311772363716595</v>
      </c>
      <c r="Q409" s="101">
        <f t="shared" si="119"/>
        <v>198.2687143506804</v>
      </c>
      <c r="R409" s="101">
        <f t="shared" si="120"/>
        <v>8.584776189786405</v>
      </c>
      <c r="S409" s="101">
        <f t="shared" si="124"/>
        <v>548.4886721988637</v>
      </c>
      <c r="T409" s="101">
        <f t="shared" si="108"/>
        <v>246.45958549248832</v>
      </c>
      <c r="U409" s="101">
        <f t="shared" si="108"/>
        <v>23.443341904139825</v>
      </c>
      <c r="V409" s="33">
        <f t="shared" si="121"/>
        <v>999.99999999999955</v>
      </c>
      <c r="W409" s="105">
        <f t="shared" si="122"/>
        <v>974264.25368035887</v>
      </c>
      <c r="X409" s="112">
        <f t="shared" si="125"/>
        <v>730.09707260337154</v>
      </c>
      <c r="Y409" s="32">
        <f>(uNES*L409+ uOCEX*G409+uEREX*'PH + UC'!H409+uHOEX*I409+uNES*S409+ uOCEX*N409+uEREX*O409+uHOEX*P409)/(1+oDR)^A$5:A$65536</f>
        <v>425.44753091432966</v>
      </c>
    </row>
    <row r="410" spans="1:25" x14ac:dyDescent="0.25">
      <c r="A410" s="4">
        <v>404</v>
      </c>
      <c r="C410" s="110">
        <f>IF(male=0,VLOOKUP((A408:A1242/'Life tables'!$I$2)+age,lifetable,13,1),IF(male=1,VLOOKUP((A408:A1242/'Life tables'!$I$2)+age,lifetable,10,1),"error"))</f>
        <v>7.1453294378398535E-4</v>
      </c>
      <c r="F410" s="101">
        <f t="shared" si="109"/>
        <v>159.89118316501163</v>
      </c>
      <c r="G410" s="101">
        <f t="shared" si="110"/>
        <v>16.061403982735019</v>
      </c>
      <c r="H410" s="101">
        <f t="shared" si="111"/>
        <v>0.36754549789637553</v>
      </c>
      <c r="I410" s="101">
        <f t="shared" si="112"/>
        <v>0.36754549789637553</v>
      </c>
      <c r="J410" s="101">
        <f t="shared" si="113"/>
        <v>48.317120308602171</v>
      </c>
      <c r="K410" s="101">
        <f t="shared" si="114"/>
        <v>14.88737728261532</v>
      </c>
      <c r="L410" s="101">
        <f t="shared" si="123"/>
        <v>79.890190595266361</v>
      </c>
      <c r="M410" s="101">
        <f t="shared" si="115"/>
        <v>840.10881683498803</v>
      </c>
      <c r="N410" s="101">
        <f t="shared" si="116"/>
        <v>80.904299264064747</v>
      </c>
      <c r="O410" s="101">
        <f t="shared" si="117"/>
        <v>1.9311772372844596</v>
      </c>
      <c r="P410" s="101">
        <f t="shared" si="118"/>
        <v>1.9311772372844596</v>
      </c>
      <c r="Q410" s="101">
        <f t="shared" si="119"/>
        <v>198.92956834330298</v>
      </c>
      <c r="R410" s="101">
        <f t="shared" si="120"/>
        <v>8.6072760602381848</v>
      </c>
      <c r="S410" s="101">
        <f t="shared" si="124"/>
        <v>547.80531869281322</v>
      </c>
      <c r="T410" s="101">
        <f t="shared" si="108"/>
        <v>247.24668865190515</v>
      </c>
      <c r="U410" s="101">
        <f t="shared" si="108"/>
        <v>23.494653342853503</v>
      </c>
      <c r="V410" s="33">
        <f t="shared" si="121"/>
        <v>999.99999999999966</v>
      </c>
      <c r="W410" s="105">
        <f t="shared" si="122"/>
        <v>971874.77894530154</v>
      </c>
      <c r="X410" s="112">
        <f t="shared" si="125"/>
        <v>729.25865800524093</v>
      </c>
      <c r="Y410" s="32">
        <f>(uNES*L410+ uOCEX*G410+uEREX*'PH + UC'!H410+uHOEX*I410+uNES*S410+ uOCEX*N410+uEREX*O410+uHOEX*P410)/(1+oDR)^A$5:A$65536</f>
        <v>424.82581127519546</v>
      </c>
    </row>
    <row r="411" spans="1:25" x14ac:dyDescent="0.25">
      <c r="A411" s="4">
        <v>405</v>
      </c>
      <c r="C411" s="110">
        <f>IF(male=0,VLOOKUP((A409:A1243/'Life tables'!$I$2)+age,lifetable,13,1),IF(male=1,VLOOKUP((A409:A1243/'Life tables'!$I$2)+age,lifetable,10,1),"error"))</f>
        <v>7.1453294378398535E-4</v>
      </c>
      <c r="F411" s="101">
        <f t="shared" si="109"/>
        <v>159.89118278560753</v>
      </c>
      <c r="G411" s="101">
        <f t="shared" si="110"/>
        <v>16.061403944623084</v>
      </c>
      <c r="H411" s="101">
        <f t="shared" si="111"/>
        <v>0.36754549702423073</v>
      </c>
      <c r="I411" s="101">
        <f t="shared" si="112"/>
        <v>0.36754549702423073</v>
      </c>
      <c r="J411" s="101">
        <f t="shared" si="113"/>
        <v>48.443369475096858</v>
      </c>
      <c r="K411" s="101">
        <f t="shared" si="114"/>
        <v>14.916188850808854</v>
      </c>
      <c r="L411" s="101">
        <f t="shared" si="123"/>
        <v>79.735129521030274</v>
      </c>
      <c r="M411" s="101">
        <f t="shared" si="115"/>
        <v>840.10881721439216</v>
      </c>
      <c r="N411" s="101">
        <f t="shared" si="116"/>
        <v>80.90429930060219</v>
      </c>
      <c r="O411" s="101">
        <f t="shared" si="117"/>
        <v>1.9311772381566046</v>
      </c>
      <c r="P411" s="101">
        <f t="shared" si="118"/>
        <v>1.9311772381566046</v>
      </c>
      <c r="Q411" s="101">
        <f t="shared" si="119"/>
        <v>199.59042233622398</v>
      </c>
      <c r="R411" s="101">
        <f t="shared" si="120"/>
        <v>8.6297759307001254</v>
      </c>
      <c r="S411" s="101">
        <f t="shared" si="124"/>
        <v>547.12196517055258</v>
      </c>
      <c r="T411" s="101">
        <f t="shared" si="108"/>
        <v>248.03379181132084</v>
      </c>
      <c r="U411" s="101">
        <f t="shared" si="108"/>
        <v>23.545964781508978</v>
      </c>
      <c r="V411" s="33">
        <f t="shared" si="121"/>
        <v>999.99999999999966</v>
      </c>
      <c r="W411" s="105">
        <f t="shared" si="122"/>
        <v>969489.50991647586</v>
      </c>
      <c r="X411" s="112">
        <f t="shared" si="125"/>
        <v>728.42024340716978</v>
      </c>
      <c r="Y411" s="32">
        <f>(uNES*L411+ uOCEX*G411+uEREX*'PH + UC'!H411+uHOEX*I411+uNES*S411+ uOCEX*N411+uEREX*O411+uHOEX*P411)/(1+oDR)^A$5:A$65536</f>
        <v>424.20441404714205</v>
      </c>
    </row>
    <row r="412" spans="1:25" x14ac:dyDescent="0.25">
      <c r="A412" s="4">
        <v>406</v>
      </c>
      <c r="C412" s="110">
        <f>IF(male=0,VLOOKUP((A410:A1244/'Life tables'!$I$2)+age,lifetable,13,1),IF(male=1,VLOOKUP((A410:A1244/'Life tables'!$I$2)+age,lifetable,10,1),"error"))</f>
        <v>7.1453294378398535E-4</v>
      </c>
      <c r="F412" s="101">
        <f t="shared" si="109"/>
        <v>159.89118242310175</v>
      </c>
      <c r="G412" s="101">
        <f t="shared" si="110"/>
        <v>16.061403908208622</v>
      </c>
      <c r="H412" s="101">
        <f t="shared" si="111"/>
        <v>0.36754549619093047</v>
      </c>
      <c r="I412" s="101">
        <f t="shared" si="112"/>
        <v>0.36754549619093047</v>
      </c>
      <c r="J412" s="101">
        <f t="shared" si="113"/>
        <v>48.569618641305311</v>
      </c>
      <c r="K412" s="101">
        <f t="shared" si="114"/>
        <v>14.945000418937067</v>
      </c>
      <c r="L412" s="101">
        <f t="shared" si="123"/>
        <v>79.580068462268883</v>
      </c>
      <c r="M412" s="101">
        <f t="shared" si="115"/>
        <v>840.10881757689799</v>
      </c>
      <c r="N412" s="101">
        <f t="shared" si="116"/>
        <v>80.904299335512277</v>
      </c>
      <c r="O412" s="101">
        <f t="shared" si="117"/>
        <v>1.9311772389899049</v>
      </c>
      <c r="P412" s="101">
        <f t="shared" si="118"/>
        <v>1.9311772389899049</v>
      </c>
      <c r="Q412" s="101">
        <f t="shared" si="119"/>
        <v>200.25127632943017</v>
      </c>
      <c r="R412" s="101">
        <f t="shared" si="120"/>
        <v>8.6522758011717755</v>
      </c>
      <c r="S412" s="101">
        <f t="shared" si="124"/>
        <v>546.43861163280394</v>
      </c>
      <c r="T412" s="101">
        <f t="shared" si="108"/>
        <v>248.82089497073548</v>
      </c>
      <c r="U412" s="101">
        <f t="shared" si="108"/>
        <v>23.597276220108842</v>
      </c>
      <c r="V412" s="33">
        <f t="shared" si="121"/>
        <v>999.99999999999977</v>
      </c>
      <c r="W412" s="105">
        <f t="shared" si="122"/>
        <v>967108.44008270046</v>
      </c>
      <c r="X412" s="112">
        <f t="shared" si="125"/>
        <v>727.58182880915535</v>
      </c>
      <c r="Y412" s="32">
        <f>(uNES*L412+ uOCEX*G412+uEREX*'PH + UC'!H412+uHOEX*I412+uNES*S412+ uOCEX*N412+uEREX*O412+uHOEX*P412)/(1+oDR)^A$5:A$65536</f>
        <v>423.58333909614601</v>
      </c>
    </row>
    <row r="413" spans="1:25" x14ac:dyDescent="0.25">
      <c r="A413" s="4">
        <v>407</v>
      </c>
      <c r="C413" s="110">
        <f>IF(male=0,VLOOKUP((A411:A1245/'Life tables'!$I$2)+age,lifetable,13,1),IF(male=1,VLOOKUP((A411:A1245/'Life tables'!$I$2)+age,lifetable,10,1),"error"))</f>
        <v>7.1453294378398535E-4</v>
      </c>
      <c r="F413" s="101">
        <f t="shared" si="109"/>
        <v>159.89118207674164</v>
      </c>
      <c r="G413" s="101">
        <f t="shared" si="110"/>
        <v>16.061403873416022</v>
      </c>
      <c r="H413" s="101">
        <f t="shared" si="111"/>
        <v>0.36754549539474463</v>
      </c>
      <c r="I413" s="101">
        <f t="shared" si="112"/>
        <v>0.36754549539474463</v>
      </c>
      <c r="J413" s="101">
        <f t="shared" si="113"/>
        <v>48.695867807240283</v>
      </c>
      <c r="K413" s="101">
        <f t="shared" si="114"/>
        <v>14.973811987002867</v>
      </c>
      <c r="L413" s="101">
        <f t="shared" si="123"/>
        <v>79.425007418292992</v>
      </c>
      <c r="M413" s="101">
        <f t="shared" si="115"/>
        <v>840.10881792325813</v>
      </c>
      <c r="N413" s="101">
        <f t="shared" si="116"/>
        <v>80.904299368867512</v>
      </c>
      <c r="O413" s="101">
        <f t="shared" si="117"/>
        <v>1.9311772397860909</v>
      </c>
      <c r="P413" s="101">
        <f t="shared" si="118"/>
        <v>1.9311772397860909</v>
      </c>
      <c r="Q413" s="101">
        <f t="shared" si="119"/>
        <v>200.91213032290881</v>
      </c>
      <c r="R413" s="101">
        <f t="shared" si="120"/>
        <v>8.6747756716527018</v>
      </c>
      <c r="S413" s="101">
        <f t="shared" si="124"/>
        <v>545.75525808025691</v>
      </c>
      <c r="T413" s="101">
        <f t="shared" si="108"/>
        <v>249.6079981301491</v>
      </c>
      <c r="U413" s="101">
        <f t="shared" si="108"/>
        <v>23.648587658655568</v>
      </c>
      <c r="V413" s="33">
        <f t="shared" si="121"/>
        <v>999.99999999999977</v>
      </c>
      <c r="W413" s="105">
        <f t="shared" si="122"/>
        <v>964731.56294220651</v>
      </c>
      <c r="X413" s="112">
        <f t="shared" si="125"/>
        <v>726.74341421119516</v>
      </c>
      <c r="Y413" s="32">
        <f>(uNES*L413+ uOCEX*G413+uEREX*'PH + UC'!H413+uHOEX*I413+uNES*S413+ uOCEX*N413+uEREX*O413+uHOEX*P413)/(1+oDR)^A$5:A$65536</f>
        <v>422.96258628823324</v>
      </c>
    </row>
    <row r="414" spans="1:25" x14ac:dyDescent="0.25">
      <c r="A414" s="4">
        <v>408</v>
      </c>
      <c r="C414" s="110">
        <f>IF(male=0,VLOOKUP((A412:A1246/'Life tables'!$I$2)+age,lifetable,13,1),IF(male=1,VLOOKUP((A412:A1246/'Life tables'!$I$2)+age,lifetable,10,1),"error"))</f>
        <v>7.1453294378398535E-4</v>
      </c>
      <c r="F414" s="101">
        <f t="shared" si="109"/>
        <v>159.8911817458081</v>
      </c>
      <c r="G414" s="101">
        <f t="shared" si="110"/>
        <v>16.061403840173057</v>
      </c>
      <c r="H414" s="101">
        <f t="shared" si="111"/>
        <v>0.36754549463402014</v>
      </c>
      <c r="I414" s="101">
        <f t="shared" si="112"/>
        <v>0.36754549463402014</v>
      </c>
      <c r="J414" s="101">
        <f t="shared" si="113"/>
        <v>48.822116972913946</v>
      </c>
      <c r="K414" s="101">
        <f t="shared" si="114"/>
        <v>15.002623555009034</v>
      </c>
      <c r="L414" s="101">
        <f t="shared" si="123"/>
        <v>79.269946388444012</v>
      </c>
      <c r="M414" s="101">
        <f t="shared" si="115"/>
        <v>840.10881825419165</v>
      </c>
      <c r="N414" s="101">
        <f t="shared" si="116"/>
        <v>80.904299400737131</v>
      </c>
      <c r="O414" s="101">
        <f t="shared" si="117"/>
        <v>1.9311772405468153</v>
      </c>
      <c r="P414" s="101">
        <f t="shared" si="118"/>
        <v>1.9311772405468153</v>
      </c>
      <c r="Q414" s="101">
        <f t="shared" si="119"/>
        <v>201.57298431664776</v>
      </c>
      <c r="R414" s="101">
        <f t="shared" si="120"/>
        <v>8.6972755421424903</v>
      </c>
      <c r="S414" s="101">
        <f t="shared" si="124"/>
        <v>545.07190451357064</v>
      </c>
      <c r="T414" s="101">
        <f t="shared" si="108"/>
        <v>250.39510128956169</v>
      </c>
      <c r="U414" s="101">
        <f t="shared" si="108"/>
        <v>23.699899097151523</v>
      </c>
      <c r="V414" s="33">
        <f t="shared" si="121"/>
        <v>999.99999999999977</v>
      </c>
      <c r="W414" s="105">
        <f t="shared" si="122"/>
        <v>962358.87200262351</v>
      </c>
      <c r="X414" s="112">
        <f t="shared" si="125"/>
        <v>725.90499961328646</v>
      </c>
      <c r="Y414" s="32">
        <f>(uNES*L414+ uOCEX*G414+uEREX*'PH + UC'!H414+uHOEX*I414+uNES*S414+ uOCEX*N414+uEREX*O414+uHOEX*P414)/(1+oDR)^A$5:A$65536</f>
        <v>422.34215548948083</v>
      </c>
    </row>
    <row r="415" spans="1:25" x14ac:dyDescent="0.25">
      <c r="A415" s="4">
        <v>409</v>
      </c>
      <c r="C415" s="110">
        <f>IF(male=0,VLOOKUP((A413:A1247/'Life tables'!$I$2)+age,lifetable,13,1),IF(male=1,VLOOKUP((A413:A1247/'Life tables'!$I$2)+age,lifetable,10,1),"error"))</f>
        <v>7.1453294378398535E-4</v>
      </c>
      <c r="F415" s="101">
        <f t="shared" si="109"/>
        <v>159.89118142961399</v>
      </c>
      <c r="G415" s="101">
        <f t="shared" si="110"/>
        <v>16.061403808410695</v>
      </c>
      <c r="H415" s="101">
        <f t="shared" si="111"/>
        <v>0.36754549390717756</v>
      </c>
      <c r="I415" s="101">
        <f t="shared" si="112"/>
        <v>0.36754549390717756</v>
      </c>
      <c r="J415" s="101">
        <f t="shared" si="113"/>
        <v>48.948366138337946</v>
      </c>
      <c r="K415" s="101">
        <f t="shared" si="114"/>
        <v>15.031435122958225</v>
      </c>
      <c r="L415" s="101">
        <f t="shared" si="123"/>
        <v>79.114885372092772</v>
      </c>
      <c r="M415" s="101">
        <f t="shared" si="115"/>
        <v>840.10881857038567</v>
      </c>
      <c r="N415" s="101">
        <f t="shared" si="116"/>
        <v>80.904299431187297</v>
      </c>
      <c r="O415" s="101">
        <f t="shared" si="117"/>
        <v>1.9311772412736576</v>
      </c>
      <c r="P415" s="101">
        <f t="shared" si="118"/>
        <v>1.9311772412736576</v>
      </c>
      <c r="Q415" s="101">
        <f t="shared" si="119"/>
        <v>202.23383831063543</v>
      </c>
      <c r="R415" s="101">
        <f t="shared" si="120"/>
        <v>8.7197754126407485</v>
      </c>
      <c r="S415" s="101">
        <f t="shared" si="124"/>
        <v>544.38855093337486</v>
      </c>
      <c r="T415" s="101">
        <f t="shared" si="108"/>
        <v>251.18220444897338</v>
      </c>
      <c r="U415" s="101">
        <f t="shared" si="108"/>
        <v>23.751210535598972</v>
      </c>
      <c r="V415" s="33">
        <f t="shared" si="121"/>
        <v>999.99999999999966</v>
      </c>
      <c r="W415" s="105">
        <f t="shared" si="122"/>
        <v>959990.36078096647</v>
      </c>
      <c r="X415" s="112">
        <f t="shared" si="125"/>
        <v>725.06658501542722</v>
      </c>
      <c r="Y415" s="32">
        <f>(uNES*L415+ uOCEX*G415+uEREX*'PH + UC'!H415+uHOEX*I415+uNES*S415+ uOCEX*N415+uEREX*O415+uHOEX*P415)/(1+oDR)^A$5:A$65536</f>
        <v>421.72204656601616</v>
      </c>
    </row>
    <row r="416" spans="1:25" x14ac:dyDescent="0.25">
      <c r="A416" s="4">
        <v>410</v>
      </c>
      <c r="C416" s="110">
        <f>IF(male=0,VLOOKUP((A414:A1248/'Life tables'!$I$2)+age,lifetable,13,1),IF(male=1,VLOOKUP((A414:A1248/'Life tables'!$I$2)+age,lifetable,10,1),"error"))</f>
        <v>7.1453294378398535E-4</v>
      </c>
      <c r="F416" s="101">
        <f t="shared" si="109"/>
        <v>159.89118112750288</v>
      </c>
      <c r="G416" s="101">
        <f t="shared" si="110"/>
        <v>16.061403778063003</v>
      </c>
      <c r="H416" s="101">
        <f t="shared" si="111"/>
        <v>0.36754549321270785</v>
      </c>
      <c r="I416" s="101">
        <f t="shared" si="112"/>
        <v>0.36754549321270785</v>
      </c>
      <c r="J416" s="101">
        <f t="shared" si="113"/>
        <v>49.074615303523402</v>
      </c>
      <c r="K416" s="101">
        <f t="shared" si="114"/>
        <v>15.060246690852978</v>
      </c>
      <c r="L416" s="101">
        <f t="shared" si="123"/>
        <v>78.959824368638067</v>
      </c>
      <c r="M416" s="101">
        <f t="shared" si="115"/>
        <v>840.10881887249684</v>
      </c>
      <c r="N416" s="101">
        <f t="shared" si="116"/>
        <v>80.904299460281251</v>
      </c>
      <c r="O416" s="101">
        <f t="shared" si="117"/>
        <v>1.9311772419681275</v>
      </c>
      <c r="P416" s="101">
        <f t="shared" si="118"/>
        <v>1.9311772419681275</v>
      </c>
      <c r="Q416" s="101">
        <f t="shared" si="119"/>
        <v>202.89469230486077</v>
      </c>
      <c r="R416" s="101">
        <f t="shared" si="120"/>
        <v>8.742275283147098</v>
      </c>
      <c r="S416" s="101">
        <f t="shared" si="124"/>
        <v>543.70519734027152</v>
      </c>
      <c r="T416" s="101">
        <f t="shared" si="108"/>
        <v>251.96930760838416</v>
      </c>
      <c r="U416" s="101">
        <f t="shared" si="108"/>
        <v>23.802521974000076</v>
      </c>
      <c r="V416" s="33">
        <f t="shared" si="121"/>
        <v>999.99999999999977</v>
      </c>
      <c r="W416" s="105">
        <f t="shared" si="122"/>
        <v>957626.02280362288</v>
      </c>
      <c r="X416" s="112">
        <f t="shared" si="125"/>
        <v>724.2281704176155</v>
      </c>
      <c r="Y416" s="32">
        <f>(uNES*L416+ uOCEX*G416+uEREX*'PH + UC'!H416+uHOEX*I416+uNES*S416+ uOCEX*N416+uEREX*O416+uHOEX*P416)/(1+oDR)^A$5:A$65536</f>
        <v>421.1022593840172</v>
      </c>
    </row>
    <row r="417" spans="1:25" x14ac:dyDescent="0.25">
      <c r="A417" s="4">
        <v>411</v>
      </c>
      <c r="C417" s="110">
        <f>IF(male=0,VLOOKUP((A415:A1249/'Life tables'!$I$2)+age,lifetable,13,1),IF(male=1,VLOOKUP((A415:A1249/'Life tables'!$I$2)+age,lifetable,10,1),"error"))</f>
        <v>7.1453294378398535E-4</v>
      </c>
      <c r="F417" s="101">
        <f t="shared" si="109"/>
        <v>159.89118083884753</v>
      </c>
      <c r="G417" s="101">
        <f t="shared" si="110"/>
        <v>16.061403749066969</v>
      </c>
      <c r="H417" s="101">
        <f t="shared" si="111"/>
        <v>0.36754549254916924</v>
      </c>
      <c r="I417" s="101">
        <f t="shared" si="112"/>
        <v>0.36754549254916924</v>
      </c>
      <c r="J417" s="101">
        <f t="shared" si="113"/>
        <v>49.200864468480937</v>
      </c>
      <c r="K417" s="101">
        <f t="shared" si="114"/>
        <v>15.089058258695715</v>
      </c>
      <c r="L417" s="101">
        <f t="shared" si="123"/>
        <v>78.80476337750558</v>
      </c>
      <c r="M417" s="101">
        <f t="shared" si="115"/>
        <v>840.10881916115216</v>
      </c>
      <c r="N417" s="101">
        <f t="shared" si="116"/>
        <v>80.904299488079388</v>
      </c>
      <c r="O417" s="101">
        <f t="shared" si="117"/>
        <v>1.931177242631666</v>
      </c>
      <c r="P417" s="101">
        <f t="shared" si="118"/>
        <v>1.931177242631666</v>
      </c>
      <c r="Q417" s="101">
        <f t="shared" si="119"/>
        <v>203.55554629931316</v>
      </c>
      <c r="R417" s="101">
        <f t="shared" si="120"/>
        <v>8.7647751536611782</v>
      </c>
      <c r="S417" s="101">
        <f t="shared" si="124"/>
        <v>543.0218437348351</v>
      </c>
      <c r="T417" s="101">
        <f t="shared" si="108"/>
        <v>252.75641076779411</v>
      </c>
      <c r="U417" s="101">
        <f t="shared" si="108"/>
        <v>23.853833412356892</v>
      </c>
      <c r="V417" s="33">
        <f t="shared" si="121"/>
        <v>999.99999999999966</v>
      </c>
      <c r="W417" s="105">
        <f t="shared" si="122"/>
        <v>955265.85160633887</v>
      </c>
      <c r="X417" s="112">
        <f t="shared" si="125"/>
        <v>723.38975581984869</v>
      </c>
      <c r="Y417" s="32">
        <f>(uNES*L417+ uOCEX*G417+uEREX*'PH + UC'!H417+uHOEX*I417+uNES*S417+ uOCEX*N417+uEREX*O417+uHOEX*P417)/(1+oDR)^A$5:A$65536</f>
        <v>420.48279380971201</v>
      </c>
    </row>
    <row r="418" spans="1:25" x14ac:dyDescent="0.25">
      <c r="A418" s="4">
        <v>412</v>
      </c>
      <c r="C418" s="110">
        <f>IF(male=0,VLOOKUP((A416:A1250/'Life tables'!$I$2)+age,lifetable,13,1),IF(male=1,VLOOKUP((A416:A1250/'Life tables'!$I$2)+age,lifetable,10,1),"error"))</f>
        <v>7.1453294378398535E-4</v>
      </c>
      <c r="F418" s="101">
        <f t="shared" si="109"/>
        <v>159.89118056304861</v>
      </c>
      <c r="G418" s="101">
        <f t="shared" si="110"/>
        <v>16.061403721362389</v>
      </c>
      <c r="H418" s="101">
        <f t="shared" si="111"/>
        <v>0.36754549191518399</v>
      </c>
      <c r="I418" s="101">
        <f t="shared" si="112"/>
        <v>0.36754549191518399</v>
      </c>
      <c r="J418" s="101">
        <f t="shared" si="113"/>
        <v>49.327113633220705</v>
      </c>
      <c r="K418" s="101">
        <f t="shared" si="114"/>
        <v>15.117869826488755</v>
      </c>
      <c r="L418" s="101">
        <f t="shared" si="123"/>
        <v>78.649702398146388</v>
      </c>
      <c r="M418" s="101">
        <f t="shared" si="115"/>
        <v>840.10881943695108</v>
      </c>
      <c r="N418" s="101">
        <f t="shared" si="116"/>
        <v>80.904299514639419</v>
      </c>
      <c r="O418" s="101">
        <f t="shared" si="117"/>
        <v>1.9311772432656511</v>
      </c>
      <c r="P418" s="101">
        <f t="shared" si="118"/>
        <v>1.9311772432656511</v>
      </c>
      <c r="Q418" s="101">
        <f t="shared" si="119"/>
        <v>204.2164002939825</v>
      </c>
      <c r="R418" s="101">
        <f t="shared" si="120"/>
        <v>8.7872750241826445</v>
      </c>
      <c r="S418" s="101">
        <f t="shared" si="124"/>
        <v>542.33849011761527</v>
      </c>
      <c r="T418" s="101">
        <f t="shared" si="108"/>
        <v>253.54351392720321</v>
      </c>
      <c r="U418" s="101">
        <f t="shared" si="108"/>
        <v>23.905144850671398</v>
      </c>
      <c r="V418" s="33">
        <f t="shared" si="121"/>
        <v>999.99999999999966</v>
      </c>
      <c r="W418" s="105">
        <f t="shared" si="122"/>
        <v>952909.84073420928</v>
      </c>
      <c r="X418" s="112">
        <f t="shared" si="125"/>
        <v>722.55134122212507</v>
      </c>
      <c r="Y418" s="32">
        <f>(uNES*L418+ uOCEX*G418+uEREX*'PH + UC'!H418+uHOEX*I418+uNES*S418+ uOCEX*N418+uEREX*O418+uHOEX*P418)/(1+oDR)^A$5:A$65536</f>
        <v>419.86364970937899</v>
      </c>
    </row>
    <row r="419" spans="1:25" x14ac:dyDescent="0.25">
      <c r="A419" s="4">
        <v>413</v>
      </c>
      <c r="C419" s="110">
        <f>IF(male=0,VLOOKUP((A417:A1251/'Life tables'!$I$2)+age,lifetable,13,1),IF(male=1,VLOOKUP((A417:A1251/'Life tables'!$I$2)+age,lifetable,10,1),"error"))</f>
        <v>7.1453294378398535E-4</v>
      </c>
      <c r="F419" s="101">
        <f t="shared" si="109"/>
        <v>159.89118029953352</v>
      </c>
      <c r="G419" s="101">
        <f t="shared" si="110"/>
        <v>16.061403694891748</v>
      </c>
      <c r="H419" s="101">
        <f t="shared" si="111"/>
        <v>0.36754549130943587</v>
      </c>
      <c r="I419" s="101">
        <f t="shared" si="112"/>
        <v>0.36754549130943587</v>
      </c>
      <c r="J419" s="101">
        <f t="shared" si="113"/>
        <v>49.453362797752398</v>
      </c>
      <c r="K419" s="101">
        <f t="shared" si="114"/>
        <v>15.146681394234312</v>
      </c>
      <c r="L419" s="101">
        <f t="shared" si="123"/>
        <v>78.494641430036197</v>
      </c>
      <c r="M419" s="101">
        <f t="shared" si="115"/>
        <v>840.10881970046626</v>
      </c>
      <c r="N419" s="101">
        <f t="shared" si="116"/>
        <v>80.90429954001651</v>
      </c>
      <c r="O419" s="101">
        <f t="shared" si="117"/>
        <v>1.9311772438713994</v>
      </c>
      <c r="P419" s="101">
        <f t="shared" si="118"/>
        <v>1.9311772438713994</v>
      </c>
      <c r="Q419" s="101">
        <f t="shared" si="119"/>
        <v>204.87725428885915</v>
      </c>
      <c r="R419" s="101">
        <f t="shared" si="120"/>
        <v>8.8097748947111683</v>
      </c>
      <c r="S419" s="101">
        <f t="shared" si="124"/>
        <v>541.65513648913657</v>
      </c>
      <c r="T419" s="101">
        <f t="shared" si="108"/>
        <v>254.33061708661154</v>
      </c>
      <c r="U419" s="101">
        <f t="shared" si="108"/>
        <v>23.956456288945482</v>
      </c>
      <c r="V419" s="33">
        <f t="shared" si="121"/>
        <v>999.99999999999977</v>
      </c>
      <c r="W419" s="105">
        <f t="shared" si="122"/>
        <v>950557.98374165897</v>
      </c>
      <c r="X419" s="112">
        <f t="shared" si="125"/>
        <v>721.71292662444262</v>
      </c>
      <c r="Y419" s="32">
        <f>(uNES*L419+ uOCEX*G419+uEREX*'PH + UC'!H419+uHOEX*I419+uNES*S419+ uOCEX*N419+uEREX*O419+uHOEX*P419)/(1+oDR)^A$5:A$65536</f>
        <v>419.24482694934716</v>
      </c>
    </row>
    <row r="420" spans="1:25" x14ac:dyDescent="0.25">
      <c r="A420" s="4">
        <v>414</v>
      </c>
      <c r="C420" s="110">
        <f>IF(male=0,VLOOKUP((A418:A1252/'Life tables'!$I$2)+age,lifetable,13,1),IF(male=1,VLOOKUP((A418:A1252/'Life tables'!$I$2)+age,lifetable,10,1),"error"))</f>
        <v>7.1453294378398535E-4</v>
      </c>
      <c r="F420" s="101">
        <f t="shared" si="109"/>
        <v>159.89118004775514</v>
      </c>
      <c r="G420" s="101">
        <f t="shared" si="110"/>
        <v>16.061403669600082</v>
      </c>
      <c r="H420" s="101">
        <f t="shared" si="111"/>
        <v>0.36754549073066722</v>
      </c>
      <c r="I420" s="101">
        <f t="shared" si="112"/>
        <v>0.36754549073066722</v>
      </c>
      <c r="J420" s="101">
        <f t="shared" si="113"/>
        <v>49.579611962085288</v>
      </c>
      <c r="K420" s="101">
        <f t="shared" si="114"/>
        <v>15.175492961934498</v>
      </c>
      <c r="L420" s="101">
        <f t="shared" si="123"/>
        <v>78.339580472673944</v>
      </c>
      <c r="M420" s="101">
        <f t="shared" si="115"/>
        <v>840.10881995224463</v>
      </c>
      <c r="N420" s="101">
        <f t="shared" si="116"/>
        <v>80.904299564263312</v>
      </c>
      <c r="O420" s="101">
        <f t="shared" si="117"/>
        <v>1.9311772444501683</v>
      </c>
      <c r="P420" s="101">
        <f t="shared" si="118"/>
        <v>1.9311772444501683</v>
      </c>
      <c r="Q420" s="101">
        <f t="shared" si="119"/>
        <v>205.53810828393384</v>
      </c>
      <c r="R420" s="101">
        <f t="shared" si="120"/>
        <v>8.8322747652464351</v>
      </c>
      <c r="S420" s="101">
        <f t="shared" si="124"/>
        <v>540.97178284990071</v>
      </c>
      <c r="T420" s="101">
        <f t="shared" si="108"/>
        <v>255.11772024601913</v>
      </c>
      <c r="U420" s="101">
        <f t="shared" si="108"/>
        <v>24.007767727180934</v>
      </c>
      <c r="V420" s="33">
        <f t="shared" si="121"/>
        <v>999.99999999999977</v>
      </c>
      <c r="W420" s="105">
        <f t="shared" si="122"/>
        <v>948210.27419243788</v>
      </c>
      <c r="X420" s="112">
        <f t="shared" si="125"/>
        <v>720.87451202679972</v>
      </c>
      <c r="Y420" s="32">
        <f>(uNES*L420+ uOCEX*G420+uEREX*'PH + UC'!H420+uHOEX*I420+uNES*S420+ uOCEX*N420+uEREX*O420+uHOEX*P420)/(1+oDR)^A$5:A$65536</f>
        <v>418.62632539599588</v>
      </c>
    </row>
    <row r="421" spans="1:25" x14ac:dyDescent="0.25">
      <c r="A421" s="4">
        <v>415</v>
      </c>
      <c r="C421" s="110">
        <f>IF(male=0,VLOOKUP((A419:A1253/'Life tables'!$I$2)+age,lifetable,13,1),IF(male=1,VLOOKUP((A419:A1253/'Life tables'!$I$2)+age,lifetable,10,1),"error"))</f>
        <v>7.1453294378398535E-4</v>
      </c>
      <c r="F421" s="101">
        <f t="shared" si="109"/>
        <v>159.89117980719075</v>
      </c>
      <c r="G421" s="101">
        <f t="shared" si="110"/>
        <v>16.061403645434886</v>
      </c>
      <c r="H421" s="101">
        <f t="shared" si="111"/>
        <v>0.36754549017767635</v>
      </c>
      <c r="I421" s="101">
        <f t="shared" si="112"/>
        <v>0.36754549017767635</v>
      </c>
      <c r="J421" s="101">
        <f t="shared" si="113"/>
        <v>49.705861126228235</v>
      </c>
      <c r="K421" s="101">
        <f t="shared" si="114"/>
        <v>15.204304529591337</v>
      </c>
      <c r="L421" s="101">
        <f t="shared" si="123"/>
        <v>78.184519525580939</v>
      </c>
      <c r="M421" s="101">
        <f t="shared" si="115"/>
        <v>840.10882019280905</v>
      </c>
      <c r="N421" s="101">
        <f t="shared" si="116"/>
        <v>80.904299587430188</v>
      </c>
      <c r="O421" s="101">
        <f t="shared" si="117"/>
        <v>1.931177245003159</v>
      </c>
      <c r="P421" s="101">
        <f t="shared" si="118"/>
        <v>1.931177245003159</v>
      </c>
      <c r="Q421" s="101">
        <f t="shared" si="119"/>
        <v>206.19896227919776</v>
      </c>
      <c r="R421" s="101">
        <f t="shared" si="120"/>
        <v>8.8547746357881447</v>
      </c>
      <c r="S421" s="101">
        <f t="shared" si="124"/>
        <v>540.28842920038664</v>
      </c>
      <c r="T421" s="101">
        <f t="shared" si="108"/>
        <v>255.90482340542599</v>
      </c>
      <c r="U421" s="101">
        <f t="shared" si="108"/>
        <v>24.05907916537948</v>
      </c>
      <c r="V421" s="33">
        <f t="shared" si="121"/>
        <v>999.99999999999977</v>
      </c>
      <c r="W421" s="105">
        <f t="shared" si="122"/>
        <v>945866.70565959893</v>
      </c>
      <c r="X421" s="112">
        <f t="shared" si="125"/>
        <v>720.03609742919434</v>
      </c>
      <c r="Y421" s="32">
        <f>(uNES*L421+ uOCEX*G421+uEREX*'PH + UC'!H421+uHOEX*I421+uNES*S421+ uOCEX*N421+uEREX*O421+uHOEX*P421)/(1+oDR)^A$5:A$65536</f>
        <v>418.00814491575477</v>
      </c>
    </row>
    <row r="422" spans="1:25" x14ac:dyDescent="0.25">
      <c r="A422" s="4">
        <v>416</v>
      </c>
      <c r="C422" s="110">
        <f>IF(male=0,VLOOKUP((A420:A1254/'Life tables'!$I$2)+age,lifetable,13,1),IF(male=1,VLOOKUP((A420:A1254/'Life tables'!$I$2)+age,lifetable,10,1),"error"))</f>
        <v>7.1453294378398535E-4</v>
      </c>
      <c r="F422" s="101">
        <f t="shared" si="109"/>
        <v>159.89117957734086</v>
      </c>
      <c r="G422" s="101">
        <f t="shared" si="110"/>
        <v>16.061403622345985</v>
      </c>
      <c r="H422" s="101">
        <f t="shared" si="111"/>
        <v>0.36754548964931522</v>
      </c>
      <c r="I422" s="101">
        <f t="shared" si="112"/>
        <v>0.36754548964931522</v>
      </c>
      <c r="J422" s="101">
        <f t="shared" si="113"/>
        <v>49.832110290189689</v>
      </c>
      <c r="K422" s="101">
        <f t="shared" si="114"/>
        <v>15.233116097206757</v>
      </c>
      <c r="L422" s="101">
        <f t="shared" si="123"/>
        <v>78.029458588299804</v>
      </c>
      <c r="M422" s="101">
        <f t="shared" si="115"/>
        <v>840.10882042265894</v>
      </c>
      <c r="N422" s="101">
        <f t="shared" si="116"/>
        <v>80.904299609565228</v>
      </c>
      <c r="O422" s="101">
        <f t="shared" si="117"/>
        <v>1.9311772455315201</v>
      </c>
      <c r="P422" s="101">
        <f t="shared" si="118"/>
        <v>1.9311772455315201</v>
      </c>
      <c r="Q422" s="101">
        <f t="shared" si="119"/>
        <v>206.8598162746425</v>
      </c>
      <c r="R422" s="101">
        <f t="shared" si="120"/>
        <v>8.8772745063360095</v>
      </c>
      <c r="S422" s="101">
        <f t="shared" si="124"/>
        <v>539.6050755410522</v>
      </c>
      <c r="T422" s="101">
        <f t="shared" si="108"/>
        <v>256.69192656483222</v>
      </c>
      <c r="U422" s="101">
        <f t="shared" si="108"/>
        <v>24.110390603542768</v>
      </c>
      <c r="V422" s="33">
        <f t="shared" si="121"/>
        <v>999.99999999999977</v>
      </c>
      <c r="W422" s="105">
        <f t="shared" si="122"/>
        <v>943527.27172549465</v>
      </c>
      <c r="X422" s="112">
        <f t="shared" si="125"/>
        <v>719.19768283162489</v>
      </c>
      <c r="Y422" s="32">
        <f>(uNES*L422+ uOCEX*G422+uEREX*'PH + UC'!H422+uHOEX*I422+uNES*S422+ uOCEX*N422+uEREX*O422+uHOEX*P422)/(1+oDR)^A$5:A$65536</f>
        <v>417.39028537510342</v>
      </c>
    </row>
    <row r="423" spans="1:25" x14ac:dyDescent="0.25">
      <c r="A423" s="4">
        <v>417</v>
      </c>
      <c r="C423" s="110">
        <f>IF(male=0,VLOOKUP((A421:A1255/'Life tables'!$I$2)+age,lifetable,13,1),IF(male=1,VLOOKUP((A421:A1255/'Life tables'!$I$2)+age,lifetable,10,1),"error"))</f>
        <v>7.1453294378398535E-4</v>
      </c>
      <c r="F423" s="101">
        <f t="shared" si="109"/>
        <v>159.89117935772828</v>
      </c>
      <c r="G423" s="101">
        <f t="shared" si="110"/>
        <v>16.061403600285438</v>
      </c>
      <c r="H423" s="101">
        <f t="shared" si="111"/>
        <v>0.36754548914448676</v>
      </c>
      <c r="I423" s="101">
        <f t="shared" si="112"/>
        <v>0.36754548914448676</v>
      </c>
      <c r="J423" s="101">
        <f t="shared" si="113"/>
        <v>49.958359453977742</v>
      </c>
      <c r="K423" s="101">
        <f t="shared" si="114"/>
        <v>15.261927664782606</v>
      </c>
      <c r="L423" s="101">
        <f t="shared" si="123"/>
        <v>77.874397660393527</v>
      </c>
      <c r="M423" s="101">
        <f t="shared" si="115"/>
        <v>840.10882064227144</v>
      </c>
      <c r="N423" s="101">
        <f t="shared" si="116"/>
        <v>80.904299630714391</v>
      </c>
      <c r="O423" s="101">
        <f t="shared" si="117"/>
        <v>1.9311772460363485</v>
      </c>
      <c r="P423" s="101">
        <f t="shared" si="118"/>
        <v>1.9311772460363485</v>
      </c>
      <c r="Q423" s="101">
        <f t="shared" si="119"/>
        <v>207.52067027025998</v>
      </c>
      <c r="R423" s="101">
        <f t="shared" si="120"/>
        <v>8.8997743768897557</v>
      </c>
      <c r="S423" s="101">
        <f t="shared" si="124"/>
        <v>538.92172187233461</v>
      </c>
      <c r="T423" s="101">
        <f t="shared" si="108"/>
        <v>257.47902972423771</v>
      </c>
      <c r="U423" s="101">
        <f t="shared" si="108"/>
        <v>24.161702041672363</v>
      </c>
      <c r="V423" s="33">
        <f t="shared" si="121"/>
        <v>999.99999999999977</v>
      </c>
      <c r="W423" s="105">
        <f t="shared" si="122"/>
        <v>941191.96598175517</v>
      </c>
      <c r="X423" s="112">
        <f t="shared" si="125"/>
        <v>718.35926823408965</v>
      </c>
      <c r="Y423" s="32">
        <f>(uNES*L423+ uOCEX*G423+uEREX*'PH + UC'!H423+uHOEX*I423+uNES*S423+ uOCEX*N423+uEREX*O423+uHOEX*P423)/(1+oDR)^A$5:A$65536</f>
        <v>416.77274664057211</v>
      </c>
    </row>
    <row r="424" spans="1:25" x14ac:dyDescent="0.25">
      <c r="A424" s="4">
        <v>418</v>
      </c>
      <c r="C424" s="110">
        <f>IF(male=0,VLOOKUP((A422:A1256/'Life tables'!$I$2)+age,lifetable,13,1),IF(male=1,VLOOKUP((A422:A1256/'Life tables'!$I$2)+age,lifetable,10,1),"error"))</f>
        <v>7.7299415014675521E-4</v>
      </c>
      <c r="F424" s="101">
        <f t="shared" si="109"/>
        <v>159.89117914789702</v>
      </c>
      <c r="G424" s="101">
        <f t="shared" si="110"/>
        <v>16.06140357920745</v>
      </c>
      <c r="H424" s="101">
        <f t="shared" si="111"/>
        <v>0.36754548866214287</v>
      </c>
      <c r="I424" s="101">
        <f t="shared" si="112"/>
        <v>0.36754548866214287</v>
      </c>
      <c r="J424" s="101">
        <f t="shared" si="113"/>
        <v>50.094937992154307</v>
      </c>
      <c r="K424" s="101">
        <f t="shared" si="114"/>
        <v>15.290739232320643</v>
      </c>
      <c r="L424" s="101">
        <f t="shared" si="123"/>
        <v>77.709007366890333</v>
      </c>
      <c r="M424" s="101">
        <f t="shared" si="115"/>
        <v>840.10882085210267</v>
      </c>
      <c r="N424" s="101">
        <f t="shared" si="116"/>
        <v>80.904299650921587</v>
      </c>
      <c r="O424" s="101">
        <f t="shared" si="117"/>
        <v>1.9311772465186923</v>
      </c>
      <c r="P424" s="101">
        <f t="shared" si="118"/>
        <v>1.9311772465186923</v>
      </c>
      <c r="Q424" s="101">
        <f t="shared" si="119"/>
        <v>208.23559360204615</v>
      </c>
      <c r="R424" s="101">
        <f t="shared" si="120"/>
        <v>8.9222742474491223</v>
      </c>
      <c r="S424" s="101">
        <f t="shared" si="124"/>
        <v>538.18429885864839</v>
      </c>
      <c r="T424" s="101">
        <f t="shared" si="108"/>
        <v>258.33053159420047</v>
      </c>
      <c r="U424" s="101">
        <f t="shared" si="108"/>
        <v>24.213013479769764</v>
      </c>
      <c r="V424" s="33">
        <f t="shared" si="121"/>
        <v>999.99999999999966</v>
      </c>
      <c r="W424" s="105">
        <f t="shared" si="122"/>
        <v>938764.81439696427</v>
      </c>
      <c r="X424" s="112">
        <f t="shared" si="125"/>
        <v>717.45645492602944</v>
      </c>
      <c r="Y424" s="32">
        <f>(uNES*L424+ uOCEX*G424+uEREX*'PH + UC'!H424+uHOEX*I424+uNES*S424+ uOCEX*N424+uEREX*O424+uHOEX*P424)/(1+oDR)^A$5:A$65536</f>
        <v>416.11732637484585</v>
      </c>
    </row>
    <row r="425" spans="1:25" x14ac:dyDescent="0.25">
      <c r="A425" s="4">
        <v>419</v>
      </c>
      <c r="C425" s="110">
        <f>IF(male=0,VLOOKUP((A423:A1257/'Life tables'!$I$2)+age,lifetable,13,1),IF(male=1,VLOOKUP((A423:A1257/'Life tables'!$I$2)+age,lifetable,10,1),"error"))</f>
        <v>7.7299415014675521E-4</v>
      </c>
      <c r="F425" s="101">
        <f t="shared" si="109"/>
        <v>159.89117894741145</v>
      </c>
      <c r="G425" s="101">
        <f t="shared" si="110"/>
        <v>16.061403559068253</v>
      </c>
      <c r="H425" s="101">
        <f t="shared" si="111"/>
        <v>0.36754548820128213</v>
      </c>
      <c r="I425" s="101">
        <f t="shared" si="112"/>
        <v>0.36754548820128213</v>
      </c>
      <c r="J425" s="101">
        <f t="shared" si="113"/>
        <v>50.231516530159617</v>
      </c>
      <c r="K425" s="101">
        <f t="shared" si="114"/>
        <v>15.319550799822554</v>
      </c>
      <c r="L425" s="101">
        <f t="shared" si="123"/>
        <v>77.543617081958459</v>
      </c>
      <c r="M425" s="101">
        <f t="shared" si="115"/>
        <v>840.10882105258827</v>
      </c>
      <c r="N425" s="101">
        <f t="shared" si="116"/>
        <v>80.904299670228781</v>
      </c>
      <c r="O425" s="101">
        <f t="shared" si="117"/>
        <v>1.9311772469795532</v>
      </c>
      <c r="P425" s="101">
        <f t="shared" si="118"/>
        <v>1.9311772469795532</v>
      </c>
      <c r="Q425" s="101">
        <f t="shared" si="119"/>
        <v>208.95051693400291</v>
      </c>
      <c r="R425" s="101">
        <f t="shared" si="120"/>
        <v>8.9447741180138589</v>
      </c>
      <c r="S425" s="101">
        <f t="shared" si="124"/>
        <v>537.44687583638358</v>
      </c>
      <c r="T425" s="101">
        <f t="shared" si="108"/>
        <v>259.18203346416254</v>
      </c>
      <c r="U425" s="101">
        <f t="shared" si="108"/>
        <v>24.264324917836412</v>
      </c>
      <c r="V425" s="33">
        <f t="shared" si="121"/>
        <v>999.99999999999977</v>
      </c>
      <c r="W425" s="105">
        <f t="shared" si="122"/>
        <v>936341.99881658854</v>
      </c>
      <c r="X425" s="112">
        <f t="shared" si="125"/>
        <v>716.55364161800071</v>
      </c>
      <c r="Y425" s="32">
        <f>(uNES*L425+ uOCEX*G425+uEREX*'PH + UC'!H425+uHOEX*I425+uNES*S425+ uOCEX*N425+uEREX*O425+uHOEX*P425)/(1+oDR)^A$5:A$65536</f>
        <v>415.46224862146204</v>
      </c>
    </row>
    <row r="426" spans="1:25" x14ac:dyDescent="0.25">
      <c r="A426" s="4">
        <v>420</v>
      </c>
      <c r="C426" s="110">
        <f>IF(male=0,VLOOKUP((A424:A1258/'Life tables'!$I$2)+age,lifetable,13,1),IF(male=1,VLOOKUP((A424:A1258/'Life tables'!$I$2)+age,lifetable,10,1),"error"))</f>
        <v>7.7299415014675521E-4</v>
      </c>
      <c r="F426" s="101">
        <f t="shared" si="109"/>
        <v>159.89117875585532</v>
      </c>
      <c r="G426" s="101">
        <f t="shared" si="110"/>
        <v>16.061403539826042</v>
      </c>
      <c r="H426" s="101">
        <f t="shared" si="111"/>
        <v>0.3675454877609477</v>
      </c>
      <c r="I426" s="101">
        <f t="shared" si="112"/>
        <v>0.3675454877609477</v>
      </c>
      <c r="J426" s="101">
        <f t="shared" si="113"/>
        <v>50.368095068001296</v>
      </c>
      <c r="K426" s="101">
        <f t="shared" si="114"/>
        <v>15.348362367289948</v>
      </c>
      <c r="L426" s="101">
        <f t="shared" si="123"/>
        <v>77.378226805216144</v>
      </c>
      <c r="M426" s="101">
        <f t="shared" si="115"/>
        <v>840.10882124414434</v>
      </c>
      <c r="N426" s="101">
        <f t="shared" si="116"/>
        <v>80.904299688676048</v>
      </c>
      <c r="O426" s="101">
        <f t="shared" si="117"/>
        <v>1.9311772474198874</v>
      </c>
      <c r="P426" s="101">
        <f t="shared" si="118"/>
        <v>1.9311772474198874</v>
      </c>
      <c r="Q426" s="101">
        <f t="shared" si="119"/>
        <v>209.66544026612269</v>
      </c>
      <c r="R426" s="101">
        <f t="shared" si="120"/>
        <v>8.9672739885837256</v>
      </c>
      <c r="S426" s="101">
        <f t="shared" si="124"/>
        <v>536.70945280592218</v>
      </c>
      <c r="T426" s="101">
        <f t="shared" si="108"/>
        <v>260.033535334124</v>
      </c>
      <c r="U426" s="101">
        <f t="shared" si="108"/>
        <v>24.315636355873671</v>
      </c>
      <c r="V426" s="33">
        <f t="shared" si="121"/>
        <v>999.99999999999966</v>
      </c>
      <c r="W426" s="105">
        <f t="shared" si="122"/>
        <v>933923.51247970085</v>
      </c>
      <c r="X426" s="112">
        <f t="shared" si="125"/>
        <v>715.65082831000211</v>
      </c>
      <c r="Y426" s="32">
        <f>(uNES*L426+ uOCEX*G426+uEREX*'PH + UC'!H426+uHOEX*I426+uNES*S426+ uOCEX*N426+uEREX*O426+uHOEX*P426)/(1+oDR)^A$5:A$65536</f>
        <v>414.8075132376224</v>
      </c>
    </row>
    <row r="427" spans="1:25" x14ac:dyDescent="0.25">
      <c r="A427" s="4">
        <v>421</v>
      </c>
      <c r="C427" s="110">
        <f>IF(male=0,VLOOKUP((A425:A1259/'Life tables'!$I$2)+age,lifetable,13,1),IF(male=1,VLOOKUP((A425:A1259/'Life tables'!$I$2)+age,lifetable,10,1),"error"))</f>
        <v>7.7299415014675521E-4</v>
      </c>
      <c r="F427" s="101">
        <f t="shared" si="109"/>
        <v>159.89117857283094</v>
      </c>
      <c r="G427" s="101">
        <f t="shared" si="110"/>
        <v>16.061403521440859</v>
      </c>
      <c r="H427" s="101">
        <f t="shared" si="111"/>
        <v>0.36754548734022541</v>
      </c>
      <c r="I427" s="101">
        <f t="shared" si="112"/>
        <v>0.36754548734022541</v>
      </c>
      <c r="J427" s="101">
        <f t="shared" si="113"/>
        <v>50.504673605686641</v>
      </c>
      <c r="K427" s="101">
        <f t="shared" si="114"/>
        <v>15.377173934724361</v>
      </c>
      <c r="L427" s="101">
        <f t="shared" si="123"/>
        <v>77.212836536298624</v>
      </c>
      <c r="M427" s="101">
        <f t="shared" si="115"/>
        <v>840.10882142716866</v>
      </c>
      <c r="N427" s="101">
        <f t="shared" si="116"/>
        <v>80.904299706301686</v>
      </c>
      <c r="O427" s="101">
        <f t="shared" si="117"/>
        <v>1.9311772478406095</v>
      </c>
      <c r="P427" s="101">
        <f t="shared" si="118"/>
        <v>1.9311772478406095</v>
      </c>
      <c r="Q427" s="101">
        <f t="shared" si="119"/>
        <v>210.38036359839822</v>
      </c>
      <c r="R427" s="101">
        <f t="shared" si="120"/>
        <v>8.9897738591584933</v>
      </c>
      <c r="S427" s="101">
        <f t="shared" si="124"/>
        <v>535.97202976762901</v>
      </c>
      <c r="T427" s="101">
        <f t="shared" si="108"/>
        <v>260.88503720408488</v>
      </c>
      <c r="U427" s="101">
        <f t="shared" si="108"/>
        <v>24.366947793882854</v>
      </c>
      <c r="V427" s="33">
        <f t="shared" si="121"/>
        <v>999.99999999999955</v>
      </c>
      <c r="W427" s="105">
        <f t="shared" si="122"/>
        <v>931509.34863518528</v>
      </c>
      <c r="X427" s="112">
        <f t="shared" si="125"/>
        <v>714.74801500203193</v>
      </c>
      <c r="Y427" s="32">
        <f>(uNES*L427+ uOCEX*G427+uEREX*'PH + UC'!H427+uHOEX*I427+uNES*S427+ uOCEX*N427+uEREX*O427+uHOEX*P427)/(1+oDR)^A$5:A$65536</f>
        <v>414.15312008058316</v>
      </c>
    </row>
    <row r="428" spans="1:25" x14ac:dyDescent="0.25">
      <c r="A428" s="4">
        <v>422</v>
      </c>
      <c r="C428" s="110">
        <f>IF(male=0,VLOOKUP((A426:A1260/'Life tables'!$I$2)+age,lifetable,13,1),IF(male=1,VLOOKUP((A426:A1260/'Life tables'!$I$2)+age,lifetable,10,1),"error"))</f>
        <v>7.7299415014675521E-4</v>
      </c>
      <c r="F428" s="101">
        <f t="shared" si="109"/>
        <v>159.8911783979583</v>
      </c>
      <c r="G428" s="101">
        <f t="shared" si="110"/>
        <v>16.061403503874537</v>
      </c>
      <c r="H428" s="101">
        <f t="shared" si="111"/>
        <v>0.36754548693824168</v>
      </c>
      <c r="I428" s="101">
        <f t="shared" si="112"/>
        <v>0.36754548693824168</v>
      </c>
      <c r="J428" s="101">
        <f t="shared" si="113"/>
        <v>50.641252143222609</v>
      </c>
      <c r="K428" s="101">
        <f t="shared" si="114"/>
        <v>15.405985502127264</v>
      </c>
      <c r="L428" s="101">
        <f t="shared" si="123"/>
        <v>77.047446274857407</v>
      </c>
      <c r="M428" s="101">
        <f t="shared" si="115"/>
        <v>840.1088216020413</v>
      </c>
      <c r="N428" s="101">
        <f t="shared" si="116"/>
        <v>80.904299723142302</v>
      </c>
      <c r="O428" s="101">
        <f t="shared" si="117"/>
        <v>1.9311772482425933</v>
      </c>
      <c r="P428" s="101">
        <f t="shared" si="118"/>
        <v>1.9311772482425933</v>
      </c>
      <c r="Q428" s="101">
        <f t="shared" si="119"/>
        <v>211.09528693082257</v>
      </c>
      <c r="R428" s="101">
        <f t="shared" si="120"/>
        <v>9.0122737297379452</v>
      </c>
      <c r="S428" s="101">
        <f t="shared" si="124"/>
        <v>535.23460672185331</v>
      </c>
      <c r="T428" s="101">
        <f t="shared" si="108"/>
        <v>261.7365390740452</v>
      </c>
      <c r="U428" s="101">
        <f t="shared" si="108"/>
        <v>24.418259231865207</v>
      </c>
      <c r="V428" s="33">
        <f t="shared" si="121"/>
        <v>999.99999999999955</v>
      </c>
      <c r="W428" s="105">
        <f t="shared" si="122"/>
        <v>929099.50054172846</v>
      </c>
      <c r="X428" s="112">
        <f t="shared" si="125"/>
        <v>713.84520169408916</v>
      </c>
      <c r="Y428" s="32">
        <f>(uNES*L428+ uOCEX*G428+uEREX*'PH + UC'!H428+uHOEX*I428+uNES*S428+ uOCEX*N428+uEREX*O428+uHOEX*P428)/(1+oDR)^A$5:A$65536</f>
        <v>413.4990690076541</v>
      </c>
    </row>
    <row r="429" spans="1:25" x14ac:dyDescent="0.25">
      <c r="A429" s="4">
        <v>423</v>
      </c>
      <c r="C429" s="110">
        <f>IF(male=0,VLOOKUP((A427:A1261/'Life tables'!$I$2)+age,lifetable,13,1),IF(male=1,VLOOKUP((A427:A1261/'Life tables'!$I$2)+age,lifetable,10,1),"error"))</f>
        <v>7.7299415014675521E-4</v>
      </c>
      <c r="F429" s="101">
        <f t="shared" si="109"/>
        <v>159.89117823087432</v>
      </c>
      <c r="G429" s="101">
        <f t="shared" si="110"/>
        <v>16.061403487090601</v>
      </c>
      <c r="H429" s="101">
        <f t="shared" si="111"/>
        <v>0.36754548655416192</v>
      </c>
      <c r="I429" s="101">
        <f t="shared" si="112"/>
        <v>0.36754548655416192</v>
      </c>
      <c r="J429" s="101">
        <f t="shared" si="113"/>
        <v>50.77783068061585</v>
      </c>
      <c r="K429" s="101">
        <f t="shared" si="114"/>
        <v>15.434797069500059</v>
      </c>
      <c r="L429" s="101">
        <f t="shared" si="123"/>
        <v>76.882056020559475</v>
      </c>
      <c r="M429" s="101">
        <f t="shared" si="115"/>
        <v>840.10882176912526</v>
      </c>
      <c r="N429" s="101">
        <f t="shared" si="116"/>
        <v>80.904299739232854</v>
      </c>
      <c r="O429" s="101">
        <f t="shared" si="117"/>
        <v>1.9311772486266729</v>
      </c>
      <c r="P429" s="101">
        <f t="shared" si="118"/>
        <v>1.9311772486266729</v>
      </c>
      <c r="Q429" s="101">
        <f t="shared" si="119"/>
        <v>211.81021026338911</v>
      </c>
      <c r="R429" s="101">
        <f t="shared" si="120"/>
        <v>9.0347736003218717</v>
      </c>
      <c r="S429" s="101">
        <f t="shared" si="124"/>
        <v>534.49718366892807</v>
      </c>
      <c r="T429" s="101">
        <f t="shared" si="108"/>
        <v>262.58804094400494</v>
      </c>
      <c r="U429" s="101">
        <f t="shared" si="108"/>
        <v>24.46957066982193</v>
      </c>
      <c r="V429" s="33">
        <f t="shared" si="121"/>
        <v>999.99999999999955</v>
      </c>
      <c r="W429" s="105">
        <f t="shared" si="122"/>
        <v>926693.96146780136</v>
      </c>
      <c r="X429" s="112">
        <f t="shared" si="125"/>
        <v>712.94238838617275</v>
      </c>
      <c r="Y429" s="32">
        <f>(uNES*L429+ uOCEX*G429+uEREX*'PH + UC'!H429+uHOEX*I429+uNES*S429+ uOCEX*N429+uEREX*O429+uHOEX*P429)/(1+oDR)^A$5:A$65536</f>
        <v>412.84535987619864</v>
      </c>
    </row>
    <row r="430" spans="1:25" x14ac:dyDescent="0.25">
      <c r="A430" s="4">
        <v>424</v>
      </c>
      <c r="C430" s="110">
        <f>IF(male=0,VLOOKUP((A428:A1262/'Life tables'!$I$2)+age,lifetable,13,1),IF(male=1,VLOOKUP((A428:A1262/'Life tables'!$I$2)+age,lifetable,10,1),"error"))</f>
        <v>7.7299415014675521E-4</v>
      </c>
      <c r="F430" s="101">
        <f t="shared" si="109"/>
        <v>159.89117807123208</v>
      </c>
      <c r="G430" s="101">
        <f t="shared" si="110"/>
        <v>16.061403471054202</v>
      </c>
      <c r="H430" s="101">
        <f t="shared" si="111"/>
        <v>0.36754548618718869</v>
      </c>
      <c r="I430" s="101">
        <f t="shared" si="112"/>
        <v>0.36754548618718869</v>
      </c>
      <c r="J430" s="101">
        <f t="shared" si="113"/>
        <v>50.914409217872731</v>
      </c>
      <c r="K430" s="101">
        <f t="shared" si="114"/>
        <v>15.463608636844087</v>
      </c>
      <c r="L430" s="101">
        <f t="shared" si="123"/>
        <v>76.716665773086675</v>
      </c>
      <c r="M430" s="101">
        <f t="shared" si="115"/>
        <v>840.1088219287675</v>
      </c>
      <c r="N430" s="101">
        <f t="shared" si="116"/>
        <v>80.90429975460674</v>
      </c>
      <c r="O430" s="101">
        <f t="shared" si="117"/>
        <v>1.9311772489936463</v>
      </c>
      <c r="P430" s="101">
        <f t="shared" si="118"/>
        <v>1.9311772489936463</v>
      </c>
      <c r="Q430" s="101">
        <f t="shared" si="119"/>
        <v>212.52513359609151</v>
      </c>
      <c r="R430" s="101">
        <f t="shared" si="120"/>
        <v>9.057273470910074</v>
      </c>
      <c r="S430" s="101">
        <f t="shared" si="124"/>
        <v>533.75976060917196</v>
      </c>
      <c r="T430" s="101">
        <f t="shared" si="108"/>
        <v>263.43954281396424</v>
      </c>
      <c r="U430" s="101">
        <f t="shared" si="108"/>
        <v>24.520882107754161</v>
      </c>
      <c r="V430" s="33">
        <f t="shared" si="121"/>
        <v>999.99999999999955</v>
      </c>
      <c r="W430" s="105">
        <f t="shared" si="122"/>
        <v>924292.7246916492</v>
      </c>
      <c r="X430" s="112">
        <f t="shared" si="125"/>
        <v>712.03957507828125</v>
      </c>
      <c r="Y430" s="32">
        <f>(uNES*L430+ uOCEX*G430+uEREX*'PH + UC'!H430+uHOEX*I430+uNES*S430+ uOCEX*N430+uEREX*O430+uHOEX*P430)/(1+oDR)^A$5:A$65536</f>
        <v>412.19199254363423</v>
      </c>
    </row>
    <row r="431" spans="1:25" x14ac:dyDescent="0.25">
      <c r="A431" s="4">
        <v>425</v>
      </c>
      <c r="C431" s="110">
        <f>IF(male=0,VLOOKUP((A429:A1263/'Life tables'!$I$2)+age,lifetable,13,1),IF(male=1,VLOOKUP((A429:A1263/'Life tables'!$I$2)+age,lifetable,10,1),"error"))</f>
        <v>7.7299415014675521E-4</v>
      </c>
      <c r="F431" s="101">
        <f t="shared" si="109"/>
        <v>159.89117791870018</v>
      </c>
      <c r="G431" s="101">
        <f t="shared" si="110"/>
        <v>16.061403455732055</v>
      </c>
      <c r="H431" s="101">
        <f t="shared" si="111"/>
        <v>0.36754548583656016</v>
      </c>
      <c r="I431" s="101">
        <f t="shared" si="112"/>
        <v>0.36754548583656016</v>
      </c>
      <c r="J431" s="101">
        <f t="shared" si="113"/>
        <v>51.050987754999319</v>
      </c>
      <c r="K431" s="101">
        <f t="shared" si="114"/>
        <v>15.492420204160631</v>
      </c>
      <c r="L431" s="101">
        <f t="shared" si="123"/>
        <v>76.551275532135065</v>
      </c>
      <c r="M431" s="101">
        <f t="shared" si="115"/>
        <v>840.10882208129942</v>
      </c>
      <c r="N431" s="101">
        <f t="shared" si="116"/>
        <v>80.904299769295903</v>
      </c>
      <c r="O431" s="101">
        <f t="shared" si="117"/>
        <v>1.9311772493442749</v>
      </c>
      <c r="P431" s="101">
        <f t="shared" si="118"/>
        <v>1.9311772493442749</v>
      </c>
      <c r="Q431" s="101">
        <f t="shared" si="119"/>
        <v>213.24005692892371</v>
      </c>
      <c r="R431" s="101">
        <f t="shared" si="120"/>
        <v>9.0797733415023618</v>
      </c>
      <c r="S431" s="101">
        <f t="shared" si="124"/>
        <v>533.02233754288886</v>
      </c>
      <c r="T431" s="101">
        <f t="shared" si="108"/>
        <v>264.29104468392302</v>
      </c>
      <c r="U431" s="101">
        <f t="shared" si="108"/>
        <v>24.572193545662991</v>
      </c>
      <c r="V431" s="33">
        <f t="shared" si="121"/>
        <v>999.99999999999955</v>
      </c>
      <c r="W431" s="105">
        <f t="shared" si="122"/>
        <v>921895.78350127407</v>
      </c>
      <c r="X431" s="112">
        <f t="shared" si="125"/>
        <v>711.13676177041361</v>
      </c>
      <c r="Y431" s="32">
        <f>(uNES*L431+ uOCEX*G431+uEREX*'PH + UC'!H431+uHOEX*I431+uNES*S431+ uOCEX*N431+uEREX*O431+uHOEX*P431)/(1+oDR)^A$5:A$65536</f>
        <v>411.5389668674319</v>
      </c>
    </row>
    <row r="432" spans="1:25" x14ac:dyDescent="0.25">
      <c r="A432" s="4">
        <v>426</v>
      </c>
      <c r="C432" s="110">
        <f>IF(male=0,VLOOKUP((A430:A1264/'Life tables'!$I$2)+age,lifetable,13,1),IF(male=1,VLOOKUP((A430:A1264/'Life tables'!$I$2)+age,lifetable,10,1),"error"))</f>
        <v>7.7299415014675521E-4</v>
      </c>
      <c r="F432" s="101">
        <f t="shared" si="109"/>
        <v>159.8911777729619</v>
      </c>
      <c r="G432" s="101">
        <f t="shared" si="110"/>
        <v>16.061403441092338</v>
      </c>
      <c r="H432" s="101">
        <f t="shared" si="111"/>
        <v>0.36754548550154825</v>
      </c>
      <c r="I432" s="101">
        <f t="shared" si="112"/>
        <v>0.36754548550154825</v>
      </c>
      <c r="J432" s="101">
        <f t="shared" si="113"/>
        <v>51.187566292001414</v>
      </c>
      <c r="K432" s="101">
        <f t="shared" si="114"/>
        <v>15.521231771450912</v>
      </c>
      <c r="L432" s="101">
        <f t="shared" si="123"/>
        <v>76.385885297414134</v>
      </c>
      <c r="M432" s="101">
        <f t="shared" si="115"/>
        <v>840.10882222703765</v>
      </c>
      <c r="N432" s="101">
        <f t="shared" si="116"/>
        <v>80.904299783330799</v>
      </c>
      <c r="O432" s="101">
        <f t="shared" si="117"/>
        <v>1.9311772496792867</v>
      </c>
      <c r="P432" s="101">
        <f t="shared" si="118"/>
        <v>1.9311772496792867</v>
      </c>
      <c r="Q432" s="101">
        <f t="shared" si="119"/>
        <v>213.95498026187991</v>
      </c>
      <c r="R432" s="101">
        <f t="shared" si="120"/>
        <v>9.1022732120985523</v>
      </c>
      <c r="S432" s="101">
        <f t="shared" si="124"/>
        <v>532.28491447036981</v>
      </c>
      <c r="T432" s="101">
        <f t="shared" si="108"/>
        <v>265.14254655388135</v>
      </c>
      <c r="U432" s="101">
        <f t="shared" si="108"/>
        <v>24.623504983549466</v>
      </c>
      <c r="V432" s="33">
        <f t="shared" si="121"/>
        <v>999.99999999999955</v>
      </c>
      <c r="W432" s="105">
        <f t="shared" si="122"/>
        <v>919503.1311944261</v>
      </c>
      <c r="X432" s="112">
        <f t="shared" si="125"/>
        <v>710.23394846256872</v>
      </c>
      <c r="Y432" s="32">
        <f>(uNES*L432+ uOCEX*G432+uEREX*'PH + UC'!H432+uHOEX*I432+uNES*S432+ uOCEX*N432+uEREX*O432+uHOEX*P432)/(1+oDR)^A$5:A$65536</f>
        <v>410.88628270511651</v>
      </c>
    </row>
    <row r="433" spans="1:25" x14ac:dyDescent="0.25">
      <c r="A433" s="4">
        <v>427</v>
      </c>
      <c r="C433" s="110">
        <f>IF(male=0,VLOOKUP((A431:A1265/'Life tables'!$I$2)+age,lifetable,13,1),IF(male=1,VLOOKUP((A431:A1265/'Life tables'!$I$2)+age,lifetable,10,1),"error"))</f>
        <v>7.7299415014675521E-4</v>
      </c>
      <c r="F433" s="101">
        <f t="shared" si="109"/>
        <v>159.89117763371468</v>
      </c>
      <c r="G433" s="101">
        <f t="shared" si="110"/>
        <v>16.061403427104665</v>
      </c>
      <c r="H433" s="101">
        <f t="shared" si="111"/>
        <v>0.36754548518145752</v>
      </c>
      <c r="I433" s="101">
        <f t="shared" si="112"/>
        <v>0.36754548518145752</v>
      </c>
      <c r="J433" s="101">
        <f t="shared" si="113"/>
        <v>51.324144828884563</v>
      </c>
      <c r="K433" s="101">
        <f t="shared" si="114"/>
        <v>15.550043338716103</v>
      </c>
      <c r="L433" s="101">
        <f t="shared" si="123"/>
        <v>76.220495068646414</v>
      </c>
      <c r="M433" s="101">
        <f t="shared" si="115"/>
        <v>840.10882236628493</v>
      </c>
      <c r="N433" s="101">
        <f t="shared" si="116"/>
        <v>80.904299796740617</v>
      </c>
      <c r="O433" s="101">
        <f t="shared" si="117"/>
        <v>1.9311772499993776</v>
      </c>
      <c r="P433" s="101">
        <f t="shared" si="118"/>
        <v>1.9311772499993776</v>
      </c>
      <c r="Q433" s="101">
        <f t="shared" si="119"/>
        <v>214.66990359495463</v>
      </c>
      <c r="R433" s="101">
        <f t="shared" si="120"/>
        <v>9.1247730826984714</v>
      </c>
      <c r="S433" s="101">
        <f t="shared" si="124"/>
        <v>531.54749139189244</v>
      </c>
      <c r="T433" s="101">
        <f t="shared" si="108"/>
        <v>265.99404842383922</v>
      </c>
      <c r="U433" s="101">
        <f t="shared" si="108"/>
        <v>24.674816421414576</v>
      </c>
      <c r="V433" s="33">
        <f t="shared" si="121"/>
        <v>999.99999999999955</v>
      </c>
      <c r="W433" s="105">
        <f t="shared" si="122"/>
        <v>917114.7610785854</v>
      </c>
      <c r="X433" s="112">
        <f t="shared" si="125"/>
        <v>709.33113515474577</v>
      </c>
      <c r="Y433" s="32">
        <f>(uNES*L433+ uOCEX*G433+uEREX*'PH + UC'!H433+uHOEX*I433+uNES*S433+ uOCEX*N433+uEREX*O433+uHOEX*P433)/(1+oDR)^A$5:A$65536</f>
        <v>410.23393991426633</v>
      </c>
    </row>
    <row r="434" spans="1:25" x14ac:dyDescent="0.25">
      <c r="A434" s="4">
        <v>428</v>
      </c>
      <c r="C434" s="110">
        <f>IF(male=0,VLOOKUP((A432:A1266/'Life tables'!$I$2)+age,lifetable,13,1),IF(male=1,VLOOKUP((A432:A1266/'Life tables'!$I$2)+age,lifetable,10,1),"error"))</f>
        <v>7.7299415014675521E-4</v>
      </c>
      <c r="F434" s="101">
        <f t="shared" si="109"/>
        <v>159.89117750066939</v>
      </c>
      <c r="G434" s="101">
        <f t="shared" si="110"/>
        <v>16.061403413739988</v>
      </c>
      <c r="H434" s="101">
        <f t="shared" si="111"/>
        <v>0.36754548487562327</v>
      </c>
      <c r="I434" s="101">
        <f t="shared" si="112"/>
        <v>0.36754548487562327</v>
      </c>
      <c r="J434" s="101">
        <f t="shared" si="113"/>
        <v>51.460723365654069</v>
      </c>
      <c r="K434" s="101">
        <f t="shared" si="114"/>
        <v>15.578854905957318</v>
      </c>
      <c r="L434" s="101">
        <f t="shared" si="123"/>
        <v>76.055104845566774</v>
      </c>
      <c r="M434" s="101">
        <f t="shared" si="115"/>
        <v>840.10882249933024</v>
      </c>
      <c r="N434" s="101">
        <f t="shared" si="116"/>
        <v>80.904299809553166</v>
      </c>
      <c r="O434" s="101">
        <f t="shared" si="117"/>
        <v>1.9311772503052118</v>
      </c>
      <c r="P434" s="101">
        <f t="shared" si="118"/>
        <v>1.9311772503052118</v>
      </c>
      <c r="Q434" s="101">
        <f t="shared" si="119"/>
        <v>215.38482692814256</v>
      </c>
      <c r="R434" s="101">
        <f t="shared" si="120"/>
        <v>9.1472729533019539</v>
      </c>
      <c r="S434" s="101">
        <f t="shared" si="124"/>
        <v>530.81006830772208</v>
      </c>
      <c r="T434" s="101">
        <f t="shared" si="108"/>
        <v>266.84555029379663</v>
      </c>
      <c r="U434" s="101">
        <f t="shared" si="108"/>
        <v>24.726127859259272</v>
      </c>
      <c r="V434" s="33">
        <f t="shared" si="121"/>
        <v>999.99999999999966</v>
      </c>
      <c r="W434" s="105">
        <f t="shared" si="122"/>
        <v>914730.66647095198</v>
      </c>
      <c r="X434" s="112">
        <f t="shared" si="125"/>
        <v>708.42832184694362</v>
      </c>
      <c r="Y434" s="32">
        <f>(uNES*L434+ uOCEX*G434+uEREX*'PH + UC'!H434+uHOEX*I434+uNES*S434+ uOCEX*N434+uEREX*O434+uHOEX*P434)/(1+oDR)^A$5:A$65536</f>
        <v>409.5819383525141</v>
      </c>
    </row>
    <row r="435" spans="1:25" x14ac:dyDescent="0.25">
      <c r="A435" s="4">
        <v>429</v>
      </c>
      <c r="C435" s="110">
        <f>IF(male=0,VLOOKUP((A433:A1267/'Life tables'!$I$2)+age,lifetable,13,1),IF(male=1,VLOOKUP((A433:A1267/'Life tables'!$I$2)+age,lifetable,10,1),"error"))</f>
        <v>7.7299415014675521E-4</v>
      </c>
      <c r="F435" s="101">
        <f t="shared" si="109"/>
        <v>159.89117737354982</v>
      </c>
      <c r="G435" s="101">
        <f t="shared" si="110"/>
        <v>16.061403400970562</v>
      </c>
      <c r="H435" s="101">
        <f t="shared" si="111"/>
        <v>0.36754548458341063</v>
      </c>
      <c r="I435" s="101">
        <f t="shared" si="112"/>
        <v>0.36754548458341063</v>
      </c>
      <c r="J435" s="101">
        <f t="shared" si="113"/>
        <v>51.597301902314989</v>
      </c>
      <c r="K435" s="101">
        <f t="shared" si="114"/>
        <v>15.607666473175627</v>
      </c>
      <c r="L435" s="101">
        <f t="shared" si="123"/>
        <v>75.889714627921833</v>
      </c>
      <c r="M435" s="101">
        <f t="shared" si="115"/>
        <v>840.10882262644975</v>
      </c>
      <c r="N435" s="101">
        <f t="shared" si="116"/>
        <v>80.90429982179505</v>
      </c>
      <c r="O435" s="101">
        <f t="shared" si="117"/>
        <v>1.9311772505974243</v>
      </c>
      <c r="P435" s="101">
        <f t="shared" si="118"/>
        <v>1.9311772505974243</v>
      </c>
      <c r="Q435" s="101">
        <f t="shared" si="119"/>
        <v>216.09975026143866</v>
      </c>
      <c r="R435" s="101">
        <f t="shared" si="120"/>
        <v>9.1697728239088416</v>
      </c>
      <c r="S435" s="101">
        <f t="shared" si="124"/>
        <v>530.07264521811237</v>
      </c>
      <c r="T435" s="101">
        <f t="shared" si="108"/>
        <v>267.69705216375365</v>
      </c>
      <c r="U435" s="101">
        <f t="shared" si="108"/>
        <v>24.77743929708447</v>
      </c>
      <c r="V435" s="33">
        <f t="shared" si="121"/>
        <v>999.99999999999955</v>
      </c>
      <c r="W435" s="105">
        <f t="shared" si="122"/>
        <v>912350.84069842962</v>
      </c>
      <c r="X435" s="112">
        <f t="shared" si="125"/>
        <v>707.52550853916148</v>
      </c>
      <c r="Y435" s="32">
        <f>(uNES*L435+ uOCEX*G435+uEREX*'PH + UC'!H435+uHOEX*I435+uNES*S435+ uOCEX*N435+uEREX*O435+uHOEX*P435)/(1+oDR)^A$5:A$65536</f>
        <v>408.93027787754511</v>
      </c>
    </row>
    <row r="436" spans="1:25" x14ac:dyDescent="0.25">
      <c r="A436" s="4">
        <v>430</v>
      </c>
      <c r="C436" s="110">
        <f>IF(male=0,VLOOKUP((A434:A1268/'Life tables'!$I$2)+age,lifetable,13,1),IF(male=1,VLOOKUP((A434:A1268/'Life tables'!$I$2)+age,lifetable,10,1),"error"))</f>
        <v>7.7299415014675521E-4</v>
      </c>
      <c r="F436" s="101">
        <f t="shared" si="109"/>
        <v>159.89117725209204</v>
      </c>
      <c r="G436" s="101">
        <f t="shared" si="110"/>
        <v>16.061403388769872</v>
      </c>
      <c r="H436" s="101">
        <f t="shared" si="111"/>
        <v>0.36754548430421285</v>
      </c>
      <c r="I436" s="101">
        <f t="shared" si="112"/>
        <v>0.36754548430421285</v>
      </c>
      <c r="J436" s="101">
        <f t="shared" si="113"/>
        <v>51.733880438872163</v>
      </c>
      <c r="K436" s="101">
        <f t="shared" si="114"/>
        <v>15.636478040372051</v>
      </c>
      <c r="L436" s="101">
        <f t="shared" si="123"/>
        <v>75.724324415469525</v>
      </c>
      <c r="M436" s="101">
        <f t="shared" si="115"/>
        <v>840.10882274790754</v>
      </c>
      <c r="N436" s="101">
        <f t="shared" si="116"/>
        <v>80.904299833491706</v>
      </c>
      <c r="O436" s="101">
        <f t="shared" si="117"/>
        <v>1.9311772508766221</v>
      </c>
      <c r="P436" s="101">
        <f t="shared" si="118"/>
        <v>1.9311772508766221</v>
      </c>
      <c r="Q436" s="101">
        <f t="shared" si="119"/>
        <v>216.81467359483813</v>
      </c>
      <c r="R436" s="101">
        <f t="shared" si="120"/>
        <v>9.1922726945189819</v>
      </c>
      <c r="S436" s="101">
        <f t="shared" si="124"/>
        <v>529.33522212330558</v>
      </c>
      <c r="T436" s="101">
        <f t="shared" si="108"/>
        <v>268.54855403371027</v>
      </c>
      <c r="U436" s="101">
        <f t="shared" si="108"/>
        <v>24.828750734891031</v>
      </c>
      <c r="V436" s="33">
        <f t="shared" si="121"/>
        <v>999.99999999999955</v>
      </c>
      <c r="W436" s="105">
        <f t="shared" si="122"/>
        <v>909975.27709761495</v>
      </c>
      <c r="X436" s="112">
        <f t="shared" si="125"/>
        <v>706.62269523139844</v>
      </c>
      <c r="Y436" s="32">
        <f>(uNES*L436+ uOCEX*G436+uEREX*'PH + UC'!H436+uHOEX*I436+uNES*S436+ uOCEX*N436+uEREX*O436+uHOEX*P436)/(1+oDR)^A$5:A$65536</f>
        <v>408.27895834709955</v>
      </c>
    </row>
    <row r="437" spans="1:25" x14ac:dyDescent="0.25">
      <c r="A437" s="4">
        <v>431</v>
      </c>
      <c r="C437" s="110">
        <f>IF(male=0,VLOOKUP((A435:A1269/'Life tables'!$I$2)+age,lifetable,13,1),IF(male=1,VLOOKUP((A435:A1269/'Life tables'!$I$2)+age,lifetable,10,1),"error"))</f>
        <v>7.7299415014675521E-4</v>
      </c>
      <c r="F437" s="101">
        <f t="shared" si="109"/>
        <v>159.89117713604386</v>
      </c>
      <c r="G437" s="101">
        <f t="shared" si="110"/>
        <v>16.06140337711259</v>
      </c>
      <c r="H437" s="101">
        <f t="shared" si="111"/>
        <v>0.3675454840374503</v>
      </c>
      <c r="I437" s="101">
        <f t="shared" si="112"/>
        <v>0.3675454840374503</v>
      </c>
      <c r="J437" s="101">
        <f t="shared" si="113"/>
        <v>51.870458975330209</v>
      </c>
      <c r="K437" s="101">
        <f t="shared" si="114"/>
        <v>15.665289607547564</v>
      </c>
      <c r="L437" s="101">
        <f t="shared" si="123"/>
        <v>75.558934207978595</v>
      </c>
      <c r="M437" s="101">
        <f t="shared" si="115"/>
        <v>840.10882286395565</v>
      </c>
      <c r="N437" s="101">
        <f t="shared" si="116"/>
        <v>80.904299844667392</v>
      </c>
      <c r="O437" s="101">
        <f t="shared" si="117"/>
        <v>1.9311772511433845</v>
      </c>
      <c r="P437" s="101">
        <f t="shared" si="118"/>
        <v>1.9311772511433845</v>
      </c>
      <c r="Q437" s="101">
        <f t="shared" si="119"/>
        <v>217.52959692833636</v>
      </c>
      <c r="R437" s="101">
        <f t="shared" si="120"/>
        <v>9.2147725651322308</v>
      </c>
      <c r="S437" s="101">
        <f t="shared" si="124"/>
        <v>528.59779902353284</v>
      </c>
      <c r="T437" s="101">
        <f t="shared" si="108"/>
        <v>269.40005590366655</v>
      </c>
      <c r="U437" s="101">
        <f t="shared" si="108"/>
        <v>24.880062172679793</v>
      </c>
      <c r="V437" s="33">
        <f t="shared" si="121"/>
        <v>999.99999999999955</v>
      </c>
      <c r="W437" s="105">
        <f t="shared" si="122"/>
        <v>907603.96901478106</v>
      </c>
      <c r="X437" s="112">
        <f t="shared" si="125"/>
        <v>705.71988192365313</v>
      </c>
      <c r="Y437" s="32">
        <f>(uNES*L437+ uOCEX*G437+uEREX*'PH + UC'!H437+uHOEX*I437+uNES*S437+ uOCEX*N437+uEREX*O437+uHOEX*P437)/(1+oDR)^A$5:A$65536</f>
        <v>407.62797961896996</v>
      </c>
    </row>
    <row r="438" spans="1:25" x14ac:dyDescent="0.25">
      <c r="A438" s="4">
        <v>432</v>
      </c>
      <c r="C438" s="110">
        <f>IF(male=0,VLOOKUP((A436:A1270/'Life tables'!$I$2)+age,lifetable,13,1),IF(male=1,VLOOKUP((A436:A1270/'Life tables'!$I$2)+age,lifetable,10,1),"error"))</f>
        <v>7.7299415014675521E-4</v>
      </c>
      <c r="F438" s="101">
        <f t="shared" si="109"/>
        <v>159.89117702516435</v>
      </c>
      <c r="G438" s="101">
        <f t="shared" si="110"/>
        <v>16.06140336597451</v>
      </c>
      <c r="H438" s="101">
        <f t="shared" si="111"/>
        <v>0.36754548378256902</v>
      </c>
      <c r="I438" s="101">
        <f t="shared" si="112"/>
        <v>0.36754548378256902</v>
      </c>
      <c r="J438" s="101">
        <f t="shared" si="113"/>
        <v>52.007037511693539</v>
      </c>
      <c r="K438" s="101">
        <f t="shared" si="114"/>
        <v>15.694101174703096</v>
      </c>
      <c r="L438" s="101">
        <f t="shared" si="123"/>
        <v>75.39354400522808</v>
      </c>
      <c r="M438" s="101">
        <f t="shared" si="115"/>
        <v>840.10882297483511</v>
      </c>
      <c r="N438" s="101">
        <f t="shared" si="116"/>
        <v>80.904299855345315</v>
      </c>
      <c r="O438" s="101">
        <f t="shared" si="117"/>
        <v>1.9311772513982657</v>
      </c>
      <c r="P438" s="101">
        <f t="shared" si="118"/>
        <v>1.9311772513982657</v>
      </c>
      <c r="Q438" s="101">
        <f t="shared" si="119"/>
        <v>218.24452026192893</v>
      </c>
      <c r="R438" s="101">
        <f t="shared" si="120"/>
        <v>9.2372724357484479</v>
      </c>
      <c r="S438" s="101">
        <f t="shared" si="124"/>
        <v>527.86037591901595</v>
      </c>
      <c r="T438" s="101">
        <f t="shared" si="108"/>
        <v>270.25155777362249</v>
      </c>
      <c r="U438" s="101">
        <f t="shared" si="108"/>
        <v>24.931373610451544</v>
      </c>
      <c r="V438" s="33">
        <f t="shared" si="121"/>
        <v>999.99999999999943</v>
      </c>
      <c r="W438" s="105">
        <f t="shared" si="122"/>
        <v>905236.90980586759</v>
      </c>
      <c r="X438" s="112">
        <f t="shared" si="125"/>
        <v>704.81706861592556</v>
      </c>
      <c r="Y438" s="32">
        <f>(uNES*L438+ uOCEX*G438+uEREX*'PH + UC'!H438+uHOEX*I438+uNES*S438+ uOCEX*N438+uEREX*O438+uHOEX*P438)/(1+oDR)^A$5:A$65536</f>
        <v>406.97734155100346</v>
      </c>
    </row>
    <row r="439" spans="1:25" x14ac:dyDescent="0.25">
      <c r="A439" s="4">
        <v>433</v>
      </c>
      <c r="C439" s="110">
        <f>IF(male=0,VLOOKUP((A437:A1271/'Life tables'!$I$2)+age,lifetable,13,1),IF(male=1,VLOOKUP((A437:A1271/'Life tables'!$I$2)+age,lifetable,10,1),"error"))</f>
        <v>7.7299415014675521E-4</v>
      </c>
      <c r="F439" s="101">
        <f t="shared" si="109"/>
        <v>159.89117691922334</v>
      </c>
      <c r="G439" s="101">
        <f t="shared" si="110"/>
        <v>16.061403355332516</v>
      </c>
      <c r="H439" s="101">
        <f t="shared" si="111"/>
        <v>0.36754548353904004</v>
      </c>
      <c r="I439" s="101">
        <f t="shared" si="112"/>
        <v>0.36754548353904004</v>
      </c>
      <c r="J439" s="101">
        <f t="shared" si="113"/>
        <v>52.143616047966376</v>
      </c>
      <c r="K439" s="101">
        <f t="shared" si="114"/>
        <v>15.722912741839538</v>
      </c>
      <c r="L439" s="101">
        <f t="shared" si="123"/>
        <v>75.228153807006834</v>
      </c>
      <c r="M439" s="101">
        <f t="shared" si="115"/>
        <v>840.10882308077612</v>
      </c>
      <c r="N439" s="101">
        <f t="shared" si="116"/>
        <v>80.904299865547671</v>
      </c>
      <c r="O439" s="101">
        <f t="shared" si="117"/>
        <v>1.9311772516417947</v>
      </c>
      <c r="P439" s="101">
        <f t="shared" si="118"/>
        <v>1.9311772516417947</v>
      </c>
      <c r="Q439" s="101">
        <f t="shared" si="119"/>
        <v>218.95944359561167</v>
      </c>
      <c r="R439" s="101">
        <f t="shared" si="120"/>
        <v>9.2597723063675037</v>
      </c>
      <c r="S439" s="101">
        <f t="shared" si="124"/>
        <v>527.12295280996568</v>
      </c>
      <c r="T439" s="101">
        <f t="shared" si="108"/>
        <v>271.10305964357804</v>
      </c>
      <c r="U439" s="101">
        <f t="shared" si="108"/>
        <v>24.982685048207042</v>
      </c>
      <c r="V439" s="33">
        <f t="shared" si="121"/>
        <v>999.99999999999943</v>
      </c>
      <c r="W439" s="105">
        <f t="shared" si="122"/>
        <v>902874.09283646313</v>
      </c>
      <c r="X439" s="112">
        <f t="shared" si="125"/>
        <v>703.91425530821436</v>
      </c>
      <c r="Y439" s="32">
        <f>(uNES*L439+ uOCEX*G439+uEREX*'PH + UC'!H439+uHOEX*I439+uNES*S439+ uOCEX*N439+uEREX*O439+uHOEX*P439)/(1+oDR)^A$5:A$65536</f>
        <v>406.32704400110049</v>
      </c>
    </row>
    <row r="440" spans="1:25" x14ac:dyDescent="0.25">
      <c r="A440" s="4">
        <v>434</v>
      </c>
      <c r="C440" s="110">
        <f>IF(male=0,VLOOKUP((A438:A1272/'Life tables'!$I$2)+age,lifetable,13,1),IF(male=1,VLOOKUP((A438:A1272/'Life tables'!$I$2)+age,lifetable,10,1),"error"))</f>
        <v>7.7299415014675521E-4</v>
      </c>
      <c r="F440" s="101">
        <f t="shared" si="109"/>
        <v>159.89117681800082</v>
      </c>
      <c r="G440" s="101">
        <f t="shared" si="110"/>
        <v>16.0614033451645</v>
      </c>
      <c r="H440" s="101">
        <f t="shared" si="111"/>
        <v>0.3675454833063575</v>
      </c>
      <c r="I440" s="101">
        <f t="shared" si="112"/>
        <v>0.3675454833063575</v>
      </c>
      <c r="J440" s="101">
        <f t="shared" si="113"/>
        <v>52.280194584152746</v>
      </c>
      <c r="K440" s="101">
        <f t="shared" si="114"/>
        <v>15.751724308957741</v>
      </c>
      <c r="L440" s="101">
        <f t="shared" si="123"/>
        <v>75.062763613113106</v>
      </c>
      <c r="M440" s="101">
        <f t="shared" si="115"/>
        <v>840.10882318199856</v>
      </c>
      <c r="N440" s="101">
        <f t="shared" si="116"/>
        <v>80.904299875295607</v>
      </c>
      <c r="O440" s="101">
        <f t="shared" si="117"/>
        <v>1.931177251874477</v>
      </c>
      <c r="P440" s="101">
        <f t="shared" si="118"/>
        <v>1.931177251874477</v>
      </c>
      <c r="Q440" s="101">
        <f t="shared" si="119"/>
        <v>219.67436692938054</v>
      </c>
      <c r="R440" s="101">
        <f t="shared" si="120"/>
        <v>9.2822721769892702</v>
      </c>
      <c r="S440" s="101">
        <f t="shared" si="124"/>
        <v>526.38552969658417</v>
      </c>
      <c r="T440" s="101">
        <f t="shared" si="108"/>
        <v>271.95456151353329</v>
      </c>
      <c r="U440" s="101">
        <f t="shared" si="108"/>
        <v>25.033996485947011</v>
      </c>
      <c r="V440" s="33">
        <f t="shared" si="121"/>
        <v>999.99999999999932</v>
      </c>
      <c r="W440" s="105">
        <f t="shared" si="122"/>
        <v>900515.51148179604</v>
      </c>
      <c r="X440" s="112">
        <f t="shared" si="125"/>
        <v>703.01144200051908</v>
      </c>
      <c r="Y440" s="32">
        <f>(uNES*L440+ uOCEX*G440+uEREX*'PH + UC'!H440+uHOEX*I440+uNES*S440+ uOCEX*N440+uEREX*O440+uHOEX*P440)/(1+oDR)^A$5:A$65536</f>
        <v>405.67708682721508</v>
      </c>
    </row>
    <row r="441" spans="1:25" x14ac:dyDescent="0.25">
      <c r="A441" s="4">
        <v>435</v>
      </c>
      <c r="C441" s="110">
        <f>IF(male=0,VLOOKUP((A439:A1273/'Life tables'!$I$2)+age,lifetable,13,1),IF(male=1,VLOOKUP((A439:A1273/'Life tables'!$I$2)+age,lifetable,10,1),"error"))</f>
        <v>7.7299415014675521E-4</v>
      </c>
      <c r="F441" s="101">
        <f t="shared" si="109"/>
        <v>159.89117672128666</v>
      </c>
      <c r="G441" s="101">
        <f t="shared" si="110"/>
        <v>16.061403335449359</v>
      </c>
      <c r="H441" s="101">
        <f t="shared" si="111"/>
        <v>0.36754548308403845</v>
      </c>
      <c r="I441" s="101">
        <f t="shared" si="112"/>
        <v>0.36754548308403845</v>
      </c>
      <c r="J441" s="101">
        <f t="shared" si="113"/>
        <v>52.416773120256508</v>
      </c>
      <c r="K441" s="101">
        <f t="shared" si="114"/>
        <v>15.780535876058515</v>
      </c>
      <c r="L441" s="101">
        <f t="shared" si="123"/>
        <v>74.897373423354196</v>
      </c>
      <c r="M441" s="101">
        <f t="shared" si="115"/>
        <v>840.10882327871275</v>
      </c>
      <c r="N441" s="101">
        <f t="shared" si="116"/>
        <v>80.904299884609401</v>
      </c>
      <c r="O441" s="101">
        <f t="shared" si="117"/>
        <v>1.931177252096796</v>
      </c>
      <c r="P441" s="101">
        <f t="shared" si="118"/>
        <v>1.931177252096796</v>
      </c>
      <c r="Q441" s="101">
        <f t="shared" si="119"/>
        <v>220.38929026323171</v>
      </c>
      <c r="R441" s="101">
        <f t="shared" si="120"/>
        <v>9.3047720476136266</v>
      </c>
      <c r="S441" s="101">
        <f t="shared" si="124"/>
        <v>525.64810657906446</v>
      </c>
      <c r="T441" s="101">
        <f t="shared" si="108"/>
        <v>272.80606338348821</v>
      </c>
      <c r="U441" s="101">
        <f t="shared" si="108"/>
        <v>25.08530792367214</v>
      </c>
      <c r="V441" s="33">
        <f t="shared" si="121"/>
        <v>999.99999999999943</v>
      </c>
      <c r="W441" s="105">
        <f t="shared" si="122"/>
        <v>898161.15912671771</v>
      </c>
      <c r="X441" s="112">
        <f t="shared" si="125"/>
        <v>702.10862869283915</v>
      </c>
      <c r="Y441" s="32">
        <f>(uNES*L441+ uOCEX*G441+uEREX*'PH + UC'!H441+uHOEX*I441+uNES*S441+ uOCEX*N441+uEREX*O441+uHOEX*P441)/(1+oDR)^A$5:A$65536</f>
        <v>405.02746988735475</v>
      </c>
    </row>
    <row r="442" spans="1:25" x14ac:dyDescent="0.25">
      <c r="A442" s="4">
        <v>436</v>
      </c>
      <c r="C442" s="110">
        <f>IF(male=0,VLOOKUP((A440:A1274/'Life tables'!$I$2)+age,lifetable,13,1),IF(male=1,VLOOKUP((A440:A1274/'Life tables'!$I$2)+age,lifetable,10,1),"error"))</f>
        <v>7.7299415014675521E-4</v>
      </c>
      <c r="F442" s="101">
        <f t="shared" si="109"/>
        <v>159.89117662888006</v>
      </c>
      <c r="G442" s="101">
        <f t="shared" si="110"/>
        <v>16.061403326166925</v>
      </c>
      <c r="H442" s="101">
        <f t="shared" si="111"/>
        <v>0.36754548287162131</v>
      </c>
      <c r="I442" s="101">
        <f t="shared" si="112"/>
        <v>0.36754548287162131</v>
      </c>
      <c r="J442" s="101">
        <f t="shared" si="113"/>
        <v>52.553351656281336</v>
      </c>
      <c r="K442" s="101">
        <f t="shared" si="114"/>
        <v>15.809347443142638</v>
      </c>
      <c r="L442" s="101">
        <f t="shared" si="123"/>
        <v>74.731983237545919</v>
      </c>
      <c r="M442" s="101">
        <f t="shared" si="115"/>
        <v>840.10882337111934</v>
      </c>
      <c r="N442" s="101">
        <f t="shared" si="116"/>
        <v>80.904299893508352</v>
      </c>
      <c r="O442" s="101">
        <f t="shared" si="117"/>
        <v>1.9311772523092132</v>
      </c>
      <c r="P442" s="101">
        <f t="shared" si="118"/>
        <v>1.9311772523092132</v>
      </c>
      <c r="Q442" s="101">
        <f t="shared" si="119"/>
        <v>221.10421359716153</v>
      </c>
      <c r="R442" s="101">
        <f t="shared" si="120"/>
        <v>9.3272719182404575</v>
      </c>
      <c r="S442" s="101">
        <f t="shared" si="124"/>
        <v>524.91068345759049</v>
      </c>
      <c r="T442" s="101">
        <f t="shared" si="108"/>
        <v>273.65756525344284</v>
      </c>
      <c r="U442" s="101">
        <f t="shared" si="108"/>
        <v>25.136619361383097</v>
      </c>
      <c r="V442" s="33">
        <f t="shared" si="121"/>
        <v>999.99999999999943</v>
      </c>
      <c r="W442" s="105">
        <f t="shared" si="122"/>
        <v>895811.02916569088</v>
      </c>
      <c r="X442" s="112">
        <f t="shared" si="125"/>
        <v>701.20581538517331</v>
      </c>
      <c r="Y442" s="32">
        <f>(uNES*L442+ uOCEX*G442+uEREX*'PH + UC'!H442+uHOEX*I442+uNES*S442+ uOCEX*N442+uEREX*O442+uHOEX*P442)/(1+oDR)^A$5:A$65536</f>
        <v>404.37819303958025</v>
      </c>
    </row>
    <row r="443" spans="1:25" x14ac:dyDescent="0.25">
      <c r="A443" s="4">
        <v>437</v>
      </c>
      <c r="C443" s="110">
        <f>IF(male=0,VLOOKUP((A441:A1275/'Life tables'!$I$2)+age,lifetable,13,1),IF(male=1,VLOOKUP((A441:A1275/'Life tables'!$I$2)+age,lifetable,10,1),"error"))</f>
        <v>7.7299415014675521E-4</v>
      </c>
      <c r="F443" s="101">
        <f t="shared" si="109"/>
        <v>159.89117654058916</v>
      </c>
      <c r="G443" s="101">
        <f t="shared" si="110"/>
        <v>16.06140331729792</v>
      </c>
      <c r="H443" s="101">
        <f t="shared" si="111"/>
        <v>0.36754548266866499</v>
      </c>
      <c r="I443" s="101">
        <f t="shared" si="112"/>
        <v>0.36754548266866499</v>
      </c>
      <c r="J443" s="101">
        <f t="shared" si="113"/>
        <v>52.689930192230747</v>
      </c>
      <c r="K443" s="101">
        <f t="shared" si="114"/>
        <v>15.838159010210852</v>
      </c>
      <c r="L443" s="101">
        <f t="shared" si="123"/>
        <v>74.5665930555123</v>
      </c>
      <c r="M443" s="101">
        <f t="shared" si="115"/>
        <v>840.10882345941025</v>
      </c>
      <c r="N443" s="101">
        <f t="shared" si="116"/>
        <v>80.904299902010962</v>
      </c>
      <c r="O443" s="101">
        <f t="shared" si="117"/>
        <v>1.9311772525121695</v>
      </c>
      <c r="P443" s="101">
        <f t="shared" si="118"/>
        <v>1.9311772525121695</v>
      </c>
      <c r="Q443" s="101">
        <f t="shared" si="119"/>
        <v>221.81913693116647</v>
      </c>
      <c r="R443" s="101">
        <f t="shared" si="120"/>
        <v>9.3497717888696528</v>
      </c>
      <c r="S443" s="101">
        <f t="shared" si="124"/>
        <v>524.17326033233883</v>
      </c>
      <c r="T443" s="101">
        <f t="shared" si="108"/>
        <v>274.50906712339724</v>
      </c>
      <c r="U443" s="101">
        <f t="shared" si="108"/>
        <v>25.187930799080505</v>
      </c>
      <c r="V443" s="33">
        <f t="shared" si="121"/>
        <v>999.99999999999943</v>
      </c>
      <c r="W443" s="105">
        <f t="shared" si="122"/>
        <v>893465.11500277685</v>
      </c>
      <c r="X443" s="112">
        <f t="shared" si="125"/>
        <v>700.30300207752157</v>
      </c>
      <c r="Y443" s="32">
        <f>(uNES*L443+ uOCEX*G443+uEREX*'PH + UC'!H443+uHOEX*I443+uNES*S443+ uOCEX*N443+uEREX*O443+uHOEX*P443)/(1+oDR)^A$5:A$65536</f>
        <v>403.72925614200631</v>
      </c>
    </row>
    <row r="444" spans="1:25" x14ac:dyDescent="0.25">
      <c r="A444" s="4">
        <v>438</v>
      </c>
      <c r="C444" s="110">
        <f>IF(male=0,VLOOKUP((A442:A1276/'Life tables'!$I$2)+age,lifetable,13,1),IF(male=1,VLOOKUP((A442:A1276/'Life tables'!$I$2)+age,lifetable,10,1),"error"))</f>
        <v>7.7299415014675521E-4</v>
      </c>
      <c r="F444" s="101">
        <f t="shared" si="109"/>
        <v>159.89117645623068</v>
      </c>
      <c r="G444" s="101">
        <f t="shared" si="110"/>
        <v>16.061403308823934</v>
      </c>
      <c r="H444" s="101">
        <f t="shared" si="111"/>
        <v>0.36754548247474828</v>
      </c>
      <c r="I444" s="101">
        <f t="shared" si="112"/>
        <v>0.36754548247474828</v>
      </c>
      <c r="J444" s="101">
        <f t="shared" si="113"/>
        <v>52.826508728108095</v>
      </c>
      <c r="K444" s="101">
        <f t="shared" si="114"/>
        <v>15.866970577263865</v>
      </c>
      <c r="L444" s="101">
        <f t="shared" si="123"/>
        <v>74.401202877085282</v>
      </c>
      <c r="M444" s="101">
        <f t="shared" si="115"/>
        <v>840.10882354376884</v>
      </c>
      <c r="N444" s="101">
        <f t="shared" si="116"/>
        <v>80.904299910134867</v>
      </c>
      <c r="O444" s="101">
        <f t="shared" si="117"/>
        <v>1.9311772527060866</v>
      </c>
      <c r="P444" s="101">
        <f t="shared" si="118"/>
        <v>1.9311772527060866</v>
      </c>
      <c r="Q444" s="101">
        <f t="shared" si="119"/>
        <v>222.5340602652432</v>
      </c>
      <c r="R444" s="101">
        <f t="shared" si="120"/>
        <v>9.3722716595011075</v>
      </c>
      <c r="S444" s="101">
        <f t="shared" si="124"/>
        <v>523.43583720347749</v>
      </c>
      <c r="T444" s="101">
        <f t="shared" si="108"/>
        <v>275.36056899335131</v>
      </c>
      <c r="U444" s="101">
        <f t="shared" si="108"/>
        <v>25.239242236764973</v>
      </c>
      <c r="V444" s="33">
        <f t="shared" si="121"/>
        <v>999.99999999999955</v>
      </c>
      <c r="W444" s="105">
        <f t="shared" si="122"/>
        <v>891123.41005161975</v>
      </c>
      <c r="X444" s="112">
        <f t="shared" si="125"/>
        <v>699.40018876988324</v>
      </c>
      <c r="Y444" s="32">
        <f>(uNES*L444+ uOCEX*G444+uEREX*'PH + UC'!H444+uHOEX*I444+uNES*S444+ uOCEX*N444+uEREX*O444+uHOEX*P444)/(1+oDR)^A$5:A$65536</f>
        <v>403.08065905280131</v>
      </c>
    </row>
    <row r="445" spans="1:25" x14ac:dyDescent="0.25">
      <c r="A445" s="4">
        <v>439</v>
      </c>
      <c r="C445" s="110">
        <f>IF(male=0,VLOOKUP((A443:A1277/'Life tables'!$I$2)+age,lifetable,13,1),IF(male=1,VLOOKUP((A443:A1277/'Life tables'!$I$2)+age,lifetable,10,1),"error"))</f>
        <v>7.7299415014675521E-4</v>
      </c>
      <c r="F445" s="101">
        <f t="shared" si="109"/>
        <v>159.89117637562944</v>
      </c>
      <c r="G445" s="101">
        <f t="shared" si="110"/>
        <v>16.06140330072737</v>
      </c>
      <c r="H445" s="101">
        <f t="shared" si="111"/>
        <v>0.36754548228946837</v>
      </c>
      <c r="I445" s="101">
        <f t="shared" si="112"/>
        <v>0.36754548228946837</v>
      </c>
      <c r="J445" s="101">
        <f t="shared" si="113"/>
        <v>52.963087263916599</v>
      </c>
      <c r="K445" s="101">
        <f t="shared" si="114"/>
        <v>15.895782144302355</v>
      </c>
      <c r="L445" s="101">
        <f t="shared" si="123"/>
        <v>74.23581270210417</v>
      </c>
      <c r="M445" s="101">
        <f t="shared" si="115"/>
        <v>840.10882362437007</v>
      </c>
      <c r="N445" s="101">
        <f t="shared" si="116"/>
        <v>80.90429991789695</v>
      </c>
      <c r="O445" s="101">
        <f t="shared" si="117"/>
        <v>1.9311772528913664</v>
      </c>
      <c r="P445" s="101">
        <f t="shared" si="118"/>
        <v>1.9311772528913664</v>
      </c>
      <c r="Q445" s="101">
        <f t="shared" si="119"/>
        <v>223.24898359938854</v>
      </c>
      <c r="R445" s="101">
        <f t="shared" si="120"/>
        <v>9.3947715301347205</v>
      </c>
      <c r="S445" s="101">
        <f t="shared" si="124"/>
        <v>522.69841407116712</v>
      </c>
      <c r="T445" s="101">
        <f t="shared" si="108"/>
        <v>276.21207086330514</v>
      </c>
      <c r="U445" s="101">
        <f t="shared" si="108"/>
        <v>25.290553674437078</v>
      </c>
      <c r="V445" s="33">
        <f t="shared" si="121"/>
        <v>999.99999999999955</v>
      </c>
      <c r="W445" s="105">
        <f t="shared" si="122"/>
        <v>888785.90773543506</v>
      </c>
      <c r="X445" s="112">
        <f t="shared" si="125"/>
        <v>698.4973754622572</v>
      </c>
      <c r="Y445" s="32">
        <f>(uNES*L445+ uOCEX*G445+uEREX*'PH + UC'!H445+uHOEX*I445+uNES*S445+ uOCEX*N445+uEREX*O445+uHOEX*P445)/(1+oDR)^A$5:A$65536</f>
        <v>402.43240163018652</v>
      </c>
    </row>
    <row r="446" spans="1:25" x14ac:dyDescent="0.25">
      <c r="A446" s="4">
        <v>440</v>
      </c>
      <c r="C446" s="110">
        <f>IF(male=0,VLOOKUP((A444:A1278/'Life tables'!$I$2)+age,lifetable,13,1),IF(male=1,VLOOKUP((A444:A1278/'Life tables'!$I$2)+age,lifetable,10,1),"error"))</f>
        <v>7.7299415014675521E-4</v>
      </c>
      <c r="F446" s="101">
        <f t="shared" si="109"/>
        <v>159.89117629861809</v>
      </c>
      <c r="G446" s="101">
        <f t="shared" si="110"/>
        <v>16.061403292991418</v>
      </c>
      <c r="H446" s="101">
        <f t="shared" si="111"/>
        <v>0.36754548211244065</v>
      </c>
      <c r="I446" s="101">
        <f t="shared" si="112"/>
        <v>0.36754548211244065</v>
      </c>
      <c r="J446" s="101">
        <f t="shared" si="113"/>
        <v>53.099665799659313</v>
      </c>
      <c r="K446" s="101">
        <f t="shared" si="114"/>
        <v>15.924593711326967</v>
      </c>
      <c r="L446" s="101">
        <f t="shared" si="123"/>
        <v>74.070422530415513</v>
      </c>
      <c r="M446" s="101">
        <f t="shared" si="115"/>
        <v>840.10882370138143</v>
      </c>
      <c r="N446" s="101">
        <f t="shared" si="116"/>
        <v>80.90429992531331</v>
      </c>
      <c r="O446" s="101">
        <f t="shared" si="117"/>
        <v>1.9311772530683942</v>
      </c>
      <c r="P446" s="101">
        <f t="shared" si="118"/>
        <v>1.9311772530683942</v>
      </c>
      <c r="Q446" s="101">
        <f t="shared" si="119"/>
        <v>223.96390693359939</v>
      </c>
      <c r="R446" s="101">
        <f t="shared" si="120"/>
        <v>9.4172714007703977</v>
      </c>
      <c r="S446" s="101">
        <f t="shared" si="124"/>
        <v>521.96099093556154</v>
      </c>
      <c r="T446" s="101">
        <f t="shared" si="108"/>
        <v>277.0635727332587</v>
      </c>
      <c r="U446" s="101">
        <f t="shared" si="108"/>
        <v>25.341865112097366</v>
      </c>
      <c r="V446" s="33">
        <f t="shared" si="121"/>
        <v>999.99999999999955</v>
      </c>
      <c r="W446" s="105">
        <f t="shared" si="122"/>
        <v>886452.60148699756</v>
      </c>
      <c r="X446" s="112">
        <f t="shared" si="125"/>
        <v>697.59456215464343</v>
      </c>
      <c r="Y446" s="32">
        <f>(uNES*L446+ uOCEX*G446+uEREX*'PH + UC'!H446+uHOEX*I446+uNES*S446+ uOCEX*N446+uEREX*O446+uHOEX*P446)/(1+oDR)^A$5:A$65536</f>
        <v>401.78448373243674</v>
      </c>
    </row>
    <row r="447" spans="1:25" x14ac:dyDescent="0.25">
      <c r="A447" s="4">
        <v>441</v>
      </c>
      <c r="C447" s="110">
        <f>IF(male=0,VLOOKUP((A445:A1279/'Life tables'!$I$2)+age,lifetable,13,1),IF(male=1,VLOOKUP((A445:A1279/'Life tables'!$I$2)+age,lifetable,10,1),"error"))</f>
        <v>7.7299415014675521E-4</v>
      </c>
      <c r="F447" s="101">
        <f t="shared" si="109"/>
        <v>159.89117622503679</v>
      </c>
      <c r="G447" s="101">
        <f t="shared" si="110"/>
        <v>16.061403285600022</v>
      </c>
      <c r="H447" s="101">
        <f t="shared" si="111"/>
        <v>0.36754548194329761</v>
      </c>
      <c r="I447" s="101">
        <f t="shared" si="112"/>
        <v>0.36754548194329761</v>
      </c>
      <c r="J447" s="101">
        <f t="shared" si="113"/>
        <v>53.23624433533918</v>
      </c>
      <c r="K447" s="101">
        <f t="shared" si="114"/>
        <v>15.95340527833832</v>
      </c>
      <c r="L447" s="101">
        <f t="shared" si="123"/>
        <v>73.905032361872657</v>
      </c>
      <c r="M447" s="101">
        <f t="shared" si="115"/>
        <v>840.10882377496273</v>
      </c>
      <c r="N447" s="101">
        <f t="shared" si="116"/>
        <v>80.90429993239934</v>
      </c>
      <c r="O447" s="101">
        <f t="shared" si="117"/>
        <v>1.9311772532375373</v>
      </c>
      <c r="P447" s="101">
        <f t="shared" si="118"/>
        <v>1.9311772532375373</v>
      </c>
      <c r="Q447" s="101">
        <f t="shared" si="119"/>
        <v>224.67883026787285</v>
      </c>
      <c r="R447" s="101">
        <f t="shared" si="120"/>
        <v>9.4397712714080448</v>
      </c>
      <c r="S447" s="101">
        <f t="shared" si="124"/>
        <v>521.2235677968074</v>
      </c>
      <c r="T447" s="101">
        <f t="shared" si="108"/>
        <v>277.91507460321202</v>
      </c>
      <c r="U447" s="101">
        <f t="shared" si="108"/>
        <v>25.393176549746364</v>
      </c>
      <c r="V447" s="33">
        <f t="shared" si="121"/>
        <v>999.99999999999955</v>
      </c>
      <c r="W447" s="105">
        <f t="shared" si="122"/>
        <v>884123.48474862403</v>
      </c>
      <c r="X447" s="112">
        <f t="shared" si="125"/>
        <v>696.69174884704103</v>
      </c>
      <c r="Y447" s="32">
        <f>(uNES*L447+ uOCEX*G447+uEREX*'PH + UC'!H447+uHOEX*I447+uNES*S447+ uOCEX*N447+uEREX*O447+uHOEX*P447)/(1+oDR)^A$5:A$65536</f>
        <v>401.13690521788078</v>
      </c>
    </row>
    <row r="448" spans="1:25" x14ac:dyDescent="0.25">
      <c r="A448" s="4">
        <v>442</v>
      </c>
      <c r="C448" s="110">
        <f>IF(male=0,VLOOKUP((A446:A1280/'Life tables'!$I$2)+age,lifetable,13,1),IF(male=1,VLOOKUP((A446:A1280/'Life tables'!$I$2)+age,lifetable,10,1),"error"))</f>
        <v>7.7299415014675521E-4</v>
      </c>
      <c r="F448" s="101">
        <f t="shared" si="109"/>
        <v>159.8911761547327</v>
      </c>
      <c r="G448" s="101">
        <f t="shared" si="110"/>
        <v>16.061403278537831</v>
      </c>
      <c r="H448" s="101">
        <f t="shared" si="111"/>
        <v>0.367545481781688</v>
      </c>
      <c r="I448" s="101">
        <f t="shared" si="112"/>
        <v>0.367545481781688</v>
      </c>
      <c r="J448" s="101">
        <f t="shared" si="113"/>
        <v>53.372822870958991</v>
      </c>
      <c r="K448" s="101">
        <f t="shared" si="114"/>
        <v>15.982216845337005</v>
      </c>
      <c r="L448" s="101">
        <f t="shared" si="123"/>
        <v>73.739642196335495</v>
      </c>
      <c r="M448" s="101">
        <f t="shared" si="115"/>
        <v>840.10882384526678</v>
      </c>
      <c r="N448" s="101">
        <f t="shared" si="116"/>
        <v>80.904299939169775</v>
      </c>
      <c r="O448" s="101">
        <f t="shared" si="117"/>
        <v>1.9311772533991467</v>
      </c>
      <c r="P448" s="101">
        <f t="shared" si="118"/>
        <v>1.9311772533991467</v>
      </c>
      <c r="Q448" s="101">
        <f t="shared" si="119"/>
        <v>225.39375360220617</v>
      </c>
      <c r="R448" s="101">
        <f t="shared" si="120"/>
        <v>9.4622711420475749</v>
      </c>
      <c r="S448" s="101">
        <f t="shared" si="124"/>
        <v>520.48614465504488</v>
      </c>
      <c r="T448" s="101">
        <f t="shared" si="108"/>
        <v>278.76657647316517</v>
      </c>
      <c r="U448" s="101">
        <f t="shared" si="108"/>
        <v>25.44448798738458</v>
      </c>
      <c r="V448" s="33">
        <f t="shared" si="121"/>
        <v>999.99999999999955</v>
      </c>
      <c r="W448" s="105">
        <f t="shared" si="122"/>
        <v>881798.55097216368</v>
      </c>
      <c r="X448" s="112">
        <f t="shared" si="125"/>
        <v>695.78893553944965</v>
      </c>
      <c r="Y448" s="32">
        <f>(uNES*L448+ uOCEX*G448+uEREX*'PH + UC'!H448+uHOEX*I448+uNES*S448+ uOCEX*N448+uEREX*O448+uHOEX*P448)/(1+oDR)^A$5:A$65536</f>
        <v>400.4896659449002</v>
      </c>
    </row>
    <row r="449" spans="1:25" x14ac:dyDescent="0.25">
      <c r="A449" s="4">
        <v>443</v>
      </c>
      <c r="C449" s="110">
        <f>IF(male=0,VLOOKUP((A447:A1281/'Life tables'!$I$2)+age,lifetable,13,1),IF(male=1,VLOOKUP((A447:A1281/'Life tables'!$I$2)+age,lifetable,10,1),"error"))</f>
        <v>7.7299415014675521E-4</v>
      </c>
      <c r="F449" s="101">
        <f t="shared" si="109"/>
        <v>159.8911760875599</v>
      </c>
      <c r="G449" s="101">
        <f t="shared" si="110"/>
        <v>16.06140327179018</v>
      </c>
      <c r="H449" s="101">
        <f t="shared" si="111"/>
        <v>0.36754548162727635</v>
      </c>
      <c r="I449" s="101">
        <f t="shared" si="112"/>
        <v>0.36754548162727635</v>
      </c>
      <c r="J449" s="101">
        <f t="shared" si="113"/>
        <v>53.50940140652142</v>
      </c>
      <c r="K449" s="101">
        <f t="shared" si="114"/>
        <v>16.011028412323586</v>
      </c>
      <c r="L449" s="101">
        <f t="shared" si="123"/>
        <v>73.574252033670163</v>
      </c>
      <c r="M449" s="101">
        <f t="shared" si="115"/>
        <v>840.10882391243956</v>
      </c>
      <c r="N449" s="101">
        <f t="shared" si="116"/>
        <v>80.904299945638655</v>
      </c>
      <c r="O449" s="101">
        <f t="shared" si="117"/>
        <v>1.9311772535535583</v>
      </c>
      <c r="P449" s="101">
        <f t="shared" si="118"/>
        <v>1.9311772535535583</v>
      </c>
      <c r="Q449" s="101">
        <f t="shared" si="119"/>
        <v>226.10867693659665</v>
      </c>
      <c r="R449" s="101">
        <f t="shared" si="120"/>
        <v>9.4847710126889044</v>
      </c>
      <c r="S449" s="101">
        <f t="shared" si="124"/>
        <v>519.74872151040825</v>
      </c>
      <c r="T449" s="101">
        <f t="shared" si="108"/>
        <v>279.6180783431181</v>
      </c>
      <c r="U449" s="101">
        <f t="shared" si="108"/>
        <v>25.495799425012493</v>
      </c>
      <c r="V449" s="33">
        <f t="shared" si="121"/>
        <v>999.99999999999943</v>
      </c>
      <c r="W449" s="105">
        <f t="shared" si="122"/>
        <v>879477.79361898347</v>
      </c>
      <c r="X449" s="112">
        <f t="shared" si="125"/>
        <v>694.88612223186897</v>
      </c>
      <c r="Y449" s="32">
        <f>(uNES*L449+ uOCEX*G449+uEREX*'PH + UC'!H449+uHOEX*I449+uNES*S449+ uOCEX*N449+uEREX*O449+uHOEX*P449)/(1+oDR)^A$5:A$65536</f>
        <v>399.84276577193043</v>
      </c>
    </row>
    <row r="450" spans="1:25" x14ac:dyDescent="0.25">
      <c r="A450" s="4">
        <v>444</v>
      </c>
      <c r="C450" s="110">
        <f>IF(male=0,VLOOKUP((A448:A1282/'Life tables'!$I$2)+age,lifetable,13,1),IF(male=1,VLOOKUP((A448:A1282/'Life tables'!$I$2)+age,lifetable,10,1),"error"))</f>
        <v>7.7299415014675521E-4</v>
      </c>
      <c r="F450" s="101">
        <f t="shared" si="109"/>
        <v>159.8911760233789</v>
      </c>
      <c r="G450" s="101">
        <f t="shared" si="110"/>
        <v>16.061403265343067</v>
      </c>
      <c r="H450" s="101">
        <f t="shared" si="111"/>
        <v>0.36754548147974203</v>
      </c>
      <c r="I450" s="101">
        <f t="shared" si="112"/>
        <v>0.36754548147974203</v>
      </c>
      <c r="J450" s="101">
        <f t="shared" si="113"/>
        <v>53.64597994202903</v>
      </c>
      <c r="K450" s="101">
        <f t="shared" si="114"/>
        <v>16.039839979298602</v>
      </c>
      <c r="L450" s="101">
        <f t="shared" si="123"/>
        <v>73.40886187374872</v>
      </c>
      <c r="M450" s="101">
        <f t="shared" si="115"/>
        <v>840.10882397662056</v>
      </c>
      <c r="N450" s="101">
        <f t="shared" si="116"/>
        <v>80.904299951819425</v>
      </c>
      <c r="O450" s="101">
        <f t="shared" si="117"/>
        <v>1.9311772537010927</v>
      </c>
      <c r="P450" s="101">
        <f t="shared" si="118"/>
        <v>1.9311772537010927</v>
      </c>
      <c r="Q450" s="101">
        <f t="shared" si="119"/>
        <v>226.82360027104173</v>
      </c>
      <c r="R450" s="101">
        <f t="shared" si="120"/>
        <v>9.5072708833319517</v>
      </c>
      <c r="S450" s="101">
        <f t="shared" si="124"/>
        <v>519.01129836302528</v>
      </c>
      <c r="T450" s="101">
        <f t="shared" si="108"/>
        <v>280.46958021307074</v>
      </c>
      <c r="U450" s="101">
        <f t="shared" si="108"/>
        <v>25.547110862630554</v>
      </c>
      <c r="V450" s="33">
        <f t="shared" si="121"/>
        <v>999.99999999999943</v>
      </c>
      <c r="W450" s="105">
        <f t="shared" si="122"/>
        <v>877161.2061599564</v>
      </c>
      <c r="X450" s="112">
        <f t="shared" si="125"/>
        <v>693.98330892429817</v>
      </c>
      <c r="Y450" s="32">
        <f>(uNES*L450+ uOCEX*G450+uEREX*'PH + UC'!H450+uHOEX*I450+uNES*S450+ uOCEX*N450+uEREX*O450+uHOEX*P450)/(1+oDR)^A$5:A$65536</f>
        <v>399.19620455746013</v>
      </c>
    </row>
    <row r="451" spans="1:25" x14ac:dyDescent="0.25">
      <c r="A451" s="4">
        <v>445</v>
      </c>
      <c r="C451" s="110">
        <f>IF(male=0,VLOOKUP((A449:A1283/'Life tables'!$I$2)+age,lifetable,13,1),IF(male=1,VLOOKUP((A449:A1283/'Life tables'!$I$2)+age,lifetable,10,1),"error"))</f>
        <v>7.7299415014675521E-4</v>
      </c>
      <c r="F451" s="101">
        <f t="shared" si="109"/>
        <v>159.89117596205648</v>
      </c>
      <c r="G451" s="101">
        <f t="shared" si="110"/>
        <v>16.061403259183102</v>
      </c>
      <c r="H451" s="101">
        <f t="shared" si="111"/>
        <v>0.36754548133877879</v>
      </c>
      <c r="I451" s="101">
        <f t="shared" si="112"/>
        <v>0.36754548133877879</v>
      </c>
      <c r="J451" s="101">
        <f t="shared" si="113"/>
        <v>53.782558477484258</v>
      </c>
      <c r="K451" s="101">
        <f t="shared" si="114"/>
        <v>16.068651546262569</v>
      </c>
      <c r="L451" s="101">
        <f t="shared" si="123"/>
        <v>73.243471716448994</v>
      </c>
      <c r="M451" s="101">
        <f t="shared" si="115"/>
        <v>840.10882403794301</v>
      </c>
      <c r="N451" s="101">
        <f t="shared" si="116"/>
        <v>80.904299957724916</v>
      </c>
      <c r="O451" s="101">
        <f t="shared" si="117"/>
        <v>1.931177253842056</v>
      </c>
      <c r="P451" s="101">
        <f t="shared" si="118"/>
        <v>1.931177253842056</v>
      </c>
      <c r="Q451" s="101">
        <f t="shared" si="119"/>
        <v>227.53852360553901</v>
      </c>
      <c r="R451" s="101">
        <f t="shared" si="120"/>
        <v>9.5297707539766421</v>
      </c>
      <c r="S451" s="101">
        <f t="shared" si="124"/>
        <v>518.2738752130183</v>
      </c>
      <c r="T451" s="101">
        <f t="shared" ref="T451:U514" si="126">J451+Q451</f>
        <v>281.32108208302327</v>
      </c>
      <c r="U451" s="101">
        <f t="shared" si="126"/>
        <v>25.598422300239211</v>
      </c>
      <c r="V451" s="33">
        <f t="shared" si="121"/>
        <v>999.99999999999955</v>
      </c>
      <c r="W451" s="105">
        <f t="shared" si="122"/>
        <v>874848.78207544377</v>
      </c>
      <c r="X451" s="112">
        <f t="shared" si="125"/>
        <v>693.08049561673693</v>
      </c>
      <c r="Y451" s="32">
        <f>(uNES*L451+ uOCEX*G451+uEREX*'PH + UC'!H451+uHOEX*I451+uNES*S451+ uOCEX*N451+uEREX*O451+uHOEX*P451)/(1+oDR)^A$5:A$65536</f>
        <v>398.54998216003122</v>
      </c>
    </row>
    <row r="452" spans="1:25" x14ac:dyDescent="0.25">
      <c r="A452" s="4">
        <v>446</v>
      </c>
      <c r="C452" s="110">
        <f>IF(male=0,VLOOKUP((A450:A1284/'Life tables'!$I$2)+age,lifetable,13,1),IF(male=1,VLOOKUP((A450:A1284/'Life tables'!$I$2)+age,lifetable,10,1),"error"))</f>
        <v>7.7299415014675521E-4</v>
      </c>
      <c r="F452" s="101">
        <f t="shared" si="109"/>
        <v>159.8911759034653</v>
      </c>
      <c r="G452" s="101">
        <f t="shared" si="110"/>
        <v>16.061403253297492</v>
      </c>
      <c r="H452" s="101">
        <f t="shared" si="111"/>
        <v>0.36754548120409392</v>
      </c>
      <c r="I452" s="101">
        <f t="shared" si="112"/>
        <v>0.36754548120409392</v>
      </c>
      <c r="J452" s="101">
        <f t="shared" si="113"/>
        <v>53.919137012889436</v>
      </c>
      <c r="K452" s="101">
        <f t="shared" si="114"/>
        <v>16.097463113215976</v>
      </c>
      <c r="L452" s="101">
        <f t="shared" si="123"/>
        <v>73.078081561654201</v>
      </c>
      <c r="M452" s="101">
        <f t="shared" si="115"/>
        <v>840.10882409653425</v>
      </c>
      <c r="N452" s="101">
        <f t="shared" si="116"/>
        <v>80.904299963367379</v>
      </c>
      <c r="O452" s="101">
        <f t="shared" si="117"/>
        <v>1.9311772539767409</v>
      </c>
      <c r="P452" s="101">
        <f t="shared" si="118"/>
        <v>1.9311772539767409</v>
      </c>
      <c r="Q452" s="101">
        <f t="shared" si="119"/>
        <v>228.25344694008615</v>
      </c>
      <c r="R452" s="101">
        <f t="shared" si="120"/>
        <v>9.552270624622901</v>
      </c>
      <c r="S452" s="101">
        <f t="shared" si="124"/>
        <v>517.5364520605043</v>
      </c>
      <c r="T452" s="101">
        <f t="shared" si="126"/>
        <v>282.17258395297557</v>
      </c>
      <c r="U452" s="101">
        <f t="shared" si="126"/>
        <v>25.649733737838879</v>
      </c>
      <c r="V452" s="33">
        <f t="shared" si="121"/>
        <v>999.99999999999955</v>
      </c>
      <c r="W452" s="105">
        <f t="shared" si="122"/>
        <v>872540.51485528785</v>
      </c>
      <c r="X452" s="112">
        <f t="shared" si="125"/>
        <v>692.177682309185</v>
      </c>
      <c r="Y452" s="32">
        <f>(uNES*L452+ uOCEX*G452+uEREX*'PH + UC'!H452+uHOEX*I452+uNES*S452+ uOCEX*N452+uEREX*O452+uHOEX*P452)/(1+oDR)^A$5:A$65536</f>
        <v>397.90409843823909</v>
      </c>
    </row>
    <row r="453" spans="1:25" x14ac:dyDescent="0.25">
      <c r="A453" s="4">
        <v>447</v>
      </c>
      <c r="C453" s="110">
        <f>IF(male=0,VLOOKUP((A451:A1285/'Life tables'!$I$2)+age,lifetable,13,1),IF(male=1,VLOOKUP((A451:A1285/'Life tables'!$I$2)+age,lifetable,10,1),"error"))</f>
        <v>7.7299415014675521E-4</v>
      </c>
      <c r="F453" s="101">
        <f t="shared" si="109"/>
        <v>159.89117584748371</v>
      </c>
      <c r="G453" s="101">
        <f t="shared" si="110"/>
        <v>16.061403247674026</v>
      </c>
      <c r="H453" s="101">
        <f t="shared" si="111"/>
        <v>0.36754548107540774</v>
      </c>
      <c r="I453" s="101">
        <f t="shared" si="112"/>
        <v>0.36754548107540774</v>
      </c>
      <c r="J453" s="101">
        <f t="shared" si="113"/>
        <v>54.055715548246795</v>
      </c>
      <c r="K453" s="101">
        <f t="shared" si="114"/>
        <v>16.126274680159298</v>
      </c>
      <c r="L453" s="101">
        <f t="shared" si="123"/>
        <v>72.912691409252773</v>
      </c>
      <c r="M453" s="101">
        <f t="shared" si="115"/>
        <v>840.10882415251581</v>
      </c>
      <c r="N453" s="101">
        <f t="shared" si="116"/>
        <v>80.904299968758522</v>
      </c>
      <c r="O453" s="101">
        <f t="shared" si="117"/>
        <v>1.9311772541054271</v>
      </c>
      <c r="P453" s="101">
        <f t="shared" si="118"/>
        <v>1.9311772541054271</v>
      </c>
      <c r="Q453" s="101">
        <f t="shared" si="119"/>
        <v>228.96837027468092</v>
      </c>
      <c r="R453" s="101">
        <f t="shared" si="120"/>
        <v>9.5747704952706592</v>
      </c>
      <c r="S453" s="101">
        <f t="shared" si="124"/>
        <v>516.79902890559492</v>
      </c>
      <c r="T453" s="101">
        <f t="shared" si="126"/>
        <v>283.0240858229277</v>
      </c>
      <c r="U453" s="101">
        <f t="shared" si="126"/>
        <v>25.701045175429957</v>
      </c>
      <c r="V453" s="33">
        <f t="shared" si="121"/>
        <v>999.99999999999955</v>
      </c>
      <c r="W453" s="105">
        <f t="shared" si="122"/>
        <v>870236.39799879468</v>
      </c>
      <c r="X453" s="112">
        <f t="shared" si="125"/>
        <v>691.27486900164195</v>
      </c>
      <c r="Y453" s="32">
        <f>(uNES*L453+ uOCEX*G453+uEREX*'PH + UC'!H453+uHOEX*I453+uNES*S453+ uOCEX*N453+uEREX*O453+uHOEX*P453)/(1+oDR)^A$5:A$65536</f>
        <v>397.2585532507324</v>
      </c>
    </row>
    <row r="454" spans="1:25" x14ac:dyDescent="0.25">
      <c r="A454" s="4">
        <v>448</v>
      </c>
      <c r="C454" s="110">
        <f>IF(male=0,VLOOKUP((A452:A1286/'Life tables'!$I$2)+age,lifetable,13,1),IF(male=1,VLOOKUP((A452:A1286/'Life tables'!$I$2)+age,lifetable,10,1),"error"))</f>
        <v>7.7299415014675521E-4</v>
      </c>
      <c r="F454" s="101">
        <f t="shared" si="109"/>
        <v>159.8911757939955</v>
      </c>
      <c r="G454" s="101">
        <f t="shared" si="110"/>
        <v>16.061403242301022</v>
      </c>
      <c r="H454" s="101">
        <f t="shared" si="111"/>
        <v>0.36754548095245321</v>
      </c>
      <c r="I454" s="101">
        <f t="shared" si="112"/>
        <v>0.36754548095245321</v>
      </c>
      <c r="J454" s="101">
        <f t="shared" si="113"/>
        <v>54.192294083558465</v>
      </c>
      <c r="K454" s="101">
        <f t="shared" si="114"/>
        <v>16.155086247092981</v>
      </c>
      <c r="L454" s="101">
        <f t="shared" si="123"/>
        <v>72.747301259138126</v>
      </c>
      <c r="M454" s="101">
        <f t="shared" si="115"/>
        <v>840.10882420600399</v>
      </c>
      <c r="N454" s="101">
        <f t="shared" si="116"/>
        <v>80.904299973909545</v>
      </c>
      <c r="O454" s="101">
        <f t="shared" si="117"/>
        <v>1.9311772542283816</v>
      </c>
      <c r="P454" s="101">
        <f t="shared" si="118"/>
        <v>1.9311772542283816</v>
      </c>
      <c r="Q454" s="101">
        <f t="shared" si="119"/>
        <v>229.68329360932123</v>
      </c>
      <c r="R454" s="101">
        <f t="shared" si="120"/>
        <v>9.5972703659198508</v>
      </c>
      <c r="S454" s="101">
        <f t="shared" si="124"/>
        <v>516.06160574839669</v>
      </c>
      <c r="T454" s="101">
        <f t="shared" si="126"/>
        <v>283.87558769287966</v>
      </c>
      <c r="U454" s="101">
        <f t="shared" si="126"/>
        <v>25.752356613012832</v>
      </c>
      <c r="V454" s="33">
        <f t="shared" si="121"/>
        <v>999.99999999999955</v>
      </c>
      <c r="W454" s="105">
        <f t="shared" si="122"/>
        <v>867936.42501472367</v>
      </c>
      <c r="X454" s="112">
        <f t="shared" si="125"/>
        <v>690.37205569410708</v>
      </c>
      <c r="Y454" s="32">
        <f>(uNES*L454+ uOCEX*G454+uEREX*'PH + UC'!H454+uHOEX*I454+uNES*S454+ uOCEX*N454+uEREX*O454+uHOEX*P454)/(1+oDR)^A$5:A$65536</f>
        <v>396.6133464562127</v>
      </c>
    </row>
    <row r="455" spans="1:25" x14ac:dyDescent="0.25">
      <c r="A455" s="4">
        <v>449</v>
      </c>
      <c r="C455" s="110">
        <f>IF(male=0,VLOOKUP((A453:A1287/'Life tables'!$I$2)+age,lifetable,13,1),IF(male=1,VLOOKUP((A453:A1287/'Life tables'!$I$2)+age,lifetable,10,1),"error"))</f>
        <v>7.7299415014675521E-4</v>
      </c>
      <c r="F455" s="101">
        <f t="shared" ref="F455:F518" si="127">E454*(1-pCAPH)+F454*(1-pCAPH)+M454*(pUAPH)</f>
        <v>159.8911757428896</v>
      </c>
      <c r="G455" s="101">
        <f t="shared" ref="G455:G518" si="128">F455*(rrOSEX)</f>
        <v>16.06140323716733</v>
      </c>
      <c r="H455" s="101">
        <f t="shared" ref="H455:H518" si="129">F455*rrEREX</f>
        <v>0.3675454808349749</v>
      </c>
      <c r="I455" s="101">
        <f t="shared" ref="I455:I518" si="130">F455*rrHOEX</f>
        <v>0.3675454808349749</v>
      </c>
      <c r="J455" s="101">
        <f t="shared" ref="J455:J518" si="131">F455*mr + G455*mr + H455*mr+I455*mr +J454</f>
        <v>54.32887261882648</v>
      </c>
      <c r="K455" s="101">
        <f t="shared" ref="K455:K518" si="132">F455*amr + I455*amrHOEX +K454</f>
        <v>16.183897814017453</v>
      </c>
      <c r="L455" s="101">
        <f t="shared" si="123"/>
        <v>72.581911111208385</v>
      </c>
      <c r="M455" s="101">
        <f t="shared" ref="M455:M518" si="133">E454*pCAPH+F454*pCAPH+M454*(1-pUAPH)</f>
        <v>840.10882425710997</v>
      </c>
      <c r="N455" s="101">
        <f t="shared" ref="N455:N518" si="134">M455*rrOSEXc</f>
        <v>80.904299978831162</v>
      </c>
      <c r="O455" s="101">
        <f t="shared" ref="O455:O518" si="135">M455*rrEREXc</f>
        <v>1.9311772543458601</v>
      </c>
      <c r="P455" s="101">
        <f t="shared" ref="P455:P518" si="136">M455*rrHOEXc</f>
        <v>1.9311772543458601</v>
      </c>
      <c r="Q455" s="101">
        <f t="shared" ref="Q455:Q518" si="137">M455*mr + N455*mr + O455*mr+P455*mr+Q454</f>
        <v>230.39821694400501</v>
      </c>
      <c r="R455" s="101">
        <f t="shared" ref="R455:R518" si="138">M455*amrc + P455*amrHOEX+R454</f>
        <v>9.6197702365704103</v>
      </c>
      <c r="S455" s="101">
        <f t="shared" si="124"/>
        <v>515.32418258901168</v>
      </c>
      <c r="T455" s="101">
        <f t="shared" si="126"/>
        <v>284.72708956283151</v>
      </c>
      <c r="U455" s="101">
        <f t="shared" si="126"/>
        <v>25.803668050587863</v>
      </c>
      <c r="V455" s="33">
        <f t="shared" ref="V455:V518" si="139">SUM(F455,M455)</f>
        <v>999.99999999999955</v>
      </c>
      <c r="W455" s="105">
        <f t="shared" ref="W455:W518" si="140">(cNES*L455+cOSEX*G455+cEREX*H455+cHOEX*I455 + cNES*S455 + cOSEX*N455 + cEREX*O455 + cHOEX*P455)/(1+cDR)^A$5:A$65536</f>
        <v>865640.58942127076</v>
      </c>
      <c r="X455" s="112">
        <f t="shared" si="125"/>
        <v>689.46924238658028</v>
      </c>
      <c r="Y455" s="32">
        <f>(uNES*L455+ uOCEX*G455+uEREX*'PH + UC'!H455+uHOEX*I455+uNES*S455+ uOCEX*N455+uEREX*O455+uHOEX*P455)/(1+oDR)^A$5:A$65536</f>
        <v>395.96847791343578</v>
      </c>
    </row>
    <row r="456" spans="1:25" x14ac:dyDescent="0.25">
      <c r="A456" s="4">
        <v>450</v>
      </c>
      <c r="C456" s="110">
        <f>IF(male=0,VLOOKUP((A454:A1288/'Life tables'!$I$2)+age,lifetable,13,1),IF(male=1,VLOOKUP((A454:A1288/'Life tables'!$I$2)+age,lifetable,10,1),"error"))</f>
        <v>7.7299415014675521E-4</v>
      </c>
      <c r="F456" s="101">
        <f t="shared" si="127"/>
        <v>159.89117569405991</v>
      </c>
      <c r="G456" s="101">
        <f t="shared" si="128"/>
        <v>16.061403232262283</v>
      </c>
      <c r="H456" s="101">
        <f t="shared" si="129"/>
        <v>0.36754548072272897</v>
      </c>
      <c r="I456" s="101">
        <f t="shared" si="130"/>
        <v>0.36754548072272897</v>
      </c>
      <c r="J456" s="101">
        <f t="shared" si="131"/>
        <v>54.465451154052786</v>
      </c>
      <c r="K456" s="101">
        <f t="shared" si="132"/>
        <v>16.212709380933127</v>
      </c>
      <c r="L456" s="101">
        <f t="shared" ref="L456:L519" si="141">F456-SUM(G456:K456)</f>
        <v>72.41652096536626</v>
      </c>
      <c r="M456" s="101">
        <f t="shared" si="133"/>
        <v>840.10882430593961</v>
      </c>
      <c r="N456" s="101">
        <f t="shared" si="134"/>
        <v>80.904299983533562</v>
      </c>
      <c r="O456" s="101">
        <f t="shared" si="135"/>
        <v>1.9311772544581058</v>
      </c>
      <c r="P456" s="101">
        <f t="shared" si="136"/>
        <v>1.9311772544581058</v>
      </c>
      <c r="Q456" s="101">
        <f t="shared" si="137"/>
        <v>231.11314027873036</v>
      </c>
      <c r="R456" s="101">
        <f t="shared" si="138"/>
        <v>9.6422701072222772</v>
      </c>
      <c r="S456" s="101">
        <f t="shared" ref="S456:S519" si="142">M456-SUM(N456:R456)</f>
        <v>514.58675942753723</v>
      </c>
      <c r="T456" s="101">
        <f t="shared" si="126"/>
        <v>285.57859143278313</v>
      </c>
      <c r="U456" s="101">
        <f t="shared" si="126"/>
        <v>25.854979488155404</v>
      </c>
      <c r="V456" s="33">
        <f t="shared" si="139"/>
        <v>999.99999999999955</v>
      </c>
      <c r="W456" s="105">
        <f t="shared" si="140"/>
        <v>863348.88474605954</v>
      </c>
      <c r="X456" s="112">
        <f t="shared" ref="X456:X519" si="143">(L456+G456+H456+I456+N456+O456+P456+S456)</f>
        <v>688.56642907906098</v>
      </c>
      <c r="Y456" s="32">
        <f>(uNES*L456+ uOCEX*G456+uEREX*'PH + UC'!H456+uHOEX*I456+uNES*S456+ uOCEX*N456+uEREX*O456+uHOEX*P456)/(1+oDR)^A$5:A$65536</f>
        <v>395.32394748120987</v>
      </c>
    </row>
    <row r="457" spans="1:25" x14ac:dyDescent="0.25">
      <c r="A457" s="4">
        <v>451</v>
      </c>
      <c r="C457" s="110">
        <f>IF(male=0,VLOOKUP((A455:A1289/'Life tables'!$I$2)+age,lifetable,13,1),IF(male=1,VLOOKUP((A455:A1289/'Life tables'!$I$2)+age,lifetable,10,1),"error"))</f>
        <v>7.7299415014675521E-4</v>
      </c>
      <c r="F457" s="101">
        <f t="shared" si="127"/>
        <v>159.89117564740505</v>
      </c>
      <c r="G457" s="101">
        <f t="shared" si="128"/>
        <v>16.061403227575706</v>
      </c>
      <c r="H457" s="101">
        <f t="shared" si="129"/>
        <v>0.36754548061548242</v>
      </c>
      <c r="I457" s="101">
        <f t="shared" si="130"/>
        <v>0.36754548061548242</v>
      </c>
      <c r="J457" s="101">
        <f t="shared" si="131"/>
        <v>54.602029689239238</v>
      </c>
      <c r="K457" s="101">
        <f t="shared" si="132"/>
        <v>16.241520947840392</v>
      </c>
      <c r="L457" s="101">
        <f t="shared" si="141"/>
        <v>72.251130821518757</v>
      </c>
      <c r="M457" s="101">
        <f t="shared" si="133"/>
        <v>840.10882435259452</v>
      </c>
      <c r="N457" s="101">
        <f t="shared" si="134"/>
        <v>80.904299988026537</v>
      </c>
      <c r="O457" s="101">
        <f t="shared" si="135"/>
        <v>1.9311772545653525</v>
      </c>
      <c r="P457" s="101">
        <f t="shared" si="136"/>
        <v>1.9311772545653525</v>
      </c>
      <c r="Q457" s="101">
        <f t="shared" si="137"/>
        <v>231.8280636134954</v>
      </c>
      <c r="R457" s="101">
        <f t="shared" si="138"/>
        <v>9.6647699778753946</v>
      </c>
      <c r="S457" s="101">
        <f t="shared" si="142"/>
        <v>513.84933626406655</v>
      </c>
      <c r="T457" s="101">
        <f t="shared" si="126"/>
        <v>286.43009330273463</v>
      </c>
      <c r="U457" s="101">
        <f t="shared" si="126"/>
        <v>25.906290925715787</v>
      </c>
      <c r="V457" s="33">
        <f t="shared" si="139"/>
        <v>999.99999999999955</v>
      </c>
      <c r="W457" s="105">
        <f t="shared" si="140"/>
        <v>861061.3045261252</v>
      </c>
      <c r="X457" s="112">
        <f t="shared" si="143"/>
        <v>687.66361577154919</v>
      </c>
      <c r="Y457" s="32">
        <f>(uNES*L457+ uOCEX*G457+uEREX*'PH + UC'!H457+uHOEX*I457+uNES*S457+ uOCEX*N457+uEREX*O457+uHOEX*P457)/(1+oDR)^A$5:A$65536</f>
        <v>394.67975501839669</v>
      </c>
    </row>
    <row r="458" spans="1:25" x14ac:dyDescent="0.25">
      <c r="A458" s="4">
        <v>452</v>
      </c>
      <c r="C458" s="110">
        <f>IF(male=0,VLOOKUP((A456:A1290/'Life tables'!$I$2)+age,lifetable,13,1),IF(male=1,VLOOKUP((A456:A1290/'Life tables'!$I$2)+age,lifetable,10,1),"error"))</f>
        <v>7.7299415014675521E-4</v>
      </c>
      <c r="F458" s="101">
        <f t="shared" si="127"/>
        <v>159.89117560282816</v>
      </c>
      <c r="G458" s="101">
        <f t="shared" si="128"/>
        <v>16.061403223097862</v>
      </c>
      <c r="H458" s="101">
        <f t="shared" si="129"/>
        <v>0.3675454805130125</v>
      </c>
      <c r="I458" s="101">
        <f t="shared" si="130"/>
        <v>0.3675454805130125</v>
      </c>
      <c r="J458" s="101">
        <f t="shared" si="131"/>
        <v>54.738608224387612</v>
      </c>
      <c r="K458" s="101">
        <f t="shared" si="132"/>
        <v>16.270332514739628</v>
      </c>
      <c r="L458" s="101">
        <f t="shared" si="141"/>
        <v>72.085740679577015</v>
      </c>
      <c r="M458" s="101">
        <f t="shared" si="133"/>
        <v>840.10882439717147</v>
      </c>
      <c r="N458" s="101">
        <f t="shared" si="134"/>
        <v>80.904299992319395</v>
      </c>
      <c r="O458" s="101">
        <f t="shared" si="135"/>
        <v>1.9311772546678225</v>
      </c>
      <c r="P458" s="101">
        <f t="shared" si="136"/>
        <v>1.9311772546678225</v>
      </c>
      <c r="Q458" s="101">
        <f t="shared" si="137"/>
        <v>232.54298694829836</v>
      </c>
      <c r="R458" s="101">
        <f t="shared" si="138"/>
        <v>9.6872698485297057</v>
      </c>
      <c r="S458" s="101">
        <f t="shared" si="142"/>
        <v>513.11191309868832</v>
      </c>
      <c r="T458" s="101">
        <f t="shared" si="126"/>
        <v>287.28159517268597</v>
      </c>
      <c r="U458" s="101">
        <f t="shared" si="126"/>
        <v>25.957602363269334</v>
      </c>
      <c r="V458" s="33">
        <f t="shared" si="139"/>
        <v>999.99999999999966</v>
      </c>
      <c r="W458" s="105">
        <f t="shared" si="140"/>
        <v>858777.84230790287</v>
      </c>
      <c r="X458" s="112">
        <f t="shared" si="143"/>
        <v>686.76080246404422</v>
      </c>
      <c r="Y458" s="32">
        <f>(uNES*L458+ uOCEX*G458+uEREX*'PH + UC'!H458+uHOEX*I458+uNES*S458+ uOCEX*N458+uEREX*O458+uHOEX*P458)/(1+oDR)^A$5:A$65536</f>
        <v>394.03590038391116</v>
      </c>
    </row>
    <row r="459" spans="1:25" x14ac:dyDescent="0.25">
      <c r="A459" s="4">
        <v>453</v>
      </c>
      <c r="C459" s="110">
        <f>IF(male=0,VLOOKUP((A457:A1291/'Life tables'!$I$2)+age,lifetable,13,1),IF(male=1,VLOOKUP((A457:A1291/'Life tables'!$I$2)+age,lifetable,10,1),"error"))</f>
        <v>7.7299415014675521E-4</v>
      </c>
      <c r="F459" s="101">
        <f t="shared" si="127"/>
        <v>159.89117556023666</v>
      </c>
      <c r="G459" s="101">
        <f t="shared" si="128"/>
        <v>16.061403218819457</v>
      </c>
      <c r="H459" s="101">
        <f t="shared" si="129"/>
        <v>0.36754548041510643</v>
      </c>
      <c r="I459" s="101">
        <f t="shared" si="130"/>
        <v>0.36754548041510643</v>
      </c>
      <c r="J459" s="101">
        <f t="shared" si="131"/>
        <v>54.875186759499606</v>
      </c>
      <c r="K459" s="101">
        <f t="shared" si="132"/>
        <v>16.299144081631187</v>
      </c>
      <c r="L459" s="101">
        <f t="shared" si="141"/>
        <v>71.920350539456209</v>
      </c>
      <c r="M459" s="101">
        <f t="shared" si="133"/>
        <v>840.108824439763</v>
      </c>
      <c r="N459" s="101">
        <f t="shared" si="134"/>
        <v>80.904299996421045</v>
      </c>
      <c r="O459" s="101">
        <f t="shared" si="135"/>
        <v>1.9311772547657287</v>
      </c>
      <c r="P459" s="101">
        <f t="shared" si="136"/>
        <v>1.9311772547657287</v>
      </c>
      <c r="Q459" s="101">
        <f t="shared" si="137"/>
        <v>233.25791028313759</v>
      </c>
      <c r="R459" s="101">
        <f t="shared" si="138"/>
        <v>9.7097697191851573</v>
      </c>
      <c r="S459" s="101">
        <f t="shared" si="142"/>
        <v>512.37448993148769</v>
      </c>
      <c r="T459" s="101">
        <f t="shared" si="126"/>
        <v>288.13309704263719</v>
      </c>
      <c r="U459" s="101">
        <f t="shared" si="126"/>
        <v>26.008913800816345</v>
      </c>
      <c r="V459" s="33">
        <f t="shared" si="139"/>
        <v>999.99999999999966</v>
      </c>
      <c r="W459" s="105">
        <f t="shared" si="140"/>
        <v>856498.49164721451</v>
      </c>
      <c r="X459" s="112">
        <f t="shared" si="143"/>
        <v>685.85798915654607</v>
      </c>
      <c r="Y459" s="32">
        <f>(uNES*L459+ uOCEX*G459+uEREX*'PH + UC'!H459+uHOEX*I459+uNES*S459+ uOCEX*N459+uEREX*O459+uHOEX*P459)/(1+oDR)^A$5:A$65536</f>
        <v>393.39238343672139</v>
      </c>
    </row>
    <row r="460" spans="1:25" x14ac:dyDescent="0.25">
      <c r="A460" s="4">
        <v>454</v>
      </c>
      <c r="C460" s="110">
        <f>IF(male=0,VLOOKUP((A458:A1292/'Life tables'!$I$2)+age,lifetable,13,1),IF(male=1,VLOOKUP((A458:A1292/'Life tables'!$I$2)+age,lifetable,10,1),"error"))</f>
        <v>7.7299415014675521E-4</v>
      </c>
      <c r="F460" s="101">
        <f t="shared" si="127"/>
        <v>159.89117551954214</v>
      </c>
      <c r="G460" s="101">
        <f t="shared" si="128"/>
        <v>16.061403214731609</v>
      </c>
      <c r="H460" s="101">
        <f t="shared" si="129"/>
        <v>0.36754548032156104</v>
      </c>
      <c r="I460" s="101">
        <f t="shared" si="130"/>
        <v>0.36754548032156104</v>
      </c>
      <c r="J460" s="101">
        <f t="shared" si="131"/>
        <v>55.01176529457684</v>
      </c>
      <c r="K460" s="101">
        <f t="shared" si="132"/>
        <v>16.327955648515413</v>
      </c>
      <c r="L460" s="101">
        <f t="shared" si="141"/>
        <v>71.754960401075166</v>
      </c>
      <c r="M460" s="101">
        <f t="shared" si="133"/>
        <v>840.10882448045754</v>
      </c>
      <c r="N460" s="101">
        <f t="shared" si="134"/>
        <v>80.904300000340029</v>
      </c>
      <c r="O460" s="101">
        <f t="shared" si="135"/>
        <v>1.9311772548592743</v>
      </c>
      <c r="P460" s="101">
        <f t="shared" si="136"/>
        <v>1.9311772548592743</v>
      </c>
      <c r="Q460" s="101">
        <f t="shared" si="137"/>
        <v>233.97283361801144</v>
      </c>
      <c r="R460" s="101">
        <f t="shared" si="138"/>
        <v>9.7322695898416995</v>
      </c>
      <c r="S460" s="101">
        <f t="shared" si="142"/>
        <v>511.63706676254583</v>
      </c>
      <c r="T460" s="101">
        <f t="shared" si="126"/>
        <v>288.9845989125883</v>
      </c>
      <c r="U460" s="101">
        <f t="shared" si="126"/>
        <v>26.060225238357113</v>
      </c>
      <c r="V460" s="33">
        <f t="shared" si="139"/>
        <v>999.99999999999966</v>
      </c>
      <c r="W460" s="105">
        <f t="shared" si="140"/>
        <v>854223.24610925396</v>
      </c>
      <c r="X460" s="112">
        <f t="shared" si="143"/>
        <v>684.95517584905429</v>
      </c>
      <c r="Y460" s="32">
        <f>(uNES*L460+ uOCEX*G460+uEREX*'PH + UC'!H460+uHOEX*I460+uNES*S460+ uOCEX*N460+uEREX*O460+uHOEX*P460)/(1+oDR)^A$5:A$65536</f>
        <v>392.74920403584917</v>
      </c>
    </row>
    <row r="461" spans="1:25" x14ac:dyDescent="0.25">
      <c r="A461" s="4">
        <v>455</v>
      </c>
      <c r="C461" s="110">
        <f>IF(male=0,VLOOKUP((A459:A1293/'Life tables'!$I$2)+age,lifetable,13,1),IF(male=1,VLOOKUP((A459:A1293/'Life tables'!$I$2)+age,lifetable,10,1),"error"))</f>
        <v>7.7299415014675521E-4</v>
      </c>
      <c r="F461" s="101">
        <f t="shared" si="127"/>
        <v>159.89117548066014</v>
      </c>
      <c r="G461" s="101">
        <f t="shared" si="128"/>
        <v>16.06140321082583</v>
      </c>
      <c r="H461" s="101">
        <f t="shared" si="129"/>
        <v>0.36754548023218209</v>
      </c>
      <c r="I461" s="101">
        <f t="shared" si="130"/>
        <v>0.36754548023218209</v>
      </c>
      <c r="J461" s="101">
        <f t="shared" si="131"/>
        <v>55.148343829620863</v>
      </c>
      <c r="K461" s="101">
        <f t="shared" si="132"/>
        <v>16.356767215392633</v>
      </c>
      <c r="L461" s="101">
        <f t="shared" si="141"/>
        <v>71.589570264356439</v>
      </c>
      <c r="M461" s="101">
        <f t="shared" si="133"/>
        <v>840.10882451933958</v>
      </c>
      <c r="N461" s="101">
        <f t="shared" si="134"/>
        <v>80.904300004084448</v>
      </c>
      <c r="O461" s="101">
        <f t="shared" si="135"/>
        <v>1.9311772549486532</v>
      </c>
      <c r="P461" s="101">
        <f t="shared" si="136"/>
        <v>1.9311772549486532</v>
      </c>
      <c r="Q461" s="101">
        <f t="shared" si="137"/>
        <v>234.68775695291836</v>
      </c>
      <c r="R461" s="101">
        <f t="shared" si="138"/>
        <v>9.7547694604992827</v>
      </c>
      <c r="S461" s="101">
        <f t="shared" si="142"/>
        <v>510.89964359194016</v>
      </c>
      <c r="T461" s="101">
        <f t="shared" si="126"/>
        <v>289.83610078253923</v>
      </c>
      <c r="U461" s="101">
        <f t="shared" si="126"/>
        <v>26.111536675891916</v>
      </c>
      <c r="V461" s="33">
        <f t="shared" si="139"/>
        <v>999.99999999999977</v>
      </c>
      <c r="W461" s="105">
        <f t="shared" si="140"/>
        <v>851952.09926857625</v>
      </c>
      <c r="X461" s="112">
        <f t="shared" si="143"/>
        <v>684.05236254156853</v>
      </c>
      <c r="Y461" s="32">
        <f>(uNES*L461+ uOCEX*G461+uEREX*'PH + UC'!H461+uHOEX*I461+uNES*S461+ uOCEX*N461+uEREX*O461+uHOEX*P461)/(1+oDR)^A$5:A$65536</f>
        <v>392.10636204036854</v>
      </c>
    </row>
    <row r="462" spans="1:25" x14ac:dyDescent="0.25">
      <c r="A462" s="4">
        <v>456</v>
      </c>
      <c r="C462" s="110">
        <f>IF(male=0,VLOOKUP((A460:A1294/'Life tables'!$I$2)+age,lifetable,13,1),IF(male=1,VLOOKUP((A460:A1294/'Life tables'!$I$2)+age,lifetable,10,1),"error"))</f>
        <v>7.7299415014675521E-4</v>
      </c>
      <c r="F462" s="101">
        <f t="shared" si="127"/>
        <v>159.89117544350989</v>
      </c>
      <c r="G462" s="101">
        <f t="shared" si="128"/>
        <v>16.06140320709401</v>
      </c>
      <c r="H462" s="101">
        <f t="shared" si="129"/>
        <v>0.36754548014678395</v>
      </c>
      <c r="I462" s="101">
        <f t="shared" si="130"/>
        <v>0.36754548014678395</v>
      </c>
      <c r="J462" s="101">
        <f t="shared" si="131"/>
        <v>55.284922364633147</v>
      </c>
      <c r="K462" s="101">
        <f t="shared" si="132"/>
        <v>16.38557878226316</v>
      </c>
      <c r="L462" s="101">
        <f t="shared" si="141"/>
        <v>71.424180129226016</v>
      </c>
      <c r="M462" s="101">
        <f t="shared" si="133"/>
        <v>840.10882455648982</v>
      </c>
      <c r="N462" s="101">
        <f t="shared" si="134"/>
        <v>80.904300007662101</v>
      </c>
      <c r="O462" s="101">
        <f t="shared" si="135"/>
        <v>1.9311772550340514</v>
      </c>
      <c r="P462" s="101">
        <f t="shared" si="136"/>
        <v>1.9311772550340514</v>
      </c>
      <c r="Q462" s="101">
        <f t="shared" si="137"/>
        <v>235.40268028785692</v>
      </c>
      <c r="R462" s="101">
        <f t="shared" si="138"/>
        <v>9.7772693311578607</v>
      </c>
      <c r="S462" s="101">
        <f t="shared" si="142"/>
        <v>510.16222041974481</v>
      </c>
      <c r="T462" s="101">
        <f t="shared" si="126"/>
        <v>290.68760265249006</v>
      </c>
      <c r="U462" s="101">
        <f t="shared" si="126"/>
        <v>26.16284811342102</v>
      </c>
      <c r="V462" s="33">
        <f t="shared" si="139"/>
        <v>999.99999999999977</v>
      </c>
      <c r="W462" s="105">
        <f t="shared" si="140"/>
        <v>849685.04470908444</v>
      </c>
      <c r="X462" s="112">
        <f t="shared" si="143"/>
        <v>683.14954923408857</v>
      </c>
      <c r="Y462" s="32">
        <f>(uNES*L462+ uOCEX*G462+uEREX*'PH + UC'!H462+uHOEX*I462+uNES*S462+ uOCEX*N462+uEREX*O462+uHOEX*P462)/(1+oDR)^A$5:A$65536</f>
        <v>391.46385730940705</v>
      </c>
    </row>
    <row r="463" spans="1:25" x14ac:dyDescent="0.25">
      <c r="A463" s="4">
        <v>457</v>
      </c>
      <c r="C463" s="110">
        <f>IF(male=0,VLOOKUP((A461:A1295/'Life tables'!$I$2)+age,lifetable,13,1),IF(male=1,VLOOKUP((A461:A1295/'Life tables'!$I$2)+age,lifetable,10,1),"error"))</f>
        <v>7.7299415014675521E-4</v>
      </c>
      <c r="F463" s="101">
        <f t="shared" si="127"/>
        <v>159.89117540801428</v>
      </c>
      <c r="G463" s="101">
        <f t="shared" si="128"/>
        <v>16.0614032035284</v>
      </c>
      <c r="H463" s="101">
        <f t="shared" si="129"/>
        <v>0.36754548006518939</v>
      </c>
      <c r="I463" s="101">
        <f t="shared" si="130"/>
        <v>0.36754548006518939</v>
      </c>
      <c r="J463" s="101">
        <f t="shared" si="131"/>
        <v>55.421500899615111</v>
      </c>
      <c r="K463" s="101">
        <f t="shared" si="132"/>
        <v>16.414390349127292</v>
      </c>
      <c r="L463" s="101">
        <f t="shared" si="141"/>
        <v>71.2587899956131</v>
      </c>
      <c r="M463" s="101">
        <f t="shared" si="133"/>
        <v>840.10882459198547</v>
      </c>
      <c r="N463" s="101">
        <f t="shared" si="134"/>
        <v>80.904300011080409</v>
      </c>
      <c r="O463" s="101">
        <f t="shared" si="135"/>
        <v>1.9311772551156459</v>
      </c>
      <c r="P463" s="101">
        <f t="shared" si="136"/>
        <v>1.9311772551156459</v>
      </c>
      <c r="Q463" s="101">
        <f t="shared" si="137"/>
        <v>236.11760362282567</v>
      </c>
      <c r="R463" s="101">
        <f t="shared" si="138"/>
        <v>9.799769201817389</v>
      </c>
      <c r="S463" s="101">
        <f t="shared" si="142"/>
        <v>509.42479724603072</v>
      </c>
      <c r="T463" s="101">
        <f t="shared" si="126"/>
        <v>291.53910452244077</v>
      </c>
      <c r="U463" s="101">
        <f t="shared" si="126"/>
        <v>26.214159550944679</v>
      </c>
      <c r="V463" s="33">
        <f t="shared" si="139"/>
        <v>999.99999999999977</v>
      </c>
      <c r="W463" s="105">
        <f t="shared" si="140"/>
        <v>847422.07602401497</v>
      </c>
      <c r="X463" s="112">
        <f t="shared" si="143"/>
        <v>682.24673592661429</v>
      </c>
      <c r="Y463" s="32">
        <f>(uNES*L463+ uOCEX*G463+uEREX*'PH + UC'!H463+uHOEX*I463+uNES*S463+ uOCEX*N463+uEREX*O463+uHOEX*P463)/(1+oDR)^A$5:A$65536</f>
        <v>390.82168970214587</v>
      </c>
    </row>
    <row r="464" spans="1:25" x14ac:dyDescent="0.25">
      <c r="A464" s="4">
        <v>458</v>
      </c>
      <c r="C464" s="110">
        <f>IF(male=0,VLOOKUP((A462:A1296/'Life tables'!$I$2)+age,lifetable,13,1),IF(male=1,VLOOKUP((A462:A1296/'Life tables'!$I$2)+age,lifetable,10,1),"error"))</f>
        <v>7.7299415014675521E-4</v>
      </c>
      <c r="F464" s="101">
        <f t="shared" si="127"/>
        <v>159.89117537409962</v>
      </c>
      <c r="G464" s="101">
        <f t="shared" si="128"/>
        <v>16.061403200121603</v>
      </c>
      <c r="H464" s="101">
        <f t="shared" si="129"/>
        <v>0.36754547998722897</v>
      </c>
      <c r="I464" s="101">
        <f t="shared" si="130"/>
        <v>0.36754547998722897</v>
      </c>
      <c r="J464" s="101">
        <f t="shared" si="131"/>
        <v>55.558079434568107</v>
      </c>
      <c r="K464" s="101">
        <f t="shared" si="132"/>
        <v>16.443201915985309</v>
      </c>
      <c r="L464" s="101">
        <f t="shared" si="141"/>
        <v>71.093399863450131</v>
      </c>
      <c r="M464" s="101">
        <f t="shared" si="133"/>
        <v>840.10882462590007</v>
      </c>
      <c r="N464" s="101">
        <f t="shared" si="134"/>
        <v>80.904300014346447</v>
      </c>
      <c r="O464" s="101">
        <f t="shared" si="135"/>
        <v>1.9311772551936062</v>
      </c>
      <c r="P464" s="101">
        <f t="shared" si="136"/>
        <v>1.9311772551936062</v>
      </c>
      <c r="Q464" s="101">
        <f t="shared" si="137"/>
        <v>236.83252695782329</v>
      </c>
      <c r="R464" s="101">
        <f t="shared" si="138"/>
        <v>9.8222690724778268</v>
      </c>
      <c r="S464" s="101">
        <f t="shared" si="142"/>
        <v>508.6873740708653</v>
      </c>
      <c r="T464" s="101">
        <f t="shared" si="126"/>
        <v>292.39060639239142</v>
      </c>
      <c r="U464" s="101">
        <f t="shared" si="126"/>
        <v>26.265470988463136</v>
      </c>
      <c r="V464" s="33">
        <f t="shared" si="139"/>
        <v>999.99999999999966</v>
      </c>
      <c r="W464" s="105">
        <f t="shared" si="140"/>
        <v>845163.18681592564</v>
      </c>
      <c r="X464" s="112">
        <f t="shared" si="143"/>
        <v>681.34392261914513</v>
      </c>
      <c r="Y464" s="32">
        <f>(uNES*L464+ uOCEX*G464+uEREX*'PH + UC'!H464+uHOEX*I464+uNES*S464+ uOCEX*N464+uEREX*O464+uHOEX*P464)/(1+oDR)^A$5:A$65536</f>
        <v>390.17985907781866</v>
      </c>
    </row>
    <row r="465" spans="1:25" x14ac:dyDescent="0.25">
      <c r="A465" s="4">
        <v>459</v>
      </c>
      <c r="C465" s="110">
        <f>IF(male=0,VLOOKUP((A463:A1297/'Life tables'!$I$2)+age,lifetable,13,1),IF(male=1,VLOOKUP((A463:A1297/'Life tables'!$I$2)+age,lifetable,10,1),"error"))</f>
        <v>7.7299415014675521E-4</v>
      </c>
      <c r="F465" s="101">
        <f t="shared" si="127"/>
        <v>159.89117534169549</v>
      </c>
      <c r="G465" s="101">
        <f t="shared" si="128"/>
        <v>16.061403196866539</v>
      </c>
      <c r="H465" s="101">
        <f t="shared" si="129"/>
        <v>0.36754547991274089</v>
      </c>
      <c r="I465" s="101">
        <f t="shared" si="130"/>
        <v>0.36754547991274089</v>
      </c>
      <c r="J465" s="101">
        <f t="shared" si="131"/>
        <v>55.694657969493427</v>
      </c>
      <c r="K465" s="101">
        <f t="shared" si="132"/>
        <v>16.47201348283749</v>
      </c>
      <c r="L465" s="101">
        <f t="shared" si="141"/>
        <v>70.928009732672535</v>
      </c>
      <c r="M465" s="101">
        <f t="shared" si="133"/>
        <v>840.10882465830423</v>
      </c>
      <c r="N465" s="101">
        <f t="shared" si="134"/>
        <v>80.904300017467037</v>
      </c>
      <c r="O465" s="101">
        <f t="shared" si="135"/>
        <v>1.9311772552680944</v>
      </c>
      <c r="P465" s="101">
        <f t="shared" si="136"/>
        <v>1.9311772552680944</v>
      </c>
      <c r="Q465" s="101">
        <f t="shared" si="137"/>
        <v>237.54745029284848</v>
      </c>
      <c r="R465" s="101">
        <f t="shared" si="138"/>
        <v>9.8447689431391314</v>
      </c>
      <c r="S465" s="101">
        <f t="shared" si="142"/>
        <v>507.94995089431342</v>
      </c>
      <c r="T465" s="101">
        <f t="shared" si="126"/>
        <v>293.2421082623419</v>
      </c>
      <c r="U465" s="101">
        <f t="shared" si="126"/>
        <v>26.316782425976619</v>
      </c>
      <c r="V465" s="33">
        <f t="shared" si="139"/>
        <v>999.99999999999977</v>
      </c>
      <c r="W465" s="105">
        <f t="shared" si="140"/>
        <v>842908.37069668283</v>
      </c>
      <c r="X465" s="112">
        <f t="shared" si="143"/>
        <v>680.4411093116812</v>
      </c>
      <c r="Y465" s="32">
        <f>(uNES*L465+ uOCEX*G465+uEREX*'PH + UC'!H465+uHOEX*I465+uNES*S465+ uOCEX*N465+uEREX*O465+uHOEX*P465)/(1+oDR)^A$5:A$65536</f>
        <v>389.53836529571248</v>
      </c>
    </row>
    <row r="466" spans="1:25" x14ac:dyDescent="0.25">
      <c r="A466" s="4">
        <v>460</v>
      </c>
      <c r="C466" s="110">
        <f>IF(male=0,VLOOKUP((A464:A1298/'Life tables'!$I$2)+age,lifetable,13,1),IF(male=1,VLOOKUP((A464:A1298/'Life tables'!$I$2)+age,lifetable,10,1),"error"))</f>
        <v>7.7299415014675521E-4</v>
      </c>
      <c r="F466" s="101">
        <f t="shared" si="127"/>
        <v>159.89117531073461</v>
      </c>
      <c r="G466" s="101">
        <f t="shared" si="128"/>
        <v>16.061403193756455</v>
      </c>
      <c r="H466" s="101">
        <f t="shared" si="129"/>
        <v>0.36754547984157043</v>
      </c>
      <c r="I466" s="101">
        <f t="shared" si="130"/>
        <v>0.36754547984157043</v>
      </c>
      <c r="J466" s="101">
        <f t="shared" si="131"/>
        <v>55.831236504392294</v>
      </c>
      <c r="K466" s="101">
        <f t="shared" si="132"/>
        <v>16.500825049684089</v>
      </c>
      <c r="L466" s="101">
        <f t="shared" si="141"/>
        <v>70.762619603218639</v>
      </c>
      <c r="M466" s="101">
        <f t="shared" si="133"/>
        <v>840.10882468926513</v>
      </c>
      <c r="N466" s="101">
        <f t="shared" si="134"/>
        <v>80.904300020448645</v>
      </c>
      <c r="O466" s="101">
        <f t="shared" si="135"/>
        <v>1.931177255339265</v>
      </c>
      <c r="P466" s="101">
        <f t="shared" si="136"/>
        <v>1.931177255339265</v>
      </c>
      <c r="Q466" s="101">
        <f t="shared" si="137"/>
        <v>238.26237362790002</v>
      </c>
      <c r="R466" s="101">
        <f t="shared" si="138"/>
        <v>9.8672688138012656</v>
      </c>
      <c r="S466" s="101">
        <f t="shared" si="142"/>
        <v>507.21252771643668</v>
      </c>
      <c r="T466" s="101">
        <f t="shared" si="126"/>
        <v>294.09361013229233</v>
      </c>
      <c r="U466" s="101">
        <f t="shared" si="126"/>
        <v>26.368093863485356</v>
      </c>
      <c r="V466" s="33">
        <f t="shared" si="139"/>
        <v>999.99999999999977</v>
      </c>
      <c r="W466" s="105">
        <f t="shared" si="140"/>
        <v>840657.62128744926</v>
      </c>
      <c r="X466" s="112">
        <f t="shared" si="143"/>
        <v>679.53829600422205</v>
      </c>
      <c r="Y466" s="32">
        <f>(uNES*L466+ uOCEX*G466+uEREX*'PH + UC'!H466+uHOEX*I466+uNES*S466+ uOCEX*N466+uEREX*O466+uHOEX*P466)/(1+oDR)^A$5:A$65536</f>
        <v>388.89720821516727</v>
      </c>
    </row>
    <row r="467" spans="1:25" x14ac:dyDescent="0.25">
      <c r="A467" s="4">
        <v>461</v>
      </c>
      <c r="C467" s="110">
        <f>IF(male=0,VLOOKUP((A465:A1299/'Life tables'!$I$2)+age,lifetable,13,1),IF(male=1,VLOOKUP((A465:A1299/'Life tables'!$I$2)+age,lifetable,10,1),"error"))</f>
        <v>7.7299415014675521E-4</v>
      </c>
      <c r="F467" s="101">
        <f t="shared" si="127"/>
        <v>159.8911752811527</v>
      </c>
      <c r="G467" s="101">
        <f t="shared" si="128"/>
        <v>16.06140319078489</v>
      </c>
      <c r="H467" s="101">
        <f t="shared" si="129"/>
        <v>0.36754547977356977</v>
      </c>
      <c r="I467" s="101">
        <f t="shared" si="130"/>
        <v>0.36754547977356977</v>
      </c>
      <c r="J467" s="101">
        <f t="shared" si="131"/>
        <v>55.967815039265894</v>
      </c>
      <c r="K467" s="101">
        <f t="shared" si="132"/>
        <v>16.529636616525359</v>
      </c>
      <c r="L467" s="101">
        <f t="shared" si="141"/>
        <v>70.597229475029422</v>
      </c>
      <c r="M467" s="101">
        <f t="shared" si="133"/>
        <v>840.10882471884702</v>
      </c>
      <c r="N467" s="101">
        <f t="shared" si="134"/>
        <v>80.904300023297452</v>
      </c>
      <c r="O467" s="101">
        <f t="shared" si="135"/>
        <v>1.9311772554072655</v>
      </c>
      <c r="P467" s="101">
        <f t="shared" si="136"/>
        <v>1.9311772554072655</v>
      </c>
      <c r="Q467" s="101">
        <f t="shared" si="137"/>
        <v>238.97729696297674</v>
      </c>
      <c r="R467" s="101">
        <f t="shared" si="138"/>
        <v>9.8897686844641921</v>
      </c>
      <c r="S467" s="101">
        <f t="shared" si="142"/>
        <v>506.47510453729416</v>
      </c>
      <c r="T467" s="101">
        <f t="shared" si="126"/>
        <v>294.94511200224264</v>
      </c>
      <c r="U467" s="101">
        <f t="shared" si="126"/>
        <v>26.419405300989553</v>
      </c>
      <c r="V467" s="33">
        <f t="shared" si="139"/>
        <v>999.99999999999977</v>
      </c>
      <c r="W467" s="105">
        <f t="shared" si="140"/>
        <v>838410.93221866817</v>
      </c>
      <c r="X467" s="112">
        <f t="shared" si="143"/>
        <v>678.63548269676767</v>
      </c>
      <c r="Y467" s="32">
        <f>(uNES*L467+ uOCEX*G467+uEREX*'PH + UC'!H467+uHOEX*I467+uNES*S467+ uOCEX*N467+uEREX*O467+uHOEX*P467)/(1+oDR)^A$5:A$65536</f>
        <v>388.25638769557617</v>
      </c>
    </row>
    <row r="468" spans="1:25" x14ac:dyDescent="0.25">
      <c r="A468" s="4">
        <v>462</v>
      </c>
      <c r="C468" s="110">
        <f>IF(male=0,VLOOKUP((A466:A1300/'Life tables'!$I$2)+age,lifetable,13,1),IF(male=1,VLOOKUP((A466:A1300/'Life tables'!$I$2)+age,lifetable,10,1),"error"))</f>
        <v>7.7299415014675521E-4</v>
      </c>
      <c r="F468" s="101">
        <f t="shared" si="127"/>
        <v>159.89117525288833</v>
      </c>
      <c r="G468" s="101">
        <f t="shared" si="128"/>
        <v>16.061403187945675</v>
      </c>
      <c r="H468" s="101">
        <f t="shared" si="129"/>
        <v>0.36754547970859786</v>
      </c>
      <c r="I468" s="101">
        <f t="shared" si="130"/>
        <v>0.36754547970859786</v>
      </c>
      <c r="J468" s="101">
        <f t="shared" si="131"/>
        <v>56.104393574115349</v>
      </c>
      <c r="K468" s="101">
        <f t="shared" si="132"/>
        <v>16.558448183361534</v>
      </c>
      <c r="L468" s="101">
        <f t="shared" si="141"/>
        <v>70.431839348048584</v>
      </c>
      <c r="M468" s="101">
        <f t="shared" si="133"/>
        <v>840.10882474711138</v>
      </c>
      <c r="N468" s="101">
        <f t="shared" si="134"/>
        <v>80.904300026019371</v>
      </c>
      <c r="O468" s="101">
        <f t="shared" si="135"/>
        <v>1.9311772554722375</v>
      </c>
      <c r="P468" s="101">
        <f t="shared" si="136"/>
        <v>1.9311772554722375</v>
      </c>
      <c r="Q468" s="101">
        <f t="shared" si="137"/>
        <v>239.6922202980775</v>
      </c>
      <c r="R468" s="101">
        <f t="shared" si="138"/>
        <v>9.9122685551278753</v>
      </c>
      <c r="S468" s="101">
        <f t="shared" si="142"/>
        <v>505.73768135694218</v>
      </c>
      <c r="T468" s="101">
        <f t="shared" si="126"/>
        <v>295.79661387219284</v>
      </c>
      <c r="U468" s="101">
        <f t="shared" si="126"/>
        <v>26.470716738489408</v>
      </c>
      <c r="V468" s="33">
        <f t="shared" si="139"/>
        <v>999.99999999999977</v>
      </c>
      <c r="W468" s="105">
        <f t="shared" si="140"/>
        <v>836168.2971300541</v>
      </c>
      <c r="X468" s="112">
        <f t="shared" si="143"/>
        <v>677.73266938931749</v>
      </c>
      <c r="Y468" s="32">
        <f>(uNES*L468+ uOCEX*G468+uEREX*'PH + UC'!H468+uHOEX*I468+uNES*S468+ uOCEX*N468+uEREX*O468+uHOEX*P468)/(1+oDR)^A$5:A$65536</f>
        <v>387.61590359638552</v>
      </c>
    </row>
    <row r="469" spans="1:25" x14ac:dyDescent="0.25">
      <c r="A469" s="4">
        <v>463</v>
      </c>
      <c r="C469" s="110">
        <f>IF(male=0,VLOOKUP((A467:A1301/'Life tables'!$I$2)+age,lifetable,13,1),IF(male=1,VLOOKUP((A467:A1301/'Life tables'!$I$2)+age,lifetable,10,1),"error"))</f>
        <v>7.7299415014675521E-4</v>
      </c>
      <c r="F469" s="101">
        <f t="shared" si="127"/>
        <v>159.89117522588285</v>
      </c>
      <c r="G469" s="101">
        <f t="shared" si="128"/>
        <v>16.061403185232919</v>
      </c>
      <c r="H469" s="101">
        <f t="shared" si="129"/>
        <v>0.36754547964651973</v>
      </c>
      <c r="I469" s="101">
        <f t="shared" si="130"/>
        <v>0.36754547964651973</v>
      </c>
      <c r="J469" s="101">
        <f t="shared" si="131"/>
        <v>56.24097210894174</v>
      </c>
      <c r="K469" s="101">
        <f t="shared" si="132"/>
        <v>16.587259750192846</v>
      </c>
      <c r="L469" s="101">
        <f t="shared" si="141"/>
        <v>70.266449222222306</v>
      </c>
      <c r="M469" s="101">
        <f t="shared" si="133"/>
        <v>840.1088247741169</v>
      </c>
      <c r="N469" s="101">
        <f t="shared" si="134"/>
        <v>80.904300028620057</v>
      </c>
      <c r="O469" s="101">
        <f t="shared" si="135"/>
        <v>1.9311772555343156</v>
      </c>
      <c r="P469" s="101">
        <f t="shared" si="136"/>
        <v>1.9311772555343156</v>
      </c>
      <c r="Q469" s="101">
        <f t="shared" si="137"/>
        <v>240.40714363320126</v>
      </c>
      <c r="R469" s="101">
        <f t="shared" si="138"/>
        <v>9.9347684257922815</v>
      </c>
      <c r="S469" s="101">
        <f t="shared" si="142"/>
        <v>505.00025817543462</v>
      </c>
      <c r="T469" s="101">
        <f t="shared" si="126"/>
        <v>296.64811574214298</v>
      </c>
      <c r="U469" s="101">
        <f t="shared" si="126"/>
        <v>26.522028175985128</v>
      </c>
      <c r="V469" s="33">
        <f t="shared" si="139"/>
        <v>999.99999999999977</v>
      </c>
      <c r="W469" s="105">
        <f t="shared" si="140"/>
        <v>833929.70967057731</v>
      </c>
      <c r="X469" s="112">
        <f t="shared" si="143"/>
        <v>676.82985608187164</v>
      </c>
      <c r="Y469" s="32">
        <f>(uNES*L469+ uOCEX*G469+uEREX*'PH + UC'!H469+uHOEX*I469+uNES*S469+ uOCEX*N469+uEREX*O469+uHOEX*P469)/(1+oDR)^A$5:A$65536</f>
        <v>386.97575577709409</v>
      </c>
    </row>
    <row r="470" spans="1:25" x14ac:dyDescent="0.25">
      <c r="A470" s="4">
        <v>464</v>
      </c>
      <c r="C470" s="110">
        <f>IF(male=0,VLOOKUP((A468:A1302/'Life tables'!$I$2)+age,lifetable,13,1),IF(male=1,VLOOKUP((A468:A1302/'Life tables'!$I$2)+age,lifetable,10,1),"error"))</f>
        <v>7.7299415014675521E-4</v>
      </c>
      <c r="F470" s="101">
        <f t="shared" si="127"/>
        <v>159.89117520008014</v>
      </c>
      <c r="G470" s="101">
        <f t="shared" si="128"/>
        <v>16.061403182640984</v>
      </c>
      <c r="H470" s="101">
        <f t="shared" si="129"/>
        <v>0.36754547958720646</v>
      </c>
      <c r="I470" s="101">
        <f t="shared" si="130"/>
        <v>0.36754547958720646</v>
      </c>
      <c r="J470" s="101">
        <f t="shared" si="131"/>
        <v>56.37755064374609</v>
      </c>
      <c r="K470" s="101">
        <f t="shared" si="132"/>
        <v>16.616071317019507</v>
      </c>
      <c r="L470" s="101">
        <f t="shared" si="141"/>
        <v>70.101059097499146</v>
      </c>
      <c r="M470" s="101">
        <f t="shared" si="133"/>
        <v>840.1088247999196</v>
      </c>
      <c r="N470" s="101">
        <f t="shared" si="134"/>
        <v>80.90430003110491</v>
      </c>
      <c r="O470" s="101">
        <f t="shared" si="135"/>
        <v>1.9311772555936288</v>
      </c>
      <c r="P470" s="101">
        <f t="shared" si="136"/>
        <v>1.9311772555936288</v>
      </c>
      <c r="Q470" s="101">
        <f t="shared" si="137"/>
        <v>241.12206696834696</v>
      </c>
      <c r="R470" s="101">
        <f t="shared" si="138"/>
        <v>9.9572682964573787</v>
      </c>
      <c r="S470" s="101">
        <f t="shared" si="142"/>
        <v>504.26283499282312</v>
      </c>
      <c r="T470" s="101">
        <f t="shared" si="126"/>
        <v>297.49961761209306</v>
      </c>
      <c r="U470" s="101">
        <f t="shared" si="126"/>
        <v>26.573339613476886</v>
      </c>
      <c r="V470" s="33">
        <f t="shared" si="139"/>
        <v>999.99999999999977</v>
      </c>
      <c r="W470" s="105">
        <f t="shared" si="140"/>
        <v>831695.16349845275</v>
      </c>
      <c r="X470" s="112">
        <f t="shared" si="143"/>
        <v>675.92704277442988</v>
      </c>
      <c r="Y470" s="32">
        <f>(uNES*L470+ uOCEX*G470+uEREX*'PH + UC'!H470+uHOEX*I470+uNES*S470+ uOCEX*N470+uEREX*O470+uHOEX*P470)/(1+oDR)^A$5:A$65536</f>
        <v>386.33594409725418</v>
      </c>
    </row>
    <row r="471" spans="1:25" x14ac:dyDescent="0.25">
      <c r="A471" s="4">
        <v>465</v>
      </c>
      <c r="C471" s="110">
        <f>IF(male=0,VLOOKUP((A469:A1303/'Life tables'!$I$2)+age,lifetable,13,1),IF(male=1,VLOOKUP((A469:A1303/'Life tables'!$I$2)+age,lifetable,10,1),"error"))</f>
        <v>7.7299415014675521E-4</v>
      </c>
      <c r="F471" s="101">
        <f t="shared" si="127"/>
        <v>159.8911751754267</v>
      </c>
      <c r="G471" s="101">
        <f t="shared" si="128"/>
        <v>16.061403180164493</v>
      </c>
      <c r="H471" s="101">
        <f t="shared" si="129"/>
        <v>0.36754547953053501</v>
      </c>
      <c r="I471" s="101">
        <f t="shared" si="130"/>
        <v>0.36754547953053501</v>
      </c>
      <c r="J471" s="101">
        <f t="shared" si="131"/>
        <v>56.51412917852938</v>
      </c>
      <c r="K471" s="101">
        <f t="shared" si="132"/>
        <v>16.644882883841728</v>
      </c>
      <c r="L471" s="101">
        <f t="shared" si="141"/>
        <v>69.935668973830019</v>
      </c>
      <c r="M471" s="101">
        <f t="shared" si="133"/>
        <v>840.10882482457305</v>
      </c>
      <c r="N471" s="101">
        <f t="shared" si="134"/>
        <v>80.904300033479089</v>
      </c>
      <c r="O471" s="101">
        <f t="shared" si="135"/>
        <v>1.9311772556503004</v>
      </c>
      <c r="P471" s="101">
        <f t="shared" si="136"/>
        <v>1.9311772556503004</v>
      </c>
      <c r="Q471" s="101">
        <f t="shared" si="137"/>
        <v>241.83699030351363</v>
      </c>
      <c r="R471" s="101">
        <f t="shared" si="138"/>
        <v>9.9797681671231366</v>
      </c>
      <c r="S471" s="101">
        <f t="shared" si="142"/>
        <v>503.52541180915659</v>
      </c>
      <c r="T471" s="101">
        <f t="shared" si="126"/>
        <v>298.35111948204303</v>
      </c>
      <c r="U471" s="101">
        <f t="shared" si="126"/>
        <v>26.624651050964864</v>
      </c>
      <c r="V471" s="33">
        <f t="shared" si="139"/>
        <v>999.99999999999977</v>
      </c>
      <c r="W471" s="105">
        <f t="shared" si="140"/>
        <v>829464.65228112554</v>
      </c>
      <c r="X471" s="112">
        <f t="shared" si="143"/>
        <v>675.02422946699187</v>
      </c>
      <c r="Y471" s="32">
        <f>(uNES*L471+ uOCEX*G471+uEREX*'PH + UC'!H471+uHOEX*I471+uNES*S471+ uOCEX*N471+uEREX*O471+uHOEX*P471)/(1+oDR)^A$5:A$65536</f>
        <v>385.69646841647079</v>
      </c>
    </row>
    <row r="472" spans="1:25" x14ac:dyDescent="0.25">
      <c r="A472" s="4">
        <v>466</v>
      </c>
      <c r="C472" s="110">
        <f>IF(male=0,VLOOKUP((A470:A1304/'Life tables'!$I$2)+age,lifetable,13,1),IF(male=1,VLOOKUP((A470:A1304/'Life tables'!$I$2)+age,lifetable,10,1),"error"))</f>
        <v>7.7299415014675521E-4</v>
      </c>
      <c r="F472" s="101">
        <f t="shared" si="127"/>
        <v>159.89117515187127</v>
      </c>
      <c r="G472" s="101">
        <f t="shared" si="128"/>
        <v>16.061403177798301</v>
      </c>
      <c r="H472" s="101">
        <f t="shared" si="129"/>
        <v>0.3675454794763876</v>
      </c>
      <c r="I472" s="101">
        <f t="shared" si="130"/>
        <v>0.3675454794763876</v>
      </c>
      <c r="J472" s="101">
        <f t="shared" si="131"/>
        <v>56.650707713292547</v>
      </c>
      <c r="K472" s="101">
        <f t="shared" si="132"/>
        <v>16.673694450659703</v>
      </c>
      <c r="L472" s="101">
        <f t="shared" si="141"/>
        <v>69.770278851167944</v>
      </c>
      <c r="M472" s="101">
        <f t="shared" si="133"/>
        <v>840.10882484812851</v>
      </c>
      <c r="N472" s="101">
        <f t="shared" si="134"/>
        <v>80.904300035747539</v>
      </c>
      <c r="O472" s="101">
        <f t="shared" si="135"/>
        <v>1.9311772557044478</v>
      </c>
      <c r="P472" s="101">
        <f t="shared" si="136"/>
        <v>1.9311772557044478</v>
      </c>
      <c r="Q472" s="101">
        <f t="shared" si="137"/>
        <v>242.55191363870037</v>
      </c>
      <c r="R472" s="101">
        <f t="shared" si="138"/>
        <v>10.002268037789525</v>
      </c>
      <c r="S472" s="101">
        <f t="shared" si="142"/>
        <v>502.78798862448218</v>
      </c>
      <c r="T472" s="101">
        <f t="shared" si="126"/>
        <v>299.20262135199289</v>
      </c>
      <c r="U472" s="101">
        <f t="shared" si="126"/>
        <v>26.67596248844923</v>
      </c>
      <c r="V472" s="33">
        <f t="shared" si="139"/>
        <v>999.99999999999977</v>
      </c>
      <c r="W472" s="105">
        <f t="shared" si="140"/>
        <v>827238.16969525919</v>
      </c>
      <c r="X472" s="112">
        <f t="shared" si="143"/>
        <v>674.12141615955761</v>
      </c>
      <c r="Y472" s="32">
        <f>(uNES*L472+ uOCEX*G472+uEREX*'PH + UC'!H472+uHOEX*I472+uNES*S472+ uOCEX*N472+uEREX*O472+uHOEX*P472)/(1+oDR)^A$5:A$65536</f>
        <v>385.05732859440246</v>
      </c>
    </row>
    <row r="473" spans="1:25" x14ac:dyDescent="0.25">
      <c r="A473" s="4">
        <v>467</v>
      </c>
      <c r="C473" s="110">
        <f>IF(male=0,VLOOKUP((A471:A1305/'Life tables'!$I$2)+age,lifetable,13,1),IF(male=1,VLOOKUP((A471:A1305/'Life tables'!$I$2)+age,lifetable,10,1),"error"))</f>
        <v>7.7299415014675521E-4</v>
      </c>
      <c r="F473" s="101">
        <f t="shared" si="127"/>
        <v>159.89117512936497</v>
      </c>
      <c r="G473" s="101">
        <f t="shared" si="128"/>
        <v>16.061403175537496</v>
      </c>
      <c r="H473" s="101">
        <f t="shared" si="129"/>
        <v>0.36754547942465188</v>
      </c>
      <c r="I473" s="101">
        <f t="shared" si="130"/>
        <v>0.36754547942465188</v>
      </c>
      <c r="J473" s="101">
        <f t="shared" si="131"/>
        <v>56.787286248036494</v>
      </c>
      <c r="K473" s="101">
        <f t="shared" si="132"/>
        <v>16.70250601747362</v>
      </c>
      <c r="L473" s="101">
        <f t="shared" si="141"/>
        <v>69.604888729468044</v>
      </c>
      <c r="M473" s="101">
        <f t="shared" si="133"/>
        <v>840.10882487063486</v>
      </c>
      <c r="N473" s="101">
        <f t="shared" si="134"/>
        <v>80.90430003791495</v>
      </c>
      <c r="O473" s="101">
        <f t="shared" si="135"/>
        <v>1.9311772557561837</v>
      </c>
      <c r="P473" s="101">
        <f t="shared" si="136"/>
        <v>1.9311772557561837</v>
      </c>
      <c r="Q473" s="101">
        <f t="shared" si="137"/>
        <v>243.26683697390627</v>
      </c>
      <c r="R473" s="101">
        <f t="shared" si="138"/>
        <v>10.024767908456516</v>
      </c>
      <c r="S473" s="101">
        <f t="shared" si="142"/>
        <v>502.05056543884479</v>
      </c>
      <c r="T473" s="101">
        <f t="shared" si="126"/>
        <v>300.05412322194275</v>
      </c>
      <c r="U473" s="101">
        <f t="shared" si="126"/>
        <v>26.727273925930135</v>
      </c>
      <c r="V473" s="33">
        <f t="shared" si="139"/>
        <v>999.99999999999977</v>
      </c>
      <c r="W473" s="105">
        <f t="shared" si="140"/>
        <v>825015.70942672214</v>
      </c>
      <c r="X473" s="112">
        <f t="shared" si="143"/>
        <v>673.21860285212688</v>
      </c>
      <c r="Y473" s="32">
        <f>(uNES*L473+ uOCEX*G473+uEREX*'PH + UC'!H473+uHOEX*I473+uNES*S473+ uOCEX*N473+uEREX*O473+uHOEX*P473)/(1+oDR)^A$5:A$65536</f>
        <v>384.41852449075964</v>
      </c>
    </row>
    <row r="474" spans="1:25" x14ac:dyDescent="0.25">
      <c r="A474" s="4">
        <v>468</v>
      </c>
      <c r="C474" s="110">
        <f>IF(male=0,VLOOKUP((A472:A1306/'Life tables'!$I$2)+age,lifetable,13,1),IF(male=1,VLOOKUP((A472:A1306/'Life tables'!$I$2)+age,lifetable,10,1),"error"))</f>
        <v>7.7299415014675521E-4</v>
      </c>
      <c r="F474" s="101">
        <f t="shared" si="127"/>
        <v>159.89117510786107</v>
      </c>
      <c r="G474" s="101">
        <f t="shared" si="128"/>
        <v>16.061403173377386</v>
      </c>
      <c r="H474" s="101">
        <f t="shared" si="129"/>
        <v>0.36754547937522042</v>
      </c>
      <c r="I474" s="101">
        <f t="shared" si="130"/>
        <v>0.36754547937522042</v>
      </c>
      <c r="J474" s="101">
        <f t="shared" si="131"/>
        <v>56.923864782762074</v>
      </c>
      <c r="K474" s="101">
        <f t="shared" si="132"/>
        <v>16.731317584283666</v>
      </c>
      <c r="L474" s="101">
        <f t="shared" si="141"/>
        <v>69.439498608687501</v>
      </c>
      <c r="M474" s="101">
        <f t="shared" si="133"/>
        <v>840.10882489213873</v>
      </c>
      <c r="N474" s="101">
        <f t="shared" si="134"/>
        <v>80.904300039985813</v>
      </c>
      <c r="O474" s="101">
        <f t="shared" si="135"/>
        <v>1.9311772558056151</v>
      </c>
      <c r="P474" s="101">
        <f t="shared" si="136"/>
        <v>1.9311772558056151</v>
      </c>
      <c r="Q474" s="101">
        <f t="shared" si="137"/>
        <v>243.98176030913044</v>
      </c>
      <c r="R474" s="101">
        <f t="shared" si="138"/>
        <v>10.047267779124084</v>
      </c>
      <c r="S474" s="101">
        <f t="shared" si="142"/>
        <v>501.31314225228715</v>
      </c>
      <c r="T474" s="101">
        <f t="shared" si="126"/>
        <v>300.90562509189249</v>
      </c>
      <c r="U474" s="101">
        <f t="shared" si="126"/>
        <v>26.77858536340775</v>
      </c>
      <c r="V474" s="33">
        <f t="shared" si="139"/>
        <v>999.99999999999977</v>
      </c>
      <c r="W474" s="105">
        <f t="shared" si="140"/>
        <v>822797.2651705764</v>
      </c>
      <c r="X474" s="112">
        <f t="shared" si="143"/>
        <v>672.31578954469956</v>
      </c>
      <c r="Y474" s="32">
        <f>(uNES*L474+ uOCEX*G474+uEREX*'PH + UC'!H474+uHOEX*I474+uNES*S474+ uOCEX*N474+uEREX*O474+uHOEX*P474)/(1+oDR)^A$5:A$65536</f>
        <v>383.78005596530613</v>
      </c>
    </row>
    <row r="475" spans="1:25" x14ac:dyDescent="0.25">
      <c r="A475" s="4">
        <v>469</v>
      </c>
      <c r="C475" s="110">
        <f>IF(male=0,VLOOKUP((A473:A1307/'Life tables'!$I$2)+age,lifetable,13,1),IF(male=1,VLOOKUP((A473:A1307/'Life tables'!$I$2)+age,lifetable,10,1),"error"))</f>
        <v>7.7299415014675521E-4</v>
      </c>
      <c r="F475" s="101">
        <f t="shared" si="127"/>
        <v>159.89117508731493</v>
      </c>
      <c r="G475" s="101">
        <f t="shared" si="128"/>
        <v>16.061403171313483</v>
      </c>
      <c r="H475" s="101">
        <f t="shared" si="129"/>
        <v>0.36754547932799053</v>
      </c>
      <c r="I475" s="101">
        <f t="shared" si="130"/>
        <v>0.36754547932799053</v>
      </c>
      <c r="J475" s="101">
        <f t="shared" si="131"/>
        <v>57.060443317470103</v>
      </c>
      <c r="K475" s="101">
        <f t="shared" si="132"/>
        <v>16.760129151090009</v>
      </c>
      <c r="L475" s="101">
        <f t="shared" si="141"/>
        <v>69.274108488785359</v>
      </c>
      <c r="M475" s="101">
        <f t="shared" si="133"/>
        <v>840.1088249126849</v>
      </c>
      <c r="N475" s="101">
        <f t="shared" si="134"/>
        <v>80.904300041964447</v>
      </c>
      <c r="O475" s="101">
        <f t="shared" si="135"/>
        <v>1.9311772558528451</v>
      </c>
      <c r="P475" s="101">
        <f t="shared" si="136"/>
        <v>1.9311772558528451</v>
      </c>
      <c r="Q475" s="101">
        <f t="shared" si="137"/>
        <v>244.69668364437211</v>
      </c>
      <c r="R475" s="101">
        <f t="shared" si="138"/>
        <v>10.069767649792201</v>
      </c>
      <c r="S475" s="101">
        <f t="shared" si="142"/>
        <v>500.57571906485043</v>
      </c>
      <c r="T475" s="101">
        <f t="shared" si="126"/>
        <v>301.75712696184223</v>
      </c>
      <c r="U475" s="101">
        <f t="shared" si="126"/>
        <v>26.82989680088221</v>
      </c>
      <c r="V475" s="33">
        <f t="shared" si="139"/>
        <v>999.99999999999977</v>
      </c>
      <c r="W475" s="105">
        <f t="shared" si="140"/>
        <v>820582.83063106285</v>
      </c>
      <c r="X475" s="112">
        <f t="shared" si="143"/>
        <v>671.41297623727542</v>
      </c>
      <c r="Y475" s="32">
        <f>(uNES*L475+ uOCEX*G475+uEREX*'PH + UC'!H475+uHOEX*I475+uNES*S475+ uOCEX*N475+uEREX*O475+uHOEX*P475)/(1+oDR)^A$5:A$65536</f>
        <v>383.14192287785914</v>
      </c>
    </row>
    <row r="476" spans="1:25" x14ac:dyDescent="0.25">
      <c r="A476" s="4">
        <v>470</v>
      </c>
      <c r="C476" s="110">
        <f>IF(male=0,VLOOKUP((A474:A1308/'Life tables'!$I$2)+age,lifetable,13,1),IF(male=1,VLOOKUP((A474:A1308/'Life tables'!$I$2)+age,lifetable,10,1),"error"))</f>
        <v>8.3784722123148025E-4</v>
      </c>
      <c r="F476" s="101">
        <f t="shared" si="127"/>
        <v>159.89117506768392</v>
      </c>
      <c r="G476" s="101">
        <f t="shared" si="128"/>
        <v>16.061403169341503</v>
      </c>
      <c r="H476" s="101">
        <f t="shared" si="129"/>
        <v>0.36754547928286424</v>
      </c>
      <c r="I476" s="101">
        <f t="shared" si="130"/>
        <v>0.36754547928286424</v>
      </c>
      <c r="J476" s="101">
        <f t="shared" si="131"/>
        <v>57.208480590131494</v>
      </c>
      <c r="K476" s="101">
        <f t="shared" si="132"/>
        <v>16.788940717892814</v>
      </c>
      <c r="L476" s="101">
        <f t="shared" si="141"/>
        <v>69.09725963175238</v>
      </c>
      <c r="M476" s="101">
        <f t="shared" si="133"/>
        <v>840.108824932316</v>
      </c>
      <c r="N476" s="101">
        <f t="shared" si="134"/>
        <v>80.904300043854974</v>
      </c>
      <c r="O476" s="101">
        <f t="shared" si="135"/>
        <v>1.9311772558979714</v>
      </c>
      <c r="P476" s="101">
        <f t="shared" si="136"/>
        <v>1.9311772558979714</v>
      </c>
      <c r="Q476" s="101">
        <f t="shared" si="137"/>
        <v>245.47158799484623</v>
      </c>
      <c r="R476" s="101">
        <f t="shared" si="138"/>
        <v>10.092267520460844</v>
      </c>
      <c r="S476" s="101">
        <f t="shared" si="142"/>
        <v>499.77831486135801</v>
      </c>
      <c r="T476" s="101">
        <f t="shared" si="126"/>
        <v>302.68006858497773</v>
      </c>
      <c r="U476" s="101">
        <f t="shared" si="126"/>
        <v>26.881208238353658</v>
      </c>
      <c r="V476" s="33">
        <f t="shared" si="139"/>
        <v>999.99999999999989</v>
      </c>
      <c r="W476" s="105">
        <f t="shared" si="140"/>
        <v>818272.11908021069</v>
      </c>
      <c r="X476" s="112">
        <f t="shared" si="143"/>
        <v>670.43872317666853</v>
      </c>
      <c r="Y476" s="32">
        <f>(uNES*L476+ uOCEX*G476+uEREX*'PH + UC'!H476+uHOEX*I476+uNES*S476+ uOCEX*N476+uEREX*O476+uHOEX*P476)/(1+oDR)^A$5:A$65536</f>
        <v>382.46237517651252</v>
      </c>
    </row>
    <row r="477" spans="1:25" x14ac:dyDescent="0.25">
      <c r="A477" s="4">
        <v>471</v>
      </c>
      <c r="C477" s="110">
        <f>IF(male=0,VLOOKUP((A475:A1309/'Life tables'!$I$2)+age,lifetable,13,1),IF(male=1,VLOOKUP((A475:A1309/'Life tables'!$I$2)+age,lifetable,10,1),"error"))</f>
        <v>8.3784722123148025E-4</v>
      </c>
      <c r="F477" s="101">
        <f t="shared" si="127"/>
        <v>159.89117504892724</v>
      </c>
      <c r="G477" s="101">
        <f t="shared" si="128"/>
        <v>16.061403167457357</v>
      </c>
      <c r="H477" s="101">
        <f t="shared" si="129"/>
        <v>0.36754547923974784</v>
      </c>
      <c r="I477" s="101">
        <f t="shared" si="130"/>
        <v>0.36754547923974784</v>
      </c>
      <c r="J477" s="101">
        <f t="shared" si="131"/>
        <v>57.356517862775519</v>
      </c>
      <c r="K477" s="101">
        <f t="shared" si="132"/>
        <v>16.817752284692236</v>
      </c>
      <c r="L477" s="101">
        <f t="shared" si="141"/>
        <v>68.92041077552264</v>
      </c>
      <c r="M477" s="101">
        <f t="shared" si="133"/>
        <v>840.10882495107262</v>
      </c>
      <c r="N477" s="101">
        <f t="shared" si="134"/>
        <v>80.904300045661273</v>
      </c>
      <c r="O477" s="101">
        <f t="shared" si="135"/>
        <v>1.9311772559410878</v>
      </c>
      <c r="P477" s="101">
        <f t="shared" si="136"/>
        <v>1.9311772559410878</v>
      </c>
      <c r="Q477" s="101">
        <f t="shared" si="137"/>
        <v>246.24649234533766</v>
      </c>
      <c r="R477" s="101">
        <f t="shared" si="138"/>
        <v>10.114767391129989</v>
      </c>
      <c r="S477" s="101">
        <f t="shared" si="142"/>
        <v>498.98091065706154</v>
      </c>
      <c r="T477" s="101">
        <f t="shared" si="126"/>
        <v>303.60301020811318</v>
      </c>
      <c r="U477" s="101">
        <f t="shared" si="126"/>
        <v>26.932519675822228</v>
      </c>
      <c r="V477" s="33">
        <f t="shared" si="139"/>
        <v>999.99999999999989</v>
      </c>
      <c r="W477" s="105">
        <f t="shared" si="140"/>
        <v>815965.63519890432</v>
      </c>
      <c r="X477" s="112">
        <f t="shared" si="143"/>
        <v>669.46447011606449</v>
      </c>
      <c r="Y477" s="32">
        <f>(uNES*L477+ uOCEX*G477+uEREX*'PH + UC'!H477+uHOEX*I477+uNES*S477+ uOCEX*N477+uEREX*O477+uHOEX*P477)/(1+oDR)^A$5:A$65536</f>
        <v>381.78318664653386</v>
      </c>
    </row>
    <row r="478" spans="1:25" x14ac:dyDescent="0.25">
      <c r="A478" s="4">
        <v>472</v>
      </c>
      <c r="C478" s="110">
        <f>IF(male=0,VLOOKUP((A476:A1310/'Life tables'!$I$2)+age,lifetable,13,1),IF(male=1,VLOOKUP((A476:A1310/'Life tables'!$I$2)+age,lifetable,10,1),"error"))</f>
        <v>8.3784722123148025E-4</v>
      </c>
      <c r="F478" s="101">
        <f t="shared" si="127"/>
        <v>159.89117503100599</v>
      </c>
      <c r="G478" s="101">
        <f t="shared" si="128"/>
        <v>16.061403165657129</v>
      </c>
      <c r="H478" s="101">
        <f t="shared" si="129"/>
        <v>0.36754547919855185</v>
      </c>
      <c r="I478" s="101">
        <f t="shared" si="130"/>
        <v>0.36754547919855185</v>
      </c>
      <c r="J478" s="101">
        <f t="shared" si="131"/>
        <v>57.504555135402953</v>
      </c>
      <c r="K478" s="101">
        <f t="shared" si="132"/>
        <v>16.846563851488433</v>
      </c>
      <c r="L478" s="101">
        <f t="shared" si="141"/>
        <v>68.743561920060358</v>
      </c>
      <c r="M478" s="101">
        <f t="shared" si="133"/>
        <v>840.10882496899387</v>
      </c>
      <c r="N478" s="101">
        <f t="shared" si="134"/>
        <v>80.904300047387125</v>
      </c>
      <c r="O478" s="101">
        <f t="shared" si="135"/>
        <v>1.9311772559822837</v>
      </c>
      <c r="P478" s="101">
        <f t="shared" si="136"/>
        <v>1.9311772559822837</v>
      </c>
      <c r="Q478" s="101">
        <f t="shared" si="137"/>
        <v>247.02139669584562</v>
      </c>
      <c r="R478" s="101">
        <f t="shared" si="138"/>
        <v>10.137267261799614</v>
      </c>
      <c r="S478" s="101">
        <f t="shared" si="142"/>
        <v>498.183506451997</v>
      </c>
      <c r="T478" s="101">
        <f t="shared" si="126"/>
        <v>304.52595183124856</v>
      </c>
      <c r="U478" s="101">
        <f t="shared" si="126"/>
        <v>26.983831113288048</v>
      </c>
      <c r="V478" s="33">
        <f t="shared" si="139"/>
        <v>999.99999999999989</v>
      </c>
      <c r="W478" s="105">
        <f t="shared" si="140"/>
        <v>813663.37232142698</v>
      </c>
      <c r="X478" s="112">
        <f t="shared" si="143"/>
        <v>668.49021705546329</v>
      </c>
      <c r="Y478" s="32">
        <f>(uNES*L478+ uOCEX*G478+uEREX*'PH + UC'!H478+uHOEX*I478+uNES*S478+ uOCEX*N478+uEREX*O478+uHOEX*P478)/(1+oDR)^A$5:A$65536</f>
        <v>381.10435713753952</v>
      </c>
    </row>
    <row r="479" spans="1:25" x14ac:dyDescent="0.25">
      <c r="A479" s="4">
        <v>473</v>
      </c>
      <c r="C479" s="110">
        <f>IF(male=0,VLOOKUP((A477:A1311/'Life tables'!$I$2)+age,lifetable,13,1),IF(male=1,VLOOKUP((A477:A1311/'Life tables'!$I$2)+age,lifetable,10,1),"error"))</f>
        <v>8.3784722123148025E-4</v>
      </c>
      <c r="F479" s="101">
        <f t="shared" si="127"/>
        <v>159.89117501388293</v>
      </c>
      <c r="G479" s="101">
        <f t="shared" si="128"/>
        <v>16.061403163937083</v>
      </c>
      <c r="H479" s="101">
        <f t="shared" si="129"/>
        <v>0.36754547915919072</v>
      </c>
      <c r="I479" s="101">
        <f t="shared" si="130"/>
        <v>0.36754547915919072</v>
      </c>
      <c r="J479" s="101">
        <f t="shared" si="131"/>
        <v>57.652592408014534</v>
      </c>
      <c r="K479" s="101">
        <f t="shared" si="132"/>
        <v>16.875375418281543</v>
      </c>
      <c r="L479" s="101">
        <f t="shared" si="141"/>
        <v>68.566713065331385</v>
      </c>
      <c r="M479" s="101">
        <f t="shared" si="133"/>
        <v>840.10882498611693</v>
      </c>
      <c r="N479" s="101">
        <f t="shared" si="134"/>
        <v>80.904300049036124</v>
      </c>
      <c r="O479" s="101">
        <f t="shared" si="135"/>
        <v>1.9311772560216449</v>
      </c>
      <c r="P479" s="101">
        <f t="shared" si="136"/>
        <v>1.9311772560216449</v>
      </c>
      <c r="Q479" s="101">
        <f t="shared" si="137"/>
        <v>247.79630104636936</v>
      </c>
      <c r="R479" s="101">
        <f t="shared" si="138"/>
        <v>10.1597671324697</v>
      </c>
      <c r="S479" s="101">
        <f t="shared" si="142"/>
        <v>497.38610224619845</v>
      </c>
      <c r="T479" s="101">
        <f t="shared" si="126"/>
        <v>305.44889345438389</v>
      </c>
      <c r="U479" s="101">
        <f t="shared" si="126"/>
        <v>27.035142550751242</v>
      </c>
      <c r="V479" s="33">
        <f t="shared" si="139"/>
        <v>999.99999999999989</v>
      </c>
      <c r="W479" s="105">
        <f t="shared" si="140"/>
        <v>811365.32379179797</v>
      </c>
      <c r="X479" s="112">
        <f t="shared" si="143"/>
        <v>667.51596399486471</v>
      </c>
      <c r="Y479" s="32">
        <f>(uNES*L479+ uOCEX*G479+uEREX*'PH + UC'!H479+uHOEX*I479+uNES*S479+ uOCEX*N479+uEREX*O479+uHOEX*P479)/(1+oDR)^A$5:A$65536</f>
        <v>380.42588649920276</v>
      </c>
    </row>
    <row r="480" spans="1:25" x14ac:dyDescent="0.25">
      <c r="A480" s="4">
        <v>474</v>
      </c>
      <c r="C480" s="110">
        <f>IF(male=0,VLOOKUP((A478:A1312/'Life tables'!$I$2)+age,lifetable,13,1),IF(male=1,VLOOKUP((A478:A1312/'Life tables'!$I$2)+age,lifetable,10,1),"error"))</f>
        <v>8.3784722123148025E-4</v>
      </c>
      <c r="F480" s="101">
        <f t="shared" si="127"/>
        <v>159.89117499752251</v>
      </c>
      <c r="G480" s="101">
        <f t="shared" si="128"/>
        <v>16.061403162293644</v>
      </c>
      <c r="H480" s="101">
        <f t="shared" si="129"/>
        <v>0.36754547912158264</v>
      </c>
      <c r="I480" s="101">
        <f t="shared" si="130"/>
        <v>0.36754547912158264</v>
      </c>
      <c r="J480" s="101">
        <f t="shared" si="131"/>
        <v>57.800629680610967</v>
      </c>
      <c r="K480" s="101">
        <f t="shared" si="132"/>
        <v>16.904186985071703</v>
      </c>
      <c r="L480" s="101">
        <f t="shared" si="141"/>
        <v>68.389864211303035</v>
      </c>
      <c r="M480" s="101">
        <f t="shared" si="133"/>
        <v>840.10882500247737</v>
      </c>
      <c r="N480" s="101">
        <f t="shared" si="134"/>
        <v>80.904300050611667</v>
      </c>
      <c r="O480" s="101">
        <f t="shared" si="135"/>
        <v>1.9311772560592531</v>
      </c>
      <c r="P480" s="101">
        <f t="shared" si="136"/>
        <v>1.9311772560592531</v>
      </c>
      <c r="Q480" s="101">
        <f t="shared" si="137"/>
        <v>248.5712053969082</v>
      </c>
      <c r="R480" s="101">
        <f t="shared" si="138"/>
        <v>10.182267003140222</v>
      </c>
      <c r="S480" s="101">
        <f t="shared" si="142"/>
        <v>496.58869803969878</v>
      </c>
      <c r="T480" s="101">
        <f t="shared" si="126"/>
        <v>306.37183507751917</v>
      </c>
      <c r="U480" s="101">
        <f t="shared" si="126"/>
        <v>27.086453988211925</v>
      </c>
      <c r="V480" s="33">
        <f t="shared" si="139"/>
        <v>999.99999999999989</v>
      </c>
      <c r="W480" s="105">
        <f t="shared" si="140"/>
        <v>809071.48296376236</v>
      </c>
      <c r="X480" s="112">
        <f t="shared" si="143"/>
        <v>666.54171093426885</v>
      </c>
      <c r="Y480" s="32">
        <f>(uNES*L480+ uOCEX*G480+uEREX*'PH + UC'!H480+uHOEX*I480+uNES*S480+ uOCEX*N480+uEREX*O480+uHOEX*P480)/(1+oDR)^A$5:A$65536</f>
        <v>379.74777458125357</v>
      </c>
    </row>
    <row r="481" spans="1:25" x14ac:dyDescent="0.25">
      <c r="A481" s="4">
        <v>475</v>
      </c>
      <c r="C481" s="110">
        <f>IF(male=0,VLOOKUP((A479:A1313/'Life tables'!$I$2)+age,lifetable,13,1),IF(male=1,VLOOKUP((A479:A1313/'Life tables'!$I$2)+age,lifetable,10,1),"error"))</f>
        <v>8.3784722123148025E-4</v>
      </c>
      <c r="F481" s="101">
        <f t="shared" si="127"/>
        <v>159.89117498189077</v>
      </c>
      <c r="G481" s="101">
        <f t="shared" si="128"/>
        <v>16.061403160723405</v>
      </c>
      <c r="H481" s="101">
        <f t="shared" si="129"/>
        <v>0.36754547908564961</v>
      </c>
      <c r="I481" s="101">
        <f t="shared" si="130"/>
        <v>0.36754547908564961</v>
      </c>
      <c r="J481" s="101">
        <f t="shared" si="131"/>
        <v>57.948666953192927</v>
      </c>
      <c r="K481" s="101">
        <f t="shared" si="132"/>
        <v>16.932998551859047</v>
      </c>
      <c r="L481" s="101">
        <f t="shared" si="141"/>
        <v>68.213015357944101</v>
      </c>
      <c r="M481" s="101">
        <f t="shared" si="133"/>
        <v>840.10882501810909</v>
      </c>
      <c r="N481" s="101">
        <f t="shared" si="134"/>
        <v>80.904300052117037</v>
      </c>
      <c r="O481" s="101">
        <f t="shared" si="135"/>
        <v>1.9311772560951861</v>
      </c>
      <c r="P481" s="101">
        <f t="shared" si="136"/>
        <v>1.9311772560951861</v>
      </c>
      <c r="Q481" s="101">
        <f t="shared" si="137"/>
        <v>249.34610974746147</v>
      </c>
      <c r="R481" s="101">
        <f t="shared" si="138"/>
        <v>10.204766873811163</v>
      </c>
      <c r="S481" s="101">
        <f t="shared" si="142"/>
        <v>495.79129383252911</v>
      </c>
      <c r="T481" s="101">
        <f t="shared" si="126"/>
        <v>307.29477670065438</v>
      </c>
      <c r="U481" s="101">
        <f t="shared" si="126"/>
        <v>27.13776542567021</v>
      </c>
      <c r="V481" s="33">
        <f t="shared" si="139"/>
        <v>999.99999999999989</v>
      </c>
      <c r="W481" s="105">
        <f t="shared" si="140"/>
        <v>806781.84320077451</v>
      </c>
      <c r="X481" s="112">
        <f t="shared" si="143"/>
        <v>665.56745787367527</v>
      </c>
      <c r="Y481" s="32">
        <f>(uNES*L481+ uOCEX*G481+uEREX*'PH + UC'!H481+uHOEX*I481+uNES*S481+ uOCEX*N481+uEREX*O481+uHOEX*P481)/(1+oDR)^A$5:A$65536</f>
        <v>379.07002123347843</v>
      </c>
    </row>
    <row r="482" spans="1:25" x14ac:dyDescent="0.25">
      <c r="A482" s="4">
        <v>476</v>
      </c>
      <c r="C482" s="110">
        <f>IF(male=0,VLOOKUP((A480:A1314/'Life tables'!$I$2)+age,lifetable,13,1),IF(male=1,VLOOKUP((A480:A1314/'Life tables'!$I$2)+age,lifetable,10,1),"error"))</f>
        <v>8.3784722123148025E-4</v>
      </c>
      <c r="F482" s="101">
        <f t="shared" si="127"/>
        <v>159.89117496695528</v>
      </c>
      <c r="G482" s="101">
        <f t="shared" si="128"/>
        <v>16.061403159223101</v>
      </c>
      <c r="H482" s="101">
        <f t="shared" si="129"/>
        <v>0.36754547905131701</v>
      </c>
      <c r="I482" s="101">
        <f t="shared" si="130"/>
        <v>0.36754547905131701</v>
      </c>
      <c r="J482" s="101">
        <f t="shared" si="131"/>
        <v>58.096704225761059</v>
      </c>
      <c r="K482" s="101">
        <f t="shared" si="132"/>
        <v>16.961810118643701</v>
      </c>
      <c r="L482" s="101">
        <f t="shared" si="141"/>
        <v>68.036166505224784</v>
      </c>
      <c r="M482" s="101">
        <f t="shared" si="133"/>
        <v>840.10882503304458</v>
      </c>
      <c r="N482" s="101">
        <f t="shared" si="134"/>
        <v>80.904300053555346</v>
      </c>
      <c r="O482" s="101">
        <f t="shared" si="135"/>
        <v>1.9311772561295186</v>
      </c>
      <c r="P482" s="101">
        <f t="shared" si="136"/>
        <v>1.9311772561295186</v>
      </c>
      <c r="Q482" s="101">
        <f t="shared" si="137"/>
        <v>250.1210140980285</v>
      </c>
      <c r="R482" s="101">
        <f t="shared" si="138"/>
        <v>10.227266744482504</v>
      </c>
      <c r="S482" s="101">
        <f t="shared" si="142"/>
        <v>494.9938896247192</v>
      </c>
      <c r="T482" s="101">
        <f t="shared" si="126"/>
        <v>308.21771832378954</v>
      </c>
      <c r="U482" s="101">
        <f t="shared" si="126"/>
        <v>27.189076863126203</v>
      </c>
      <c r="V482" s="33">
        <f t="shared" si="139"/>
        <v>999.99999999999989</v>
      </c>
      <c r="W482" s="105">
        <f t="shared" si="140"/>
        <v>804496.39787598792</v>
      </c>
      <c r="X482" s="112">
        <f t="shared" si="143"/>
        <v>664.59320481308418</v>
      </c>
      <c r="Y482" s="32">
        <f>(uNES*L482+ uOCEX*G482+uEREX*'PH + UC'!H482+uHOEX*I482+uNES*S482+ uOCEX*N482+uEREX*O482+uHOEX*P482)/(1+oDR)^A$5:A$65536</f>
        <v>378.3926263057208</v>
      </c>
    </row>
    <row r="483" spans="1:25" x14ac:dyDescent="0.25">
      <c r="A483" s="4">
        <v>477</v>
      </c>
      <c r="C483" s="110">
        <f>IF(male=0,VLOOKUP((A481:A1315/'Life tables'!$I$2)+age,lifetable,13,1),IF(male=1,VLOOKUP((A481:A1315/'Life tables'!$I$2)+age,lifetable,10,1),"error"))</f>
        <v>8.3784722123148025E-4</v>
      </c>
      <c r="F483" s="101">
        <f t="shared" si="127"/>
        <v>159.89117495268496</v>
      </c>
      <c r="G483" s="101">
        <f t="shared" si="128"/>
        <v>16.06140315778962</v>
      </c>
      <c r="H483" s="101">
        <f t="shared" si="129"/>
        <v>0.36754547901851353</v>
      </c>
      <c r="I483" s="101">
        <f t="shared" si="130"/>
        <v>0.36754547901851353</v>
      </c>
      <c r="J483" s="101">
        <f t="shared" si="131"/>
        <v>58.244741498315982</v>
      </c>
      <c r="K483" s="101">
        <f t="shared" si="132"/>
        <v>16.990621685425783</v>
      </c>
      <c r="L483" s="101">
        <f t="shared" si="141"/>
        <v>67.859317653116548</v>
      </c>
      <c r="M483" s="101">
        <f t="shared" si="133"/>
        <v>840.10882504731489</v>
      </c>
      <c r="N483" s="101">
        <f t="shared" si="134"/>
        <v>80.904300054929607</v>
      </c>
      <c r="O483" s="101">
        <f t="shared" si="135"/>
        <v>1.9311772561623219</v>
      </c>
      <c r="P483" s="101">
        <f t="shared" si="136"/>
        <v>1.9311772561623219</v>
      </c>
      <c r="Q483" s="101">
        <f t="shared" si="137"/>
        <v>250.89591844860868</v>
      </c>
      <c r="R483" s="101">
        <f t="shared" si="138"/>
        <v>10.249766615154227</v>
      </c>
      <c r="S483" s="101">
        <f t="shared" si="142"/>
        <v>494.19648541629772</v>
      </c>
      <c r="T483" s="101">
        <f t="shared" si="126"/>
        <v>309.14065994692464</v>
      </c>
      <c r="U483" s="101">
        <f t="shared" si="126"/>
        <v>27.240388300580008</v>
      </c>
      <c r="V483" s="33">
        <f t="shared" si="139"/>
        <v>999.99999999999989</v>
      </c>
      <c r="W483" s="105">
        <f t="shared" si="140"/>
        <v>802215.14037223719</v>
      </c>
      <c r="X483" s="112">
        <f t="shared" si="143"/>
        <v>663.61895175249515</v>
      </c>
      <c r="Y483" s="32">
        <f>(uNES*L483+ uOCEX*G483+uEREX*'PH + UC'!H483+uHOEX*I483+uNES*S483+ uOCEX*N483+uEREX*O483+uHOEX*P483)/(1+oDR)^A$5:A$65536</f>
        <v>377.7155896478809</v>
      </c>
    </row>
    <row r="484" spans="1:25" x14ac:dyDescent="0.25">
      <c r="A484" s="4">
        <v>478</v>
      </c>
      <c r="C484" s="110">
        <f>IF(male=0,VLOOKUP((A482:A1316/'Life tables'!$I$2)+age,lifetable,13,1),IF(male=1,VLOOKUP((A482:A1316/'Life tables'!$I$2)+age,lifetable,10,1),"error"))</f>
        <v>8.3784722123148025E-4</v>
      </c>
      <c r="F484" s="101">
        <f t="shared" si="127"/>
        <v>159.89117493905025</v>
      </c>
      <c r="G484" s="101">
        <f t="shared" si="128"/>
        <v>16.061403156419981</v>
      </c>
      <c r="H484" s="101">
        <f t="shared" si="129"/>
        <v>0.3675454789871711</v>
      </c>
      <c r="I484" s="101">
        <f t="shared" si="130"/>
        <v>0.3675454789871711</v>
      </c>
      <c r="J484" s="101">
        <f t="shared" si="131"/>
        <v>58.392778770858278</v>
      </c>
      <c r="K484" s="101">
        <f t="shared" si="132"/>
        <v>17.019433252205406</v>
      </c>
      <c r="L484" s="101">
        <f t="shared" si="141"/>
        <v>67.682468801592236</v>
      </c>
      <c r="M484" s="101">
        <f t="shared" si="133"/>
        <v>840.10882506094958</v>
      </c>
      <c r="N484" s="101">
        <f t="shared" si="134"/>
        <v>80.904300056242661</v>
      </c>
      <c r="O484" s="101">
        <f t="shared" si="135"/>
        <v>1.9311772561936644</v>
      </c>
      <c r="P484" s="101">
        <f t="shared" si="136"/>
        <v>1.9311772561936644</v>
      </c>
      <c r="Q484" s="101">
        <f t="shared" si="137"/>
        <v>251.67082279920146</v>
      </c>
      <c r="R484" s="101">
        <f t="shared" si="138"/>
        <v>10.272266485826316</v>
      </c>
      <c r="S484" s="101">
        <f t="shared" si="142"/>
        <v>493.39908120729183</v>
      </c>
      <c r="T484" s="101">
        <f t="shared" si="126"/>
        <v>310.06360157005975</v>
      </c>
      <c r="U484" s="101">
        <f t="shared" si="126"/>
        <v>27.291699738031724</v>
      </c>
      <c r="V484" s="33">
        <f t="shared" si="139"/>
        <v>999.99999999999977</v>
      </c>
      <c r="W484" s="105">
        <f t="shared" si="140"/>
        <v>799938.06408202893</v>
      </c>
      <c r="X484" s="112">
        <f t="shared" si="143"/>
        <v>662.64469869190839</v>
      </c>
      <c r="Y484" s="32">
        <f>(uNES*L484+ uOCEX*G484+uEREX*'PH + UC'!H484+uHOEX*I484+uNES*S484+ uOCEX*N484+uEREX*O484+uHOEX*P484)/(1+oDR)^A$5:A$65536</f>
        <v>377.03891110991555</v>
      </c>
    </row>
    <row r="485" spans="1:25" x14ac:dyDescent="0.25">
      <c r="A485" s="4">
        <v>479</v>
      </c>
      <c r="C485" s="110">
        <f>IF(male=0,VLOOKUP((A483:A1317/'Life tables'!$I$2)+age,lifetable,13,1),IF(male=1,VLOOKUP((A483:A1317/'Life tables'!$I$2)+age,lifetable,10,1),"error"))</f>
        <v>8.3784722123148025E-4</v>
      </c>
      <c r="F485" s="101">
        <f t="shared" si="127"/>
        <v>159.89117492602281</v>
      </c>
      <c r="G485" s="101">
        <f t="shared" si="128"/>
        <v>16.06140315511135</v>
      </c>
      <c r="H485" s="101">
        <f t="shared" si="129"/>
        <v>0.36754547895722467</v>
      </c>
      <c r="I485" s="101">
        <f t="shared" si="130"/>
        <v>0.36754547895722467</v>
      </c>
      <c r="J485" s="101">
        <f t="shared" si="131"/>
        <v>58.54081604338851</v>
      </c>
      <c r="K485" s="101">
        <f t="shared" si="132"/>
        <v>17.048244818982685</v>
      </c>
      <c r="L485" s="101">
        <f t="shared" si="141"/>
        <v>67.505619950625828</v>
      </c>
      <c r="M485" s="101">
        <f t="shared" si="133"/>
        <v>840.10882507397696</v>
      </c>
      <c r="N485" s="101">
        <f t="shared" si="134"/>
        <v>80.904300057497224</v>
      </c>
      <c r="O485" s="101">
        <f t="shared" si="135"/>
        <v>1.9311772562236107</v>
      </c>
      <c r="P485" s="101">
        <f t="shared" si="136"/>
        <v>1.9311772562236107</v>
      </c>
      <c r="Q485" s="101">
        <f t="shared" si="137"/>
        <v>252.44572714980626</v>
      </c>
      <c r="R485" s="101">
        <f t="shared" si="138"/>
        <v>10.294766356498753</v>
      </c>
      <c r="S485" s="101">
        <f t="shared" si="142"/>
        <v>492.60167699772751</v>
      </c>
      <c r="T485" s="101">
        <f t="shared" si="126"/>
        <v>310.98654319319479</v>
      </c>
      <c r="U485" s="101">
        <f t="shared" si="126"/>
        <v>27.343011175481436</v>
      </c>
      <c r="V485" s="33">
        <f t="shared" si="139"/>
        <v>999.99999999999977</v>
      </c>
      <c r="W485" s="105">
        <f t="shared" si="140"/>
        <v>797665.1624075243</v>
      </c>
      <c r="X485" s="112">
        <f t="shared" si="143"/>
        <v>661.67044563132356</v>
      </c>
      <c r="Y485" s="32">
        <f>(uNES*L485+ uOCEX*G485+uEREX*'PH + UC'!H485+uHOEX*I485+uNES*S485+ uOCEX*N485+uEREX*O485+uHOEX*P485)/(1+oDR)^A$5:A$65536</f>
        <v>376.36259054183813</v>
      </c>
    </row>
    <row r="486" spans="1:25" x14ac:dyDescent="0.25">
      <c r="A486" s="4">
        <v>480</v>
      </c>
      <c r="C486" s="110">
        <f>IF(male=0,VLOOKUP((A484:A1318/'Life tables'!$I$2)+age,lifetable,13,1),IF(male=1,VLOOKUP((A484:A1318/'Life tables'!$I$2)+age,lifetable,10,1),"error"))</f>
        <v>8.3784722123148025E-4</v>
      </c>
      <c r="F486" s="101">
        <f t="shared" si="127"/>
        <v>159.89117491357561</v>
      </c>
      <c r="G486" s="101">
        <f t="shared" si="128"/>
        <v>16.061403153861004</v>
      </c>
      <c r="H486" s="101">
        <f t="shared" si="129"/>
        <v>0.367545478928612</v>
      </c>
      <c r="I486" s="101">
        <f t="shared" si="130"/>
        <v>0.367545478928612</v>
      </c>
      <c r="J486" s="101">
        <f t="shared" si="131"/>
        <v>58.688853315907217</v>
      </c>
      <c r="K486" s="101">
        <f t="shared" si="132"/>
        <v>17.077056385757718</v>
      </c>
      <c r="L486" s="101">
        <f t="shared" si="141"/>
        <v>67.328771100192455</v>
      </c>
      <c r="M486" s="101">
        <f t="shared" si="133"/>
        <v>840.10882508642419</v>
      </c>
      <c r="N486" s="101">
        <f t="shared" si="134"/>
        <v>80.904300058695924</v>
      </c>
      <c r="O486" s="101">
        <f t="shared" si="135"/>
        <v>1.9311772562522236</v>
      </c>
      <c r="P486" s="101">
        <f t="shared" si="136"/>
        <v>1.9311772562522236</v>
      </c>
      <c r="Q486" s="101">
        <f t="shared" si="137"/>
        <v>253.22063150042254</v>
      </c>
      <c r="R486" s="101">
        <f t="shared" si="138"/>
        <v>10.317266227171524</v>
      </c>
      <c r="S486" s="101">
        <f t="shared" si="142"/>
        <v>491.80427278762977</v>
      </c>
      <c r="T486" s="101">
        <f t="shared" si="126"/>
        <v>311.90948481632978</v>
      </c>
      <c r="U486" s="101">
        <f t="shared" si="126"/>
        <v>27.394322612929244</v>
      </c>
      <c r="V486" s="33">
        <f t="shared" si="139"/>
        <v>999.99999999999977</v>
      </c>
      <c r="W486" s="105">
        <f t="shared" si="140"/>
        <v>795396.42876053054</v>
      </c>
      <c r="X486" s="112">
        <f t="shared" si="143"/>
        <v>660.69619257074078</v>
      </c>
      <c r="Y486" s="32">
        <f>(uNES*L486+ uOCEX*G486+uEREX*'PH + UC'!H486+uHOEX*I486+uNES*S486+ uOCEX*N486+uEREX*O486+uHOEX*P486)/(1+oDR)^A$5:A$65536</f>
        <v>375.68662779371874</v>
      </c>
    </row>
    <row r="487" spans="1:25" x14ac:dyDescent="0.25">
      <c r="A487" s="4">
        <v>481</v>
      </c>
      <c r="C487" s="110">
        <f>IF(male=0,VLOOKUP((A485:A1319/'Life tables'!$I$2)+age,lifetable,13,1),IF(male=1,VLOOKUP((A485:A1319/'Life tables'!$I$2)+age,lifetable,10,1),"error"))</f>
        <v>8.3784722123148025E-4</v>
      </c>
      <c r="F487" s="101">
        <f t="shared" si="127"/>
        <v>159.8911749016828</v>
      </c>
      <c r="G487" s="101">
        <f t="shared" si="128"/>
        <v>16.061403152666344</v>
      </c>
      <c r="H487" s="101">
        <f t="shared" si="129"/>
        <v>0.3675454789012737</v>
      </c>
      <c r="I487" s="101">
        <f t="shared" si="130"/>
        <v>0.3675454789012737</v>
      </c>
      <c r="J487" s="101">
        <f t="shared" si="131"/>
        <v>58.836890588414917</v>
      </c>
      <c r="K487" s="101">
        <f t="shared" si="132"/>
        <v>17.105867952530609</v>
      </c>
      <c r="L487" s="101">
        <f t="shared" si="141"/>
        <v>67.15192225026837</v>
      </c>
      <c r="M487" s="101">
        <f t="shared" si="133"/>
        <v>840.10882509831708</v>
      </c>
      <c r="N487" s="101">
        <f t="shared" si="134"/>
        <v>80.904300059841233</v>
      </c>
      <c r="O487" s="101">
        <f t="shared" si="135"/>
        <v>1.9311772562795619</v>
      </c>
      <c r="P487" s="101">
        <f t="shared" si="136"/>
        <v>1.9311772562795619</v>
      </c>
      <c r="Q487" s="101">
        <f t="shared" si="137"/>
        <v>253.99553585104979</v>
      </c>
      <c r="R487" s="101">
        <f t="shared" si="138"/>
        <v>10.339766097844613</v>
      </c>
      <c r="S487" s="101">
        <f t="shared" si="142"/>
        <v>491.00686857702226</v>
      </c>
      <c r="T487" s="101">
        <f t="shared" si="126"/>
        <v>312.83242643946471</v>
      </c>
      <c r="U487" s="101">
        <f t="shared" si="126"/>
        <v>27.445634050375222</v>
      </c>
      <c r="V487" s="33">
        <f t="shared" si="139"/>
        <v>999.99999999999989</v>
      </c>
      <c r="W487" s="105">
        <f t="shared" si="140"/>
        <v>793131.85656248091</v>
      </c>
      <c r="X487" s="112">
        <f t="shared" si="143"/>
        <v>659.72193951015993</v>
      </c>
      <c r="Y487" s="32">
        <f>(uNES*L487+ uOCEX*G487+uEREX*'PH + UC'!H487+uHOEX*I487+uNES*S487+ uOCEX*N487+uEREX*O487+uHOEX*P487)/(1+oDR)^A$5:A$65536</f>
        <v>375.01102271568436</v>
      </c>
    </row>
    <row r="488" spans="1:25" x14ac:dyDescent="0.25">
      <c r="A488" s="4">
        <v>482</v>
      </c>
      <c r="C488" s="110">
        <f>IF(male=0,VLOOKUP((A486:A1320/'Life tables'!$I$2)+age,lifetable,13,1),IF(male=1,VLOOKUP((A486:A1320/'Life tables'!$I$2)+age,lifetable,10,1),"error"))</f>
        <v>8.3784722123148025E-4</v>
      </c>
      <c r="F488" s="101">
        <f t="shared" si="127"/>
        <v>159.89117489031969</v>
      </c>
      <c r="G488" s="101">
        <f t="shared" si="128"/>
        <v>16.061403151524896</v>
      </c>
      <c r="H488" s="101">
        <f t="shared" si="129"/>
        <v>0.36754547887515304</v>
      </c>
      <c r="I488" s="101">
        <f t="shared" si="130"/>
        <v>0.36754547887515304</v>
      </c>
      <c r="J488" s="101">
        <f t="shared" si="131"/>
        <v>58.984927860912094</v>
      </c>
      <c r="K488" s="101">
        <f t="shared" si="132"/>
        <v>17.134679519301454</v>
      </c>
      <c r="L488" s="101">
        <f t="shared" si="141"/>
        <v>66.975073400830937</v>
      </c>
      <c r="M488" s="101">
        <f t="shared" si="133"/>
        <v>840.10882510968031</v>
      </c>
      <c r="N488" s="101">
        <f t="shared" si="134"/>
        <v>80.90430006093554</v>
      </c>
      <c r="O488" s="101">
        <f t="shared" si="135"/>
        <v>1.9311772563056828</v>
      </c>
      <c r="P488" s="101">
        <f t="shared" si="136"/>
        <v>1.9311772563056828</v>
      </c>
      <c r="Q488" s="101">
        <f t="shared" si="137"/>
        <v>254.77044020168751</v>
      </c>
      <c r="R488" s="101">
        <f t="shared" si="138"/>
        <v>10.362265968518006</v>
      </c>
      <c r="S488" s="101">
        <f t="shared" si="142"/>
        <v>490.20946436592789</v>
      </c>
      <c r="T488" s="101">
        <f t="shared" si="126"/>
        <v>313.75536806259959</v>
      </c>
      <c r="U488" s="101">
        <f t="shared" si="126"/>
        <v>27.49694548781946</v>
      </c>
      <c r="V488" s="33">
        <f t="shared" si="139"/>
        <v>1000</v>
      </c>
      <c r="W488" s="105">
        <f t="shared" si="140"/>
        <v>790871.43924442783</v>
      </c>
      <c r="X488" s="112">
        <f t="shared" si="143"/>
        <v>658.7476864495809</v>
      </c>
      <c r="Y488" s="32">
        <f>(uNES*L488+ uOCEX*G488+uEREX*'PH + UC'!H488+uHOEX*I488+uNES*S488+ uOCEX*N488+uEREX*O488+uHOEX*P488)/(1+oDR)^A$5:A$65536</f>
        <v>374.33577515791836</v>
      </c>
    </row>
    <row r="489" spans="1:25" x14ac:dyDescent="0.25">
      <c r="A489" s="4">
        <v>483</v>
      </c>
      <c r="C489" s="110">
        <f>IF(male=0,VLOOKUP((A487:A1321/'Life tables'!$I$2)+age,lifetable,13,1),IF(male=1,VLOOKUP((A487:A1321/'Life tables'!$I$2)+age,lifetable,10,1),"error"))</f>
        <v>8.3784722123148025E-4</v>
      </c>
      <c r="F489" s="101">
        <f t="shared" si="127"/>
        <v>159.89117487946265</v>
      </c>
      <c r="G489" s="101">
        <f t="shared" si="128"/>
        <v>16.061403150434284</v>
      </c>
      <c r="H489" s="101">
        <f t="shared" si="129"/>
        <v>0.36754547885019573</v>
      </c>
      <c r="I489" s="101">
        <f t="shared" si="130"/>
        <v>0.36754547885019573</v>
      </c>
      <c r="J489" s="101">
        <f t="shared" si="131"/>
        <v>59.132965133399217</v>
      </c>
      <c r="K489" s="101">
        <f t="shared" si="132"/>
        <v>17.163491086070341</v>
      </c>
      <c r="L489" s="101">
        <f t="shared" si="141"/>
        <v>66.798224551858425</v>
      </c>
      <c r="M489" s="101">
        <f t="shared" si="133"/>
        <v>840.1088251205374</v>
      </c>
      <c r="N489" s="101">
        <f t="shared" si="134"/>
        <v>80.904300061981104</v>
      </c>
      <c r="O489" s="101">
        <f t="shared" si="135"/>
        <v>1.9311772563306402</v>
      </c>
      <c r="P489" s="101">
        <f t="shared" si="136"/>
        <v>1.9311772563306402</v>
      </c>
      <c r="Q489" s="101">
        <f t="shared" si="137"/>
        <v>255.54534455233525</v>
      </c>
      <c r="R489" s="101">
        <f t="shared" si="138"/>
        <v>10.38476583919169</v>
      </c>
      <c r="S489" s="101">
        <f t="shared" si="142"/>
        <v>489.41206015436808</v>
      </c>
      <c r="T489" s="101">
        <f t="shared" si="126"/>
        <v>314.67830968573446</v>
      </c>
      <c r="U489" s="101">
        <f t="shared" si="126"/>
        <v>27.548256925262031</v>
      </c>
      <c r="V489" s="33">
        <f t="shared" si="139"/>
        <v>1000</v>
      </c>
      <c r="W489" s="105">
        <f t="shared" si="140"/>
        <v>788615.17024702439</v>
      </c>
      <c r="X489" s="112">
        <f t="shared" si="143"/>
        <v>657.77343338900357</v>
      </c>
      <c r="Y489" s="32">
        <f>(uNES*L489+ uOCEX*G489+uEREX*'PH + UC'!H489+uHOEX*I489+uNES*S489+ uOCEX*N489+uEREX*O489+uHOEX*P489)/(1+oDR)^A$5:A$65536</f>
        <v>373.66088497066045</v>
      </c>
    </row>
    <row r="490" spans="1:25" x14ac:dyDescent="0.25">
      <c r="A490" s="4">
        <v>484</v>
      </c>
      <c r="C490" s="110">
        <f>IF(male=0,VLOOKUP((A488:A1322/'Life tables'!$I$2)+age,lifetable,13,1),IF(male=1,VLOOKUP((A488:A1322/'Life tables'!$I$2)+age,lifetable,10,1),"error"))</f>
        <v>8.3784722123148025E-4</v>
      </c>
      <c r="F490" s="101">
        <f t="shared" si="127"/>
        <v>159.89117486908918</v>
      </c>
      <c r="G490" s="101">
        <f t="shared" si="128"/>
        <v>16.061403149392248</v>
      </c>
      <c r="H490" s="101">
        <f t="shared" si="129"/>
        <v>0.36754547882635002</v>
      </c>
      <c r="I490" s="101">
        <f t="shared" si="130"/>
        <v>0.36754547882635002</v>
      </c>
      <c r="J490" s="101">
        <f t="shared" si="131"/>
        <v>59.281002405876741</v>
      </c>
      <c r="K490" s="101">
        <f t="shared" si="132"/>
        <v>17.192302652837359</v>
      </c>
      <c r="L490" s="101">
        <f t="shared" si="141"/>
        <v>66.621375703330131</v>
      </c>
      <c r="M490" s="101">
        <f t="shared" si="133"/>
        <v>840.10882513091087</v>
      </c>
      <c r="N490" s="101">
        <f t="shared" si="134"/>
        <v>80.904300062980084</v>
      </c>
      <c r="O490" s="101">
        <f t="shared" si="135"/>
        <v>1.931177256354486</v>
      </c>
      <c r="P490" s="101">
        <f t="shared" si="136"/>
        <v>1.931177256354486</v>
      </c>
      <c r="Q490" s="101">
        <f t="shared" si="137"/>
        <v>256.32024890299255</v>
      </c>
      <c r="R490" s="101">
        <f t="shared" si="138"/>
        <v>10.407265709865653</v>
      </c>
      <c r="S490" s="101">
        <f t="shared" si="142"/>
        <v>488.61465594236358</v>
      </c>
      <c r="T490" s="101">
        <f t="shared" si="126"/>
        <v>315.60125130886928</v>
      </c>
      <c r="U490" s="101">
        <f t="shared" si="126"/>
        <v>27.59956836270301</v>
      </c>
      <c r="V490" s="33">
        <f t="shared" si="139"/>
        <v>1000</v>
      </c>
      <c r="W490" s="105">
        <f t="shared" si="140"/>
        <v>786363.043020515</v>
      </c>
      <c r="X490" s="112">
        <f t="shared" si="143"/>
        <v>656.79918032842772</v>
      </c>
      <c r="Y490" s="32">
        <f>(uNES*L490+ uOCEX*G490+uEREX*'PH + UC'!H490+uHOEX*I490+uNES*S490+ uOCEX*N490+uEREX*O490+uHOEX*P490)/(1+oDR)^A$5:A$65536</f>
        <v>372.98635200420733</v>
      </c>
    </row>
    <row r="491" spans="1:25" x14ac:dyDescent="0.25">
      <c r="A491" s="4">
        <v>485</v>
      </c>
      <c r="C491" s="110">
        <f>IF(male=0,VLOOKUP((A489:A1323/'Life tables'!$I$2)+age,lifetable,13,1),IF(male=1,VLOOKUP((A489:A1323/'Life tables'!$I$2)+age,lifetable,10,1),"error"))</f>
        <v>8.3784722123148025E-4</v>
      </c>
      <c r="F491" s="101">
        <f t="shared" si="127"/>
        <v>159.89117485917774</v>
      </c>
      <c r="G491" s="101">
        <f t="shared" si="128"/>
        <v>16.061403148396622</v>
      </c>
      <c r="H491" s="101">
        <f t="shared" si="129"/>
        <v>0.36754547880356636</v>
      </c>
      <c r="I491" s="101">
        <f t="shared" si="130"/>
        <v>0.36754547880356636</v>
      </c>
      <c r="J491" s="101">
        <f t="shared" si="131"/>
        <v>59.429039678345084</v>
      </c>
      <c r="K491" s="101">
        <f t="shared" si="132"/>
        <v>17.22111421960259</v>
      </c>
      <c r="L491" s="101">
        <f t="shared" si="141"/>
        <v>66.444526855226314</v>
      </c>
      <c r="M491" s="101">
        <f t="shared" si="133"/>
        <v>840.10882514082232</v>
      </c>
      <c r="N491" s="101">
        <f t="shared" si="134"/>
        <v>80.904300063934585</v>
      </c>
      <c r="O491" s="101">
        <f t="shared" si="135"/>
        <v>1.9311772563772698</v>
      </c>
      <c r="P491" s="101">
        <f t="shared" si="136"/>
        <v>1.9311772563772698</v>
      </c>
      <c r="Q491" s="101">
        <f t="shared" si="137"/>
        <v>257.09515325365902</v>
      </c>
      <c r="R491" s="101">
        <f t="shared" si="138"/>
        <v>10.429765580539881</v>
      </c>
      <c r="S491" s="101">
        <f t="shared" si="142"/>
        <v>487.8172517299343</v>
      </c>
      <c r="T491" s="101">
        <f t="shared" si="126"/>
        <v>316.5241929320041</v>
      </c>
      <c r="U491" s="101">
        <f t="shared" si="126"/>
        <v>27.650879800142469</v>
      </c>
      <c r="V491" s="33">
        <f t="shared" si="139"/>
        <v>1000</v>
      </c>
      <c r="W491" s="105">
        <f t="shared" si="140"/>
        <v>784115.05102471821</v>
      </c>
      <c r="X491" s="112">
        <f t="shared" si="143"/>
        <v>655.82492726785358</v>
      </c>
      <c r="Y491" s="32">
        <f>(uNES*L491+ uOCEX*G491+uEREX*'PH + UC'!H491+uHOEX*I491+uNES*S491+ uOCEX*N491+uEREX*O491+uHOEX*P491)/(1+oDR)^A$5:A$65536</f>
        <v>372.31217610891196</v>
      </c>
    </row>
    <row r="492" spans="1:25" x14ac:dyDescent="0.25">
      <c r="A492" s="4">
        <v>486</v>
      </c>
      <c r="C492" s="110">
        <f>IF(male=0,VLOOKUP((A490:A1324/'Life tables'!$I$2)+age,lifetable,13,1),IF(male=1,VLOOKUP((A490:A1324/'Life tables'!$I$2)+age,lifetable,10,1),"error"))</f>
        <v>8.3784722123148025E-4</v>
      </c>
      <c r="F492" s="101">
        <f t="shared" si="127"/>
        <v>159.89117484970774</v>
      </c>
      <c r="G492" s="101">
        <f t="shared" si="128"/>
        <v>16.06140314744534</v>
      </c>
      <c r="H492" s="101">
        <f t="shared" si="129"/>
        <v>0.36754547878179744</v>
      </c>
      <c r="I492" s="101">
        <f t="shared" si="130"/>
        <v>0.36754547878179744</v>
      </c>
      <c r="J492" s="101">
        <f t="shared" si="131"/>
        <v>59.57707695080466</v>
      </c>
      <c r="K492" s="101">
        <f t="shared" si="132"/>
        <v>17.249925786366116</v>
      </c>
      <c r="L492" s="101">
        <f t="shared" si="141"/>
        <v>66.267678007528033</v>
      </c>
      <c r="M492" s="101">
        <f t="shared" si="133"/>
        <v>840.10882515029232</v>
      </c>
      <c r="N492" s="101">
        <f t="shared" si="134"/>
        <v>80.904300064846566</v>
      </c>
      <c r="O492" s="101">
        <f t="shared" si="135"/>
        <v>1.9311772563990386</v>
      </c>
      <c r="P492" s="101">
        <f t="shared" si="136"/>
        <v>1.9311772563990386</v>
      </c>
      <c r="Q492" s="101">
        <f t="shared" si="137"/>
        <v>257.87005760433419</v>
      </c>
      <c r="R492" s="101">
        <f t="shared" si="138"/>
        <v>10.452265451214362</v>
      </c>
      <c r="S492" s="101">
        <f t="shared" si="142"/>
        <v>487.01984751709909</v>
      </c>
      <c r="T492" s="101">
        <f t="shared" si="126"/>
        <v>317.44713455513886</v>
      </c>
      <c r="U492" s="101">
        <f t="shared" si="126"/>
        <v>27.702191237580479</v>
      </c>
      <c r="V492" s="33">
        <f t="shared" si="139"/>
        <v>1000</v>
      </c>
      <c r="W492" s="105">
        <f t="shared" si="140"/>
        <v>781871.18772901676</v>
      </c>
      <c r="X492" s="112">
        <f t="shared" si="143"/>
        <v>654.85067420728069</v>
      </c>
      <c r="Y492" s="32">
        <f>(uNES*L492+ uOCEX*G492+uEREX*'PH + UC'!H492+uHOEX*I492+uNES*S492+ uOCEX*N492+uEREX*O492+uHOEX*P492)/(1+oDR)^A$5:A$65536</f>
        <v>371.63835713518409</v>
      </c>
    </row>
    <row r="493" spans="1:25" x14ac:dyDescent="0.25">
      <c r="A493" s="4">
        <v>487</v>
      </c>
      <c r="C493" s="110">
        <f>IF(male=0,VLOOKUP((A491:A1325/'Life tables'!$I$2)+age,lifetable,13,1),IF(male=1,VLOOKUP((A491:A1325/'Life tables'!$I$2)+age,lifetable,10,1),"error"))</f>
        <v>8.3784722123148025E-4</v>
      </c>
      <c r="F493" s="101">
        <f t="shared" si="127"/>
        <v>159.89117484065954</v>
      </c>
      <c r="G493" s="101">
        <f t="shared" si="128"/>
        <v>16.061403146536431</v>
      </c>
      <c r="H493" s="101">
        <f t="shared" si="129"/>
        <v>0.36754547876099819</v>
      </c>
      <c r="I493" s="101">
        <f t="shared" si="130"/>
        <v>0.36754547876099819</v>
      </c>
      <c r="J493" s="101">
        <f t="shared" si="131"/>
        <v>59.725114223255858</v>
      </c>
      <c r="K493" s="101">
        <f t="shared" si="132"/>
        <v>17.278737353128012</v>
      </c>
      <c r="L493" s="101">
        <f t="shared" si="141"/>
        <v>66.090829160217254</v>
      </c>
      <c r="M493" s="101">
        <f t="shared" si="133"/>
        <v>840.10882515934054</v>
      </c>
      <c r="N493" s="101">
        <f t="shared" si="134"/>
        <v>80.904300065717919</v>
      </c>
      <c r="O493" s="101">
        <f t="shared" si="135"/>
        <v>1.931177256419838</v>
      </c>
      <c r="P493" s="101">
        <f t="shared" si="136"/>
        <v>1.931177256419838</v>
      </c>
      <c r="Q493" s="101">
        <f t="shared" si="137"/>
        <v>258.64496195501772</v>
      </c>
      <c r="R493" s="101">
        <f t="shared" si="138"/>
        <v>10.474765321889086</v>
      </c>
      <c r="S493" s="101">
        <f t="shared" si="142"/>
        <v>486.2224433038761</v>
      </c>
      <c r="T493" s="101">
        <f t="shared" si="126"/>
        <v>318.37007617827356</v>
      </c>
      <c r="U493" s="101">
        <f t="shared" si="126"/>
        <v>27.753502675017096</v>
      </c>
      <c r="V493" s="33">
        <f t="shared" si="139"/>
        <v>1000.0000000000001</v>
      </c>
      <c r="W493" s="105">
        <f t="shared" si="140"/>
        <v>779631.44661234168</v>
      </c>
      <c r="X493" s="112">
        <f t="shared" si="143"/>
        <v>653.87642114670939</v>
      </c>
      <c r="Y493" s="32">
        <f>(uNES*L493+ uOCEX*G493+uEREX*'PH + UC'!H493+uHOEX*I493+uNES*S493+ uOCEX*N493+uEREX*O493+uHOEX*P493)/(1+oDR)^A$5:A$65536</f>
        <v>370.96489493349009</v>
      </c>
    </row>
    <row r="494" spans="1:25" x14ac:dyDescent="0.25">
      <c r="A494" s="4">
        <v>488</v>
      </c>
      <c r="C494" s="110">
        <f>IF(male=0,VLOOKUP((A492:A1326/'Life tables'!$I$2)+age,lifetable,13,1),IF(male=1,VLOOKUP((A492:A1326/'Life tables'!$I$2)+age,lifetable,10,1),"error"))</f>
        <v>8.3784722123148025E-4</v>
      </c>
      <c r="F494" s="101">
        <f t="shared" si="127"/>
        <v>159.89117483201434</v>
      </c>
      <c r="G494" s="101">
        <f t="shared" si="128"/>
        <v>16.061403145668002</v>
      </c>
      <c r="H494" s="101">
        <f t="shared" si="129"/>
        <v>0.36754547874112525</v>
      </c>
      <c r="I494" s="101">
        <f t="shared" si="130"/>
        <v>0.36754547874112525</v>
      </c>
      <c r="J494" s="101">
        <f t="shared" si="131"/>
        <v>59.873151495699055</v>
      </c>
      <c r="K494" s="101">
        <f t="shared" si="132"/>
        <v>17.307548919888351</v>
      </c>
      <c r="L494" s="101">
        <f t="shared" si="141"/>
        <v>65.913980313276681</v>
      </c>
      <c r="M494" s="101">
        <f t="shared" si="133"/>
        <v>840.10882516798574</v>
      </c>
      <c r="N494" s="101">
        <f t="shared" si="134"/>
        <v>80.904300066550476</v>
      </c>
      <c r="O494" s="101">
        <f t="shared" si="135"/>
        <v>1.9311772564397109</v>
      </c>
      <c r="P494" s="101">
        <f t="shared" si="136"/>
        <v>1.9311772564397109</v>
      </c>
      <c r="Q494" s="101">
        <f t="shared" si="137"/>
        <v>259.41986630570921</v>
      </c>
      <c r="R494" s="101">
        <f t="shared" si="138"/>
        <v>10.497265192564042</v>
      </c>
      <c r="S494" s="101">
        <f t="shared" si="142"/>
        <v>485.42503909028261</v>
      </c>
      <c r="T494" s="101">
        <f t="shared" si="126"/>
        <v>319.29301780140827</v>
      </c>
      <c r="U494" s="101">
        <f t="shared" si="126"/>
        <v>27.804814112452391</v>
      </c>
      <c r="V494" s="33">
        <f t="shared" si="139"/>
        <v>1000.0000000000001</v>
      </c>
      <c r="W494" s="105">
        <f t="shared" si="140"/>
        <v>777395.82116316096</v>
      </c>
      <c r="X494" s="112">
        <f t="shared" si="143"/>
        <v>652.90216808613945</v>
      </c>
      <c r="Y494" s="32">
        <f>(uNES*L494+ uOCEX*G494+uEREX*'PH + UC'!H494+uHOEX*I494+uNES*S494+ uOCEX*N494+uEREX*O494+uHOEX*P494)/(1+oDR)^A$5:A$65536</f>
        <v>370.29178935435203</v>
      </c>
    </row>
    <row r="495" spans="1:25" x14ac:dyDescent="0.25">
      <c r="A495" s="4">
        <v>489</v>
      </c>
      <c r="C495" s="110">
        <f>IF(male=0,VLOOKUP((A493:A1327/'Life tables'!$I$2)+age,lifetable,13,1),IF(male=1,VLOOKUP((A493:A1327/'Life tables'!$I$2)+age,lifetable,10,1),"error"))</f>
        <v>8.3784722123148025E-4</v>
      </c>
      <c r="F495" s="101">
        <f t="shared" si="127"/>
        <v>159.89117482375417</v>
      </c>
      <c r="G495" s="101">
        <f t="shared" si="128"/>
        <v>16.061403144838252</v>
      </c>
      <c r="H495" s="101">
        <f t="shared" si="129"/>
        <v>0.36754547872213739</v>
      </c>
      <c r="I495" s="101">
        <f t="shared" si="130"/>
        <v>0.36754547872213739</v>
      </c>
      <c r="J495" s="101">
        <f t="shared" si="131"/>
        <v>60.0211887681346</v>
      </c>
      <c r="K495" s="101">
        <f t="shared" si="132"/>
        <v>17.336360486647202</v>
      </c>
      <c r="L495" s="101">
        <f t="shared" si="141"/>
        <v>65.737131466689846</v>
      </c>
      <c r="M495" s="101">
        <f t="shared" si="133"/>
        <v>840.10882517624589</v>
      </c>
      <c r="N495" s="101">
        <f t="shared" si="134"/>
        <v>80.904300067345943</v>
      </c>
      <c r="O495" s="101">
        <f t="shared" si="135"/>
        <v>1.9311772564586986</v>
      </c>
      <c r="P495" s="101">
        <f t="shared" si="136"/>
        <v>1.9311772564586986</v>
      </c>
      <c r="Q495" s="101">
        <f t="shared" si="137"/>
        <v>260.19477065640831</v>
      </c>
      <c r="R495" s="101">
        <f t="shared" si="138"/>
        <v>10.519765063239218</v>
      </c>
      <c r="S495" s="101">
        <f t="shared" si="142"/>
        <v>484.62763487633504</v>
      </c>
      <c r="T495" s="101">
        <f t="shared" si="126"/>
        <v>320.21595942454292</v>
      </c>
      <c r="U495" s="101">
        <f t="shared" si="126"/>
        <v>27.856125549886421</v>
      </c>
      <c r="V495" s="33">
        <f t="shared" si="139"/>
        <v>1000</v>
      </c>
      <c r="W495" s="105">
        <f t="shared" si="140"/>
        <v>775164.30487946363</v>
      </c>
      <c r="X495" s="112">
        <f t="shared" si="143"/>
        <v>651.92791502557077</v>
      </c>
      <c r="Y495" s="32">
        <f>(uNES*L495+ uOCEX*G495+uEREX*'PH + UC'!H495+uHOEX*I495+uNES*S495+ uOCEX*N495+uEREX*O495+uHOEX*P495)/(1+oDR)^A$5:A$65536</f>
        <v>369.61904024834945</v>
      </c>
    </row>
    <row r="496" spans="1:25" x14ac:dyDescent="0.25">
      <c r="A496" s="4">
        <v>490</v>
      </c>
      <c r="C496" s="110">
        <f>IF(male=0,VLOOKUP((A494:A1328/'Life tables'!$I$2)+age,lifetable,13,1),IF(male=1,VLOOKUP((A494:A1328/'Life tables'!$I$2)+age,lifetable,10,1),"error"))</f>
        <v>8.3784722123148025E-4</v>
      </c>
      <c r="F496" s="101">
        <f t="shared" si="127"/>
        <v>159.89117481586192</v>
      </c>
      <c r="G496" s="101">
        <f t="shared" si="128"/>
        <v>16.061403144045457</v>
      </c>
      <c r="H496" s="101">
        <f t="shared" si="129"/>
        <v>0.36754547870399529</v>
      </c>
      <c r="I496" s="101">
        <f t="shared" si="130"/>
        <v>0.36754547870399529</v>
      </c>
      <c r="J496" s="101">
        <f t="shared" si="131"/>
        <v>60.16922604056284</v>
      </c>
      <c r="K496" s="101">
        <f t="shared" si="132"/>
        <v>17.365172053404628</v>
      </c>
      <c r="L496" s="101">
        <f t="shared" si="141"/>
        <v>65.560282620441001</v>
      </c>
      <c r="M496" s="101">
        <f t="shared" si="133"/>
        <v>840.10882518413814</v>
      </c>
      <c r="N496" s="101">
        <f t="shared" si="134"/>
        <v>80.904300068105982</v>
      </c>
      <c r="O496" s="101">
        <f t="shared" si="135"/>
        <v>1.9311772564768408</v>
      </c>
      <c r="P496" s="101">
        <f t="shared" si="136"/>
        <v>1.9311772564768408</v>
      </c>
      <c r="Q496" s="101">
        <f t="shared" si="137"/>
        <v>260.96967500711469</v>
      </c>
      <c r="R496" s="101">
        <f t="shared" si="138"/>
        <v>10.542264933914606</v>
      </c>
      <c r="S496" s="101">
        <f t="shared" si="142"/>
        <v>483.83023066204913</v>
      </c>
      <c r="T496" s="101">
        <f t="shared" si="126"/>
        <v>321.13890104767751</v>
      </c>
      <c r="U496" s="101">
        <f t="shared" si="126"/>
        <v>27.907436987319233</v>
      </c>
      <c r="V496" s="33">
        <f t="shared" si="139"/>
        <v>1000</v>
      </c>
      <c r="W496" s="105">
        <f t="shared" si="140"/>
        <v>772936.8912687496</v>
      </c>
      <c r="X496" s="112">
        <f t="shared" si="143"/>
        <v>650.95366196500322</v>
      </c>
      <c r="Y496" s="32">
        <f>(uNES*L496+ uOCEX*G496+uEREX*'PH + UC'!H496+uHOEX*I496+uNES*S496+ uOCEX*N496+uEREX*O496+uHOEX*P496)/(1+oDR)^A$5:A$65536</f>
        <v>368.94664746611767</v>
      </c>
    </row>
    <row r="497" spans="1:25" x14ac:dyDescent="0.25">
      <c r="A497" s="4">
        <v>491</v>
      </c>
      <c r="C497" s="110">
        <f>IF(male=0,VLOOKUP((A495:A1329/'Life tables'!$I$2)+age,lifetable,13,1),IF(male=1,VLOOKUP((A495:A1329/'Life tables'!$I$2)+age,lifetable,10,1),"error"))</f>
        <v>8.3784722123148025E-4</v>
      </c>
      <c r="F497" s="101">
        <f t="shared" si="127"/>
        <v>159.89117480832115</v>
      </c>
      <c r="G497" s="101">
        <f t="shared" si="128"/>
        <v>16.061403143287972</v>
      </c>
      <c r="H497" s="101">
        <f t="shared" si="129"/>
        <v>0.36754547868666115</v>
      </c>
      <c r="I497" s="101">
        <f t="shared" si="130"/>
        <v>0.36754547868666115</v>
      </c>
      <c r="J497" s="101">
        <f t="shared" si="131"/>
        <v>60.317263312984096</v>
      </c>
      <c r="K497" s="101">
        <f t="shared" si="132"/>
        <v>17.393983620160697</v>
      </c>
      <c r="L497" s="101">
        <f t="shared" si="141"/>
        <v>65.383433774515069</v>
      </c>
      <c r="M497" s="101">
        <f t="shared" si="133"/>
        <v>840.10882519167887</v>
      </c>
      <c r="N497" s="101">
        <f t="shared" si="134"/>
        <v>80.904300068832171</v>
      </c>
      <c r="O497" s="101">
        <f t="shared" si="135"/>
        <v>1.9311772564941747</v>
      </c>
      <c r="P497" s="101">
        <f t="shared" si="136"/>
        <v>1.9311772564941747</v>
      </c>
      <c r="Q497" s="101">
        <f t="shared" si="137"/>
        <v>261.74457935782806</v>
      </c>
      <c r="R497" s="101">
        <f t="shared" si="138"/>
        <v>10.564764804590196</v>
      </c>
      <c r="S497" s="101">
        <f t="shared" si="142"/>
        <v>483.03282644744007</v>
      </c>
      <c r="T497" s="101">
        <f t="shared" si="126"/>
        <v>322.06184267081215</v>
      </c>
      <c r="U497" s="101">
        <f t="shared" si="126"/>
        <v>27.958748424750894</v>
      </c>
      <c r="V497" s="33">
        <f t="shared" si="139"/>
        <v>1000</v>
      </c>
      <c r="W497" s="105">
        <f t="shared" si="140"/>
        <v>770713.57384801458</v>
      </c>
      <c r="X497" s="112">
        <f t="shared" si="143"/>
        <v>649.97940890443692</v>
      </c>
      <c r="Y497" s="32">
        <f>(uNES*L497+ uOCEX*G497+uEREX*'PH + UC'!H497+uHOEX*I497+uNES*S497+ uOCEX*N497+uEREX*O497+uHOEX*P497)/(1+oDR)^A$5:A$65536</f>
        <v>368.27461085834875</v>
      </c>
    </row>
    <row r="498" spans="1:25" x14ac:dyDescent="0.25">
      <c r="A498" s="4">
        <v>492</v>
      </c>
      <c r="C498" s="110">
        <f>IF(male=0,VLOOKUP((A496:A1330/'Life tables'!$I$2)+age,lifetable,13,1),IF(male=1,VLOOKUP((A496:A1330/'Life tables'!$I$2)+age,lifetable,10,1),"error"))</f>
        <v>8.3784722123148025E-4</v>
      </c>
      <c r="F498" s="101">
        <f t="shared" si="127"/>
        <v>159.89117480111628</v>
      </c>
      <c r="G498" s="101">
        <f t="shared" si="128"/>
        <v>16.061403142564227</v>
      </c>
      <c r="H498" s="101">
        <f t="shared" si="129"/>
        <v>0.36754547867009918</v>
      </c>
      <c r="I498" s="101">
        <f t="shared" si="130"/>
        <v>0.36754547867009918</v>
      </c>
      <c r="J498" s="101">
        <f t="shared" si="131"/>
        <v>60.465300585398687</v>
      </c>
      <c r="K498" s="101">
        <f t="shared" si="132"/>
        <v>17.422795186915465</v>
      </c>
      <c r="L498" s="101">
        <f t="shared" si="141"/>
        <v>65.206584928897698</v>
      </c>
      <c r="M498" s="101">
        <f t="shared" si="133"/>
        <v>840.10882519888378</v>
      </c>
      <c r="N498" s="101">
        <f t="shared" si="134"/>
        <v>80.90430006952603</v>
      </c>
      <c r="O498" s="101">
        <f t="shared" si="135"/>
        <v>1.9311772565107368</v>
      </c>
      <c r="P498" s="101">
        <f t="shared" si="136"/>
        <v>1.9311772565107368</v>
      </c>
      <c r="Q498" s="101">
        <f t="shared" si="137"/>
        <v>262.51948370854808</v>
      </c>
      <c r="R498" s="101">
        <f t="shared" si="138"/>
        <v>10.587264675265978</v>
      </c>
      <c r="S498" s="101">
        <f t="shared" si="142"/>
        <v>482.23542223252218</v>
      </c>
      <c r="T498" s="101">
        <f t="shared" si="126"/>
        <v>322.98478429394675</v>
      </c>
      <c r="U498" s="101">
        <f t="shared" si="126"/>
        <v>28.010059862181443</v>
      </c>
      <c r="V498" s="33">
        <f t="shared" si="139"/>
        <v>1000</v>
      </c>
      <c r="W498" s="105">
        <f t="shared" si="140"/>
        <v>768494.34614373709</v>
      </c>
      <c r="X498" s="112">
        <f t="shared" si="143"/>
        <v>649.00515584387176</v>
      </c>
      <c r="Y498" s="32">
        <f>(uNES*L498+ uOCEX*G498+uEREX*'PH + UC'!H498+uHOEX*I498+uNES*S498+ uOCEX*N498+uEREX*O498+uHOEX*P498)/(1+oDR)^A$5:A$65536</f>
        <v>367.60293027579115</v>
      </c>
    </row>
    <row r="499" spans="1:25" x14ac:dyDescent="0.25">
      <c r="A499" s="4">
        <v>493</v>
      </c>
      <c r="C499" s="110">
        <f>IF(male=0,VLOOKUP((A497:A1331/'Life tables'!$I$2)+age,lifetable,13,1),IF(male=1,VLOOKUP((A497:A1331/'Life tables'!$I$2)+age,lifetable,10,1),"error"))</f>
        <v>8.3784722123148025E-4</v>
      </c>
      <c r="F499" s="101">
        <f t="shared" si="127"/>
        <v>159.89117479423228</v>
      </c>
      <c r="G499" s="101">
        <f t="shared" si="128"/>
        <v>16.061403141872717</v>
      </c>
      <c r="H499" s="101">
        <f t="shared" si="129"/>
        <v>0.36754547865427478</v>
      </c>
      <c r="I499" s="101">
        <f t="shared" si="130"/>
        <v>0.36754547865427478</v>
      </c>
      <c r="J499" s="101">
        <f t="shared" si="131"/>
        <v>60.613337857806904</v>
      </c>
      <c r="K499" s="101">
        <f t="shared" si="132"/>
        <v>17.451606753668994</v>
      </c>
      <c r="L499" s="101">
        <f t="shared" si="141"/>
        <v>65.029736083575116</v>
      </c>
      <c r="M499" s="101">
        <f t="shared" si="133"/>
        <v>840.10882520576774</v>
      </c>
      <c r="N499" s="101">
        <f t="shared" si="134"/>
        <v>80.904300070188967</v>
      </c>
      <c r="O499" s="101">
        <f t="shared" si="135"/>
        <v>1.9311772565265612</v>
      </c>
      <c r="P499" s="101">
        <f t="shared" si="136"/>
        <v>1.9311772565265612</v>
      </c>
      <c r="Q499" s="101">
        <f t="shared" si="137"/>
        <v>263.29438805927441</v>
      </c>
      <c r="R499" s="101">
        <f t="shared" si="138"/>
        <v>10.609764545941944</v>
      </c>
      <c r="S499" s="101">
        <f t="shared" si="142"/>
        <v>481.43801801730928</v>
      </c>
      <c r="T499" s="101">
        <f t="shared" si="126"/>
        <v>323.90772591708134</v>
      </c>
      <c r="U499" s="101">
        <f t="shared" si="126"/>
        <v>28.06137129961094</v>
      </c>
      <c r="V499" s="33">
        <f t="shared" si="139"/>
        <v>1000</v>
      </c>
      <c r="W499" s="105">
        <f t="shared" si="140"/>
        <v>766279.20169186452</v>
      </c>
      <c r="X499" s="112">
        <f t="shared" si="143"/>
        <v>648.03090278330774</v>
      </c>
      <c r="Y499" s="32">
        <f>(uNES*L499+ uOCEX*G499+uEREX*'PH + UC'!H499+uHOEX*I499+uNES*S499+ uOCEX*N499+uEREX*O499+uHOEX*P499)/(1+oDR)^A$5:A$65536</f>
        <v>366.93160556924931</v>
      </c>
    </row>
    <row r="500" spans="1:25" x14ac:dyDescent="0.25">
      <c r="A500" s="4">
        <v>494</v>
      </c>
      <c r="C500" s="110">
        <f>IF(male=0,VLOOKUP((A498:A1332/'Life tables'!$I$2)+age,lifetable,13,1),IF(male=1,VLOOKUP((A498:A1332/'Life tables'!$I$2)+age,lifetable,10,1),"error"))</f>
        <v>8.3784722123148025E-4</v>
      </c>
      <c r="F500" s="101">
        <f t="shared" si="127"/>
        <v>159.8911747876549</v>
      </c>
      <c r="G500" s="101">
        <f t="shared" si="128"/>
        <v>16.061403141212004</v>
      </c>
      <c r="H500" s="101">
        <f t="shared" si="129"/>
        <v>0.36754547863915521</v>
      </c>
      <c r="I500" s="101">
        <f t="shared" si="130"/>
        <v>0.36754547863915521</v>
      </c>
      <c r="J500" s="101">
        <f t="shared" si="131"/>
        <v>60.761375130209032</v>
      </c>
      <c r="K500" s="101">
        <f t="shared" si="132"/>
        <v>17.480418320421339</v>
      </c>
      <c r="L500" s="101">
        <f t="shared" si="141"/>
        <v>64.852887238534223</v>
      </c>
      <c r="M500" s="101">
        <f t="shared" si="133"/>
        <v>840.1088252123451</v>
      </c>
      <c r="N500" s="101">
        <f t="shared" si="134"/>
        <v>80.904300070822373</v>
      </c>
      <c r="O500" s="101">
        <f t="shared" si="135"/>
        <v>1.9311772565416807</v>
      </c>
      <c r="P500" s="101">
        <f t="shared" si="136"/>
        <v>1.9311772565416807</v>
      </c>
      <c r="Q500" s="101">
        <f t="shared" si="137"/>
        <v>264.06929241000682</v>
      </c>
      <c r="R500" s="101">
        <f t="shared" si="138"/>
        <v>10.632264416618087</v>
      </c>
      <c r="S500" s="101">
        <f t="shared" si="142"/>
        <v>480.64061380181442</v>
      </c>
      <c r="T500" s="101">
        <f t="shared" si="126"/>
        <v>324.83066754021587</v>
      </c>
      <c r="U500" s="101">
        <f t="shared" si="126"/>
        <v>28.112682737039428</v>
      </c>
      <c r="V500" s="33">
        <f t="shared" si="139"/>
        <v>1000</v>
      </c>
      <c r="W500" s="105">
        <f t="shared" si="140"/>
        <v>764068.13403780258</v>
      </c>
      <c r="X500" s="112">
        <f t="shared" si="143"/>
        <v>647.05664972274462</v>
      </c>
      <c r="Y500" s="32">
        <f>(uNES*L500+ uOCEX*G500+uEREX*'PH + UC'!H500+uHOEX*I500+uNES*S500+ uOCEX*N500+uEREX*O500+uHOEX*P500)/(1+oDR)^A$5:A$65536</f>
        <v>366.26063658958469</v>
      </c>
    </row>
    <row r="501" spans="1:25" x14ac:dyDescent="0.25">
      <c r="A501" s="4">
        <v>495</v>
      </c>
      <c r="C501" s="110">
        <f>IF(male=0,VLOOKUP((A499:A1333/'Life tables'!$I$2)+age,lifetable,13,1),IF(male=1,VLOOKUP((A499:A1333/'Life tables'!$I$2)+age,lifetable,10,1),"error"))</f>
        <v>8.3784722123148025E-4</v>
      </c>
      <c r="F501" s="101">
        <f t="shared" si="127"/>
        <v>159.89117478137047</v>
      </c>
      <c r="G501" s="101">
        <f t="shared" si="128"/>
        <v>16.061403140580719</v>
      </c>
      <c r="H501" s="101">
        <f t="shared" si="129"/>
        <v>0.36754547862470899</v>
      </c>
      <c r="I501" s="101">
        <f t="shared" si="130"/>
        <v>0.36754547862470899</v>
      </c>
      <c r="J501" s="101">
        <f t="shared" si="131"/>
        <v>60.909412402605341</v>
      </c>
      <c r="K501" s="101">
        <f t="shared" si="132"/>
        <v>17.509229887172552</v>
      </c>
      <c r="L501" s="101">
        <f t="shared" si="141"/>
        <v>64.67603839376244</v>
      </c>
      <c r="M501" s="101">
        <f t="shared" si="133"/>
        <v>840.10882521862959</v>
      </c>
      <c r="N501" s="101">
        <f t="shared" si="134"/>
        <v>80.904300071427585</v>
      </c>
      <c r="O501" s="101">
        <f t="shared" si="135"/>
        <v>1.9311772565561269</v>
      </c>
      <c r="P501" s="101">
        <f t="shared" si="136"/>
        <v>1.9311772565561269</v>
      </c>
      <c r="Q501" s="101">
        <f t="shared" si="137"/>
        <v>264.84419676074504</v>
      </c>
      <c r="R501" s="101">
        <f t="shared" si="138"/>
        <v>10.654764287294398</v>
      </c>
      <c r="S501" s="101">
        <f t="shared" si="142"/>
        <v>479.84320958605031</v>
      </c>
      <c r="T501" s="101">
        <f t="shared" si="126"/>
        <v>325.75360916335035</v>
      </c>
      <c r="U501" s="101">
        <f t="shared" si="126"/>
        <v>28.16399417446695</v>
      </c>
      <c r="V501" s="33">
        <f t="shared" si="139"/>
        <v>1000</v>
      </c>
      <c r="W501" s="105">
        <f t="shared" si="140"/>
        <v>761861.1367363981</v>
      </c>
      <c r="X501" s="112">
        <f t="shared" si="143"/>
        <v>646.08239666218276</v>
      </c>
      <c r="Y501" s="32">
        <f>(uNES*L501+ uOCEX*G501+uEREX*'PH + UC'!H501+uHOEX*I501+uNES*S501+ uOCEX*N501+uEREX*O501+uHOEX*P501)/(1+oDR)^A$5:A$65536</f>
        <v>365.59002318771485</v>
      </c>
    </row>
    <row r="502" spans="1:25" x14ac:dyDescent="0.25">
      <c r="A502" s="4">
        <v>496</v>
      </c>
      <c r="C502" s="110">
        <f>IF(male=0,VLOOKUP((A500:A1334/'Life tables'!$I$2)+age,lifetable,13,1),IF(male=1,VLOOKUP((A500:A1334/'Life tables'!$I$2)+age,lifetable,10,1),"error"))</f>
        <v>8.3784722123148025E-4</v>
      </c>
      <c r="F502" s="101">
        <f t="shared" si="127"/>
        <v>159.89117477536593</v>
      </c>
      <c r="G502" s="101">
        <f t="shared" si="128"/>
        <v>16.06140313997755</v>
      </c>
      <c r="H502" s="101">
        <f t="shared" si="129"/>
        <v>0.36754547861090625</v>
      </c>
      <c r="I502" s="101">
        <f t="shared" si="130"/>
        <v>0.36754547861090625</v>
      </c>
      <c r="J502" s="101">
        <f t="shared" si="131"/>
        <v>61.057449674996086</v>
      </c>
      <c r="K502" s="101">
        <f t="shared" si="132"/>
        <v>17.538041453922681</v>
      </c>
      <c r="L502" s="101">
        <f t="shared" si="141"/>
        <v>64.499189549247802</v>
      </c>
      <c r="M502" s="101">
        <f t="shared" si="133"/>
        <v>840.10882522463407</v>
      </c>
      <c r="N502" s="101">
        <f t="shared" si="134"/>
        <v>80.904300072005839</v>
      </c>
      <c r="O502" s="101">
        <f t="shared" si="135"/>
        <v>1.9311772565699297</v>
      </c>
      <c r="P502" s="101">
        <f t="shared" si="136"/>
        <v>1.9311772565699297</v>
      </c>
      <c r="Q502" s="101">
        <f t="shared" si="137"/>
        <v>265.61910111148882</v>
      </c>
      <c r="R502" s="101">
        <f t="shared" si="138"/>
        <v>10.677264157970871</v>
      </c>
      <c r="S502" s="101">
        <f t="shared" si="142"/>
        <v>479.04580537002869</v>
      </c>
      <c r="T502" s="101">
        <f t="shared" si="126"/>
        <v>326.67655078648488</v>
      </c>
      <c r="U502" s="101">
        <f t="shared" si="126"/>
        <v>28.215305611893552</v>
      </c>
      <c r="V502" s="33">
        <f t="shared" si="139"/>
        <v>1000</v>
      </c>
      <c r="W502" s="105">
        <f t="shared" si="140"/>
        <v>759658.20335192885</v>
      </c>
      <c r="X502" s="112">
        <f t="shared" si="143"/>
        <v>645.10814360162158</v>
      </c>
      <c r="Y502" s="32">
        <f>(uNES*L502+ uOCEX*G502+uEREX*'PH + UC'!H502+uHOEX*I502+uNES*S502+ uOCEX*N502+uEREX*O502+uHOEX*P502)/(1+oDR)^A$5:A$65536</f>
        <v>364.91976521461311</v>
      </c>
    </row>
    <row r="503" spans="1:25" x14ac:dyDescent="0.25">
      <c r="A503" s="4">
        <v>497</v>
      </c>
      <c r="C503" s="110">
        <f>IF(male=0,VLOOKUP((A501:A1335/'Life tables'!$I$2)+age,lifetable,13,1),IF(male=1,VLOOKUP((A501:A1335/'Life tables'!$I$2)+age,lifetable,10,1),"error"))</f>
        <v>8.3784722123148025E-4</v>
      </c>
      <c r="F503" s="101">
        <f t="shared" si="127"/>
        <v>159.89117476962883</v>
      </c>
      <c r="G503" s="101">
        <f t="shared" si="128"/>
        <v>16.061403139401246</v>
      </c>
      <c r="H503" s="101">
        <f t="shared" si="129"/>
        <v>0.36754547859771824</v>
      </c>
      <c r="I503" s="101">
        <f t="shared" si="130"/>
        <v>0.36754547859771824</v>
      </c>
      <c r="J503" s="101">
        <f t="shared" si="131"/>
        <v>61.205486947381523</v>
      </c>
      <c r="K503" s="101">
        <f t="shared" si="132"/>
        <v>17.566853020671775</v>
      </c>
      <c r="L503" s="101">
        <f t="shared" si="141"/>
        <v>64.322340704978856</v>
      </c>
      <c r="M503" s="101">
        <f t="shared" si="133"/>
        <v>840.10882523037117</v>
      </c>
      <c r="N503" s="101">
        <f t="shared" si="134"/>
        <v>80.904300072558328</v>
      </c>
      <c r="O503" s="101">
        <f t="shared" si="135"/>
        <v>1.9311772565831176</v>
      </c>
      <c r="P503" s="101">
        <f t="shared" si="136"/>
        <v>1.9311772565831176</v>
      </c>
      <c r="Q503" s="101">
        <f t="shared" si="137"/>
        <v>266.39400546223789</v>
      </c>
      <c r="R503" s="101">
        <f t="shared" si="138"/>
        <v>10.699764028647497</v>
      </c>
      <c r="S503" s="101">
        <f t="shared" si="142"/>
        <v>478.24840115376122</v>
      </c>
      <c r="T503" s="101">
        <f t="shared" si="126"/>
        <v>327.59949240961942</v>
      </c>
      <c r="U503" s="101">
        <f t="shared" si="126"/>
        <v>28.266617049319272</v>
      </c>
      <c r="V503" s="33">
        <f t="shared" si="139"/>
        <v>1000</v>
      </c>
      <c r="W503" s="105">
        <f t="shared" si="140"/>
        <v>757459.32745808945</v>
      </c>
      <c r="X503" s="112">
        <f t="shared" si="143"/>
        <v>644.13389054106131</v>
      </c>
      <c r="Y503" s="32">
        <f>(uNES*L503+ uOCEX*G503+uEREX*'PH + UC'!H503+uHOEX*I503+uNES*S503+ uOCEX*N503+uEREX*O503+uHOEX*P503)/(1+oDR)^A$5:A$65536</f>
        <v>364.24986252131015</v>
      </c>
    </row>
    <row r="504" spans="1:25" x14ac:dyDescent="0.25">
      <c r="A504" s="4">
        <v>498</v>
      </c>
      <c r="C504" s="110">
        <f>IF(male=0,VLOOKUP((A502:A1336/'Life tables'!$I$2)+age,lifetable,13,1),IF(male=1,VLOOKUP((A502:A1336/'Life tables'!$I$2)+age,lifetable,10,1),"error"))</f>
        <v>8.3784722123148025E-4</v>
      </c>
      <c r="F504" s="101">
        <f t="shared" si="127"/>
        <v>159.89117476414725</v>
      </c>
      <c r="G504" s="101">
        <f t="shared" si="128"/>
        <v>16.061403138850611</v>
      </c>
      <c r="H504" s="101">
        <f t="shared" si="129"/>
        <v>0.3675454785851176</v>
      </c>
      <c r="I504" s="101">
        <f t="shared" si="130"/>
        <v>0.3675454785851176</v>
      </c>
      <c r="J504" s="101">
        <f t="shared" si="131"/>
        <v>61.35352421976188</v>
      </c>
      <c r="K504" s="101">
        <f t="shared" si="132"/>
        <v>17.595664587419883</v>
      </c>
      <c r="L504" s="101">
        <f t="shared" si="141"/>
        <v>64.145491860944645</v>
      </c>
      <c r="M504" s="101">
        <f t="shared" si="133"/>
        <v>840.10882523585281</v>
      </c>
      <c r="N504" s="101">
        <f t="shared" si="134"/>
        <v>80.904300073086219</v>
      </c>
      <c r="O504" s="101">
        <f t="shared" si="135"/>
        <v>1.9311772565957184</v>
      </c>
      <c r="P504" s="101">
        <f t="shared" si="136"/>
        <v>1.9311772565957184</v>
      </c>
      <c r="Q504" s="101">
        <f t="shared" si="137"/>
        <v>267.16890981299201</v>
      </c>
      <c r="R504" s="101">
        <f t="shared" si="138"/>
        <v>10.72226389932427</v>
      </c>
      <c r="S504" s="101">
        <f t="shared" si="142"/>
        <v>477.45099693725888</v>
      </c>
      <c r="T504" s="101">
        <f t="shared" si="126"/>
        <v>328.52243403275389</v>
      </c>
      <c r="U504" s="101">
        <f t="shared" si="126"/>
        <v>28.317928486744151</v>
      </c>
      <c r="V504" s="33">
        <f t="shared" si="139"/>
        <v>1000</v>
      </c>
      <c r="W504" s="105">
        <f t="shared" si="140"/>
        <v>755264.50263797911</v>
      </c>
      <c r="X504" s="112">
        <f t="shared" si="143"/>
        <v>643.15963748050206</v>
      </c>
      <c r="Y504" s="32">
        <f>(uNES*L504+ uOCEX*G504+uEREX*'PH + UC'!H504+uHOEX*I504+uNES*S504+ uOCEX*N504+uEREX*O504+uHOEX*P504)/(1+oDR)^A$5:A$65536</f>
        <v>363.58031495889219</v>
      </c>
    </row>
    <row r="505" spans="1:25" x14ac:dyDescent="0.25">
      <c r="A505" s="4">
        <v>499</v>
      </c>
      <c r="C505" s="110">
        <f>IF(male=0,VLOOKUP((A503:A1337/'Life tables'!$I$2)+age,lifetable,13,1),IF(male=1,VLOOKUP((A503:A1337/'Life tables'!$I$2)+age,lifetable,10,1),"error"))</f>
        <v>8.3784722123148025E-4</v>
      </c>
      <c r="F505" s="101">
        <f t="shared" si="127"/>
        <v>159.89117475890984</v>
      </c>
      <c r="G505" s="101">
        <f t="shared" si="128"/>
        <v>16.061403138324504</v>
      </c>
      <c r="H505" s="101">
        <f t="shared" si="129"/>
        <v>0.36754547857307829</v>
      </c>
      <c r="I505" s="101">
        <f t="shared" si="130"/>
        <v>0.36754547857307829</v>
      </c>
      <c r="J505" s="101">
        <f t="shared" si="131"/>
        <v>61.501561492137391</v>
      </c>
      <c r="K505" s="101">
        <f t="shared" si="132"/>
        <v>17.624476154167048</v>
      </c>
      <c r="L505" s="101">
        <f t="shared" si="141"/>
        <v>63.968643017134752</v>
      </c>
      <c r="M505" s="101">
        <f t="shared" si="133"/>
        <v>840.10882524109024</v>
      </c>
      <c r="N505" s="101">
        <f t="shared" si="134"/>
        <v>80.904300073590605</v>
      </c>
      <c r="O505" s="101">
        <f t="shared" si="135"/>
        <v>1.9311772566077579</v>
      </c>
      <c r="P505" s="101">
        <f t="shared" si="136"/>
        <v>1.9311772566077579</v>
      </c>
      <c r="Q505" s="101">
        <f t="shared" si="137"/>
        <v>267.94381416375097</v>
      </c>
      <c r="R505" s="101">
        <f t="shared" si="138"/>
        <v>10.744763770001184</v>
      </c>
      <c r="S505" s="101">
        <f t="shared" si="142"/>
        <v>476.653592720532</v>
      </c>
      <c r="T505" s="101">
        <f t="shared" si="126"/>
        <v>329.44537565588837</v>
      </c>
      <c r="U505" s="101">
        <f t="shared" si="126"/>
        <v>28.369239924168234</v>
      </c>
      <c r="V505" s="33">
        <f t="shared" si="139"/>
        <v>1000.0000000000001</v>
      </c>
      <c r="W505" s="105">
        <f t="shared" si="140"/>
        <v>753073.72248408548</v>
      </c>
      <c r="X505" s="112">
        <f t="shared" si="143"/>
        <v>642.1853844199436</v>
      </c>
      <c r="Y505" s="32">
        <f>(uNES*L505+ uOCEX*G505+uEREX*'PH + UC'!H505+uHOEX*I505+uNES*S505+ uOCEX*N505+uEREX*O505+uHOEX*P505)/(1+oDR)^A$5:A$65536</f>
        <v>362.91112237850194</v>
      </c>
    </row>
    <row r="506" spans="1:25" x14ac:dyDescent="0.25">
      <c r="A506" s="4">
        <v>500</v>
      </c>
      <c r="C506" s="110">
        <f>IF(male=0,VLOOKUP((A504:A1338/'Life tables'!$I$2)+age,lifetable,13,1),IF(male=1,VLOOKUP((A504:A1338/'Life tables'!$I$2)+age,lifetable,10,1),"error"))</f>
        <v>8.3784722123148025E-4</v>
      </c>
      <c r="F506" s="101">
        <f t="shared" si="127"/>
        <v>159.89117475390569</v>
      </c>
      <c r="G506" s="101">
        <f t="shared" si="128"/>
        <v>16.061403137821824</v>
      </c>
      <c r="H506" s="101">
        <f t="shared" si="129"/>
        <v>0.3675454785615751</v>
      </c>
      <c r="I506" s="101">
        <f t="shared" si="130"/>
        <v>0.3675454785615751</v>
      </c>
      <c r="J506" s="101">
        <f t="shared" si="131"/>
        <v>61.649598764508269</v>
      </c>
      <c r="K506" s="101">
        <f t="shared" si="132"/>
        <v>17.653287720913312</v>
      </c>
      <c r="L506" s="101">
        <f t="shared" si="141"/>
        <v>63.791794173539131</v>
      </c>
      <c r="M506" s="101">
        <f t="shared" si="133"/>
        <v>840.1088252460944</v>
      </c>
      <c r="N506" s="101">
        <f t="shared" si="134"/>
        <v>80.904300074072509</v>
      </c>
      <c r="O506" s="101">
        <f t="shared" si="135"/>
        <v>1.9311772566192611</v>
      </c>
      <c r="P506" s="101">
        <f t="shared" si="136"/>
        <v>1.9311772566192611</v>
      </c>
      <c r="Q506" s="101">
        <f t="shared" si="137"/>
        <v>268.71871851451453</v>
      </c>
      <c r="R506" s="101">
        <f t="shared" si="138"/>
        <v>10.76726364067823</v>
      </c>
      <c r="S506" s="101">
        <f t="shared" si="142"/>
        <v>475.8561885035906</v>
      </c>
      <c r="T506" s="101">
        <f t="shared" si="126"/>
        <v>330.36831727902279</v>
      </c>
      <c r="U506" s="101">
        <f t="shared" si="126"/>
        <v>28.420551361591542</v>
      </c>
      <c r="V506" s="33">
        <f t="shared" si="139"/>
        <v>1000.0000000000001</v>
      </c>
      <c r="W506" s="105">
        <f t="shared" si="140"/>
        <v>750886.98059827578</v>
      </c>
      <c r="X506" s="112">
        <f t="shared" si="143"/>
        <v>641.21113135938572</v>
      </c>
      <c r="Y506" s="32">
        <f>(uNES*L506+ uOCEX*G506+uEREX*'PH + UC'!H506+uHOEX*I506+uNES*S506+ uOCEX*N506+uEREX*O506+uHOEX*P506)/(1+oDR)^A$5:A$65536</f>
        <v>362.24228463133812</v>
      </c>
    </row>
    <row r="507" spans="1:25" x14ac:dyDescent="0.25">
      <c r="A507" s="4">
        <v>501</v>
      </c>
      <c r="C507" s="110">
        <f>IF(male=0,VLOOKUP((A505:A1339/'Life tables'!$I$2)+age,lifetable,13,1),IF(male=1,VLOOKUP((A505:A1339/'Life tables'!$I$2)+age,lifetable,10,1),"error"))</f>
        <v>8.3784722123148025E-4</v>
      </c>
      <c r="F507" s="101">
        <f t="shared" si="127"/>
        <v>159.89117474912442</v>
      </c>
      <c r="G507" s="101">
        <f t="shared" si="128"/>
        <v>16.061403137341536</v>
      </c>
      <c r="H507" s="101">
        <f t="shared" si="129"/>
        <v>0.36754547855058428</v>
      </c>
      <c r="I507" s="101">
        <f t="shared" si="130"/>
        <v>0.36754547855058428</v>
      </c>
      <c r="J507" s="101">
        <f t="shared" si="131"/>
        <v>61.797636036874721</v>
      </c>
      <c r="K507" s="101">
        <f t="shared" si="132"/>
        <v>17.682099287658712</v>
      </c>
      <c r="L507" s="101">
        <f t="shared" si="141"/>
        <v>63.614945330148274</v>
      </c>
      <c r="M507" s="101">
        <f t="shared" si="133"/>
        <v>840.10882525087573</v>
      </c>
      <c r="N507" s="101">
        <f t="shared" si="134"/>
        <v>80.904300074532969</v>
      </c>
      <c r="O507" s="101">
        <f t="shared" si="135"/>
        <v>1.9311772566302519</v>
      </c>
      <c r="P507" s="101">
        <f t="shared" si="136"/>
        <v>1.9311772566302519</v>
      </c>
      <c r="Q507" s="101">
        <f t="shared" si="137"/>
        <v>269.49362286528248</v>
      </c>
      <c r="R507" s="101">
        <f t="shared" si="138"/>
        <v>10.789763511355405</v>
      </c>
      <c r="S507" s="101">
        <f t="shared" si="142"/>
        <v>475.05878428644434</v>
      </c>
      <c r="T507" s="101">
        <f t="shared" si="126"/>
        <v>331.29125890215721</v>
      </c>
      <c r="U507" s="101">
        <f t="shared" si="126"/>
        <v>28.471862799014119</v>
      </c>
      <c r="V507" s="33">
        <f t="shared" si="139"/>
        <v>1000.0000000000001</v>
      </c>
      <c r="W507" s="105">
        <f t="shared" si="140"/>
        <v>748704.27059178113</v>
      </c>
      <c r="X507" s="112">
        <f t="shared" si="143"/>
        <v>640.23687829882874</v>
      </c>
      <c r="Y507" s="32">
        <f>(uNES*L507+ uOCEX*G507+uEREX*'PH + UC'!H507+uHOEX*I507+uNES*S507+ uOCEX*N507+uEREX*O507+uHOEX*P507)/(1+oDR)^A$5:A$65536</f>
        <v>361.57380156865599</v>
      </c>
    </row>
    <row r="508" spans="1:25" x14ac:dyDescent="0.25">
      <c r="A508" s="4">
        <v>502</v>
      </c>
      <c r="C508" s="110">
        <f>IF(male=0,VLOOKUP((A506:A1340/'Life tables'!$I$2)+age,lifetable,13,1),IF(male=1,VLOOKUP((A506:A1340/'Life tables'!$I$2)+age,lifetable,10,1),"error"))</f>
        <v>8.3784722123148025E-4</v>
      </c>
      <c r="F508" s="101">
        <f t="shared" si="127"/>
        <v>159.89117474455608</v>
      </c>
      <c r="G508" s="101">
        <f t="shared" si="128"/>
        <v>16.061403136882639</v>
      </c>
      <c r="H508" s="101">
        <f t="shared" si="129"/>
        <v>0.36754547854008296</v>
      </c>
      <c r="I508" s="101">
        <f t="shared" si="130"/>
        <v>0.36754547854008296</v>
      </c>
      <c r="J508" s="101">
        <f t="shared" si="131"/>
        <v>61.945673309236945</v>
      </c>
      <c r="K508" s="101">
        <f t="shared" si="132"/>
        <v>17.710910854403291</v>
      </c>
      <c r="L508" s="101">
        <f t="shared" si="141"/>
        <v>63.438096486953043</v>
      </c>
      <c r="M508" s="101">
        <f t="shared" si="133"/>
        <v>840.108825255444</v>
      </c>
      <c r="N508" s="101">
        <f t="shared" si="134"/>
        <v>80.904300074972895</v>
      </c>
      <c r="O508" s="101">
        <f t="shared" si="135"/>
        <v>1.9311772566407532</v>
      </c>
      <c r="P508" s="101">
        <f t="shared" si="136"/>
        <v>1.9311772566407532</v>
      </c>
      <c r="Q508" s="101">
        <f t="shared" si="137"/>
        <v>270.26852721605462</v>
      </c>
      <c r="R508" s="101">
        <f t="shared" si="138"/>
        <v>10.812263382032702</v>
      </c>
      <c r="S508" s="101">
        <f t="shared" si="142"/>
        <v>474.2613800691023</v>
      </c>
      <c r="T508" s="101">
        <f t="shared" si="126"/>
        <v>332.21420052529157</v>
      </c>
      <c r="U508" s="101">
        <f t="shared" si="126"/>
        <v>28.523174236435992</v>
      </c>
      <c r="V508" s="33">
        <f t="shared" si="139"/>
        <v>1000.0000000000001</v>
      </c>
      <c r="W508" s="105">
        <f t="shared" si="140"/>
        <v>746525.5860851832</v>
      </c>
      <c r="X508" s="112">
        <f t="shared" si="143"/>
        <v>639.26262523827256</v>
      </c>
      <c r="Y508" s="32">
        <f>(uNES*L508+ uOCEX*G508+uEREX*'PH + UC'!H508+uHOEX*I508+uNES*S508+ uOCEX*N508+uEREX*O508+uHOEX*P508)/(1+oDR)^A$5:A$65536</f>
        <v>360.9056730417671</v>
      </c>
    </row>
    <row r="509" spans="1:25" x14ac:dyDescent="0.25">
      <c r="A509" s="4">
        <v>503</v>
      </c>
      <c r="C509" s="110">
        <f>IF(male=0,VLOOKUP((A507:A1341/'Life tables'!$I$2)+age,lifetable,13,1),IF(male=1,VLOOKUP((A507:A1341/'Life tables'!$I$2)+age,lifetable,10,1),"error"))</f>
        <v>8.3784722123148025E-4</v>
      </c>
      <c r="F509" s="101">
        <f t="shared" si="127"/>
        <v>159.89117474019125</v>
      </c>
      <c r="G509" s="101">
        <f t="shared" si="128"/>
        <v>16.061403136444181</v>
      </c>
      <c r="H509" s="101">
        <f t="shared" si="129"/>
        <v>0.36754547853004943</v>
      </c>
      <c r="I509" s="101">
        <f t="shared" si="130"/>
        <v>0.36754547853004943</v>
      </c>
      <c r="J509" s="101">
        <f t="shared" si="131"/>
        <v>62.093710581595126</v>
      </c>
      <c r="K509" s="101">
        <f t="shared" si="132"/>
        <v>17.739722421147082</v>
      </c>
      <c r="L509" s="101">
        <f t="shared" si="141"/>
        <v>63.261247643944756</v>
      </c>
      <c r="M509" s="101">
        <f t="shared" si="133"/>
        <v>840.1088252598089</v>
      </c>
      <c r="N509" s="101">
        <f t="shared" si="134"/>
        <v>80.904300075393252</v>
      </c>
      <c r="O509" s="101">
        <f t="shared" si="135"/>
        <v>1.9311772566507868</v>
      </c>
      <c r="P509" s="101">
        <f t="shared" si="136"/>
        <v>1.9311772566507868</v>
      </c>
      <c r="Q509" s="101">
        <f t="shared" si="137"/>
        <v>271.0434315668308</v>
      </c>
      <c r="R509" s="101">
        <f t="shared" si="138"/>
        <v>10.834763252710117</v>
      </c>
      <c r="S509" s="101">
        <f t="shared" si="142"/>
        <v>473.4639758515732</v>
      </c>
      <c r="T509" s="101">
        <f t="shared" si="126"/>
        <v>333.13714214842594</v>
      </c>
      <c r="U509" s="101">
        <f t="shared" si="126"/>
        <v>28.574485673857197</v>
      </c>
      <c r="V509" s="33">
        <f t="shared" si="139"/>
        <v>1000.0000000000001</v>
      </c>
      <c r="W509" s="105">
        <f t="shared" si="140"/>
        <v>744350.92070840218</v>
      </c>
      <c r="X509" s="112">
        <f t="shared" si="143"/>
        <v>638.28837217771706</v>
      </c>
      <c r="Y509" s="32">
        <f>(uNES*L509+ uOCEX*G509+uEREX*'PH + UC'!H509+uHOEX*I509+uNES*S509+ uOCEX*N509+uEREX*O509+uHOEX*P509)/(1+oDR)^A$5:A$65536</f>
        <v>360.23789890203898</v>
      </c>
    </row>
    <row r="510" spans="1:25" x14ac:dyDescent="0.25">
      <c r="A510" s="4">
        <v>504</v>
      </c>
      <c r="C510" s="110">
        <f>IF(male=0,VLOOKUP((A508:A1342/'Life tables'!$I$2)+age,lifetable,13,1),IF(male=1,VLOOKUP((A508:A1342/'Life tables'!$I$2)+age,lifetable,10,1),"error"))</f>
        <v>8.3784722123148025E-4</v>
      </c>
      <c r="F510" s="101">
        <f t="shared" si="127"/>
        <v>159.89117473602079</v>
      </c>
      <c r="G510" s="101">
        <f t="shared" si="128"/>
        <v>16.061403136025248</v>
      </c>
      <c r="H510" s="101">
        <f t="shared" si="129"/>
        <v>0.36754547852046265</v>
      </c>
      <c r="I510" s="101">
        <f t="shared" si="130"/>
        <v>0.36754547852046265</v>
      </c>
      <c r="J510" s="101">
        <f t="shared" si="131"/>
        <v>62.241747853949441</v>
      </c>
      <c r="K510" s="101">
        <f t="shared" si="132"/>
        <v>17.768533987890123</v>
      </c>
      <c r="L510" s="101">
        <f t="shared" si="141"/>
        <v>63.084398801115043</v>
      </c>
      <c r="M510" s="101">
        <f t="shared" si="133"/>
        <v>840.10882526397938</v>
      </c>
      <c r="N510" s="101">
        <f t="shared" si="134"/>
        <v>80.904300075794879</v>
      </c>
      <c r="O510" s="101">
        <f t="shared" si="135"/>
        <v>1.9311772566603735</v>
      </c>
      <c r="P510" s="101">
        <f t="shared" si="136"/>
        <v>1.9311772566603735</v>
      </c>
      <c r="Q510" s="101">
        <f t="shared" si="137"/>
        <v>271.81833591761085</v>
      </c>
      <c r="R510" s="101">
        <f t="shared" si="138"/>
        <v>10.857263123387643</v>
      </c>
      <c r="S510" s="101">
        <f t="shared" si="142"/>
        <v>472.6665716338652</v>
      </c>
      <c r="T510" s="101">
        <f t="shared" si="126"/>
        <v>334.0600837715603</v>
      </c>
      <c r="U510" s="101">
        <f t="shared" si="126"/>
        <v>28.625797111277766</v>
      </c>
      <c r="V510" s="33">
        <f t="shared" si="139"/>
        <v>1000.0000000000002</v>
      </c>
      <c r="W510" s="105">
        <f t="shared" si="140"/>
        <v>742180.26810068463</v>
      </c>
      <c r="X510" s="112">
        <f t="shared" si="143"/>
        <v>637.31411911716202</v>
      </c>
      <c r="Y510" s="32">
        <f>(uNES*L510+ uOCEX*G510+uEREX*'PH + UC'!H510+uHOEX*I510+uNES*S510+ uOCEX*N510+uEREX*O510+uHOEX*P510)/(1+oDR)^A$5:A$65536</f>
        <v>359.57047900089464</v>
      </c>
    </row>
    <row r="511" spans="1:25" x14ac:dyDescent="0.25">
      <c r="A511" s="4">
        <v>505</v>
      </c>
      <c r="C511" s="110">
        <f>IF(male=0,VLOOKUP((A509:A1343/'Life tables'!$I$2)+age,lifetable,13,1),IF(male=1,VLOOKUP((A509:A1343/'Life tables'!$I$2)+age,lifetable,10,1),"error"))</f>
        <v>8.3784722123148025E-4</v>
      </c>
      <c r="F511" s="101">
        <f t="shared" si="127"/>
        <v>159.89117473203609</v>
      </c>
      <c r="G511" s="101">
        <f t="shared" si="128"/>
        <v>16.061403135624978</v>
      </c>
      <c r="H511" s="101">
        <f t="shared" si="129"/>
        <v>0.36754547851130298</v>
      </c>
      <c r="I511" s="101">
        <f t="shared" si="130"/>
        <v>0.36754547851130298</v>
      </c>
      <c r="J511" s="101">
        <f t="shared" si="131"/>
        <v>62.389785126300069</v>
      </c>
      <c r="K511" s="101">
        <f t="shared" si="132"/>
        <v>17.797345554632447</v>
      </c>
      <c r="L511" s="101">
        <f t="shared" si="141"/>
        <v>62.907549958456002</v>
      </c>
      <c r="M511" s="101">
        <f t="shared" si="133"/>
        <v>840.10882526796399</v>
      </c>
      <c r="N511" s="101">
        <f t="shared" si="134"/>
        <v>80.9043000761786</v>
      </c>
      <c r="O511" s="101">
        <f t="shared" si="135"/>
        <v>1.9311772566695331</v>
      </c>
      <c r="P511" s="101">
        <f t="shared" si="136"/>
        <v>1.9311772566695331</v>
      </c>
      <c r="Q511" s="101">
        <f t="shared" si="137"/>
        <v>272.5932402683946</v>
      </c>
      <c r="R511" s="101">
        <f t="shared" si="138"/>
        <v>10.879762994065276</v>
      </c>
      <c r="S511" s="101">
        <f t="shared" si="142"/>
        <v>471.86916741598645</v>
      </c>
      <c r="T511" s="101">
        <f t="shared" si="126"/>
        <v>334.98302539469466</v>
      </c>
      <c r="U511" s="101">
        <f t="shared" si="126"/>
        <v>28.677108548697724</v>
      </c>
      <c r="V511" s="33">
        <f t="shared" si="139"/>
        <v>1000.0000000000001</v>
      </c>
      <c r="W511" s="105">
        <f t="shared" si="140"/>
        <v>740013.621910588</v>
      </c>
      <c r="X511" s="112">
        <f t="shared" si="143"/>
        <v>636.33986605660766</v>
      </c>
      <c r="Y511" s="32">
        <f>(uNES*L511+ uOCEX*G511+uEREX*'PH + UC'!H511+uHOEX*I511+uNES*S511+ uOCEX*N511+uEREX*O511+uHOEX*P511)/(1+oDR)^A$5:A$65536</f>
        <v>358.90341318981513</v>
      </c>
    </row>
    <row r="512" spans="1:25" x14ac:dyDescent="0.25">
      <c r="A512" s="4">
        <v>506</v>
      </c>
      <c r="C512" s="110">
        <f>IF(male=0,VLOOKUP((A510:A1344/'Life tables'!$I$2)+age,lifetable,13,1),IF(male=1,VLOOKUP((A510:A1344/'Life tables'!$I$2)+age,lifetable,10,1),"error"))</f>
        <v>8.3784722123148025E-4</v>
      </c>
      <c r="F512" s="101">
        <f t="shared" si="127"/>
        <v>159.89117472822886</v>
      </c>
      <c r="G512" s="101">
        <f t="shared" si="128"/>
        <v>16.061403135242532</v>
      </c>
      <c r="H512" s="101">
        <f t="shared" si="129"/>
        <v>0.3675454785025512</v>
      </c>
      <c r="I512" s="101">
        <f t="shared" si="130"/>
        <v>0.3675454785025512</v>
      </c>
      <c r="J512" s="101">
        <f t="shared" si="131"/>
        <v>62.537822398647172</v>
      </c>
      <c r="K512" s="101">
        <f t="shared" si="132"/>
        <v>17.826157121374084</v>
      </c>
      <c r="L512" s="101">
        <f t="shared" si="141"/>
        <v>62.730701115959974</v>
      </c>
      <c r="M512" s="101">
        <f t="shared" si="133"/>
        <v>840.10882527177125</v>
      </c>
      <c r="N512" s="101">
        <f t="shared" si="134"/>
        <v>80.90430007654524</v>
      </c>
      <c r="O512" s="101">
        <f t="shared" si="135"/>
        <v>1.931177256678285</v>
      </c>
      <c r="P512" s="101">
        <f t="shared" si="136"/>
        <v>1.931177256678285</v>
      </c>
      <c r="Q512" s="101">
        <f t="shared" si="137"/>
        <v>273.36814461918181</v>
      </c>
      <c r="R512" s="101">
        <f t="shared" si="138"/>
        <v>10.90226286474301</v>
      </c>
      <c r="S512" s="101">
        <f t="shared" si="142"/>
        <v>471.07176319794462</v>
      </c>
      <c r="T512" s="101">
        <f t="shared" si="126"/>
        <v>335.90596701782897</v>
      </c>
      <c r="U512" s="101">
        <f t="shared" si="126"/>
        <v>28.728419986117096</v>
      </c>
      <c r="V512" s="33">
        <f t="shared" si="139"/>
        <v>1000.0000000000001</v>
      </c>
      <c r="W512" s="105">
        <f t="shared" si="140"/>
        <v>737850.97579596902</v>
      </c>
      <c r="X512" s="112">
        <f t="shared" si="143"/>
        <v>635.3656129960541</v>
      </c>
      <c r="Y512" s="32">
        <f>(uNES*L512+ uOCEX*G512+uEREX*'PH + UC'!H512+uHOEX*I512+uNES*S512+ uOCEX*N512+uEREX*O512+uHOEX*P512)/(1+oDR)^A$5:A$65536</f>
        <v>358.2367013203355</v>
      </c>
    </row>
    <row r="513" spans="1:25" x14ac:dyDescent="0.25">
      <c r="A513" s="4">
        <v>507</v>
      </c>
      <c r="C513" s="110">
        <f>IF(male=0,VLOOKUP((A511:A1345/'Life tables'!$I$2)+age,lifetable,13,1),IF(male=1,VLOOKUP((A511:A1345/'Life tables'!$I$2)+age,lifetable,10,1),"error"))</f>
        <v>8.3784722123148025E-4</v>
      </c>
      <c r="F513" s="101">
        <f t="shared" si="127"/>
        <v>159.89117472459122</v>
      </c>
      <c r="G513" s="101">
        <f t="shared" si="128"/>
        <v>16.061403134877125</v>
      </c>
      <c r="H513" s="101">
        <f t="shared" si="129"/>
        <v>0.36754547849418928</v>
      </c>
      <c r="I513" s="101">
        <f t="shared" si="130"/>
        <v>0.36754547849418928</v>
      </c>
      <c r="J513" s="101">
        <f t="shared" si="131"/>
        <v>62.685859670990908</v>
      </c>
      <c r="K513" s="101">
        <f t="shared" si="132"/>
        <v>17.854968688115065</v>
      </c>
      <c r="L513" s="101">
        <f t="shared" si="141"/>
        <v>62.553852273619754</v>
      </c>
      <c r="M513" s="101">
        <f t="shared" si="133"/>
        <v>840.10882527540889</v>
      </c>
      <c r="N513" s="101">
        <f t="shared" si="134"/>
        <v>80.904300076895566</v>
      </c>
      <c r="O513" s="101">
        <f t="shared" si="135"/>
        <v>1.931177256686647</v>
      </c>
      <c r="P513" s="101">
        <f t="shared" si="136"/>
        <v>1.931177256686647</v>
      </c>
      <c r="Q513" s="101">
        <f t="shared" si="137"/>
        <v>274.14304896997237</v>
      </c>
      <c r="R513" s="101">
        <f t="shared" si="138"/>
        <v>10.924762735420842</v>
      </c>
      <c r="S513" s="101">
        <f t="shared" si="142"/>
        <v>470.27435897974681</v>
      </c>
      <c r="T513" s="101">
        <f t="shared" si="126"/>
        <v>336.82890864096328</v>
      </c>
      <c r="U513" s="101">
        <f t="shared" si="126"/>
        <v>28.779731423535907</v>
      </c>
      <c r="V513" s="33">
        <f t="shared" si="139"/>
        <v>1000.0000000000001</v>
      </c>
      <c r="W513" s="105">
        <f t="shared" si="140"/>
        <v>735692.32342397119</v>
      </c>
      <c r="X513" s="112">
        <f t="shared" si="143"/>
        <v>634.39135993550099</v>
      </c>
      <c r="Y513" s="32">
        <f>(uNES*L513+ uOCEX*G513+uEREX*'PH + UC'!H513+uHOEX*I513+uNES*S513+ uOCEX*N513+uEREX*O513+uHOEX*P513)/(1+oDR)^A$5:A$65536</f>
        <v>357.5703432440485</v>
      </c>
    </row>
    <row r="514" spans="1:25" x14ac:dyDescent="0.25">
      <c r="A514" s="4">
        <v>508</v>
      </c>
      <c r="C514" s="110">
        <f>IF(male=0,VLOOKUP((A512:A1346/'Life tables'!$I$2)+age,lifetable,13,1),IF(male=1,VLOOKUP((A512:A1346/'Life tables'!$I$2)+age,lifetable,10,1),"error"))</f>
        <v>8.3784722123148025E-4</v>
      </c>
      <c r="F514" s="101">
        <f t="shared" si="127"/>
        <v>159.89117472111559</v>
      </c>
      <c r="G514" s="101">
        <f t="shared" si="128"/>
        <v>16.061403134527989</v>
      </c>
      <c r="H514" s="101">
        <f t="shared" si="129"/>
        <v>0.36754547848619978</v>
      </c>
      <c r="I514" s="101">
        <f t="shared" si="130"/>
        <v>0.36754547848619978</v>
      </c>
      <c r="J514" s="101">
        <f t="shared" si="131"/>
        <v>62.833896943331425</v>
      </c>
      <c r="K514" s="101">
        <f t="shared" si="132"/>
        <v>17.88378025485542</v>
      </c>
      <c r="L514" s="101">
        <f t="shared" si="141"/>
        <v>62.377003431428349</v>
      </c>
      <c r="M514" s="101">
        <f t="shared" si="133"/>
        <v>840.10882527888452</v>
      </c>
      <c r="N514" s="101">
        <f t="shared" si="134"/>
        <v>80.904300077230275</v>
      </c>
      <c r="O514" s="101">
        <f t="shared" si="135"/>
        <v>1.9311772566946364</v>
      </c>
      <c r="P514" s="101">
        <f t="shared" si="136"/>
        <v>1.9311772566946364</v>
      </c>
      <c r="Q514" s="101">
        <f t="shared" si="137"/>
        <v>274.91795332076617</v>
      </c>
      <c r="R514" s="101">
        <f t="shared" si="138"/>
        <v>10.947262606098768</v>
      </c>
      <c r="S514" s="101">
        <f t="shared" si="142"/>
        <v>469.47695476140001</v>
      </c>
      <c r="T514" s="101">
        <f t="shared" si="126"/>
        <v>337.75185026409758</v>
      </c>
      <c r="U514" s="101">
        <f t="shared" si="126"/>
        <v>28.831042860954188</v>
      </c>
      <c r="V514" s="33">
        <f t="shared" si="139"/>
        <v>1000.0000000000001</v>
      </c>
      <c r="W514" s="105">
        <f t="shared" si="140"/>
        <v>733537.65847101237</v>
      </c>
      <c r="X514" s="112">
        <f t="shared" si="143"/>
        <v>633.41710687494833</v>
      </c>
      <c r="Y514" s="32">
        <f>(uNES*L514+ uOCEX*G514+uEREX*'PH + UC'!H514+uHOEX*I514+uNES*S514+ uOCEX*N514+uEREX*O514+uHOEX*P514)/(1+oDR)^A$5:A$65536</f>
        <v>356.90433881260179</v>
      </c>
    </row>
    <row r="515" spans="1:25" x14ac:dyDescent="0.25">
      <c r="A515" s="4">
        <v>509</v>
      </c>
      <c r="C515" s="110">
        <f>IF(male=0,VLOOKUP((A513:A1347/'Life tables'!$I$2)+age,lifetable,13,1),IF(male=1,VLOOKUP((A513:A1347/'Life tables'!$I$2)+age,lifetable,10,1),"error"))</f>
        <v>8.3784722123148025E-4</v>
      </c>
      <c r="F515" s="101">
        <f t="shared" si="127"/>
        <v>159.89117471779474</v>
      </c>
      <c r="G515" s="101">
        <f t="shared" si="128"/>
        <v>16.061403134194403</v>
      </c>
      <c r="H515" s="101">
        <f t="shared" si="129"/>
        <v>0.36754547847856606</v>
      </c>
      <c r="I515" s="101">
        <f t="shared" si="130"/>
        <v>0.36754547847856606</v>
      </c>
      <c r="J515" s="101">
        <f t="shared" si="131"/>
        <v>62.981934215668872</v>
      </c>
      <c r="K515" s="101">
        <f t="shared" si="132"/>
        <v>17.912591821595175</v>
      </c>
      <c r="L515" s="101">
        <f t="shared" si="141"/>
        <v>62.200154589379167</v>
      </c>
      <c r="M515" s="101">
        <f t="shared" si="133"/>
        <v>840.10882528220543</v>
      </c>
      <c r="N515" s="101">
        <f t="shared" si="134"/>
        <v>80.904300077550076</v>
      </c>
      <c r="O515" s="101">
        <f t="shared" si="135"/>
        <v>1.9311772567022703</v>
      </c>
      <c r="P515" s="101">
        <f t="shared" si="136"/>
        <v>1.9311772567022703</v>
      </c>
      <c r="Q515" s="101">
        <f t="shared" si="137"/>
        <v>275.69285767156305</v>
      </c>
      <c r="R515" s="101">
        <f t="shared" si="138"/>
        <v>10.969762476776783</v>
      </c>
      <c r="S515" s="101">
        <f t="shared" si="142"/>
        <v>468.67955054291099</v>
      </c>
      <c r="T515" s="101">
        <f t="shared" ref="T515:U578" si="144">J515+Q515</f>
        <v>338.67479188723189</v>
      </c>
      <c r="U515" s="101">
        <f t="shared" si="144"/>
        <v>28.882354298371958</v>
      </c>
      <c r="V515" s="33">
        <f t="shared" si="139"/>
        <v>1000.0000000000002</v>
      </c>
      <c r="W515" s="105">
        <f t="shared" si="140"/>
        <v>731386.97462276812</v>
      </c>
      <c r="X515" s="112">
        <f t="shared" si="143"/>
        <v>632.44285381439636</v>
      </c>
      <c r="Y515" s="32">
        <f>(uNES*L515+ uOCEX*G515+uEREX*'PH + UC'!H515+uHOEX*I515+uNES*S515+ uOCEX*N515+uEREX*O515+uHOEX*P515)/(1+oDR)^A$5:A$65536</f>
        <v>356.23868787769987</v>
      </c>
    </row>
    <row r="516" spans="1:25" x14ac:dyDescent="0.25">
      <c r="A516" s="4">
        <v>510</v>
      </c>
      <c r="C516" s="110">
        <f>IF(male=0,VLOOKUP((A514:A1348/'Life tables'!$I$2)+age,lifetable,13,1),IF(male=1,VLOOKUP((A514:A1348/'Life tables'!$I$2)+age,lifetable,10,1),"error"))</f>
        <v>8.3784722123148025E-4</v>
      </c>
      <c r="F516" s="101">
        <f t="shared" si="127"/>
        <v>159.8911747146218</v>
      </c>
      <c r="G516" s="101">
        <f t="shared" si="128"/>
        <v>16.061403133875675</v>
      </c>
      <c r="H516" s="101">
        <f t="shared" si="129"/>
        <v>0.36754547847127234</v>
      </c>
      <c r="I516" s="101">
        <f t="shared" si="130"/>
        <v>0.36754547847127234</v>
      </c>
      <c r="J516" s="101">
        <f t="shared" si="131"/>
        <v>63.129971488003378</v>
      </c>
      <c r="K516" s="101">
        <f t="shared" si="132"/>
        <v>17.941403388334358</v>
      </c>
      <c r="L516" s="101">
        <f t="shared" si="141"/>
        <v>62.023305747465855</v>
      </c>
      <c r="M516" s="101">
        <f t="shared" si="133"/>
        <v>840.10882528537843</v>
      </c>
      <c r="N516" s="101">
        <f t="shared" si="134"/>
        <v>80.904300077855652</v>
      </c>
      <c r="O516" s="101">
        <f t="shared" si="135"/>
        <v>1.9311772567095642</v>
      </c>
      <c r="P516" s="101">
        <f t="shared" si="136"/>
        <v>1.9311772567095642</v>
      </c>
      <c r="Q516" s="101">
        <f t="shared" si="137"/>
        <v>276.46776202236282</v>
      </c>
      <c r="R516" s="101">
        <f t="shared" si="138"/>
        <v>10.992262347454881</v>
      </c>
      <c r="S516" s="101">
        <f t="shared" si="142"/>
        <v>467.882146324286</v>
      </c>
      <c r="T516" s="101">
        <f t="shared" si="144"/>
        <v>339.5977335103662</v>
      </c>
      <c r="U516" s="101">
        <f t="shared" si="144"/>
        <v>28.933665735789241</v>
      </c>
      <c r="V516" s="33">
        <f t="shared" si="139"/>
        <v>1000.0000000000002</v>
      </c>
      <c r="W516" s="105">
        <f t="shared" si="140"/>
        <v>729240.26557416306</v>
      </c>
      <c r="X516" s="112">
        <f t="shared" si="143"/>
        <v>631.46860075384484</v>
      </c>
      <c r="Y516" s="32">
        <f>(uNES*L516+ uOCEX*G516+uEREX*'PH + UC'!H516+uHOEX*I516+uNES*S516+ uOCEX*N516+uEREX*O516+uHOEX*P516)/(1+oDR)^A$5:A$65536</f>
        <v>355.57339029110329</v>
      </c>
    </row>
    <row r="517" spans="1:25" x14ac:dyDescent="0.25">
      <c r="A517" s="4">
        <v>511</v>
      </c>
      <c r="C517" s="110">
        <f>IF(male=0,VLOOKUP((A515:A1349/'Life tables'!$I$2)+age,lifetable,13,1),IF(male=1,VLOOKUP((A515:A1349/'Life tables'!$I$2)+age,lifetable,10,1),"error"))</f>
        <v>8.3784722123148025E-4</v>
      </c>
      <c r="F517" s="101">
        <f t="shared" si="127"/>
        <v>159.8911747115902</v>
      </c>
      <c r="G517" s="101">
        <f t="shared" si="128"/>
        <v>16.061403133571144</v>
      </c>
      <c r="H517" s="101">
        <f t="shared" si="129"/>
        <v>0.36754547846430352</v>
      </c>
      <c r="I517" s="101">
        <f t="shared" si="130"/>
        <v>0.36754547846430352</v>
      </c>
      <c r="J517" s="101">
        <f t="shared" si="131"/>
        <v>63.278008760335076</v>
      </c>
      <c r="K517" s="101">
        <f t="shared" si="132"/>
        <v>17.970214955072997</v>
      </c>
      <c r="L517" s="101">
        <f t="shared" si="141"/>
        <v>61.846456905682373</v>
      </c>
      <c r="M517" s="101">
        <f t="shared" si="133"/>
        <v>840.10882528841</v>
      </c>
      <c r="N517" s="101">
        <f t="shared" si="134"/>
        <v>80.9043000781476</v>
      </c>
      <c r="O517" s="101">
        <f t="shared" si="135"/>
        <v>1.9311772567165328</v>
      </c>
      <c r="P517" s="101">
        <f t="shared" si="136"/>
        <v>1.9311772567165328</v>
      </c>
      <c r="Q517" s="101">
        <f t="shared" si="137"/>
        <v>277.24266637316538</v>
      </c>
      <c r="R517" s="101">
        <f t="shared" si="138"/>
        <v>11.014762218133061</v>
      </c>
      <c r="S517" s="101">
        <f t="shared" si="142"/>
        <v>467.08474210553089</v>
      </c>
      <c r="T517" s="101">
        <f t="shared" si="144"/>
        <v>340.52067513350045</v>
      </c>
      <c r="U517" s="101">
        <f t="shared" si="144"/>
        <v>28.984977173206058</v>
      </c>
      <c r="V517" s="33">
        <f t="shared" si="139"/>
        <v>1000.0000000000002</v>
      </c>
      <c r="W517" s="105">
        <f t="shared" si="140"/>
        <v>727097.52502935508</v>
      </c>
      <c r="X517" s="112">
        <f t="shared" si="143"/>
        <v>630.49434769329366</v>
      </c>
      <c r="Y517" s="32">
        <f>(uNES*L517+ uOCEX*G517+uEREX*'PH + UC'!H517+uHOEX*I517+uNES*S517+ uOCEX*N517+uEREX*O517+uHOEX*P517)/(1+oDR)^A$5:A$65536</f>
        <v>354.90844590462808</v>
      </c>
    </row>
    <row r="518" spans="1:25" x14ac:dyDescent="0.25">
      <c r="A518" s="4">
        <v>512</v>
      </c>
      <c r="C518" s="110">
        <f>IF(male=0,VLOOKUP((A516:A1350/'Life tables'!$I$2)+age,lifetable,13,1),IF(male=1,VLOOKUP((A516:A1350/'Life tables'!$I$2)+age,lifetable,10,1),"error"))</f>
        <v>8.3784722123148025E-4</v>
      </c>
      <c r="F518" s="101">
        <f t="shared" si="127"/>
        <v>159.89117470869363</v>
      </c>
      <c r="G518" s="101">
        <f t="shared" si="128"/>
        <v>16.06140313328018</v>
      </c>
      <c r="H518" s="101">
        <f t="shared" si="129"/>
        <v>0.36754547845764513</v>
      </c>
      <c r="I518" s="101">
        <f t="shared" si="130"/>
        <v>0.36754547845764513</v>
      </c>
      <c r="J518" s="101">
        <f t="shared" si="131"/>
        <v>63.426046032664097</v>
      </c>
      <c r="K518" s="101">
        <f t="shared" si="132"/>
        <v>17.999026521811114</v>
      </c>
      <c r="L518" s="101">
        <f t="shared" si="141"/>
        <v>61.669608064022938</v>
      </c>
      <c r="M518" s="101">
        <f t="shared" si="133"/>
        <v>840.10882529130663</v>
      </c>
      <c r="N518" s="101">
        <f t="shared" si="134"/>
        <v>80.904300078426544</v>
      </c>
      <c r="O518" s="101">
        <f t="shared" si="135"/>
        <v>1.9311772567231913</v>
      </c>
      <c r="P518" s="101">
        <f t="shared" si="136"/>
        <v>1.9311772567231913</v>
      </c>
      <c r="Q518" s="101">
        <f t="shared" si="137"/>
        <v>278.01757072397061</v>
      </c>
      <c r="R518" s="101">
        <f t="shared" si="138"/>
        <v>11.037262088811319</v>
      </c>
      <c r="S518" s="101">
        <f t="shared" si="142"/>
        <v>466.28733788665181</v>
      </c>
      <c r="T518" s="101">
        <f t="shared" si="144"/>
        <v>341.4436167566347</v>
      </c>
      <c r="U518" s="101">
        <f t="shared" si="144"/>
        <v>29.036288610622435</v>
      </c>
      <c r="V518" s="33">
        <f t="shared" si="139"/>
        <v>1000.0000000000002</v>
      </c>
      <c r="W518" s="105">
        <f t="shared" si="140"/>
        <v>724958.74670172622</v>
      </c>
      <c r="X518" s="112">
        <f t="shared" si="143"/>
        <v>629.52009463274317</v>
      </c>
      <c r="Y518" s="32">
        <f>(uNES*L518+ uOCEX*G518+uEREX*'PH + UC'!H518+uHOEX*I518+uNES*S518+ uOCEX*N518+uEREX*O518+uHOEX*P518)/(1+oDR)^A$5:A$65536</f>
        <v>354.24385457014648</v>
      </c>
    </row>
    <row r="519" spans="1:25" x14ac:dyDescent="0.25">
      <c r="A519" s="4">
        <v>513</v>
      </c>
      <c r="C519" s="110">
        <f>IF(male=0,VLOOKUP((A517:A1351/'Life tables'!$I$2)+age,lifetable,13,1),IF(male=1,VLOOKUP((A517:A1351/'Life tables'!$I$2)+age,lifetable,10,1),"error"))</f>
        <v>8.3784722123148025E-4</v>
      </c>
      <c r="F519" s="101">
        <f t="shared" ref="F519:F582" si="145">E518*(1-pCAPH)+F518*(1-pCAPH)+M518*(pUAPH)</f>
        <v>159.89117470592606</v>
      </c>
      <c r="G519" s="101">
        <f t="shared" ref="G519:G582" si="146">F519*(rrOSEX)</f>
        <v>16.06140313300217</v>
      </c>
      <c r="H519" s="101">
        <f t="shared" ref="H519:H582" si="147">F519*rrEREX</f>
        <v>0.36754547845128327</v>
      </c>
      <c r="I519" s="101">
        <f t="shared" ref="I519:I582" si="148">F519*rrHOEX</f>
        <v>0.36754547845128327</v>
      </c>
      <c r="J519" s="101">
        <f t="shared" ref="J519:J582" si="149">F519*mr + G519*mr + H519*mr+I519*mr +J518</f>
        <v>63.574083304990552</v>
      </c>
      <c r="K519" s="101">
        <f t="shared" ref="K519:K582" si="150">F519*amr + I519*amrHOEX +K518</f>
        <v>18.02783808854873</v>
      </c>
      <c r="L519" s="101">
        <f t="shared" si="141"/>
        <v>61.492759222482036</v>
      </c>
      <c r="M519" s="101">
        <f t="shared" ref="M519:M582" si="151">E518*pCAPH+F518*pCAPH+M518*(1-pUAPH)</f>
        <v>840.10882529407422</v>
      </c>
      <c r="N519" s="101">
        <f t="shared" ref="N519:N582" si="152">M519*rrOSEXc</f>
        <v>80.904300078693069</v>
      </c>
      <c r="O519" s="101">
        <f t="shared" ref="O519:O582" si="153">M519*rrEREXc</f>
        <v>1.9311772567295533</v>
      </c>
      <c r="P519" s="101">
        <f t="shared" ref="P519:P582" si="154">M519*rrHOEXc</f>
        <v>1.9311772567295533</v>
      </c>
      <c r="Q519" s="101">
        <f t="shared" ref="Q519:Q582" si="155">M519*mr + N519*mr + O519*mr+P519*mr+Q518</f>
        <v>278.79247507477839</v>
      </c>
      <c r="R519" s="101">
        <f t="shared" ref="R519:R582" si="156">M519*amrc + P519*amrHOEX+R518</f>
        <v>11.059761959489652</v>
      </c>
      <c r="S519" s="101">
        <f t="shared" si="142"/>
        <v>465.48993366765399</v>
      </c>
      <c r="T519" s="101">
        <f t="shared" si="144"/>
        <v>342.36655837976895</v>
      </c>
      <c r="U519" s="101">
        <f t="shared" si="144"/>
        <v>29.087600048038382</v>
      </c>
      <c r="V519" s="33">
        <f t="shared" ref="V519:V582" si="157">SUM(F519,M519)</f>
        <v>1000.0000000000002</v>
      </c>
      <c r="W519" s="105">
        <f t="shared" ref="W519:W582" si="158">(cNES*L519+cOSEX*G519+cEREX*H519+cHOEX*I519 + cNES*S519 + cOSEX*N519 + cEREX*O519 + cHOEX*P519)/(1+cDR)^A$5:A$65536</f>
        <v>722823.92431386444</v>
      </c>
      <c r="X519" s="112">
        <f t="shared" si="143"/>
        <v>628.5458415721929</v>
      </c>
      <c r="Y519" s="32">
        <f>(uNES*L519+ uOCEX*G519+uEREX*'PH + UC'!H519+uHOEX*I519+uNES*S519+ uOCEX*N519+uEREX*O519+uHOEX*P519)/(1+oDR)^A$5:A$65536</f>
        <v>353.57961613958713</v>
      </c>
    </row>
    <row r="520" spans="1:25" x14ac:dyDescent="0.25">
      <c r="A520" s="4">
        <v>514</v>
      </c>
      <c r="C520" s="110">
        <f>IF(male=0,VLOOKUP((A518:A1352/'Life tables'!$I$2)+age,lifetable,13,1),IF(male=1,VLOOKUP((A518:A1352/'Life tables'!$I$2)+age,lifetable,10,1),"error"))</f>
        <v>8.3784722123148025E-4</v>
      </c>
      <c r="F520" s="101">
        <f t="shared" si="145"/>
        <v>159.89117470328176</v>
      </c>
      <c r="G520" s="101">
        <f t="shared" si="146"/>
        <v>16.061403132736544</v>
      </c>
      <c r="H520" s="101">
        <f t="shared" si="147"/>
        <v>0.36754547844520474</v>
      </c>
      <c r="I520" s="101">
        <f t="shared" si="148"/>
        <v>0.36754547844520474</v>
      </c>
      <c r="J520" s="101">
        <f t="shared" si="149"/>
        <v>63.722120577314556</v>
      </c>
      <c r="K520" s="101">
        <f t="shared" si="150"/>
        <v>18.05664965528587</v>
      </c>
      <c r="L520" s="101">
        <f t="shared" ref="L520:L583" si="159">F520-SUM(G520:K520)</f>
        <v>61.31591038105438</v>
      </c>
      <c r="M520" s="101">
        <f t="shared" si="151"/>
        <v>840.10882529671846</v>
      </c>
      <c r="N520" s="101">
        <f t="shared" si="152"/>
        <v>80.904300078947713</v>
      </c>
      <c r="O520" s="101">
        <f t="shared" si="153"/>
        <v>1.9311772567356318</v>
      </c>
      <c r="P520" s="101">
        <f t="shared" si="154"/>
        <v>1.9311772567356318</v>
      </c>
      <c r="Q520" s="101">
        <f t="shared" si="155"/>
        <v>279.56737942558863</v>
      </c>
      <c r="R520" s="101">
        <f t="shared" si="156"/>
        <v>11.082261830168054</v>
      </c>
      <c r="S520" s="101">
        <f t="shared" ref="S520:S583" si="160">M520-SUM(N520:R520)</f>
        <v>464.69252944854276</v>
      </c>
      <c r="T520" s="101">
        <f t="shared" si="144"/>
        <v>343.2895000029032</v>
      </c>
      <c r="U520" s="101">
        <f t="shared" si="144"/>
        <v>29.138911485453924</v>
      </c>
      <c r="V520" s="33">
        <f t="shared" si="157"/>
        <v>1000.0000000000002</v>
      </c>
      <c r="W520" s="105">
        <f t="shared" si="158"/>
        <v>720693.051597554</v>
      </c>
      <c r="X520" s="112">
        <f t="shared" ref="X520:X583" si="161">(L520+G520+H520+I520+N520+O520+P520+S520)</f>
        <v>627.57158851164309</v>
      </c>
      <c r="Y520" s="32">
        <f>(uNES*L520+ uOCEX*G520+uEREX*'PH + UC'!H520+uHOEX*I520+uNES*S520+ uOCEX*N520+uEREX*O520+uHOEX*P520)/(1+oDR)^A$5:A$65536</f>
        <v>352.91573046493403</v>
      </c>
    </row>
    <row r="521" spans="1:25" x14ac:dyDescent="0.25">
      <c r="A521" s="4">
        <v>515</v>
      </c>
      <c r="C521" s="110">
        <f>IF(male=0,VLOOKUP((A519:A1353/'Life tables'!$I$2)+age,lifetable,13,1),IF(male=1,VLOOKUP((A519:A1353/'Life tables'!$I$2)+age,lifetable,10,1),"error"))</f>
        <v>8.3784722123148025E-4</v>
      </c>
      <c r="F521" s="101">
        <f t="shared" si="145"/>
        <v>159.89117470075524</v>
      </c>
      <c r="G521" s="101">
        <f t="shared" si="146"/>
        <v>16.061403132482752</v>
      </c>
      <c r="H521" s="101">
        <f t="shared" si="147"/>
        <v>0.36754547843939694</v>
      </c>
      <c r="I521" s="101">
        <f t="shared" si="148"/>
        <v>0.36754547843939694</v>
      </c>
      <c r="J521" s="101">
        <f t="shared" si="149"/>
        <v>63.870157849636222</v>
      </c>
      <c r="K521" s="101">
        <f t="shared" si="150"/>
        <v>18.085461222022555</v>
      </c>
      <c r="L521" s="101">
        <f t="shared" si="159"/>
        <v>61.139061539734911</v>
      </c>
      <c r="M521" s="101">
        <f t="shared" si="151"/>
        <v>840.10882529924504</v>
      </c>
      <c r="N521" s="101">
        <f t="shared" si="152"/>
        <v>80.904300079191032</v>
      </c>
      <c r="O521" s="101">
        <f t="shared" si="153"/>
        <v>1.9311772567414396</v>
      </c>
      <c r="P521" s="101">
        <f t="shared" si="154"/>
        <v>1.9311772567414396</v>
      </c>
      <c r="Q521" s="101">
        <f t="shared" si="155"/>
        <v>280.34228377640119</v>
      </c>
      <c r="R521" s="101">
        <f t="shared" si="156"/>
        <v>11.104761700846526</v>
      </c>
      <c r="S521" s="101">
        <f t="shared" si="160"/>
        <v>463.89512522932341</v>
      </c>
      <c r="T521" s="101">
        <f t="shared" si="144"/>
        <v>344.21244162603739</v>
      </c>
      <c r="U521" s="101">
        <f t="shared" si="144"/>
        <v>29.190222922869083</v>
      </c>
      <c r="V521" s="33">
        <f t="shared" si="157"/>
        <v>1000.0000000000002</v>
      </c>
      <c r="W521" s="105">
        <f t="shared" si="158"/>
        <v>718566.12229376368</v>
      </c>
      <c r="X521" s="112">
        <f t="shared" si="161"/>
        <v>626.59733545109384</v>
      </c>
      <c r="Y521" s="32">
        <f>(uNES*L521+ uOCEX*G521+uEREX*'PH + UC'!H521+uHOEX*I521+uNES*S521+ uOCEX*N521+uEREX*O521+uHOEX*P521)/(1+oDR)^A$5:A$65536</f>
        <v>352.25219739822779</v>
      </c>
    </row>
    <row r="522" spans="1:25" x14ac:dyDescent="0.25">
      <c r="A522" s="4">
        <v>516</v>
      </c>
      <c r="C522" s="110">
        <f>IF(male=0,VLOOKUP((A520:A1354/'Life tables'!$I$2)+age,lifetable,13,1),IF(male=1,VLOOKUP((A520:A1354/'Life tables'!$I$2)+age,lifetable,10,1),"error"))</f>
        <v>8.3784722123148025E-4</v>
      </c>
      <c r="F522" s="101">
        <f t="shared" si="145"/>
        <v>159.89117469834125</v>
      </c>
      <c r="G522" s="101">
        <f t="shared" si="146"/>
        <v>16.061403132240262</v>
      </c>
      <c r="H522" s="101">
        <f t="shared" si="147"/>
        <v>0.36754547843384788</v>
      </c>
      <c r="I522" s="101">
        <f t="shared" si="148"/>
        <v>0.36754547843384788</v>
      </c>
      <c r="J522" s="101">
        <f t="shared" si="149"/>
        <v>64.018195121955657</v>
      </c>
      <c r="K522" s="101">
        <f t="shared" si="150"/>
        <v>18.114272788758807</v>
      </c>
      <c r="L522" s="101">
        <f t="shared" si="159"/>
        <v>60.962212698518826</v>
      </c>
      <c r="M522" s="101">
        <f t="shared" si="151"/>
        <v>840.10882530165895</v>
      </c>
      <c r="N522" s="101">
        <f t="shared" si="152"/>
        <v>80.904300079423493</v>
      </c>
      <c r="O522" s="101">
        <f t="shared" si="153"/>
        <v>1.9311772567469885</v>
      </c>
      <c r="P522" s="101">
        <f t="shared" si="154"/>
        <v>1.9311772567469885</v>
      </c>
      <c r="Q522" s="101">
        <f t="shared" si="155"/>
        <v>281.11718812721597</v>
      </c>
      <c r="R522" s="101">
        <f t="shared" si="156"/>
        <v>11.127261571525061</v>
      </c>
      <c r="S522" s="101">
        <f t="shared" si="160"/>
        <v>463.09772101000044</v>
      </c>
      <c r="T522" s="101">
        <f t="shared" si="144"/>
        <v>345.13538324917164</v>
      </c>
      <c r="U522" s="101">
        <f t="shared" si="144"/>
        <v>29.241534360283868</v>
      </c>
      <c r="V522" s="33">
        <f t="shared" si="157"/>
        <v>1000.0000000000002</v>
      </c>
      <c r="W522" s="105">
        <f t="shared" si="158"/>
        <v>716443.13015263097</v>
      </c>
      <c r="X522" s="112">
        <f t="shared" si="161"/>
        <v>625.62308239054471</v>
      </c>
      <c r="Y522" s="32">
        <f>(uNES*L522+ uOCEX*G522+uEREX*'PH + UC'!H522+uHOEX*I522+uNES*S522+ uOCEX*N522+uEREX*O522+uHOEX*P522)/(1+oDR)^A$5:A$65536</f>
        <v>351.58901679156418</v>
      </c>
    </row>
    <row r="523" spans="1:25" x14ac:dyDescent="0.25">
      <c r="A523" s="4">
        <v>517</v>
      </c>
      <c r="C523" s="110">
        <f>IF(male=0,VLOOKUP((A521:A1355/'Life tables'!$I$2)+age,lifetable,13,1),IF(male=1,VLOOKUP((A521:A1355/'Life tables'!$I$2)+age,lifetable,10,1),"error"))</f>
        <v>8.3784722123148025E-4</v>
      </c>
      <c r="F523" s="101">
        <f t="shared" si="145"/>
        <v>159.89117469603474</v>
      </c>
      <c r="G523" s="101">
        <f t="shared" si="146"/>
        <v>16.061403132008568</v>
      </c>
      <c r="H523" s="101">
        <f t="shared" si="147"/>
        <v>0.36754547842854585</v>
      </c>
      <c r="I523" s="101">
        <f t="shared" si="148"/>
        <v>0.36754547842854585</v>
      </c>
      <c r="J523" s="101">
        <f t="shared" si="149"/>
        <v>64.166232394272953</v>
      </c>
      <c r="K523" s="101">
        <f t="shared" si="150"/>
        <v>18.143084355494643</v>
      </c>
      <c r="L523" s="101">
        <f t="shared" si="159"/>
        <v>60.785363857401478</v>
      </c>
      <c r="M523" s="101">
        <f t="shared" si="151"/>
        <v>840.10882530396543</v>
      </c>
      <c r="N523" s="101">
        <f t="shared" si="152"/>
        <v>80.904300079645623</v>
      </c>
      <c r="O523" s="101">
        <f t="shared" si="153"/>
        <v>1.9311772567522905</v>
      </c>
      <c r="P523" s="101">
        <f t="shared" si="154"/>
        <v>1.9311772567522905</v>
      </c>
      <c r="Q523" s="101">
        <f t="shared" si="155"/>
        <v>281.89209247803291</v>
      </c>
      <c r="R523" s="101">
        <f t="shared" si="156"/>
        <v>11.149761442203658</v>
      </c>
      <c r="S523" s="101">
        <f t="shared" si="160"/>
        <v>462.30031679057862</v>
      </c>
      <c r="T523" s="101">
        <f t="shared" si="144"/>
        <v>346.05832487230589</v>
      </c>
      <c r="U523" s="101">
        <f t="shared" si="144"/>
        <v>29.292845797698302</v>
      </c>
      <c r="V523" s="33">
        <f t="shared" si="157"/>
        <v>1000.0000000000002</v>
      </c>
      <c r="W523" s="105">
        <f t="shared" si="158"/>
        <v>714324.06893345073</v>
      </c>
      <c r="X523" s="112">
        <f t="shared" si="161"/>
        <v>624.64882932999592</v>
      </c>
      <c r="Y523" s="32">
        <f>(uNES*L523+ uOCEX*G523+uEREX*'PH + UC'!H523+uHOEX*I523+uNES*S523+ uOCEX*N523+uEREX*O523+uHOEX*P523)/(1+oDR)^A$5:A$65536</f>
        <v>350.9261884970955</v>
      </c>
    </row>
    <row r="524" spans="1:25" x14ac:dyDescent="0.25">
      <c r="A524" s="4">
        <v>518</v>
      </c>
      <c r="C524" s="110">
        <f>IF(male=0,VLOOKUP((A522:A1356/'Life tables'!$I$2)+age,lifetable,13,1),IF(male=1,VLOOKUP((A522:A1356/'Life tables'!$I$2)+age,lifetable,10,1),"error"))</f>
        <v>8.3784722123148025E-4</v>
      </c>
      <c r="F524" s="101">
        <f t="shared" si="145"/>
        <v>159.89117469383098</v>
      </c>
      <c r="G524" s="101">
        <f t="shared" si="146"/>
        <v>16.061403131787195</v>
      </c>
      <c r="H524" s="101">
        <f t="shared" si="147"/>
        <v>0.36754547842348001</v>
      </c>
      <c r="I524" s="101">
        <f t="shared" si="148"/>
        <v>0.36754547842348001</v>
      </c>
      <c r="J524" s="101">
        <f t="shared" si="149"/>
        <v>64.314269666588203</v>
      </c>
      <c r="K524" s="101">
        <f t="shared" si="150"/>
        <v>18.171895922230082</v>
      </c>
      <c r="L524" s="101">
        <f t="shared" si="159"/>
        <v>60.608515016378533</v>
      </c>
      <c r="M524" s="101">
        <f t="shared" si="151"/>
        <v>840.10882530616925</v>
      </c>
      <c r="N524" s="101">
        <f t="shared" si="152"/>
        <v>80.904300079857848</v>
      </c>
      <c r="O524" s="101">
        <f t="shared" si="153"/>
        <v>1.9311772567573564</v>
      </c>
      <c r="P524" s="101">
        <f t="shared" si="154"/>
        <v>1.9311772567573564</v>
      </c>
      <c r="Q524" s="101">
        <f t="shared" si="155"/>
        <v>282.66699682885189</v>
      </c>
      <c r="R524" s="101">
        <f t="shared" si="156"/>
        <v>11.172261312882314</v>
      </c>
      <c r="S524" s="101">
        <f t="shared" si="160"/>
        <v>461.5029125710625</v>
      </c>
      <c r="T524" s="101">
        <f t="shared" si="144"/>
        <v>346.98126649544008</v>
      </c>
      <c r="U524" s="101">
        <f t="shared" si="144"/>
        <v>29.344157235112398</v>
      </c>
      <c r="V524" s="33">
        <f t="shared" si="157"/>
        <v>1000.0000000000002</v>
      </c>
      <c r="W524" s="105">
        <f t="shared" si="158"/>
        <v>712208.93240466318</v>
      </c>
      <c r="X524" s="112">
        <f t="shared" si="161"/>
        <v>623.6745762694477</v>
      </c>
      <c r="Y524" s="32">
        <f>(uNES*L524+ uOCEX*G524+uEREX*'PH + UC'!H524+uHOEX*I524+uNES*S524+ uOCEX*N524+uEREX*O524+uHOEX*P524)/(1+oDR)^A$5:A$65536</f>
        <v>350.26371236702983</v>
      </c>
    </row>
    <row r="525" spans="1:25" x14ac:dyDescent="0.25">
      <c r="A525" s="4">
        <v>519</v>
      </c>
      <c r="C525" s="110">
        <f>IF(male=0,VLOOKUP((A523:A1357/'Life tables'!$I$2)+age,lifetable,13,1),IF(male=1,VLOOKUP((A523:A1357/'Life tables'!$I$2)+age,lifetable,10,1),"error"))</f>
        <v>8.3784722123148025E-4</v>
      </c>
      <c r="F525" s="101">
        <f t="shared" si="145"/>
        <v>159.89117469172538</v>
      </c>
      <c r="G525" s="101">
        <f t="shared" si="146"/>
        <v>16.061403131575684</v>
      </c>
      <c r="H525" s="101">
        <f t="shared" si="147"/>
        <v>0.36754547841863983</v>
      </c>
      <c r="I525" s="101">
        <f t="shared" si="148"/>
        <v>0.36754547841863983</v>
      </c>
      <c r="J525" s="101">
        <f t="shared" si="149"/>
        <v>64.462306938901506</v>
      </c>
      <c r="K525" s="101">
        <f t="shared" si="150"/>
        <v>18.20070748896514</v>
      </c>
      <c r="L525" s="101">
        <f t="shared" si="159"/>
        <v>60.43166617544577</v>
      </c>
      <c r="M525" s="101">
        <f t="shared" si="151"/>
        <v>840.10882530827485</v>
      </c>
      <c r="N525" s="101">
        <f t="shared" si="152"/>
        <v>80.904300080060622</v>
      </c>
      <c r="O525" s="101">
        <f t="shared" si="153"/>
        <v>1.9311772567621965</v>
      </c>
      <c r="P525" s="101">
        <f t="shared" si="154"/>
        <v>1.9311772567621965</v>
      </c>
      <c r="Q525" s="101">
        <f t="shared" si="155"/>
        <v>283.44190117967281</v>
      </c>
      <c r="R525" s="101">
        <f t="shared" si="156"/>
        <v>11.194761183561027</v>
      </c>
      <c r="S525" s="101">
        <f t="shared" si="160"/>
        <v>460.70550835145599</v>
      </c>
      <c r="T525" s="101">
        <f t="shared" si="144"/>
        <v>347.90420811857433</v>
      </c>
      <c r="U525" s="101">
        <f t="shared" si="144"/>
        <v>29.395468672526167</v>
      </c>
      <c r="V525" s="33">
        <f t="shared" si="157"/>
        <v>1000.0000000000002</v>
      </c>
      <c r="W525" s="105">
        <f t="shared" si="158"/>
        <v>710097.71434384002</v>
      </c>
      <c r="X525" s="112">
        <f t="shared" si="161"/>
        <v>622.7003232088997</v>
      </c>
      <c r="Y525" s="32">
        <f>(uNES*L525+ uOCEX*G525+uEREX*'PH + UC'!H525+uHOEX*I525+uNES*S525+ uOCEX*N525+uEREX*O525+uHOEX*P525)/(1+oDR)^A$5:A$65536</f>
        <v>349.60158825363089</v>
      </c>
    </row>
    <row r="526" spans="1:25" x14ac:dyDescent="0.25">
      <c r="A526" s="4">
        <v>520</v>
      </c>
      <c r="C526" s="110">
        <f>IF(male=0,VLOOKUP((A524:A1358/'Life tables'!$I$2)+age,lifetable,13,1),IF(male=1,VLOOKUP((A524:A1358/'Life tables'!$I$2)+age,lifetable,10,1),"error"))</f>
        <v>8.3784722123148025E-4</v>
      </c>
      <c r="F526" s="101">
        <f t="shared" si="145"/>
        <v>159.89117468971355</v>
      </c>
      <c r="G526" s="101">
        <f t="shared" si="146"/>
        <v>16.061403131373591</v>
      </c>
      <c r="H526" s="101">
        <f t="shared" si="147"/>
        <v>0.36754547841401519</v>
      </c>
      <c r="I526" s="101">
        <f t="shared" si="148"/>
        <v>0.36754547841401519</v>
      </c>
      <c r="J526" s="101">
        <f t="shared" si="149"/>
        <v>64.610344211212947</v>
      </c>
      <c r="K526" s="101">
        <f t="shared" si="150"/>
        <v>18.229519055699836</v>
      </c>
      <c r="L526" s="101">
        <f t="shared" si="159"/>
        <v>60.254817334599139</v>
      </c>
      <c r="M526" s="101">
        <f t="shared" si="151"/>
        <v>840.10882531028665</v>
      </c>
      <c r="N526" s="101">
        <f t="shared" si="152"/>
        <v>80.904300080254359</v>
      </c>
      <c r="O526" s="101">
        <f t="shared" si="153"/>
        <v>1.9311772567668213</v>
      </c>
      <c r="P526" s="101">
        <f t="shared" si="154"/>
        <v>1.9311772567668213</v>
      </c>
      <c r="Q526" s="101">
        <f t="shared" si="155"/>
        <v>284.21680553049555</v>
      </c>
      <c r="R526" s="101">
        <f t="shared" si="156"/>
        <v>11.217261054239794</v>
      </c>
      <c r="S526" s="101">
        <f t="shared" si="160"/>
        <v>459.90810413176337</v>
      </c>
      <c r="T526" s="101">
        <f t="shared" si="144"/>
        <v>348.82714974170847</v>
      </c>
      <c r="U526" s="101">
        <f t="shared" si="144"/>
        <v>29.446780109939631</v>
      </c>
      <c r="V526" s="33">
        <f t="shared" si="157"/>
        <v>1000.0000000000002</v>
      </c>
      <c r="W526" s="105">
        <f t="shared" si="158"/>
        <v>707990.40853767144</v>
      </c>
      <c r="X526" s="112">
        <f t="shared" si="161"/>
        <v>621.72607014835216</v>
      </c>
      <c r="Y526" s="32">
        <f>(uNES*L526+ uOCEX*G526+uEREX*'PH + UC'!H526+uHOEX*I526+uNES*S526+ uOCEX*N526+uEREX*O526+uHOEX*P526)/(1+oDR)^A$5:A$65536</f>
        <v>348.93981600921819</v>
      </c>
    </row>
    <row r="527" spans="1:25" x14ac:dyDescent="0.25">
      <c r="A527" s="4">
        <v>521</v>
      </c>
      <c r="C527" s="110">
        <f>IF(male=0,VLOOKUP((A525:A1359/'Life tables'!$I$2)+age,lifetable,13,1),IF(male=1,VLOOKUP((A525:A1359/'Life tables'!$I$2)+age,lifetable,10,1),"error"))</f>
        <v>8.3784722123148025E-4</v>
      </c>
      <c r="F527" s="101">
        <f t="shared" si="145"/>
        <v>159.89117468779133</v>
      </c>
      <c r="G527" s="101">
        <f t="shared" si="146"/>
        <v>16.061403131180498</v>
      </c>
      <c r="H527" s="101">
        <f t="shared" si="147"/>
        <v>0.36754547840959656</v>
      </c>
      <c r="I527" s="101">
        <f t="shared" si="148"/>
        <v>0.36754547840959656</v>
      </c>
      <c r="J527" s="101">
        <f t="shared" si="149"/>
        <v>64.758381483522612</v>
      </c>
      <c r="K527" s="101">
        <f t="shared" si="150"/>
        <v>18.258330622434187</v>
      </c>
      <c r="L527" s="101">
        <f t="shared" si="159"/>
        <v>60.077968493834845</v>
      </c>
      <c r="M527" s="101">
        <f t="shared" si="151"/>
        <v>840.10882531220886</v>
      </c>
      <c r="N527" s="101">
        <f t="shared" si="152"/>
        <v>80.904300080439484</v>
      </c>
      <c r="O527" s="101">
        <f t="shared" si="153"/>
        <v>1.9311772567712397</v>
      </c>
      <c r="P527" s="101">
        <f t="shared" si="154"/>
        <v>1.9311772567712397</v>
      </c>
      <c r="Q527" s="101">
        <f t="shared" si="155"/>
        <v>284.99170988132011</v>
      </c>
      <c r="R527" s="101">
        <f t="shared" si="156"/>
        <v>11.239760924918611</v>
      </c>
      <c r="S527" s="101">
        <f t="shared" si="160"/>
        <v>459.11069991198821</v>
      </c>
      <c r="T527" s="101">
        <f t="shared" si="144"/>
        <v>349.75009136484272</v>
      </c>
      <c r="U527" s="101">
        <f t="shared" si="144"/>
        <v>29.4980915473528</v>
      </c>
      <c r="V527" s="33">
        <f t="shared" si="157"/>
        <v>1000.0000000000002</v>
      </c>
      <c r="W527" s="105">
        <f t="shared" si="158"/>
        <v>705887.00878195348</v>
      </c>
      <c r="X527" s="112">
        <f t="shared" si="161"/>
        <v>620.75181708780474</v>
      </c>
      <c r="Y527" s="32">
        <f>(uNES*L527+ uOCEX*G527+uEREX*'PH + UC'!H527+uHOEX*I527+uNES*S527+ uOCEX*N527+uEREX*O527+uHOEX*P527)/(1+oDR)^A$5:A$65536</f>
        <v>348.27839548616754</v>
      </c>
    </row>
    <row r="528" spans="1:25" x14ac:dyDescent="0.25">
      <c r="A528" s="4">
        <v>522</v>
      </c>
      <c r="C528" s="110">
        <f>IF(male=0,VLOOKUP((A526:A1360/'Life tables'!$I$2)+age,lifetable,13,1),IF(male=1,VLOOKUP((A526:A1360/'Life tables'!$I$2)+age,lifetable,10,1),"error"))</f>
        <v>9.128120834711595E-4</v>
      </c>
      <c r="F528" s="101">
        <f t="shared" si="145"/>
        <v>159.89117468595472</v>
      </c>
      <c r="G528" s="101">
        <f t="shared" si="146"/>
        <v>16.061403130996009</v>
      </c>
      <c r="H528" s="101">
        <f t="shared" si="147"/>
        <v>0.36754547840537466</v>
      </c>
      <c r="I528" s="101">
        <f t="shared" si="148"/>
        <v>0.36754547840537466</v>
      </c>
      <c r="J528" s="101">
        <f t="shared" si="149"/>
        <v>64.919664122579647</v>
      </c>
      <c r="K528" s="101">
        <f t="shared" si="150"/>
        <v>18.287142189168204</v>
      </c>
      <c r="L528" s="101">
        <f t="shared" si="159"/>
        <v>59.887874286400105</v>
      </c>
      <c r="M528" s="101">
        <f t="shared" si="151"/>
        <v>840.10882531404548</v>
      </c>
      <c r="N528" s="101">
        <f t="shared" si="152"/>
        <v>80.904300080616352</v>
      </c>
      <c r="O528" s="101">
        <f t="shared" si="153"/>
        <v>1.9311772567754617</v>
      </c>
      <c r="P528" s="101">
        <f t="shared" si="154"/>
        <v>1.9311772567754617</v>
      </c>
      <c r="Q528" s="101">
        <f t="shared" si="155"/>
        <v>285.83594739508652</v>
      </c>
      <c r="R528" s="101">
        <f t="shared" si="156"/>
        <v>11.262260795597479</v>
      </c>
      <c r="S528" s="101">
        <f t="shared" si="160"/>
        <v>458.24396252919422</v>
      </c>
      <c r="T528" s="101">
        <f t="shared" si="144"/>
        <v>350.75561151766618</v>
      </c>
      <c r="U528" s="101">
        <f t="shared" si="144"/>
        <v>29.549402984765685</v>
      </c>
      <c r="V528" s="33">
        <f t="shared" si="157"/>
        <v>1000.0000000000002</v>
      </c>
      <c r="W528" s="105">
        <f t="shared" si="158"/>
        <v>703678.32158324553</v>
      </c>
      <c r="X528" s="112">
        <f t="shared" si="161"/>
        <v>619.69498549756838</v>
      </c>
      <c r="Y528" s="32">
        <f>(uNES*L528+ uOCEX*G528+uEREX*'PH + UC'!H528+uHOEX*I528+uNES*S528+ uOCEX*N528+uEREX*O528+uHOEX*P528)/(1+oDR)^A$5:A$65536</f>
        <v>347.56978347668553</v>
      </c>
    </row>
    <row r="529" spans="1:25" x14ac:dyDescent="0.25">
      <c r="A529" s="4">
        <v>523</v>
      </c>
      <c r="C529" s="110">
        <f>IF(male=0,VLOOKUP((A527:A1361/'Life tables'!$I$2)+age,lifetable,13,1),IF(male=1,VLOOKUP((A527:A1361/'Life tables'!$I$2)+age,lifetable,10,1),"error"))</f>
        <v>9.128120834711595E-4</v>
      </c>
      <c r="F529" s="101">
        <f t="shared" si="145"/>
        <v>159.89117468419991</v>
      </c>
      <c r="G529" s="101">
        <f t="shared" si="146"/>
        <v>16.061403130819734</v>
      </c>
      <c r="H529" s="101">
        <f t="shared" si="147"/>
        <v>0.36754547840134083</v>
      </c>
      <c r="I529" s="101">
        <f t="shared" si="148"/>
        <v>0.36754547840134083</v>
      </c>
      <c r="J529" s="101">
        <f t="shared" si="149"/>
        <v>65.08094676163492</v>
      </c>
      <c r="K529" s="101">
        <f t="shared" si="150"/>
        <v>18.315953755901905</v>
      </c>
      <c r="L529" s="101">
        <f t="shared" si="159"/>
        <v>59.697780079040669</v>
      </c>
      <c r="M529" s="101">
        <f t="shared" si="151"/>
        <v>840.10882531580023</v>
      </c>
      <c r="N529" s="101">
        <f t="shared" si="152"/>
        <v>80.904300080785333</v>
      </c>
      <c r="O529" s="101">
        <f t="shared" si="153"/>
        <v>1.9311772567794954</v>
      </c>
      <c r="P529" s="101">
        <f t="shared" si="154"/>
        <v>1.9311772567794954</v>
      </c>
      <c r="Q529" s="101">
        <f t="shared" si="155"/>
        <v>286.6801849088547</v>
      </c>
      <c r="R529" s="101">
        <f t="shared" si="156"/>
        <v>11.284760666276393</v>
      </c>
      <c r="S529" s="101">
        <f t="shared" si="160"/>
        <v>457.3772251463248</v>
      </c>
      <c r="T529" s="101">
        <f t="shared" si="144"/>
        <v>351.76113167048959</v>
      </c>
      <c r="U529" s="101">
        <f t="shared" si="144"/>
        <v>29.600714422178299</v>
      </c>
      <c r="V529" s="33">
        <f t="shared" si="157"/>
        <v>1000.0000000000001</v>
      </c>
      <c r="W529" s="105">
        <f t="shared" si="158"/>
        <v>701473.7790451895</v>
      </c>
      <c r="X529" s="112">
        <f t="shared" si="161"/>
        <v>618.63815390733225</v>
      </c>
      <c r="Y529" s="32">
        <f>(uNES*L529+ uOCEX*G529+uEREX*'PH + UC'!H529+uHOEX*I529+uNES*S529+ uOCEX*N529+uEREX*O529+uHOEX*P529)/(1+oDR)^A$5:A$65536</f>
        <v>346.86155023913636</v>
      </c>
    </row>
    <row r="530" spans="1:25" x14ac:dyDescent="0.25">
      <c r="A530" s="4">
        <v>524</v>
      </c>
      <c r="C530" s="110">
        <f>IF(male=0,VLOOKUP((A528:A1362/'Life tables'!$I$2)+age,lifetable,13,1),IF(male=1,VLOOKUP((A528:A1362/'Life tables'!$I$2)+age,lifetable,10,1),"error"))</f>
        <v>9.128120834711595E-4</v>
      </c>
      <c r="F530" s="101">
        <f t="shared" si="145"/>
        <v>159.89117468252329</v>
      </c>
      <c r="G530" s="101">
        <f t="shared" si="146"/>
        <v>16.061403130651314</v>
      </c>
      <c r="H530" s="101">
        <f t="shared" si="147"/>
        <v>0.36754547839748675</v>
      </c>
      <c r="I530" s="101">
        <f t="shared" si="148"/>
        <v>0.36754547839748675</v>
      </c>
      <c r="J530" s="101">
        <f t="shared" si="149"/>
        <v>65.242229400688501</v>
      </c>
      <c r="K530" s="101">
        <f t="shared" si="150"/>
        <v>18.344765322635304</v>
      </c>
      <c r="L530" s="101">
        <f t="shared" si="159"/>
        <v>59.507685871753182</v>
      </c>
      <c r="M530" s="101">
        <f t="shared" si="151"/>
        <v>840.10882531747689</v>
      </c>
      <c r="N530" s="101">
        <f t="shared" si="152"/>
        <v>80.904300080946797</v>
      </c>
      <c r="O530" s="101">
        <f t="shared" si="153"/>
        <v>1.9311772567833496</v>
      </c>
      <c r="P530" s="101">
        <f t="shared" si="154"/>
        <v>1.9311772567833496</v>
      </c>
      <c r="Q530" s="101">
        <f t="shared" si="155"/>
        <v>287.52442242262453</v>
      </c>
      <c r="R530" s="101">
        <f t="shared" si="156"/>
        <v>11.307260536955351</v>
      </c>
      <c r="S530" s="101">
        <f t="shared" si="160"/>
        <v>456.51048776338348</v>
      </c>
      <c r="T530" s="101">
        <f t="shared" si="144"/>
        <v>352.76665182331305</v>
      </c>
      <c r="U530" s="101">
        <f t="shared" si="144"/>
        <v>29.652025859590655</v>
      </c>
      <c r="V530" s="33">
        <f t="shared" si="157"/>
        <v>1000.0000000000002</v>
      </c>
      <c r="W530" s="105">
        <f t="shared" si="158"/>
        <v>699273.37455810572</v>
      </c>
      <c r="X530" s="112">
        <f t="shared" si="161"/>
        <v>617.58132231709646</v>
      </c>
      <c r="Y530" s="32">
        <f>(uNES*L530+ uOCEX*G530+uEREX*'PH + UC'!H530+uHOEX*I530+uNES*S530+ uOCEX*N530+uEREX*O530+uHOEX*P530)/(1+oDR)^A$5:A$65536</f>
        <v>346.15369561426661</v>
      </c>
    </row>
    <row r="531" spans="1:25" x14ac:dyDescent="0.25">
      <c r="A531" s="4">
        <v>525</v>
      </c>
      <c r="C531" s="110">
        <f>IF(male=0,VLOOKUP((A529:A1363/'Life tables'!$I$2)+age,lifetable,13,1),IF(male=1,VLOOKUP((A529:A1363/'Life tables'!$I$2)+age,lifetable,10,1),"error"))</f>
        <v>9.128120834711595E-4</v>
      </c>
      <c r="F531" s="101">
        <f t="shared" si="145"/>
        <v>159.89117468092132</v>
      </c>
      <c r="G531" s="101">
        <f t="shared" si="146"/>
        <v>16.061403130490394</v>
      </c>
      <c r="H531" s="101">
        <f t="shared" si="147"/>
        <v>0.3675454783938043</v>
      </c>
      <c r="I531" s="101">
        <f t="shared" si="148"/>
        <v>0.3675454783938043</v>
      </c>
      <c r="J531" s="101">
        <f t="shared" si="149"/>
        <v>65.403512039740463</v>
      </c>
      <c r="K531" s="101">
        <f t="shared" si="150"/>
        <v>18.373576889368415</v>
      </c>
      <c r="L531" s="101">
        <f t="shared" si="159"/>
        <v>59.317591664534433</v>
      </c>
      <c r="M531" s="101">
        <f t="shared" si="151"/>
        <v>840.10882531907885</v>
      </c>
      <c r="N531" s="101">
        <f t="shared" si="152"/>
        <v>80.90430008110107</v>
      </c>
      <c r="O531" s="101">
        <f t="shared" si="153"/>
        <v>1.931177256787032</v>
      </c>
      <c r="P531" s="101">
        <f t="shared" si="154"/>
        <v>1.931177256787032</v>
      </c>
      <c r="Q531" s="101">
        <f t="shared" si="155"/>
        <v>288.368659936396</v>
      </c>
      <c r="R531" s="101">
        <f t="shared" si="156"/>
        <v>11.329760407634353</v>
      </c>
      <c r="S531" s="101">
        <f t="shared" si="160"/>
        <v>455.64375038037338</v>
      </c>
      <c r="T531" s="101">
        <f t="shared" si="144"/>
        <v>353.77217197613646</v>
      </c>
      <c r="U531" s="101">
        <f t="shared" si="144"/>
        <v>29.703337297002768</v>
      </c>
      <c r="V531" s="33">
        <f t="shared" si="157"/>
        <v>1000.0000000000002</v>
      </c>
      <c r="W531" s="105">
        <f t="shared" si="158"/>
        <v>697077.10152203171</v>
      </c>
      <c r="X531" s="112">
        <f t="shared" si="161"/>
        <v>616.5244907268609</v>
      </c>
      <c r="Y531" s="32">
        <f>(uNES*L531+ uOCEX*G531+uEREX*'PH + UC'!H531+uHOEX*I531+uNES*S531+ uOCEX*N531+uEREX*O531+uHOEX*P531)/(1+oDR)^A$5:A$65536</f>
        <v>345.44621944288264</v>
      </c>
    </row>
    <row r="532" spans="1:25" x14ac:dyDescent="0.25">
      <c r="A532" s="4">
        <v>526</v>
      </c>
      <c r="C532" s="110">
        <f>IF(male=0,VLOOKUP((A530:A1364/'Life tables'!$I$2)+age,lifetable,13,1),IF(male=1,VLOOKUP((A530:A1364/'Life tables'!$I$2)+age,lifetable,10,1),"error"))</f>
        <v>9.128120834711595E-4</v>
      </c>
      <c r="F532" s="101">
        <f t="shared" si="145"/>
        <v>159.8911746793907</v>
      </c>
      <c r="G532" s="101">
        <f t="shared" si="146"/>
        <v>16.06140313033664</v>
      </c>
      <c r="H532" s="101">
        <f t="shared" si="147"/>
        <v>0.36754547839028578</v>
      </c>
      <c r="I532" s="101">
        <f t="shared" si="148"/>
        <v>0.36754547839028578</v>
      </c>
      <c r="J532" s="101">
        <f t="shared" si="149"/>
        <v>65.564794678790875</v>
      </c>
      <c r="K532" s="101">
        <f t="shared" si="150"/>
        <v>18.402388456101249</v>
      </c>
      <c r="L532" s="101">
        <f t="shared" si="159"/>
        <v>59.127497457381367</v>
      </c>
      <c r="M532" s="101">
        <f t="shared" si="151"/>
        <v>840.10882532060953</v>
      </c>
      <c r="N532" s="101">
        <f t="shared" si="152"/>
        <v>80.904300081248479</v>
      </c>
      <c r="O532" s="101">
        <f t="shared" si="153"/>
        <v>1.9311772567905505</v>
      </c>
      <c r="P532" s="101">
        <f t="shared" si="154"/>
        <v>1.9311772567905505</v>
      </c>
      <c r="Q532" s="101">
        <f t="shared" si="155"/>
        <v>289.21289745016901</v>
      </c>
      <c r="R532" s="101">
        <f t="shared" si="156"/>
        <v>11.352260278313397</v>
      </c>
      <c r="S532" s="101">
        <f t="shared" si="160"/>
        <v>454.77701299729756</v>
      </c>
      <c r="T532" s="101">
        <f t="shared" si="144"/>
        <v>354.77769212895987</v>
      </c>
      <c r="U532" s="101">
        <f t="shared" si="144"/>
        <v>29.754648734414644</v>
      </c>
      <c r="V532" s="33">
        <f t="shared" si="157"/>
        <v>1000.0000000000002</v>
      </c>
      <c r="W532" s="105">
        <f t="shared" si="158"/>
        <v>694884.95334671147</v>
      </c>
      <c r="X532" s="112">
        <f t="shared" si="161"/>
        <v>615.4676591366258</v>
      </c>
      <c r="Y532" s="32">
        <f>(uNES*L532+ uOCEX*G532+uEREX*'PH + UC'!H532+uHOEX*I532+uNES*S532+ uOCEX*N532+uEREX*O532+uHOEX*P532)/(1+oDR)^A$5:A$65536</f>
        <v>344.73912156585197</v>
      </c>
    </row>
    <row r="533" spans="1:25" x14ac:dyDescent="0.25">
      <c r="A533" s="4">
        <v>527</v>
      </c>
      <c r="C533" s="110">
        <f>IF(male=0,VLOOKUP((A531:A1365/'Life tables'!$I$2)+age,lifetable,13,1),IF(male=1,VLOOKUP((A531:A1365/'Life tables'!$I$2)+age,lifetable,10,1),"error"))</f>
        <v>9.128120834711595E-4</v>
      </c>
      <c r="F533" s="101">
        <f t="shared" si="145"/>
        <v>159.89117467792826</v>
      </c>
      <c r="G533" s="101">
        <f t="shared" si="146"/>
        <v>16.061403130189735</v>
      </c>
      <c r="H533" s="101">
        <f t="shared" si="147"/>
        <v>0.36754547838692408</v>
      </c>
      <c r="I533" s="101">
        <f t="shared" si="148"/>
        <v>0.36754547838692408</v>
      </c>
      <c r="J533" s="101">
        <f t="shared" si="149"/>
        <v>65.726077317839824</v>
      </c>
      <c r="K533" s="101">
        <f t="shared" si="150"/>
        <v>18.431200022833821</v>
      </c>
      <c r="L533" s="101">
        <f t="shared" si="159"/>
        <v>58.937403250291041</v>
      </c>
      <c r="M533" s="101">
        <f t="shared" si="151"/>
        <v>840.10882532207199</v>
      </c>
      <c r="N533" s="101">
        <f t="shared" si="152"/>
        <v>80.904300081389323</v>
      </c>
      <c r="O533" s="101">
        <f t="shared" si="153"/>
        <v>1.9311772567939125</v>
      </c>
      <c r="P533" s="101">
        <f t="shared" si="154"/>
        <v>1.9311772567939125</v>
      </c>
      <c r="Q533" s="101">
        <f t="shared" si="155"/>
        <v>290.0571349639435</v>
      </c>
      <c r="R533" s="101">
        <f t="shared" si="156"/>
        <v>11.374760148992479</v>
      </c>
      <c r="S533" s="101">
        <f t="shared" si="160"/>
        <v>453.91027561415882</v>
      </c>
      <c r="T533" s="101">
        <f t="shared" si="144"/>
        <v>355.78321228178334</v>
      </c>
      <c r="U533" s="101">
        <f t="shared" si="144"/>
        <v>29.8059601718263</v>
      </c>
      <c r="V533" s="33">
        <f t="shared" si="157"/>
        <v>1000.0000000000002</v>
      </c>
      <c r="W533" s="105">
        <f t="shared" si="158"/>
        <v>692696.92345157824</v>
      </c>
      <c r="X533" s="112">
        <f t="shared" si="161"/>
        <v>614.41082754639058</v>
      </c>
      <c r="Y533" s="32">
        <f>(uNES*L533+ uOCEX*G533+uEREX*'PH + UC'!H533+uHOEX*I533+uNES*S533+ uOCEX*N533+uEREX*O533+uHOEX*P533)/(1+oDR)^A$5:A$65536</f>
        <v>344.03240182410121</v>
      </c>
    </row>
    <row r="534" spans="1:25" x14ac:dyDescent="0.25">
      <c r="A534" s="4">
        <v>528</v>
      </c>
      <c r="C534" s="110">
        <f>IF(male=0,VLOOKUP((A532:A1366/'Life tables'!$I$2)+age,lifetable,13,1),IF(male=1,VLOOKUP((A532:A1366/'Life tables'!$I$2)+age,lifetable,10,1),"error"))</f>
        <v>9.128120834711595E-4</v>
      </c>
      <c r="F534" s="101">
        <f t="shared" si="145"/>
        <v>159.89117467653094</v>
      </c>
      <c r="G534" s="101">
        <f t="shared" si="146"/>
        <v>16.061403130049371</v>
      </c>
      <c r="H534" s="101">
        <f t="shared" si="147"/>
        <v>0.36754547838371199</v>
      </c>
      <c r="I534" s="101">
        <f t="shared" si="148"/>
        <v>0.36754547838371199</v>
      </c>
      <c r="J534" s="101">
        <f t="shared" si="149"/>
        <v>65.887359956887352</v>
      </c>
      <c r="K534" s="101">
        <f t="shared" si="150"/>
        <v>18.46001158956614</v>
      </c>
      <c r="L534" s="101">
        <f t="shared" si="159"/>
        <v>58.747309043260657</v>
      </c>
      <c r="M534" s="101">
        <f t="shared" si="151"/>
        <v>840.1088253234692</v>
      </c>
      <c r="N534" s="101">
        <f t="shared" si="152"/>
        <v>80.904300081523871</v>
      </c>
      <c r="O534" s="101">
        <f t="shared" si="153"/>
        <v>1.9311772567971242</v>
      </c>
      <c r="P534" s="101">
        <f t="shared" si="154"/>
        <v>1.9311772567971242</v>
      </c>
      <c r="Q534" s="101">
        <f t="shared" si="155"/>
        <v>290.90137247771935</v>
      </c>
      <c r="R534" s="101">
        <f t="shared" si="156"/>
        <v>11.397260019671599</v>
      </c>
      <c r="S534" s="101">
        <f t="shared" si="160"/>
        <v>453.04353823096011</v>
      </c>
      <c r="T534" s="101">
        <f t="shared" si="144"/>
        <v>356.78873243460669</v>
      </c>
      <c r="U534" s="101">
        <f t="shared" si="144"/>
        <v>29.857271609237738</v>
      </c>
      <c r="V534" s="33">
        <f t="shared" si="157"/>
        <v>1000.0000000000001</v>
      </c>
      <c r="W534" s="105">
        <f t="shared" si="158"/>
        <v>690513.00526574592</v>
      </c>
      <c r="X534" s="112">
        <f t="shared" si="161"/>
        <v>613.3539959561557</v>
      </c>
      <c r="Y534" s="32">
        <f>(uNES*L534+ uOCEX*G534+uEREX*'PH + UC'!H534+uHOEX*I534+uNES*S534+ uOCEX*N534+uEREX*O534+uHOEX*P534)/(1+oDR)^A$5:A$65536</f>
        <v>343.326060058618</v>
      </c>
    </row>
    <row r="535" spans="1:25" x14ac:dyDescent="0.25">
      <c r="A535" s="4">
        <v>529</v>
      </c>
      <c r="C535" s="110">
        <f>IF(male=0,VLOOKUP((A533:A1367/'Life tables'!$I$2)+age,lifetable,13,1),IF(male=1,VLOOKUP((A533:A1367/'Life tables'!$I$2)+age,lifetable,10,1),"error"))</f>
        <v>9.128120834711595E-4</v>
      </c>
      <c r="F535" s="101">
        <f t="shared" si="145"/>
        <v>159.89117467519586</v>
      </c>
      <c r="G535" s="101">
        <f t="shared" si="146"/>
        <v>16.061403129915256</v>
      </c>
      <c r="H535" s="101">
        <f t="shared" si="147"/>
        <v>0.367545478380643</v>
      </c>
      <c r="I535" s="101">
        <f t="shared" si="148"/>
        <v>0.367545478380643</v>
      </c>
      <c r="J535" s="101">
        <f t="shared" si="149"/>
        <v>66.048642595933543</v>
      </c>
      <c r="K535" s="101">
        <f t="shared" si="150"/>
        <v>18.488823156298221</v>
      </c>
      <c r="L535" s="101">
        <f t="shared" si="159"/>
        <v>58.557214836287557</v>
      </c>
      <c r="M535" s="101">
        <f t="shared" si="151"/>
        <v>840.10882532480434</v>
      </c>
      <c r="N535" s="101">
        <f t="shared" si="152"/>
        <v>80.904300081652451</v>
      </c>
      <c r="O535" s="101">
        <f t="shared" si="153"/>
        <v>1.9311772568001933</v>
      </c>
      <c r="P535" s="101">
        <f t="shared" si="154"/>
        <v>1.9311772568001933</v>
      </c>
      <c r="Q535" s="101">
        <f t="shared" si="155"/>
        <v>291.74560999149656</v>
      </c>
      <c r="R535" s="101">
        <f t="shared" si="156"/>
        <v>11.419759890350754</v>
      </c>
      <c r="S535" s="101">
        <f t="shared" si="160"/>
        <v>452.17680084770416</v>
      </c>
      <c r="T535" s="101">
        <f t="shared" si="144"/>
        <v>357.79425258743009</v>
      </c>
      <c r="U535" s="101">
        <f t="shared" si="144"/>
        <v>29.908583046648975</v>
      </c>
      <c r="V535" s="33">
        <f t="shared" si="157"/>
        <v>1000.0000000000002</v>
      </c>
      <c r="W535" s="105">
        <f t="shared" si="158"/>
        <v>688333.19222799048</v>
      </c>
      <c r="X535" s="112">
        <f t="shared" si="161"/>
        <v>612.29716436592116</v>
      </c>
      <c r="Y535" s="32">
        <f>(uNES*L535+ uOCEX*G535+uEREX*'PH + UC'!H535+uHOEX*I535+uNES*S535+ uOCEX*N535+uEREX*O535+uHOEX*P535)/(1+oDR)^A$5:A$65536</f>
        <v>342.62009611045005</v>
      </c>
    </row>
    <row r="536" spans="1:25" x14ac:dyDescent="0.25">
      <c r="A536" s="4">
        <v>530</v>
      </c>
      <c r="C536" s="110">
        <f>IF(male=0,VLOOKUP((A534:A1368/'Life tables'!$I$2)+age,lifetable,13,1),IF(male=1,VLOOKUP((A534:A1368/'Life tables'!$I$2)+age,lifetable,10,1),"error"))</f>
        <v>9.128120834711595E-4</v>
      </c>
      <c r="F536" s="101">
        <f t="shared" si="145"/>
        <v>159.89117467392026</v>
      </c>
      <c r="G536" s="101">
        <f t="shared" si="146"/>
        <v>16.06140312978712</v>
      </c>
      <c r="H536" s="101">
        <f t="shared" si="147"/>
        <v>0.36754547837771079</v>
      </c>
      <c r="I536" s="101">
        <f t="shared" si="148"/>
        <v>0.36754547837771079</v>
      </c>
      <c r="J536" s="101">
        <f t="shared" si="149"/>
        <v>66.209925234978442</v>
      </c>
      <c r="K536" s="101">
        <f t="shared" si="150"/>
        <v>18.517634723030071</v>
      </c>
      <c r="L536" s="101">
        <f t="shared" si="159"/>
        <v>58.367120629369211</v>
      </c>
      <c r="M536" s="101">
        <f t="shared" si="151"/>
        <v>840.10882532607991</v>
      </c>
      <c r="N536" s="101">
        <f t="shared" si="152"/>
        <v>80.90430008177529</v>
      </c>
      <c r="O536" s="101">
        <f t="shared" si="153"/>
        <v>1.9311772568031256</v>
      </c>
      <c r="P536" s="101">
        <f t="shared" si="154"/>
        <v>1.9311772568031256</v>
      </c>
      <c r="Q536" s="101">
        <f t="shared" si="155"/>
        <v>292.58984750527509</v>
      </c>
      <c r="R536" s="101">
        <f t="shared" si="156"/>
        <v>11.442259761029943</v>
      </c>
      <c r="S536" s="101">
        <f t="shared" si="160"/>
        <v>451.31006346439335</v>
      </c>
      <c r="T536" s="101">
        <f t="shared" si="144"/>
        <v>358.7997727402535</v>
      </c>
      <c r="U536" s="101">
        <f t="shared" si="144"/>
        <v>29.959894484060015</v>
      </c>
      <c r="V536" s="33">
        <f t="shared" si="157"/>
        <v>1000.0000000000002</v>
      </c>
      <c r="W536" s="105">
        <f t="shared" si="158"/>
        <v>686157.47778673901</v>
      </c>
      <c r="X536" s="112">
        <f t="shared" si="161"/>
        <v>611.24033277568662</v>
      </c>
      <c r="Y536" s="32">
        <f>(uNES*L536+ uOCEX*G536+uEREX*'PH + UC'!H536+uHOEX*I536+uNES*S536+ uOCEX*N536+uEREX*O536+uHOEX*P536)/(1+oDR)^A$5:A$65536</f>
        <v>341.91450982070506</v>
      </c>
    </row>
    <row r="537" spans="1:25" x14ac:dyDescent="0.25">
      <c r="A537" s="4">
        <v>531</v>
      </c>
      <c r="C537" s="110">
        <f>IF(male=0,VLOOKUP((A535:A1369/'Life tables'!$I$2)+age,lifetable,13,1),IF(male=1,VLOOKUP((A535:A1369/'Life tables'!$I$2)+age,lifetable,10,1),"error"))</f>
        <v>9.128120834711595E-4</v>
      </c>
      <c r="F537" s="101">
        <f t="shared" si="145"/>
        <v>159.89117467270145</v>
      </c>
      <c r="G537" s="101">
        <f t="shared" si="146"/>
        <v>16.06140312966469</v>
      </c>
      <c r="H537" s="101">
        <f t="shared" si="147"/>
        <v>0.36754547837490908</v>
      </c>
      <c r="I537" s="101">
        <f t="shared" si="148"/>
        <v>0.36754547837490908</v>
      </c>
      <c r="J537" s="101">
        <f t="shared" si="149"/>
        <v>66.371207874022119</v>
      </c>
      <c r="K537" s="101">
        <f t="shared" si="150"/>
        <v>18.5464462897617</v>
      </c>
      <c r="L537" s="101">
        <f t="shared" si="159"/>
        <v>58.177026422503118</v>
      </c>
      <c r="M537" s="101">
        <f t="shared" si="151"/>
        <v>840.10882532729863</v>
      </c>
      <c r="N537" s="101">
        <f t="shared" si="152"/>
        <v>80.904300081892657</v>
      </c>
      <c r="O537" s="101">
        <f t="shared" si="153"/>
        <v>1.9311772568059271</v>
      </c>
      <c r="P537" s="101">
        <f t="shared" si="154"/>
        <v>1.9311772568059271</v>
      </c>
      <c r="Q537" s="101">
        <f t="shared" si="155"/>
        <v>293.43408501905481</v>
      </c>
      <c r="R537" s="101">
        <f t="shared" si="156"/>
        <v>11.464759631709164</v>
      </c>
      <c r="S537" s="101">
        <f t="shared" si="160"/>
        <v>450.44332608103014</v>
      </c>
      <c r="T537" s="101">
        <f t="shared" si="144"/>
        <v>359.80529289307691</v>
      </c>
      <c r="U537" s="101">
        <f t="shared" si="144"/>
        <v>30.011205921470864</v>
      </c>
      <c r="V537" s="33">
        <f t="shared" si="157"/>
        <v>1000.0000000000001</v>
      </c>
      <c r="W537" s="105">
        <f t="shared" si="158"/>
        <v>683985.85540005646</v>
      </c>
      <c r="X537" s="112">
        <f t="shared" si="161"/>
        <v>610.18350118545231</v>
      </c>
      <c r="Y537" s="32">
        <f>(uNES*L537+ uOCEX*G537+uEREX*'PH + UC'!H537+uHOEX*I537+uNES*S537+ uOCEX*N537+uEREX*O537+uHOEX*P537)/(1+oDR)^A$5:A$65536</f>
        <v>341.20930103055088</v>
      </c>
    </row>
    <row r="538" spans="1:25" x14ac:dyDescent="0.25">
      <c r="A538" s="4">
        <v>532</v>
      </c>
      <c r="C538" s="110">
        <f>IF(male=0,VLOOKUP((A536:A1370/'Life tables'!$I$2)+age,lifetable,13,1),IF(male=1,VLOOKUP((A536:A1370/'Life tables'!$I$2)+age,lifetable,10,1),"error"))</f>
        <v>9.128120834711595E-4</v>
      </c>
      <c r="F538" s="101">
        <f t="shared" si="145"/>
        <v>159.89117467153696</v>
      </c>
      <c r="G538" s="101">
        <f t="shared" si="146"/>
        <v>16.061403129547713</v>
      </c>
      <c r="H538" s="101">
        <f t="shared" si="147"/>
        <v>0.36754547837223223</v>
      </c>
      <c r="I538" s="101">
        <f t="shared" si="148"/>
        <v>0.36754547837223223</v>
      </c>
      <c r="J538" s="101">
        <f t="shared" si="149"/>
        <v>66.532490513064616</v>
      </c>
      <c r="K538" s="101">
        <f t="shared" si="150"/>
        <v>18.575257856493121</v>
      </c>
      <c r="L538" s="101">
        <f t="shared" si="159"/>
        <v>57.986932215687034</v>
      </c>
      <c r="M538" s="101">
        <f t="shared" si="151"/>
        <v>840.10882532846313</v>
      </c>
      <c r="N538" s="101">
        <f t="shared" si="152"/>
        <v>80.904300082004795</v>
      </c>
      <c r="O538" s="101">
        <f t="shared" si="153"/>
        <v>1.9311772568086039</v>
      </c>
      <c r="P538" s="101">
        <f t="shared" si="154"/>
        <v>1.9311772568086039</v>
      </c>
      <c r="Q538" s="101">
        <f t="shared" si="155"/>
        <v>294.27832253283572</v>
      </c>
      <c r="R538" s="101">
        <f t="shared" si="156"/>
        <v>11.487259502388417</v>
      </c>
      <c r="S538" s="101">
        <f t="shared" si="160"/>
        <v>449.57658869761696</v>
      </c>
      <c r="T538" s="101">
        <f t="shared" si="144"/>
        <v>360.81081304590032</v>
      </c>
      <c r="U538" s="101">
        <f t="shared" si="144"/>
        <v>30.062517358881536</v>
      </c>
      <c r="V538" s="33">
        <f t="shared" si="157"/>
        <v>1000.0000000000001</v>
      </c>
      <c r="W538" s="105">
        <f t="shared" si="158"/>
        <v>681818.31853563141</v>
      </c>
      <c r="X538" s="112">
        <f t="shared" si="161"/>
        <v>609.12666959521812</v>
      </c>
      <c r="Y538" s="32">
        <f>(uNES*L538+ uOCEX*G538+uEREX*'PH + UC'!H538+uHOEX*I538+uNES*S538+ uOCEX*N538+uEREX*O538+uHOEX*P538)/(1+oDR)^A$5:A$65536</f>
        <v>340.5044695812154</v>
      </c>
    </row>
    <row r="539" spans="1:25" x14ac:dyDescent="0.25">
      <c r="A539" s="4">
        <v>533</v>
      </c>
      <c r="C539" s="110">
        <f>IF(male=0,VLOOKUP((A537:A1371/'Life tables'!$I$2)+age,lifetable,13,1),IF(male=1,VLOOKUP((A537:A1371/'Life tables'!$I$2)+age,lifetable,10,1),"error"))</f>
        <v>9.128120834711595E-4</v>
      </c>
      <c r="F539" s="101">
        <f t="shared" si="145"/>
        <v>159.89117467042433</v>
      </c>
      <c r="G539" s="101">
        <f t="shared" si="146"/>
        <v>16.061403129435949</v>
      </c>
      <c r="H539" s="101">
        <f t="shared" si="147"/>
        <v>0.36754547836967461</v>
      </c>
      <c r="I539" s="101">
        <f t="shared" si="148"/>
        <v>0.36754547836967461</v>
      </c>
      <c r="J539" s="101">
        <f t="shared" si="149"/>
        <v>66.69377315210599</v>
      </c>
      <c r="K539" s="101">
        <f t="shared" si="150"/>
        <v>18.604069423224342</v>
      </c>
      <c r="L539" s="101">
        <f t="shared" si="159"/>
        <v>57.796838008918698</v>
      </c>
      <c r="M539" s="101">
        <f t="shared" si="151"/>
        <v>840.10882532957578</v>
      </c>
      <c r="N539" s="101">
        <f t="shared" si="152"/>
        <v>80.904300082111945</v>
      </c>
      <c r="O539" s="101">
        <f t="shared" si="153"/>
        <v>1.9311772568111616</v>
      </c>
      <c r="P539" s="101">
        <f t="shared" si="154"/>
        <v>1.9311772568111616</v>
      </c>
      <c r="Q539" s="101">
        <f t="shared" si="155"/>
        <v>295.12256004661771</v>
      </c>
      <c r="R539" s="101">
        <f t="shared" si="156"/>
        <v>11.5097593730677</v>
      </c>
      <c r="S539" s="101">
        <f t="shared" si="160"/>
        <v>448.70985131415608</v>
      </c>
      <c r="T539" s="101">
        <f t="shared" si="144"/>
        <v>361.81633319872367</v>
      </c>
      <c r="U539" s="101">
        <f t="shared" si="144"/>
        <v>30.11382879629204</v>
      </c>
      <c r="V539" s="33">
        <f t="shared" si="157"/>
        <v>1000.0000000000001</v>
      </c>
      <c r="W539" s="105">
        <f t="shared" si="158"/>
        <v>679654.86067076225</v>
      </c>
      <c r="X539" s="112">
        <f t="shared" si="161"/>
        <v>608.06983800498438</v>
      </c>
      <c r="Y539" s="32">
        <f>(uNES*L539+ uOCEX*G539+uEREX*'PH + UC'!H539+uHOEX*I539+uNES*S539+ uOCEX*N539+uEREX*O539+uHOEX*P539)/(1+oDR)^A$5:A$65536</f>
        <v>339.80001531398722</v>
      </c>
    </row>
    <row r="540" spans="1:25" x14ac:dyDescent="0.25">
      <c r="A540" s="4">
        <v>534</v>
      </c>
      <c r="C540" s="110">
        <f>IF(male=0,VLOOKUP((A538:A1372/'Life tables'!$I$2)+age,lifetable,13,1),IF(male=1,VLOOKUP((A538:A1372/'Life tables'!$I$2)+age,lifetable,10,1),"error"))</f>
        <v>9.128120834711595E-4</v>
      </c>
      <c r="F540" s="101">
        <f t="shared" si="145"/>
        <v>159.89117466936122</v>
      </c>
      <c r="G540" s="101">
        <f t="shared" si="146"/>
        <v>16.061403129329157</v>
      </c>
      <c r="H540" s="101">
        <f t="shared" si="147"/>
        <v>0.36754547836723084</v>
      </c>
      <c r="I540" s="101">
        <f t="shared" si="148"/>
        <v>0.36754547836723084</v>
      </c>
      <c r="J540" s="101">
        <f t="shared" si="149"/>
        <v>66.855055791146285</v>
      </c>
      <c r="K540" s="101">
        <f t="shared" si="150"/>
        <v>18.632880989955371</v>
      </c>
      <c r="L540" s="101">
        <f t="shared" si="159"/>
        <v>57.60674380219595</v>
      </c>
      <c r="M540" s="101">
        <f t="shared" si="151"/>
        <v>840.10882533063887</v>
      </c>
      <c r="N540" s="101">
        <f t="shared" si="152"/>
        <v>80.90430008221432</v>
      </c>
      <c r="O540" s="101">
        <f t="shared" si="153"/>
        <v>1.9311772568136052</v>
      </c>
      <c r="P540" s="101">
        <f t="shared" si="154"/>
        <v>1.9311772568136052</v>
      </c>
      <c r="Q540" s="101">
        <f t="shared" si="155"/>
        <v>295.96679756040078</v>
      </c>
      <c r="R540" s="101">
        <f t="shared" si="156"/>
        <v>11.532259243747012</v>
      </c>
      <c r="S540" s="101">
        <f t="shared" si="160"/>
        <v>447.84311393064951</v>
      </c>
      <c r="T540" s="101">
        <f t="shared" si="144"/>
        <v>362.82185335154708</v>
      </c>
      <c r="U540" s="101">
        <f t="shared" si="144"/>
        <v>30.165140233702381</v>
      </c>
      <c r="V540" s="33">
        <f t="shared" si="157"/>
        <v>1000.0000000000001</v>
      </c>
      <c r="W540" s="105">
        <f t="shared" si="158"/>
        <v>677495.47529234446</v>
      </c>
      <c r="X540" s="112">
        <f t="shared" si="161"/>
        <v>607.01300641475063</v>
      </c>
      <c r="Y540" s="32">
        <f>(uNES*L540+ uOCEX*G540+uEREX*'PH + UC'!H540+uHOEX*I540+uNES*S540+ uOCEX*N540+uEREX*O540+uHOEX*P540)/(1+oDR)^A$5:A$65536</f>
        <v>339.09593807021406</v>
      </c>
    </row>
    <row r="541" spans="1:25" x14ac:dyDescent="0.25">
      <c r="A541" s="4">
        <v>535</v>
      </c>
      <c r="C541" s="110">
        <f>IF(male=0,VLOOKUP((A539:A1373/'Life tables'!$I$2)+age,lifetable,13,1),IF(male=1,VLOOKUP((A539:A1373/'Life tables'!$I$2)+age,lifetable,10,1),"error"))</f>
        <v>9.128120834711595E-4</v>
      </c>
      <c r="F541" s="101">
        <f t="shared" si="145"/>
        <v>159.89117466834549</v>
      </c>
      <c r="G541" s="101">
        <f t="shared" si="146"/>
        <v>16.061403129227124</v>
      </c>
      <c r="H541" s="101">
        <f t="shared" si="147"/>
        <v>0.36754547836489593</v>
      </c>
      <c r="I541" s="101">
        <f t="shared" si="148"/>
        <v>0.36754547836489593</v>
      </c>
      <c r="J541" s="101">
        <f t="shared" si="149"/>
        <v>67.016338430185556</v>
      </c>
      <c r="K541" s="101">
        <f t="shared" si="150"/>
        <v>18.661692556686216</v>
      </c>
      <c r="L541" s="101">
        <f t="shared" si="159"/>
        <v>57.416649595516802</v>
      </c>
      <c r="M541" s="101">
        <f t="shared" si="151"/>
        <v>840.10882533165466</v>
      </c>
      <c r="N541" s="101">
        <f t="shared" si="152"/>
        <v>80.904300082312147</v>
      </c>
      <c r="O541" s="101">
        <f t="shared" si="153"/>
        <v>1.9311772568159404</v>
      </c>
      <c r="P541" s="101">
        <f t="shared" si="154"/>
        <v>1.9311772568159404</v>
      </c>
      <c r="Q541" s="101">
        <f t="shared" si="155"/>
        <v>296.81103507418487</v>
      </c>
      <c r="R541" s="101">
        <f t="shared" si="156"/>
        <v>11.55475911442635</v>
      </c>
      <c r="S541" s="101">
        <f t="shared" si="160"/>
        <v>446.97637654709939</v>
      </c>
      <c r="T541" s="101">
        <f t="shared" si="144"/>
        <v>363.82737350437043</v>
      </c>
      <c r="U541" s="101">
        <f t="shared" si="144"/>
        <v>30.216451671112566</v>
      </c>
      <c r="V541" s="33">
        <f t="shared" si="157"/>
        <v>1000.0000000000001</v>
      </c>
      <c r="W541" s="105">
        <f t="shared" si="158"/>
        <v>675340.1558968561</v>
      </c>
      <c r="X541" s="112">
        <f t="shared" si="161"/>
        <v>605.95617482451712</v>
      </c>
      <c r="Y541" s="32">
        <f>(uNES*L541+ uOCEX*G541+uEREX*'PH + UC'!H541+uHOEX*I541+uNES*S541+ uOCEX*N541+uEREX*O541+uHOEX*P541)/(1+oDR)^A$5:A$65536</f>
        <v>338.39223769130444</v>
      </c>
    </row>
    <row r="542" spans="1:25" x14ac:dyDescent="0.25">
      <c r="A542" s="4">
        <v>536</v>
      </c>
      <c r="C542" s="110">
        <f>IF(male=0,VLOOKUP((A540:A1374/'Life tables'!$I$2)+age,lifetable,13,1),IF(male=1,VLOOKUP((A540:A1374/'Life tables'!$I$2)+age,lifetable,10,1),"error"))</f>
        <v>9.128120834711595E-4</v>
      </c>
      <c r="F542" s="101">
        <f t="shared" si="145"/>
        <v>159.89117466737497</v>
      </c>
      <c r="G542" s="101">
        <f t="shared" si="146"/>
        <v>16.061403129129634</v>
      </c>
      <c r="H542" s="101">
        <f t="shared" si="147"/>
        <v>0.36754547836266499</v>
      </c>
      <c r="I542" s="101">
        <f t="shared" si="148"/>
        <v>0.36754547836266499</v>
      </c>
      <c r="J542" s="101">
        <f t="shared" si="149"/>
        <v>67.177621069223861</v>
      </c>
      <c r="K542" s="101">
        <f t="shared" si="150"/>
        <v>18.690504123416886</v>
      </c>
      <c r="L542" s="101">
        <f t="shared" si="159"/>
        <v>57.226555388879262</v>
      </c>
      <c r="M542" s="101">
        <f t="shared" si="151"/>
        <v>840.10882533262509</v>
      </c>
      <c r="N542" s="101">
        <f t="shared" si="152"/>
        <v>80.904300082405598</v>
      </c>
      <c r="O542" s="101">
        <f t="shared" si="153"/>
        <v>1.9311772568181711</v>
      </c>
      <c r="P542" s="101">
        <f t="shared" si="154"/>
        <v>1.9311772568181711</v>
      </c>
      <c r="Q542" s="101">
        <f t="shared" si="155"/>
        <v>297.65527258796993</v>
      </c>
      <c r="R542" s="101">
        <f t="shared" si="156"/>
        <v>11.577258985105715</v>
      </c>
      <c r="S542" s="101">
        <f t="shared" si="160"/>
        <v>446.1096391635075</v>
      </c>
      <c r="T542" s="101">
        <f t="shared" si="144"/>
        <v>364.83289365719378</v>
      </c>
      <c r="U542" s="101">
        <f t="shared" si="144"/>
        <v>30.267763108522601</v>
      </c>
      <c r="V542" s="33">
        <f t="shared" si="157"/>
        <v>1000</v>
      </c>
      <c r="W542" s="105">
        <f t="shared" si="158"/>
        <v>673188.89599034691</v>
      </c>
      <c r="X542" s="112">
        <f t="shared" si="161"/>
        <v>604.89934323428361</v>
      </c>
      <c r="Y542" s="32">
        <f>(uNES*L542+ uOCEX*G542+uEREX*'PH + UC'!H542+uHOEX*I542+uNES*S542+ uOCEX*N542+uEREX*O542+uHOEX*P542)/(1+oDR)^A$5:A$65536</f>
        <v>337.68891401872645</v>
      </c>
    </row>
    <row r="543" spans="1:25" x14ac:dyDescent="0.25">
      <c r="A543" s="4">
        <v>537</v>
      </c>
      <c r="C543" s="110">
        <f>IF(male=0,VLOOKUP((A541:A1375/'Life tables'!$I$2)+age,lifetable,13,1),IF(male=1,VLOOKUP((A541:A1375/'Life tables'!$I$2)+age,lifetable,10,1),"error"))</f>
        <v>9.128120834711595E-4</v>
      </c>
      <c r="F543" s="101">
        <f t="shared" si="145"/>
        <v>159.89117466644768</v>
      </c>
      <c r="G543" s="101">
        <f t="shared" si="146"/>
        <v>16.061403129036485</v>
      </c>
      <c r="H543" s="101">
        <f t="shared" si="147"/>
        <v>0.36754547836053342</v>
      </c>
      <c r="I543" s="101">
        <f t="shared" si="148"/>
        <v>0.36754547836053342</v>
      </c>
      <c r="J543" s="101">
        <f t="shared" si="149"/>
        <v>67.338903708261228</v>
      </c>
      <c r="K543" s="101">
        <f t="shared" si="150"/>
        <v>18.71931569014739</v>
      </c>
      <c r="L543" s="101">
        <f t="shared" si="159"/>
        <v>57.036461182281499</v>
      </c>
      <c r="M543" s="101">
        <f t="shared" si="151"/>
        <v>840.10882533355232</v>
      </c>
      <c r="N543" s="101">
        <f t="shared" si="152"/>
        <v>80.904300082494899</v>
      </c>
      <c r="O543" s="101">
        <f t="shared" si="153"/>
        <v>1.9311772568203025</v>
      </c>
      <c r="P543" s="101">
        <f t="shared" si="154"/>
        <v>1.9311772568203025</v>
      </c>
      <c r="Q543" s="101">
        <f t="shared" si="155"/>
        <v>298.49951010175596</v>
      </c>
      <c r="R543" s="101">
        <f t="shared" si="156"/>
        <v>11.599758855785105</v>
      </c>
      <c r="S543" s="101">
        <f t="shared" si="160"/>
        <v>445.24290177987575</v>
      </c>
      <c r="T543" s="101">
        <f t="shared" si="144"/>
        <v>365.83841381001719</v>
      </c>
      <c r="U543" s="101">
        <f t="shared" si="144"/>
        <v>30.319074545932494</v>
      </c>
      <c r="V543" s="33">
        <f t="shared" si="157"/>
        <v>1000</v>
      </c>
      <c r="W543" s="105">
        <f t="shared" si="158"/>
        <v>671041.68908842094</v>
      </c>
      <c r="X543" s="112">
        <f t="shared" si="161"/>
        <v>603.84251164405032</v>
      </c>
      <c r="Y543" s="32">
        <f>(uNES*L543+ uOCEX*G543+uEREX*'PH + UC'!H543+uHOEX*I543+uNES*S543+ uOCEX*N543+uEREX*O543+uHOEX*P543)/(1+oDR)^A$5:A$65536</f>
        <v>336.98596689400836</v>
      </c>
    </row>
    <row r="544" spans="1:25" x14ac:dyDescent="0.25">
      <c r="A544" s="4">
        <v>538</v>
      </c>
      <c r="C544" s="110">
        <f>IF(male=0,VLOOKUP((A542:A1376/'Life tables'!$I$2)+age,lifetable,13,1),IF(male=1,VLOOKUP((A542:A1376/'Life tables'!$I$2)+age,lifetable,10,1),"error"))</f>
        <v>9.128120834711595E-4</v>
      </c>
      <c r="F544" s="101">
        <f t="shared" si="145"/>
        <v>159.89117466556172</v>
      </c>
      <c r="G544" s="101">
        <f t="shared" si="146"/>
        <v>16.061403128947489</v>
      </c>
      <c r="H544" s="101">
        <f t="shared" si="147"/>
        <v>0.36754547835849682</v>
      </c>
      <c r="I544" s="101">
        <f t="shared" si="148"/>
        <v>0.36754547835849682</v>
      </c>
      <c r="J544" s="101">
        <f t="shared" si="149"/>
        <v>67.500186347297699</v>
      </c>
      <c r="K544" s="101">
        <f t="shared" si="150"/>
        <v>18.748127256877734</v>
      </c>
      <c r="L544" s="101">
        <f t="shared" si="159"/>
        <v>56.846366975721807</v>
      </c>
      <c r="M544" s="101">
        <f t="shared" si="151"/>
        <v>840.10882533443828</v>
      </c>
      <c r="N544" s="101">
        <f t="shared" si="152"/>
        <v>80.904300082580221</v>
      </c>
      <c r="O544" s="101">
        <f t="shared" si="153"/>
        <v>1.9311772568223391</v>
      </c>
      <c r="P544" s="101">
        <f t="shared" si="154"/>
        <v>1.9311772568223391</v>
      </c>
      <c r="Q544" s="101">
        <f t="shared" si="155"/>
        <v>299.34374761554284</v>
      </c>
      <c r="R544" s="101">
        <f t="shared" si="156"/>
        <v>11.622258726464517</v>
      </c>
      <c r="S544" s="101">
        <f t="shared" si="160"/>
        <v>444.37616439620604</v>
      </c>
      <c r="T544" s="101">
        <f t="shared" si="144"/>
        <v>366.84393396284054</v>
      </c>
      <c r="U544" s="101">
        <f t="shared" si="144"/>
        <v>30.370385983342253</v>
      </c>
      <c r="V544" s="33">
        <f t="shared" si="157"/>
        <v>1000</v>
      </c>
      <c r="W544" s="105">
        <f t="shared" si="158"/>
        <v>668898.52871622704</v>
      </c>
      <c r="X544" s="112">
        <f t="shared" si="161"/>
        <v>602.78568005381726</v>
      </c>
      <c r="Y544" s="32">
        <f>(uNES*L544+ uOCEX*G544+uEREX*'PH + UC'!H544+uHOEX*I544+uNES*S544+ uOCEX*N544+uEREX*O544+uHOEX*P544)/(1+oDR)^A$5:A$65536</f>
        <v>336.28339615873892</v>
      </c>
    </row>
    <row r="545" spans="1:25" x14ac:dyDescent="0.25">
      <c r="A545" s="4">
        <v>539</v>
      </c>
      <c r="C545" s="110">
        <f>IF(male=0,VLOOKUP((A543:A1377/'Life tables'!$I$2)+age,lifetable,13,1),IF(male=1,VLOOKUP((A543:A1377/'Life tables'!$I$2)+age,lifetable,10,1),"error"))</f>
        <v>9.128120834711595E-4</v>
      </c>
      <c r="F545" s="101">
        <f t="shared" si="145"/>
        <v>159.89117466471521</v>
      </c>
      <c r="G545" s="101">
        <f t="shared" si="146"/>
        <v>16.061403128862455</v>
      </c>
      <c r="H545" s="101">
        <f t="shared" si="147"/>
        <v>0.36754547835655094</v>
      </c>
      <c r="I545" s="101">
        <f t="shared" si="148"/>
        <v>0.36754547835655094</v>
      </c>
      <c r="J545" s="101">
        <f t="shared" si="149"/>
        <v>67.661468986333318</v>
      </c>
      <c r="K545" s="101">
        <f t="shared" si="150"/>
        <v>18.776938823607924</v>
      </c>
      <c r="L545" s="101">
        <f t="shared" si="159"/>
        <v>56.656272769198409</v>
      </c>
      <c r="M545" s="101">
        <f t="shared" si="151"/>
        <v>840.10882533528479</v>
      </c>
      <c r="N545" s="101">
        <f t="shared" si="152"/>
        <v>80.904300082661734</v>
      </c>
      <c r="O545" s="101">
        <f t="shared" si="153"/>
        <v>1.9311772568242851</v>
      </c>
      <c r="P545" s="101">
        <f t="shared" si="154"/>
        <v>1.9311772568242851</v>
      </c>
      <c r="Q545" s="101">
        <f t="shared" si="155"/>
        <v>300.18798512933057</v>
      </c>
      <c r="R545" s="101">
        <f t="shared" si="156"/>
        <v>11.644758597143953</v>
      </c>
      <c r="S545" s="101">
        <f t="shared" si="160"/>
        <v>443.5094270125</v>
      </c>
      <c r="T545" s="101">
        <f t="shared" si="144"/>
        <v>367.84945411566389</v>
      </c>
      <c r="U545" s="101">
        <f t="shared" si="144"/>
        <v>30.421697420751876</v>
      </c>
      <c r="V545" s="33">
        <f t="shared" si="157"/>
        <v>1000</v>
      </c>
      <c r="W545" s="105">
        <f t="shared" si="158"/>
        <v>666759.40840844274</v>
      </c>
      <c r="X545" s="112">
        <f t="shared" si="161"/>
        <v>601.72884846358431</v>
      </c>
      <c r="Y545" s="32">
        <f>(uNES*L545+ uOCEX*G545+uEREX*'PH + UC'!H545+uHOEX*I545+uNES*S545+ uOCEX*N545+uEREX*O545+uHOEX*P545)/(1+oDR)^A$5:A$65536</f>
        <v>335.58120165456603</v>
      </c>
    </row>
    <row r="546" spans="1:25" x14ac:dyDescent="0.25">
      <c r="A546" s="4">
        <v>540</v>
      </c>
      <c r="C546" s="110">
        <f>IF(male=0,VLOOKUP((A544:A1378/'Life tables'!$I$2)+age,lifetable,13,1),IF(male=1,VLOOKUP((A544:A1378/'Life tables'!$I$2)+age,lifetable,10,1),"error"))</f>
        <v>9.128120834711595E-4</v>
      </c>
      <c r="F546" s="101">
        <f t="shared" si="145"/>
        <v>159.89117466390641</v>
      </c>
      <c r="G546" s="101">
        <f t="shared" si="146"/>
        <v>16.061403128781208</v>
      </c>
      <c r="H546" s="101">
        <f t="shared" si="147"/>
        <v>0.3675454783546917</v>
      </c>
      <c r="I546" s="101">
        <f t="shared" si="148"/>
        <v>0.3675454783546917</v>
      </c>
      <c r="J546" s="101">
        <f t="shared" si="149"/>
        <v>67.822751625368113</v>
      </c>
      <c r="K546" s="101">
        <f t="shared" si="150"/>
        <v>18.80575039033797</v>
      </c>
      <c r="L546" s="101">
        <f t="shared" si="159"/>
        <v>56.466178562709729</v>
      </c>
      <c r="M546" s="101">
        <f t="shared" si="151"/>
        <v>840.10882533609367</v>
      </c>
      <c r="N546" s="101">
        <f t="shared" si="152"/>
        <v>80.904300082739638</v>
      </c>
      <c r="O546" s="101">
        <f t="shared" si="153"/>
        <v>1.9311772568261445</v>
      </c>
      <c r="P546" s="101">
        <f t="shared" si="154"/>
        <v>1.9311772568261445</v>
      </c>
      <c r="Q546" s="101">
        <f t="shared" si="155"/>
        <v>301.03222264311916</v>
      </c>
      <c r="R546" s="101">
        <f t="shared" si="156"/>
        <v>11.667258467823411</v>
      </c>
      <c r="S546" s="101">
        <f t="shared" si="160"/>
        <v>442.64268962875923</v>
      </c>
      <c r="T546" s="101">
        <f t="shared" si="144"/>
        <v>368.85497426848724</v>
      </c>
      <c r="U546" s="101">
        <f t="shared" si="144"/>
        <v>30.473008858161378</v>
      </c>
      <c r="V546" s="33">
        <f t="shared" si="157"/>
        <v>1000.0000000000001</v>
      </c>
      <c r="W546" s="105">
        <f t="shared" si="158"/>
        <v>664624.32170926314</v>
      </c>
      <c r="X546" s="112">
        <f t="shared" si="161"/>
        <v>600.67201687335148</v>
      </c>
      <c r="Y546" s="32">
        <f>(uNES*L546+ uOCEX*G546+uEREX*'PH + UC'!H546+uHOEX*I546+uNES*S546+ uOCEX*N546+uEREX*O546+uHOEX*P546)/(1+oDR)^A$5:A$65536</f>
        <v>334.87938322319803</v>
      </c>
    </row>
    <row r="547" spans="1:25" x14ac:dyDescent="0.25">
      <c r="A547" s="4">
        <v>541</v>
      </c>
      <c r="C547" s="110">
        <f>IF(male=0,VLOOKUP((A545:A1379/'Life tables'!$I$2)+age,lifetable,13,1),IF(male=1,VLOOKUP((A545:A1379/'Life tables'!$I$2)+age,lifetable,10,1),"error"))</f>
        <v>9.128120834711595E-4</v>
      </c>
      <c r="F547" s="101">
        <f t="shared" si="145"/>
        <v>159.89117466313363</v>
      </c>
      <c r="G547" s="101">
        <f t="shared" si="146"/>
        <v>16.061403128703581</v>
      </c>
      <c r="H547" s="101">
        <f t="shared" si="147"/>
        <v>0.36754547835291529</v>
      </c>
      <c r="I547" s="101">
        <f t="shared" si="148"/>
        <v>0.36754547835291529</v>
      </c>
      <c r="J547" s="101">
        <f t="shared" si="149"/>
        <v>67.984034264402126</v>
      </c>
      <c r="K547" s="101">
        <f t="shared" si="150"/>
        <v>18.834561957067876</v>
      </c>
      <c r="L547" s="101">
        <f t="shared" si="159"/>
        <v>56.276084356254216</v>
      </c>
      <c r="M547" s="101">
        <f t="shared" si="151"/>
        <v>840.1088253368664</v>
      </c>
      <c r="N547" s="101">
        <f t="shared" si="152"/>
        <v>80.904300082814046</v>
      </c>
      <c r="O547" s="101">
        <f t="shared" si="153"/>
        <v>1.9311772568279206</v>
      </c>
      <c r="P547" s="101">
        <f t="shared" si="154"/>
        <v>1.9311772568279206</v>
      </c>
      <c r="Q547" s="101">
        <f t="shared" si="155"/>
        <v>301.87646015690848</v>
      </c>
      <c r="R547" s="101">
        <f t="shared" si="156"/>
        <v>11.689758338502889</v>
      </c>
      <c r="S547" s="101">
        <f t="shared" si="160"/>
        <v>441.77595224498515</v>
      </c>
      <c r="T547" s="101">
        <f t="shared" si="144"/>
        <v>369.86049442131059</v>
      </c>
      <c r="U547" s="101">
        <f t="shared" si="144"/>
        <v>30.524320295570767</v>
      </c>
      <c r="V547" s="33">
        <f t="shared" si="157"/>
        <v>1000</v>
      </c>
      <c r="W547" s="105">
        <f t="shared" si="158"/>
        <v>662493.26217238477</v>
      </c>
      <c r="X547" s="112">
        <f t="shared" si="161"/>
        <v>599.61518528311865</v>
      </c>
      <c r="Y547" s="32">
        <f>(uNES*L547+ uOCEX*G547+uEREX*'PH + UC'!H547+uHOEX*I547+uNES*S547+ uOCEX*N547+uEREX*O547+uHOEX*P547)/(1+oDR)^A$5:A$65536</f>
        <v>334.17794070640286</v>
      </c>
    </row>
    <row r="548" spans="1:25" x14ac:dyDescent="0.25">
      <c r="A548" s="4">
        <v>542</v>
      </c>
      <c r="C548" s="110">
        <f>IF(male=0,VLOOKUP((A546:A1380/'Life tables'!$I$2)+age,lifetable,13,1),IF(male=1,VLOOKUP((A546:A1380/'Life tables'!$I$2)+age,lifetable,10,1),"error"))</f>
        <v>9.128120834711595E-4</v>
      </c>
      <c r="F548" s="101">
        <f t="shared" si="145"/>
        <v>159.89117466239526</v>
      </c>
      <c r="G548" s="101">
        <f t="shared" si="146"/>
        <v>16.061403128629411</v>
      </c>
      <c r="H548" s="101">
        <f t="shared" si="147"/>
        <v>0.36754547835121798</v>
      </c>
      <c r="I548" s="101">
        <f t="shared" si="148"/>
        <v>0.36754547835121798</v>
      </c>
      <c r="J548" s="101">
        <f t="shared" si="149"/>
        <v>68.1453169034354</v>
      </c>
      <c r="K548" s="101">
        <f t="shared" si="150"/>
        <v>18.863373523797648</v>
      </c>
      <c r="L548" s="101">
        <f t="shared" si="159"/>
        <v>56.085990149830366</v>
      </c>
      <c r="M548" s="101">
        <f t="shared" si="151"/>
        <v>840.1088253376048</v>
      </c>
      <c r="N548" s="101">
        <f t="shared" si="152"/>
        <v>80.904300082885158</v>
      </c>
      <c r="O548" s="101">
        <f t="shared" si="153"/>
        <v>1.9311772568296182</v>
      </c>
      <c r="P548" s="101">
        <f t="shared" si="154"/>
        <v>1.9311772568296182</v>
      </c>
      <c r="Q548" s="101">
        <f t="shared" si="155"/>
        <v>302.72069767069854</v>
      </c>
      <c r="R548" s="101">
        <f t="shared" si="156"/>
        <v>11.712258209182387</v>
      </c>
      <c r="S548" s="101">
        <f t="shared" si="160"/>
        <v>440.90921486117946</v>
      </c>
      <c r="T548" s="101">
        <f t="shared" si="144"/>
        <v>370.86601457413394</v>
      </c>
      <c r="U548" s="101">
        <f t="shared" si="144"/>
        <v>30.575631732980035</v>
      </c>
      <c r="V548" s="33">
        <f t="shared" si="157"/>
        <v>1000</v>
      </c>
      <c r="W548" s="105">
        <f t="shared" si="158"/>
        <v>660366.22336099553</v>
      </c>
      <c r="X548" s="112">
        <f t="shared" si="161"/>
        <v>598.55835369288604</v>
      </c>
      <c r="Y548" s="32">
        <f>(uNES*L548+ uOCEX*G548+uEREX*'PH + UC'!H548+uHOEX*I548+uNES*S548+ uOCEX*N548+uEREX*O548+uHOEX*P548)/(1+oDR)^A$5:A$65536</f>
        <v>333.47687394600888</v>
      </c>
    </row>
    <row r="549" spans="1:25" x14ac:dyDescent="0.25">
      <c r="A549" s="4">
        <v>543</v>
      </c>
      <c r="C549" s="110">
        <f>IF(male=0,VLOOKUP((A547:A1381/'Life tables'!$I$2)+age,lifetable,13,1),IF(male=1,VLOOKUP((A547:A1381/'Life tables'!$I$2)+age,lifetable,10,1),"error"))</f>
        <v>9.128120834711595E-4</v>
      </c>
      <c r="F549" s="101">
        <f t="shared" si="145"/>
        <v>159.89117466168977</v>
      </c>
      <c r="G549" s="101">
        <f t="shared" si="146"/>
        <v>16.061403128558542</v>
      </c>
      <c r="H549" s="101">
        <f t="shared" si="147"/>
        <v>0.36754547834959628</v>
      </c>
      <c r="I549" s="101">
        <f t="shared" si="148"/>
        <v>0.36754547834959628</v>
      </c>
      <c r="J549" s="101">
        <f t="shared" si="149"/>
        <v>68.306599542467964</v>
      </c>
      <c r="K549" s="101">
        <f t="shared" si="150"/>
        <v>18.892185090527295</v>
      </c>
      <c r="L549" s="101">
        <f t="shared" si="159"/>
        <v>55.895895943436784</v>
      </c>
      <c r="M549" s="101">
        <f t="shared" si="151"/>
        <v>840.10882533831023</v>
      </c>
      <c r="N549" s="101">
        <f t="shared" si="152"/>
        <v>80.9043000829531</v>
      </c>
      <c r="O549" s="101">
        <f t="shared" si="153"/>
        <v>1.9311772568312395</v>
      </c>
      <c r="P549" s="101">
        <f t="shared" si="154"/>
        <v>1.9311772568312395</v>
      </c>
      <c r="Q549" s="101">
        <f t="shared" si="155"/>
        <v>303.56493518448934</v>
      </c>
      <c r="R549" s="101">
        <f t="shared" si="156"/>
        <v>11.734758079861905</v>
      </c>
      <c r="S549" s="101">
        <f t="shared" si="160"/>
        <v>440.04247747734337</v>
      </c>
      <c r="T549" s="101">
        <f t="shared" si="144"/>
        <v>371.87153472695729</v>
      </c>
      <c r="U549" s="101">
        <f t="shared" si="144"/>
        <v>30.6269431703892</v>
      </c>
      <c r="V549" s="33">
        <f t="shared" si="157"/>
        <v>1000</v>
      </c>
      <c r="W549" s="105">
        <f t="shared" si="158"/>
        <v>658243.198847758</v>
      </c>
      <c r="X549" s="112">
        <f t="shared" si="161"/>
        <v>597.50152210265344</v>
      </c>
      <c r="Y549" s="32">
        <f>(uNES*L549+ uOCEX*G549+uEREX*'PH + UC'!H549+uHOEX*I549+uNES*S549+ uOCEX*N549+uEREX*O549+uHOEX*P549)/(1+oDR)^A$5:A$65536</f>
        <v>332.77618278390395</v>
      </c>
    </row>
    <row r="550" spans="1:25" x14ac:dyDescent="0.25">
      <c r="A550" s="4">
        <v>544</v>
      </c>
      <c r="C550" s="110">
        <f>IF(male=0,VLOOKUP((A548:A1382/'Life tables'!$I$2)+age,lifetable,13,1),IF(male=1,VLOOKUP((A548:A1382/'Life tables'!$I$2)+age,lifetable,10,1),"error"))</f>
        <v>9.128120834711595E-4</v>
      </c>
      <c r="F550" s="101">
        <f t="shared" si="145"/>
        <v>159.89117466101573</v>
      </c>
      <c r="G550" s="101">
        <f t="shared" si="146"/>
        <v>16.061403128490834</v>
      </c>
      <c r="H550" s="101">
        <f t="shared" si="147"/>
        <v>0.36754547834804685</v>
      </c>
      <c r="I550" s="101">
        <f t="shared" si="148"/>
        <v>0.36754547834804685</v>
      </c>
      <c r="J550" s="101">
        <f t="shared" si="149"/>
        <v>68.467882181499846</v>
      </c>
      <c r="K550" s="101">
        <f t="shared" si="150"/>
        <v>18.920996657256818</v>
      </c>
      <c r="L550" s="101">
        <f t="shared" si="159"/>
        <v>55.705801737072136</v>
      </c>
      <c r="M550" s="101">
        <f t="shared" si="151"/>
        <v>840.10882533898427</v>
      </c>
      <c r="N550" s="101">
        <f t="shared" si="152"/>
        <v>80.904300083018001</v>
      </c>
      <c r="O550" s="101">
        <f t="shared" si="153"/>
        <v>1.9311772568327892</v>
      </c>
      <c r="P550" s="101">
        <f t="shared" si="154"/>
        <v>1.9311772568327892</v>
      </c>
      <c r="Q550" s="101">
        <f t="shared" si="155"/>
        <v>304.40917269828083</v>
      </c>
      <c r="R550" s="101">
        <f t="shared" si="156"/>
        <v>11.75725795054144</v>
      </c>
      <c r="S550" s="101">
        <f t="shared" si="160"/>
        <v>439.17574009347845</v>
      </c>
      <c r="T550" s="101">
        <f t="shared" si="144"/>
        <v>372.87705487978064</v>
      </c>
      <c r="U550" s="101">
        <f t="shared" si="144"/>
        <v>30.678254607798259</v>
      </c>
      <c r="V550" s="33">
        <f t="shared" si="157"/>
        <v>1000</v>
      </c>
      <c r="W550" s="105">
        <f t="shared" si="158"/>
        <v>656124.1822148005</v>
      </c>
      <c r="X550" s="112">
        <f t="shared" si="161"/>
        <v>596.44469051242118</v>
      </c>
      <c r="Y550" s="32">
        <f>(uNES*L550+ uOCEX*G550+uEREX*'PH + UC'!H550+uHOEX*I550+uNES*S550+ uOCEX*N550+uEREX*O550+uHOEX*P550)/(1+oDR)^A$5:A$65536</f>
        <v>332.0758670620358</v>
      </c>
    </row>
    <row r="551" spans="1:25" x14ac:dyDescent="0.25">
      <c r="A551" s="4">
        <v>545</v>
      </c>
      <c r="C551" s="110">
        <f>IF(male=0,VLOOKUP((A549:A1383/'Life tables'!$I$2)+age,lifetable,13,1),IF(male=1,VLOOKUP((A549:A1383/'Life tables'!$I$2)+age,lifetable,10,1),"error"))</f>
        <v>9.128120834711595E-4</v>
      </c>
      <c r="F551" s="101">
        <f t="shared" si="145"/>
        <v>159.89117466037169</v>
      </c>
      <c r="G551" s="101">
        <f t="shared" si="146"/>
        <v>16.061403128426139</v>
      </c>
      <c r="H551" s="101">
        <f t="shared" si="147"/>
        <v>0.36754547834656637</v>
      </c>
      <c r="I551" s="101">
        <f t="shared" si="148"/>
        <v>0.36754547834656637</v>
      </c>
      <c r="J551" s="101">
        <f t="shared" si="149"/>
        <v>68.629164820531074</v>
      </c>
      <c r="K551" s="101">
        <f t="shared" si="150"/>
        <v>18.949808223986228</v>
      </c>
      <c r="L551" s="101">
        <f t="shared" si="159"/>
        <v>55.515707530735114</v>
      </c>
      <c r="M551" s="101">
        <f t="shared" si="151"/>
        <v>840.10882533962831</v>
      </c>
      <c r="N551" s="101">
        <f t="shared" si="152"/>
        <v>80.904300083080031</v>
      </c>
      <c r="O551" s="101">
        <f t="shared" si="153"/>
        <v>1.9311772568342696</v>
      </c>
      <c r="P551" s="101">
        <f t="shared" si="154"/>
        <v>1.9311772568342696</v>
      </c>
      <c r="Q551" s="101">
        <f t="shared" si="155"/>
        <v>305.25341021207294</v>
      </c>
      <c r="R551" s="101">
        <f t="shared" si="156"/>
        <v>11.779757821220992</v>
      </c>
      <c r="S551" s="101">
        <f t="shared" si="160"/>
        <v>438.3090027095858</v>
      </c>
      <c r="T551" s="101">
        <f t="shared" si="144"/>
        <v>373.882575032604</v>
      </c>
      <c r="U551" s="101">
        <f t="shared" si="144"/>
        <v>30.729566045207221</v>
      </c>
      <c r="V551" s="33">
        <f t="shared" si="157"/>
        <v>1000</v>
      </c>
      <c r="W551" s="105">
        <f t="shared" si="158"/>
        <v>654009.16705369821</v>
      </c>
      <c r="X551" s="112">
        <f t="shared" si="161"/>
        <v>595.3878589221888</v>
      </c>
      <c r="Y551" s="32">
        <f>(uNES*L551+ uOCEX*G551+uEREX*'PH + UC'!H551+uHOEX*I551+uNES*S551+ uOCEX*N551+uEREX*O551+uHOEX*P551)/(1+oDR)^A$5:A$65536</f>
        <v>331.37592662241212</v>
      </c>
    </row>
    <row r="552" spans="1:25" x14ac:dyDescent="0.25">
      <c r="A552" s="4">
        <v>546</v>
      </c>
      <c r="C552" s="110">
        <f>IF(male=0,VLOOKUP((A550:A1384/'Life tables'!$I$2)+age,lifetable,13,1),IF(male=1,VLOOKUP((A550:A1384/'Life tables'!$I$2)+age,lifetable,10,1),"error"))</f>
        <v>9.128120834711595E-4</v>
      </c>
      <c r="F552" s="101">
        <f t="shared" si="145"/>
        <v>159.89117465975633</v>
      </c>
      <c r="G552" s="101">
        <f t="shared" si="146"/>
        <v>16.061403128364326</v>
      </c>
      <c r="H552" s="101">
        <f t="shared" si="147"/>
        <v>0.36754547834515183</v>
      </c>
      <c r="I552" s="101">
        <f t="shared" si="148"/>
        <v>0.36754547834515183</v>
      </c>
      <c r="J552" s="101">
        <f t="shared" si="149"/>
        <v>68.79044745956169</v>
      </c>
      <c r="K552" s="101">
        <f t="shared" si="150"/>
        <v>18.978619790715527</v>
      </c>
      <c r="L552" s="101">
        <f t="shared" si="159"/>
        <v>55.325613324424481</v>
      </c>
      <c r="M552" s="101">
        <f t="shared" si="151"/>
        <v>840.1088253402437</v>
      </c>
      <c r="N552" s="101">
        <f t="shared" si="152"/>
        <v>80.90430008313929</v>
      </c>
      <c r="O552" s="101">
        <f t="shared" si="153"/>
        <v>1.9311772568356842</v>
      </c>
      <c r="P552" s="101">
        <f t="shared" si="154"/>
        <v>1.9311772568356842</v>
      </c>
      <c r="Q552" s="101">
        <f t="shared" si="155"/>
        <v>306.09764772586567</v>
      </c>
      <c r="R552" s="101">
        <f t="shared" si="156"/>
        <v>11.802257691900561</v>
      </c>
      <c r="S552" s="101">
        <f t="shared" si="160"/>
        <v>437.44226532566682</v>
      </c>
      <c r="T552" s="101">
        <f t="shared" si="144"/>
        <v>374.88809518542735</v>
      </c>
      <c r="U552" s="101">
        <f t="shared" si="144"/>
        <v>30.780877482616088</v>
      </c>
      <c r="V552" s="33">
        <f t="shared" si="157"/>
        <v>1000</v>
      </c>
      <c r="W552" s="105">
        <f t="shared" si="158"/>
        <v>651898.14696546528</v>
      </c>
      <c r="X552" s="112">
        <f t="shared" si="161"/>
        <v>594.33102733195665</v>
      </c>
      <c r="Y552" s="32">
        <f>(uNES*L552+ uOCEX*G552+uEREX*'PH + UC'!H552+uHOEX*I552+uNES*S552+ uOCEX*N552+uEREX*O552+uHOEX*P552)/(1+oDR)^A$5:A$65536</f>
        <v>330.67636130710042</v>
      </c>
    </row>
    <row r="553" spans="1:25" x14ac:dyDescent="0.25">
      <c r="A553" s="4">
        <v>547</v>
      </c>
      <c r="C553" s="110">
        <f>IF(male=0,VLOOKUP((A551:A1385/'Life tables'!$I$2)+age,lifetable,13,1),IF(male=1,VLOOKUP((A551:A1385/'Life tables'!$I$2)+age,lifetable,10,1),"error"))</f>
        <v>9.128120834711595E-4</v>
      </c>
      <c r="F553" s="101">
        <f t="shared" si="145"/>
        <v>159.89117465916837</v>
      </c>
      <c r="G553" s="101">
        <f t="shared" si="146"/>
        <v>16.061403128305262</v>
      </c>
      <c r="H553" s="101">
        <f t="shared" si="147"/>
        <v>0.3675454783438003</v>
      </c>
      <c r="I553" s="101">
        <f t="shared" si="148"/>
        <v>0.3675454783438003</v>
      </c>
      <c r="J553" s="101">
        <f t="shared" si="149"/>
        <v>68.95173009859171</v>
      </c>
      <c r="K553" s="101">
        <f t="shared" si="150"/>
        <v>19.00743135744472</v>
      </c>
      <c r="L553" s="101">
        <f t="shared" si="159"/>
        <v>55.135519118139086</v>
      </c>
      <c r="M553" s="101">
        <f t="shared" si="151"/>
        <v>840.10882534083157</v>
      </c>
      <c r="N553" s="101">
        <f t="shared" si="152"/>
        <v>80.904300083195906</v>
      </c>
      <c r="O553" s="101">
        <f t="shared" si="153"/>
        <v>1.9311772568370356</v>
      </c>
      <c r="P553" s="101">
        <f t="shared" si="154"/>
        <v>1.9311772568370356</v>
      </c>
      <c r="Q553" s="101">
        <f t="shared" si="155"/>
        <v>306.94188523965897</v>
      </c>
      <c r="R553" s="101">
        <f t="shared" si="156"/>
        <v>11.824757562580146</v>
      </c>
      <c r="S553" s="101">
        <f t="shared" si="160"/>
        <v>436.5755279417225</v>
      </c>
      <c r="T553" s="101">
        <f t="shared" si="144"/>
        <v>375.8936153382507</v>
      </c>
      <c r="U553" s="101">
        <f t="shared" si="144"/>
        <v>30.832188920024866</v>
      </c>
      <c r="V553" s="33">
        <f t="shared" si="157"/>
        <v>1000</v>
      </c>
      <c r="W553" s="105">
        <f t="shared" si="158"/>
        <v>649791.11556053779</v>
      </c>
      <c r="X553" s="112">
        <f t="shared" si="161"/>
        <v>593.27419574172438</v>
      </c>
      <c r="Y553" s="32">
        <f>(uNES*L553+ uOCEX*G553+uEREX*'PH + UC'!H553+uHOEX*I553+uNES*S553+ uOCEX*N553+uEREX*O553+uHOEX*P553)/(1+oDR)^A$5:A$65536</f>
        <v>329.97717095822799</v>
      </c>
    </row>
    <row r="554" spans="1:25" x14ac:dyDescent="0.25">
      <c r="A554" s="4">
        <v>548</v>
      </c>
      <c r="C554" s="110">
        <f>IF(male=0,VLOOKUP((A552:A1386/'Life tables'!$I$2)+age,lifetable,13,1),IF(male=1,VLOOKUP((A552:A1386/'Life tables'!$I$2)+age,lifetable,10,1),"error"))</f>
        <v>9.128120834711595E-4</v>
      </c>
      <c r="F554" s="101">
        <f t="shared" si="145"/>
        <v>159.89117465860662</v>
      </c>
      <c r="G554" s="101">
        <f t="shared" si="146"/>
        <v>16.061403128248834</v>
      </c>
      <c r="H554" s="101">
        <f t="shared" si="147"/>
        <v>0.36754547834250895</v>
      </c>
      <c r="I554" s="101">
        <f t="shared" si="148"/>
        <v>0.36754547834250895</v>
      </c>
      <c r="J554" s="101">
        <f t="shared" si="149"/>
        <v>69.113012737621162</v>
      </c>
      <c r="K554" s="101">
        <f t="shared" si="150"/>
        <v>19.036242924173809</v>
      </c>
      <c r="L554" s="101">
        <f t="shared" si="159"/>
        <v>54.945424911877794</v>
      </c>
      <c r="M554" s="101">
        <f t="shared" si="151"/>
        <v>840.1088253413933</v>
      </c>
      <c r="N554" s="101">
        <f t="shared" si="152"/>
        <v>80.904300083250007</v>
      </c>
      <c r="O554" s="101">
        <f t="shared" si="153"/>
        <v>1.9311772568383268</v>
      </c>
      <c r="P554" s="101">
        <f t="shared" si="154"/>
        <v>1.9311772568383268</v>
      </c>
      <c r="Q554" s="101">
        <f t="shared" si="155"/>
        <v>307.78612275345284</v>
      </c>
      <c r="R554" s="101">
        <f t="shared" si="156"/>
        <v>11.847257433259745</v>
      </c>
      <c r="S554" s="101">
        <f t="shared" si="160"/>
        <v>435.70879055775401</v>
      </c>
      <c r="T554" s="101">
        <f t="shared" si="144"/>
        <v>376.89913549107399</v>
      </c>
      <c r="U554" s="101">
        <f t="shared" si="144"/>
        <v>30.883500357433554</v>
      </c>
      <c r="V554" s="33">
        <f t="shared" si="157"/>
        <v>999.99999999999989</v>
      </c>
      <c r="W554" s="105">
        <f t="shared" si="158"/>
        <v>647688.06645876297</v>
      </c>
      <c r="X554" s="112">
        <f t="shared" si="161"/>
        <v>592.21736415149235</v>
      </c>
      <c r="Y554" s="32">
        <f>(uNES*L554+ uOCEX*G554+uEREX*'PH + UC'!H554+uHOEX*I554+uNES*S554+ uOCEX*N554+uEREX*O554+uHOEX*P554)/(1+oDR)^A$5:A$65536</f>
        <v>329.27835541798191</v>
      </c>
    </row>
    <row r="555" spans="1:25" x14ac:dyDescent="0.25">
      <c r="A555" s="4">
        <v>549</v>
      </c>
      <c r="C555" s="110">
        <f>IF(male=0,VLOOKUP((A553:A1387/'Life tables'!$I$2)+age,lifetable,13,1),IF(male=1,VLOOKUP((A553:A1387/'Life tables'!$I$2)+age,lifetable,10,1),"error"))</f>
        <v>9.128120834711595E-4</v>
      </c>
      <c r="F555" s="101">
        <f t="shared" si="145"/>
        <v>159.89117465806987</v>
      </c>
      <c r="G555" s="101">
        <f t="shared" si="146"/>
        <v>16.061403128194918</v>
      </c>
      <c r="H555" s="101">
        <f t="shared" si="147"/>
        <v>0.36754547834127516</v>
      </c>
      <c r="I555" s="101">
        <f t="shared" si="148"/>
        <v>0.36754547834127516</v>
      </c>
      <c r="J555" s="101">
        <f t="shared" si="149"/>
        <v>69.274295376650073</v>
      </c>
      <c r="K555" s="101">
        <f t="shared" si="150"/>
        <v>19.065054490902803</v>
      </c>
      <c r="L555" s="101">
        <f t="shared" si="159"/>
        <v>54.755330705639523</v>
      </c>
      <c r="M555" s="101">
        <f t="shared" si="151"/>
        <v>840.10882534193001</v>
      </c>
      <c r="N555" s="101">
        <f t="shared" si="152"/>
        <v>80.904300083301692</v>
      </c>
      <c r="O555" s="101">
        <f t="shared" si="153"/>
        <v>1.9311772568395604</v>
      </c>
      <c r="P555" s="101">
        <f t="shared" si="154"/>
        <v>1.9311772568395604</v>
      </c>
      <c r="Q555" s="101">
        <f t="shared" si="155"/>
        <v>308.63036026724728</v>
      </c>
      <c r="R555" s="101">
        <f t="shared" si="156"/>
        <v>11.869757303939359</v>
      </c>
      <c r="S555" s="101">
        <f t="shared" si="160"/>
        <v>434.84205317376257</v>
      </c>
      <c r="T555" s="101">
        <f t="shared" si="144"/>
        <v>377.90465564389734</v>
      </c>
      <c r="U555" s="101">
        <f t="shared" si="144"/>
        <v>30.934811794842162</v>
      </c>
      <c r="V555" s="33">
        <f t="shared" si="157"/>
        <v>999.99999999999989</v>
      </c>
      <c r="W555" s="105">
        <f t="shared" si="158"/>
        <v>645588.99328938511</v>
      </c>
      <c r="X555" s="112">
        <f t="shared" si="161"/>
        <v>591.16053256126042</v>
      </c>
      <c r="Y555" s="32">
        <f>(uNES*L555+ uOCEX*G555+uEREX*'PH + UC'!H555+uHOEX*I555+uNES*S555+ uOCEX*N555+uEREX*O555+uHOEX*P555)/(1+oDR)^A$5:A$65536</f>
        <v>328.57991452860892</v>
      </c>
    </row>
    <row r="556" spans="1:25" x14ac:dyDescent="0.25">
      <c r="A556" s="4">
        <v>550</v>
      </c>
      <c r="C556" s="110">
        <f>IF(male=0,VLOOKUP((A554:A1388/'Life tables'!$I$2)+age,lifetable,13,1),IF(male=1,VLOOKUP((A554:A1388/'Life tables'!$I$2)+age,lifetable,10,1),"error"))</f>
        <v>9.128120834711595E-4</v>
      </c>
      <c r="F556" s="101">
        <f t="shared" si="145"/>
        <v>159.89117465755703</v>
      </c>
      <c r="G556" s="101">
        <f t="shared" si="146"/>
        <v>16.0614031281434</v>
      </c>
      <c r="H556" s="101">
        <f t="shared" si="147"/>
        <v>0.36754547834009627</v>
      </c>
      <c r="I556" s="101">
        <f t="shared" si="148"/>
        <v>0.36754547834009627</v>
      </c>
      <c r="J556" s="101">
        <f t="shared" si="149"/>
        <v>69.435578015678473</v>
      </c>
      <c r="K556" s="101">
        <f t="shared" si="150"/>
        <v>19.093866057631704</v>
      </c>
      <c r="L556" s="101">
        <f t="shared" si="159"/>
        <v>54.565236499423264</v>
      </c>
      <c r="M556" s="101">
        <f t="shared" si="151"/>
        <v>840.10882534244286</v>
      </c>
      <c r="N556" s="101">
        <f t="shared" si="152"/>
        <v>80.904300083351075</v>
      </c>
      <c r="O556" s="101">
        <f t="shared" si="153"/>
        <v>1.9311772568407395</v>
      </c>
      <c r="P556" s="101">
        <f t="shared" si="154"/>
        <v>1.9311772568407395</v>
      </c>
      <c r="Q556" s="101">
        <f t="shared" si="155"/>
        <v>309.47459778104223</v>
      </c>
      <c r="R556" s="101">
        <f t="shared" si="156"/>
        <v>11.892257174618987</v>
      </c>
      <c r="S556" s="101">
        <f t="shared" si="160"/>
        <v>433.97531578974906</v>
      </c>
      <c r="T556" s="101">
        <f t="shared" si="144"/>
        <v>378.91017579672069</v>
      </c>
      <c r="U556" s="101">
        <f t="shared" si="144"/>
        <v>30.986123232250691</v>
      </c>
      <c r="V556" s="33">
        <f t="shared" si="157"/>
        <v>999.99999999999989</v>
      </c>
      <c r="W556" s="105">
        <f t="shared" si="158"/>
        <v>643493.88969103165</v>
      </c>
      <c r="X556" s="112">
        <f t="shared" si="161"/>
        <v>590.1037009710285</v>
      </c>
      <c r="Y556" s="32">
        <f>(uNES*L556+ uOCEX*G556+uEREX*'PH + UC'!H556+uHOEX*I556+uNES*S556+ uOCEX*N556+uEREX*O556+uHOEX*P556)/(1+oDR)^A$5:A$65536</f>
        <v>327.88184813241548</v>
      </c>
    </row>
    <row r="557" spans="1:25" x14ac:dyDescent="0.25">
      <c r="A557" s="4">
        <v>551</v>
      </c>
      <c r="C557" s="110">
        <f>IF(male=0,VLOOKUP((A555:A1389/'Life tables'!$I$2)+age,lifetable,13,1),IF(male=1,VLOOKUP((A555:A1389/'Life tables'!$I$2)+age,lifetable,10,1),"error"))</f>
        <v>9.128120834711595E-4</v>
      </c>
      <c r="F557" s="101">
        <f t="shared" si="145"/>
        <v>159.89117465706701</v>
      </c>
      <c r="G557" s="101">
        <f t="shared" si="146"/>
        <v>16.061403128094177</v>
      </c>
      <c r="H557" s="101">
        <f t="shared" si="147"/>
        <v>0.36754547833896983</v>
      </c>
      <c r="I557" s="101">
        <f t="shared" si="148"/>
        <v>0.36754547833896983</v>
      </c>
      <c r="J557" s="101">
        <f t="shared" si="149"/>
        <v>69.596860654706376</v>
      </c>
      <c r="K557" s="101">
        <f t="shared" si="150"/>
        <v>19.122677624360517</v>
      </c>
      <c r="L557" s="101">
        <f t="shared" si="159"/>
        <v>54.375142293227995</v>
      </c>
      <c r="M557" s="101">
        <f t="shared" si="151"/>
        <v>840.10882534293285</v>
      </c>
      <c r="N557" s="101">
        <f t="shared" si="152"/>
        <v>80.904300083398269</v>
      </c>
      <c r="O557" s="101">
        <f t="shared" si="153"/>
        <v>1.9311772568418657</v>
      </c>
      <c r="P557" s="101">
        <f t="shared" si="154"/>
        <v>1.9311772568418657</v>
      </c>
      <c r="Q557" s="101">
        <f t="shared" si="155"/>
        <v>310.31883529483764</v>
      </c>
      <c r="R557" s="101">
        <f t="shared" si="156"/>
        <v>11.914757045298627</v>
      </c>
      <c r="S557" s="101">
        <f t="shared" si="160"/>
        <v>433.10857840571458</v>
      </c>
      <c r="T557" s="101">
        <f t="shared" si="144"/>
        <v>379.91569594954399</v>
      </c>
      <c r="U557" s="101">
        <f t="shared" si="144"/>
        <v>31.037434669659142</v>
      </c>
      <c r="V557" s="33">
        <f t="shared" si="157"/>
        <v>999.99999999999989</v>
      </c>
      <c r="W557" s="105">
        <f t="shared" si="158"/>
        <v>641402.74931170105</v>
      </c>
      <c r="X557" s="112">
        <f t="shared" si="161"/>
        <v>589.04686938079669</v>
      </c>
      <c r="Y557" s="32">
        <f>(uNES*L557+ uOCEX*G557+uEREX*'PH + UC'!H557+uHOEX*I557+uNES*S557+ uOCEX*N557+uEREX*O557+uHOEX*P557)/(1+oDR)^A$5:A$65536</f>
        <v>327.1841560717682</v>
      </c>
    </row>
    <row r="558" spans="1:25" x14ac:dyDescent="0.25">
      <c r="A558" s="4">
        <v>552</v>
      </c>
      <c r="C558" s="110">
        <f>IF(male=0,VLOOKUP((A556:A1390/'Life tables'!$I$2)+age,lifetable,13,1),IF(male=1,VLOOKUP((A556:A1390/'Life tables'!$I$2)+age,lifetable,10,1),"error"))</f>
        <v>9.128120834711595E-4</v>
      </c>
      <c r="F558" s="101">
        <f t="shared" si="145"/>
        <v>159.89117465659885</v>
      </c>
      <c r="G558" s="101">
        <f t="shared" si="146"/>
        <v>16.06140312804715</v>
      </c>
      <c r="H558" s="101">
        <f t="shared" si="147"/>
        <v>0.36754547833789364</v>
      </c>
      <c r="I558" s="101">
        <f t="shared" si="148"/>
        <v>0.36754547833789364</v>
      </c>
      <c r="J558" s="101">
        <f t="shared" si="149"/>
        <v>69.758143293733809</v>
      </c>
      <c r="K558" s="101">
        <f t="shared" si="150"/>
        <v>19.151489191089244</v>
      </c>
      <c r="L558" s="101">
        <f t="shared" si="159"/>
        <v>54.185048087052863</v>
      </c>
      <c r="M558" s="101">
        <f t="shared" si="151"/>
        <v>840.10882534340101</v>
      </c>
      <c r="N558" s="101">
        <f t="shared" si="152"/>
        <v>80.904300083443346</v>
      </c>
      <c r="O558" s="101">
        <f t="shared" si="153"/>
        <v>1.9311772568429419</v>
      </c>
      <c r="P558" s="101">
        <f t="shared" si="154"/>
        <v>1.9311772568429419</v>
      </c>
      <c r="Q558" s="101">
        <f t="shared" si="155"/>
        <v>311.16307280863356</v>
      </c>
      <c r="R558" s="101">
        <f t="shared" si="156"/>
        <v>11.93725691597828</v>
      </c>
      <c r="S558" s="101">
        <f t="shared" si="160"/>
        <v>432.24184102165998</v>
      </c>
      <c r="T558" s="101">
        <f t="shared" si="144"/>
        <v>380.92121610236734</v>
      </c>
      <c r="U558" s="101">
        <f t="shared" si="144"/>
        <v>31.088746107067522</v>
      </c>
      <c r="V558" s="33">
        <f t="shared" si="157"/>
        <v>999.99999999999989</v>
      </c>
      <c r="W558" s="105">
        <f t="shared" si="158"/>
        <v>639315.56580874999</v>
      </c>
      <c r="X558" s="112">
        <f t="shared" si="161"/>
        <v>587.990037790565</v>
      </c>
      <c r="Y558" s="32">
        <f>(uNES*L558+ uOCEX*G558+uEREX*'PH + UC'!H558+uHOEX*I558+uNES*S558+ uOCEX*N558+uEREX*O558+uHOEX*P558)/(1+oDR)^A$5:A$65536</f>
        <v>326.48683818909262</v>
      </c>
    </row>
    <row r="559" spans="1:25" x14ac:dyDescent="0.25">
      <c r="A559" s="4">
        <v>553</v>
      </c>
      <c r="C559" s="110">
        <f>IF(male=0,VLOOKUP((A557:A1391/'Life tables'!$I$2)+age,lifetable,13,1),IF(male=1,VLOOKUP((A557:A1391/'Life tables'!$I$2)+age,lifetable,10,1),"error"))</f>
        <v>9.128120834711595E-4</v>
      </c>
      <c r="F559" s="101">
        <f t="shared" si="145"/>
        <v>159.89117465615152</v>
      </c>
      <c r="G559" s="101">
        <f t="shared" si="146"/>
        <v>16.061403128002215</v>
      </c>
      <c r="H559" s="101">
        <f t="shared" si="147"/>
        <v>0.36754547833686535</v>
      </c>
      <c r="I559" s="101">
        <f t="shared" si="148"/>
        <v>0.36754547833686535</v>
      </c>
      <c r="J559" s="101">
        <f t="shared" si="149"/>
        <v>69.919425932760788</v>
      </c>
      <c r="K559" s="101">
        <f t="shared" si="150"/>
        <v>19.180300757817893</v>
      </c>
      <c r="L559" s="101">
        <f t="shared" si="159"/>
        <v>53.994953880896901</v>
      </c>
      <c r="M559" s="101">
        <f t="shared" si="151"/>
        <v>840.10882534384825</v>
      </c>
      <c r="N559" s="101">
        <f t="shared" si="152"/>
        <v>80.904300083486419</v>
      </c>
      <c r="O559" s="101">
        <f t="shared" si="153"/>
        <v>1.93117725684397</v>
      </c>
      <c r="P559" s="101">
        <f t="shared" si="154"/>
        <v>1.93117725684397</v>
      </c>
      <c r="Q559" s="101">
        <f t="shared" si="155"/>
        <v>312.00731032242993</v>
      </c>
      <c r="R559" s="101">
        <f t="shared" si="156"/>
        <v>11.959756786657945</v>
      </c>
      <c r="S559" s="101">
        <f t="shared" si="160"/>
        <v>431.37510363758605</v>
      </c>
      <c r="T559" s="101">
        <f t="shared" si="144"/>
        <v>381.92673625519069</v>
      </c>
      <c r="U559" s="101">
        <f t="shared" si="144"/>
        <v>31.140057544475837</v>
      </c>
      <c r="V559" s="33">
        <f t="shared" si="157"/>
        <v>999.99999999999977</v>
      </c>
      <c r="W559" s="105">
        <f t="shared" si="158"/>
        <v>637232.33284887823</v>
      </c>
      <c r="X559" s="112">
        <f t="shared" si="161"/>
        <v>586.93320620033319</v>
      </c>
      <c r="Y559" s="32">
        <f>(uNES*L559+ uOCEX*G559+uEREX*'PH + UC'!H559+uHOEX*I559+uNES*S559+ uOCEX*N559+uEREX*O559+uHOEX*P559)/(1+oDR)^A$5:A$65536</f>
        <v>325.78989432687467</v>
      </c>
    </row>
    <row r="560" spans="1:25" x14ac:dyDescent="0.25">
      <c r="A560" s="4">
        <v>554</v>
      </c>
      <c r="C560" s="110">
        <f>IF(male=0,VLOOKUP((A558:A1392/'Life tables'!$I$2)+age,lifetable,13,1),IF(male=1,VLOOKUP((A558:A1392/'Life tables'!$I$2)+age,lifetable,10,1),"error"))</f>
        <v>9.128120834711595E-4</v>
      </c>
      <c r="F560" s="101">
        <f t="shared" si="145"/>
        <v>159.89117465572414</v>
      </c>
      <c r="G560" s="101">
        <f t="shared" si="146"/>
        <v>16.061403127959284</v>
      </c>
      <c r="H560" s="101">
        <f t="shared" si="147"/>
        <v>0.36754547833588297</v>
      </c>
      <c r="I560" s="101">
        <f t="shared" si="148"/>
        <v>0.36754547833588297</v>
      </c>
      <c r="J560" s="101">
        <f t="shared" si="149"/>
        <v>70.080708571787341</v>
      </c>
      <c r="K560" s="101">
        <f t="shared" si="150"/>
        <v>19.209112324546464</v>
      </c>
      <c r="L560" s="101">
        <f t="shared" si="159"/>
        <v>53.804859674759285</v>
      </c>
      <c r="M560" s="101">
        <f t="shared" si="151"/>
        <v>840.1088253442756</v>
      </c>
      <c r="N560" s="101">
        <f t="shared" si="152"/>
        <v>80.904300083527573</v>
      </c>
      <c r="O560" s="101">
        <f t="shared" si="153"/>
        <v>1.9311772568449523</v>
      </c>
      <c r="P560" s="101">
        <f t="shared" si="154"/>
        <v>1.9311772568449523</v>
      </c>
      <c r="Q560" s="101">
        <f t="shared" si="155"/>
        <v>312.8515478362267</v>
      </c>
      <c r="R560" s="101">
        <f t="shared" si="156"/>
        <v>11.98225665733762</v>
      </c>
      <c r="S560" s="101">
        <f t="shared" si="160"/>
        <v>430.50836625349382</v>
      </c>
      <c r="T560" s="101">
        <f t="shared" si="144"/>
        <v>382.93225640801404</v>
      </c>
      <c r="U560" s="101">
        <f t="shared" si="144"/>
        <v>31.191368981884082</v>
      </c>
      <c r="V560" s="33">
        <f t="shared" si="157"/>
        <v>999.99999999999977</v>
      </c>
      <c r="W560" s="105">
        <f t="shared" si="158"/>
        <v>635153.04410811828</v>
      </c>
      <c r="X560" s="112">
        <f t="shared" si="161"/>
        <v>585.87637461010172</v>
      </c>
      <c r="Y560" s="32">
        <f>(uNES*L560+ uOCEX*G560+uEREX*'PH + UC'!H560+uHOEX*I560+uNES*S560+ uOCEX*N560+uEREX*O560+uHOEX*P560)/(1+oDR)^A$5:A$65536</f>
        <v>325.09332432765945</v>
      </c>
    </row>
    <row r="561" spans="1:25" x14ac:dyDescent="0.25">
      <c r="A561" s="4">
        <v>555</v>
      </c>
      <c r="C561" s="110">
        <f>IF(male=0,VLOOKUP((A559:A1393/'Life tables'!$I$2)+age,lifetable,13,1),IF(male=1,VLOOKUP((A559:A1393/'Life tables'!$I$2)+age,lifetable,10,1),"error"))</f>
        <v>9.128120834711595E-4</v>
      </c>
      <c r="F561" s="101">
        <f t="shared" si="145"/>
        <v>159.89117465531578</v>
      </c>
      <c r="G561" s="101">
        <f t="shared" si="146"/>
        <v>16.061403127918261</v>
      </c>
      <c r="H561" s="101">
        <f t="shared" si="147"/>
        <v>0.36754547833494422</v>
      </c>
      <c r="I561" s="101">
        <f t="shared" si="148"/>
        <v>0.36754547833494422</v>
      </c>
      <c r="J561" s="101">
        <f t="shared" si="149"/>
        <v>70.241991210813481</v>
      </c>
      <c r="K561" s="101">
        <f t="shared" si="150"/>
        <v>19.23792389127496</v>
      </c>
      <c r="L561" s="101">
        <f t="shared" si="159"/>
        <v>53.614765468639192</v>
      </c>
      <c r="M561" s="101">
        <f t="shared" si="151"/>
        <v>840.10882534468396</v>
      </c>
      <c r="N561" s="101">
        <f t="shared" si="152"/>
        <v>80.904300083566895</v>
      </c>
      <c r="O561" s="101">
        <f t="shared" si="153"/>
        <v>1.9311772568458911</v>
      </c>
      <c r="P561" s="101">
        <f t="shared" si="154"/>
        <v>1.9311772568458911</v>
      </c>
      <c r="Q561" s="101">
        <f t="shared" si="155"/>
        <v>313.69578535002387</v>
      </c>
      <c r="R561" s="101">
        <f t="shared" si="156"/>
        <v>12.004756528017309</v>
      </c>
      <c r="S561" s="101">
        <f t="shared" si="160"/>
        <v>429.64162886938414</v>
      </c>
      <c r="T561" s="101">
        <f t="shared" si="144"/>
        <v>383.93777656083734</v>
      </c>
      <c r="U561" s="101">
        <f t="shared" si="144"/>
        <v>31.24268041929227</v>
      </c>
      <c r="V561" s="33">
        <f t="shared" si="157"/>
        <v>999.99999999999977</v>
      </c>
      <c r="W561" s="105">
        <f t="shared" si="158"/>
        <v>633077.69327181962</v>
      </c>
      <c r="X561" s="112">
        <f t="shared" si="161"/>
        <v>584.81954301987025</v>
      </c>
      <c r="Y561" s="32">
        <f>(uNES*L561+ uOCEX*G561+uEREX*'PH + UC'!H561+uHOEX*I561+uNES*S561+ uOCEX*N561+uEREX*O561+uHOEX*P561)/(1+oDR)^A$5:A$65536</f>
        <v>324.39712803405206</v>
      </c>
    </row>
    <row r="562" spans="1:25" x14ac:dyDescent="0.25">
      <c r="A562" s="4">
        <v>556</v>
      </c>
      <c r="C562" s="110">
        <f>IF(male=0,VLOOKUP((A560:A1394/'Life tables'!$I$2)+age,lifetable,13,1),IF(male=1,VLOOKUP((A560:A1394/'Life tables'!$I$2)+age,lifetable,10,1),"error"))</f>
        <v>9.128120834711595E-4</v>
      </c>
      <c r="F562" s="101">
        <f t="shared" si="145"/>
        <v>159.89117465492561</v>
      </c>
      <c r="G562" s="101">
        <f t="shared" si="146"/>
        <v>16.061403127879068</v>
      </c>
      <c r="H562" s="101">
        <f t="shared" si="147"/>
        <v>0.36754547833404733</v>
      </c>
      <c r="I562" s="101">
        <f t="shared" si="148"/>
        <v>0.36754547833404733</v>
      </c>
      <c r="J562" s="101">
        <f t="shared" si="149"/>
        <v>70.403273849839223</v>
      </c>
      <c r="K562" s="101">
        <f t="shared" si="150"/>
        <v>19.266735458003389</v>
      </c>
      <c r="L562" s="101">
        <f t="shared" si="159"/>
        <v>53.424671262535838</v>
      </c>
      <c r="M562" s="101">
        <f t="shared" si="151"/>
        <v>840.10882534507414</v>
      </c>
      <c r="N562" s="101">
        <f t="shared" si="152"/>
        <v>80.904300083604468</v>
      </c>
      <c r="O562" s="101">
        <f t="shared" si="153"/>
        <v>1.931177256846788</v>
      </c>
      <c r="P562" s="101">
        <f t="shared" si="154"/>
        <v>1.931177256846788</v>
      </c>
      <c r="Q562" s="101">
        <f t="shared" si="155"/>
        <v>314.54002286382143</v>
      </c>
      <c r="R562" s="101">
        <f t="shared" si="156"/>
        <v>12.027256398697006</v>
      </c>
      <c r="S562" s="101">
        <f t="shared" si="160"/>
        <v>428.77489148525763</v>
      </c>
      <c r="T562" s="101">
        <f t="shared" si="144"/>
        <v>384.94329671366063</v>
      </c>
      <c r="U562" s="101">
        <f t="shared" si="144"/>
        <v>31.293991856700394</v>
      </c>
      <c r="V562" s="33">
        <f t="shared" si="157"/>
        <v>999.99999999999977</v>
      </c>
      <c r="W562" s="105">
        <f t="shared" si="158"/>
        <v>631006.27403463819</v>
      </c>
      <c r="X562" s="112">
        <f t="shared" si="161"/>
        <v>583.76271142963867</v>
      </c>
      <c r="Y562" s="32">
        <f>(uNES*L562+ uOCEX*G562+uEREX*'PH + UC'!H562+uHOEX*I562+uNES*S562+ uOCEX*N562+uEREX*O562+uHOEX*P562)/(1+oDR)^A$5:A$65536</f>
        <v>323.70130528871698</v>
      </c>
    </row>
    <row r="563" spans="1:25" x14ac:dyDescent="0.25">
      <c r="A563" s="4">
        <v>557</v>
      </c>
      <c r="C563" s="110">
        <f>IF(male=0,VLOOKUP((A561:A1395/'Life tables'!$I$2)+age,lifetable,13,1),IF(male=1,VLOOKUP((A561:A1395/'Life tables'!$I$2)+age,lifetable,10,1),"error"))</f>
        <v>9.128120834711595E-4</v>
      </c>
      <c r="F563" s="101">
        <f t="shared" si="145"/>
        <v>159.89117465455283</v>
      </c>
      <c r="G563" s="101">
        <f t="shared" si="146"/>
        <v>16.061403127841622</v>
      </c>
      <c r="H563" s="101">
        <f t="shared" si="147"/>
        <v>0.3675454783331904</v>
      </c>
      <c r="I563" s="101">
        <f t="shared" si="148"/>
        <v>0.3675454783331904</v>
      </c>
      <c r="J563" s="101">
        <f t="shared" si="149"/>
        <v>70.564556488864582</v>
      </c>
      <c r="K563" s="101">
        <f t="shared" si="150"/>
        <v>19.29554702473175</v>
      </c>
      <c r="L563" s="101">
        <f t="shared" si="159"/>
        <v>53.234577056448501</v>
      </c>
      <c r="M563" s="101">
        <f t="shared" si="151"/>
        <v>840.10882534544703</v>
      </c>
      <c r="N563" s="101">
        <f t="shared" si="152"/>
        <v>80.904300083640379</v>
      </c>
      <c r="O563" s="101">
        <f t="shared" si="153"/>
        <v>1.9311772568476451</v>
      </c>
      <c r="P563" s="101">
        <f t="shared" si="154"/>
        <v>1.9311772568476451</v>
      </c>
      <c r="Q563" s="101">
        <f t="shared" si="155"/>
        <v>315.3842603776194</v>
      </c>
      <c r="R563" s="101">
        <f t="shared" si="156"/>
        <v>12.049756269376713</v>
      </c>
      <c r="S563" s="101">
        <f t="shared" si="160"/>
        <v>427.90815410111526</v>
      </c>
      <c r="T563" s="101">
        <f t="shared" si="144"/>
        <v>385.94881686648398</v>
      </c>
      <c r="U563" s="101">
        <f t="shared" si="144"/>
        <v>31.345303294108462</v>
      </c>
      <c r="V563" s="33">
        <f t="shared" si="157"/>
        <v>999.99999999999989</v>
      </c>
      <c r="W563" s="105">
        <f t="shared" si="158"/>
        <v>628938.78010052105</v>
      </c>
      <c r="X563" s="112">
        <f t="shared" si="161"/>
        <v>582.70587983940743</v>
      </c>
      <c r="Y563" s="32">
        <f>(uNES*L563+ uOCEX*G563+uEREX*'PH + UC'!H563+uHOEX*I563+uNES*S563+ uOCEX*N563+uEREX*O563+uHOEX*P563)/(1+oDR)^A$5:A$65536</f>
        <v>323.00585593437819</v>
      </c>
    </row>
    <row r="564" spans="1:25" x14ac:dyDescent="0.25">
      <c r="A564" s="4">
        <v>558</v>
      </c>
      <c r="C564" s="110">
        <f>IF(male=0,VLOOKUP((A562:A1396/'Life tables'!$I$2)+age,lifetable,13,1),IF(male=1,VLOOKUP((A562:A1396/'Life tables'!$I$2)+age,lifetable,10,1),"error"))</f>
        <v>9.128120834711595E-4</v>
      </c>
      <c r="F564" s="101">
        <f t="shared" si="145"/>
        <v>159.89117465419662</v>
      </c>
      <c r="G564" s="101">
        <f t="shared" si="146"/>
        <v>16.061403127805839</v>
      </c>
      <c r="H564" s="101">
        <f t="shared" si="147"/>
        <v>0.36754547833237161</v>
      </c>
      <c r="I564" s="101">
        <f t="shared" si="148"/>
        <v>0.36754547833237161</v>
      </c>
      <c r="J564" s="101">
        <f t="shared" si="149"/>
        <v>70.725839127889586</v>
      </c>
      <c r="K564" s="101">
        <f t="shared" si="150"/>
        <v>19.324358591460047</v>
      </c>
      <c r="L564" s="101">
        <f t="shared" si="159"/>
        <v>53.044482850376397</v>
      </c>
      <c r="M564" s="101">
        <f t="shared" si="151"/>
        <v>840.10882534580321</v>
      </c>
      <c r="N564" s="101">
        <f t="shared" si="152"/>
        <v>80.904300083674684</v>
      </c>
      <c r="O564" s="101">
        <f t="shared" si="153"/>
        <v>1.931177256848464</v>
      </c>
      <c r="P564" s="101">
        <f t="shared" si="154"/>
        <v>1.931177256848464</v>
      </c>
      <c r="Q564" s="101">
        <f t="shared" si="155"/>
        <v>316.2284978914177</v>
      </c>
      <c r="R564" s="101">
        <f t="shared" si="156"/>
        <v>12.07225614005643</v>
      </c>
      <c r="S564" s="101">
        <f t="shared" si="160"/>
        <v>427.04141671695749</v>
      </c>
      <c r="T564" s="101">
        <f t="shared" si="144"/>
        <v>386.95433701930727</v>
      </c>
      <c r="U564" s="101">
        <f t="shared" si="144"/>
        <v>31.396614731516479</v>
      </c>
      <c r="V564" s="33">
        <f t="shared" si="157"/>
        <v>999.99999999999977</v>
      </c>
      <c r="W564" s="105">
        <f t="shared" si="158"/>
        <v>626875.20518269495</v>
      </c>
      <c r="X564" s="112">
        <f t="shared" si="161"/>
        <v>581.64904824917608</v>
      </c>
      <c r="Y564" s="32">
        <f>(uNES*L564+ uOCEX*G564+uEREX*'PH + UC'!H564+uHOEX*I564+uNES*S564+ uOCEX*N564+uEREX*O564+uHOEX*P564)/(1+oDR)^A$5:A$65536</f>
        <v>322.31077981381958</v>
      </c>
    </row>
    <row r="565" spans="1:25" x14ac:dyDescent="0.25">
      <c r="A565" s="4">
        <v>559</v>
      </c>
      <c r="C565" s="110">
        <f>IF(male=0,VLOOKUP((A563:A1397/'Life tables'!$I$2)+age,lifetable,13,1),IF(male=1,VLOOKUP((A563:A1397/'Life tables'!$I$2)+age,lifetable,10,1),"error"))</f>
        <v>9.128120834711595E-4</v>
      </c>
      <c r="F565" s="101">
        <f t="shared" si="145"/>
        <v>159.89117465385627</v>
      </c>
      <c r="G565" s="101">
        <f t="shared" si="146"/>
        <v>16.061403127771651</v>
      </c>
      <c r="H565" s="101">
        <f t="shared" si="147"/>
        <v>0.36754547833158924</v>
      </c>
      <c r="I565" s="101">
        <f t="shared" si="148"/>
        <v>0.36754547833158924</v>
      </c>
      <c r="J565" s="101">
        <f t="shared" si="149"/>
        <v>70.887121766914248</v>
      </c>
      <c r="K565" s="101">
        <f t="shared" si="150"/>
        <v>19.353170158188281</v>
      </c>
      <c r="L565" s="101">
        <f t="shared" si="159"/>
        <v>52.854388644318917</v>
      </c>
      <c r="M565" s="101">
        <f t="shared" si="151"/>
        <v>840.10882534614359</v>
      </c>
      <c r="N565" s="101">
        <f t="shared" si="152"/>
        <v>80.904300083707469</v>
      </c>
      <c r="O565" s="101">
        <f t="shared" si="153"/>
        <v>1.9311772568492465</v>
      </c>
      <c r="P565" s="101">
        <f t="shared" si="154"/>
        <v>1.9311772568492465</v>
      </c>
      <c r="Q565" s="101">
        <f t="shared" si="155"/>
        <v>317.07273540521635</v>
      </c>
      <c r="R565" s="101">
        <f t="shared" si="156"/>
        <v>12.094756010736157</v>
      </c>
      <c r="S565" s="101">
        <f t="shared" si="160"/>
        <v>426.1746793327851</v>
      </c>
      <c r="T565" s="101">
        <f t="shared" si="144"/>
        <v>387.95985717213057</v>
      </c>
      <c r="U565" s="101">
        <f t="shared" si="144"/>
        <v>31.44792616892444</v>
      </c>
      <c r="V565" s="33">
        <f t="shared" si="157"/>
        <v>999.99999999999989</v>
      </c>
      <c r="W565" s="105">
        <f t="shared" si="158"/>
        <v>624815.54300365236</v>
      </c>
      <c r="X565" s="112">
        <f t="shared" si="161"/>
        <v>580.59221665894484</v>
      </c>
      <c r="Y565" s="32">
        <f>(uNES*L565+ uOCEX*G565+uEREX*'PH + UC'!H565+uHOEX*I565+uNES*S565+ uOCEX*N565+uEREX*O565+uHOEX*P565)/(1+oDR)^A$5:A$65536</f>
        <v>321.61607676988422</v>
      </c>
    </row>
    <row r="566" spans="1:25" x14ac:dyDescent="0.25">
      <c r="A566" s="4">
        <v>560</v>
      </c>
      <c r="C566" s="110">
        <f>IF(male=0,VLOOKUP((A564:A1398/'Life tables'!$I$2)+age,lifetable,13,1),IF(male=1,VLOOKUP((A564:A1398/'Life tables'!$I$2)+age,lifetable,10,1),"error"))</f>
        <v>9.128120834711595E-4</v>
      </c>
      <c r="F566" s="101">
        <f t="shared" si="145"/>
        <v>159.89117465353112</v>
      </c>
      <c r="G566" s="101">
        <f t="shared" si="146"/>
        <v>16.061403127738991</v>
      </c>
      <c r="H566" s="101">
        <f t="shared" si="147"/>
        <v>0.36754547833084183</v>
      </c>
      <c r="I566" s="101">
        <f t="shared" si="148"/>
        <v>0.36754547833084183</v>
      </c>
      <c r="J566" s="101">
        <f t="shared" si="149"/>
        <v>71.048404405938584</v>
      </c>
      <c r="K566" s="101">
        <f t="shared" si="150"/>
        <v>19.381981724916457</v>
      </c>
      <c r="L566" s="101">
        <f t="shared" si="159"/>
        <v>52.664294438275405</v>
      </c>
      <c r="M566" s="101">
        <f t="shared" si="151"/>
        <v>840.10882534646885</v>
      </c>
      <c r="N566" s="101">
        <f t="shared" si="152"/>
        <v>80.904300083738789</v>
      </c>
      <c r="O566" s="101">
        <f t="shared" si="153"/>
        <v>1.9311772568499941</v>
      </c>
      <c r="P566" s="101">
        <f t="shared" si="154"/>
        <v>1.9311772568499941</v>
      </c>
      <c r="Q566" s="101">
        <f t="shared" si="155"/>
        <v>317.91697291901534</v>
      </c>
      <c r="R566" s="101">
        <f t="shared" si="156"/>
        <v>12.117255881415893</v>
      </c>
      <c r="S566" s="101">
        <f t="shared" si="160"/>
        <v>425.30794194859885</v>
      </c>
      <c r="T566" s="101">
        <f t="shared" si="144"/>
        <v>388.96537732495392</v>
      </c>
      <c r="U566" s="101">
        <f t="shared" si="144"/>
        <v>31.49923760633235</v>
      </c>
      <c r="V566" s="33">
        <f t="shared" si="157"/>
        <v>1000</v>
      </c>
      <c r="W566" s="105">
        <f t="shared" si="158"/>
        <v>622759.78729513951</v>
      </c>
      <c r="X566" s="112">
        <f t="shared" si="161"/>
        <v>579.53538506871371</v>
      </c>
      <c r="Y566" s="32">
        <f>(uNES*L566+ uOCEX*G566+uEREX*'PH + UC'!H566+uHOEX*I566+uNES*S566+ uOCEX*N566+uEREX*O566+uHOEX*P566)/(1+oDR)^A$5:A$65536</f>
        <v>320.9217466454748</v>
      </c>
    </row>
    <row r="567" spans="1:25" x14ac:dyDescent="0.25">
      <c r="A567" s="4">
        <v>561</v>
      </c>
      <c r="C567" s="110">
        <f>IF(male=0,VLOOKUP((A565:A1399/'Life tables'!$I$2)+age,lifetable,13,1),IF(male=1,VLOOKUP((A565:A1399/'Life tables'!$I$2)+age,lifetable,10,1),"error"))</f>
        <v>9.128120834711595E-4</v>
      </c>
      <c r="F567" s="101">
        <f t="shared" si="145"/>
        <v>159.89117465322045</v>
      </c>
      <c r="G567" s="101">
        <f t="shared" si="146"/>
        <v>16.061403127707781</v>
      </c>
      <c r="H567" s="101">
        <f t="shared" si="147"/>
        <v>0.36754547833012763</v>
      </c>
      <c r="I567" s="101">
        <f t="shared" si="148"/>
        <v>0.36754547833012763</v>
      </c>
      <c r="J567" s="101">
        <f t="shared" si="149"/>
        <v>71.209687044962607</v>
      </c>
      <c r="K567" s="101">
        <f t="shared" si="150"/>
        <v>19.410793291644577</v>
      </c>
      <c r="L567" s="101">
        <f t="shared" si="159"/>
        <v>52.474200232245224</v>
      </c>
      <c r="M567" s="101">
        <f t="shared" si="151"/>
        <v>840.10882534677955</v>
      </c>
      <c r="N567" s="101">
        <f t="shared" si="152"/>
        <v>80.904300083768703</v>
      </c>
      <c r="O567" s="101">
        <f t="shared" si="153"/>
        <v>1.9311772568507082</v>
      </c>
      <c r="P567" s="101">
        <f t="shared" si="154"/>
        <v>1.9311772568507082</v>
      </c>
      <c r="Q567" s="101">
        <f t="shared" si="155"/>
        <v>318.76121043281461</v>
      </c>
      <c r="R567" s="101">
        <f t="shared" si="156"/>
        <v>12.139755752095637</v>
      </c>
      <c r="S567" s="101">
        <f t="shared" si="160"/>
        <v>424.44120456439919</v>
      </c>
      <c r="T567" s="101">
        <f t="shared" si="144"/>
        <v>389.97089747777721</v>
      </c>
      <c r="U567" s="101">
        <f t="shared" si="144"/>
        <v>31.550549043740212</v>
      </c>
      <c r="V567" s="33">
        <f t="shared" si="157"/>
        <v>1000</v>
      </c>
      <c r="W567" s="105">
        <f t="shared" si="158"/>
        <v>620707.93179814192</v>
      </c>
      <c r="X567" s="112">
        <f t="shared" si="161"/>
        <v>578.47855347848258</v>
      </c>
      <c r="Y567" s="32">
        <f>(uNES*L567+ uOCEX*G567+uEREX*'PH + UC'!H567+uHOEX*I567+uNES*S567+ uOCEX*N567+uEREX*O567+uHOEX*P567)/(1+oDR)^A$5:A$65536</f>
        <v>320.22778928355376</v>
      </c>
    </row>
    <row r="568" spans="1:25" x14ac:dyDescent="0.25">
      <c r="A568" s="4">
        <v>562</v>
      </c>
      <c r="C568" s="110">
        <f>IF(male=0,VLOOKUP((A566:A1400/'Life tables'!$I$2)+age,lifetable,13,1),IF(male=1,VLOOKUP((A566:A1400/'Life tables'!$I$2)+age,lifetable,10,1),"error"))</f>
        <v>9.128120834711595E-4</v>
      </c>
      <c r="F568" s="101">
        <f t="shared" si="145"/>
        <v>159.89117465292361</v>
      </c>
      <c r="G568" s="101">
        <f t="shared" si="146"/>
        <v>16.061403127677963</v>
      </c>
      <c r="H568" s="101">
        <f t="shared" si="147"/>
        <v>0.36754547832944529</v>
      </c>
      <c r="I568" s="101">
        <f t="shared" si="148"/>
        <v>0.36754547832944529</v>
      </c>
      <c r="J568" s="101">
        <f t="shared" si="149"/>
        <v>71.370969683986331</v>
      </c>
      <c r="K568" s="101">
        <f t="shared" si="150"/>
        <v>19.439604858372643</v>
      </c>
      <c r="L568" s="101">
        <f t="shared" si="159"/>
        <v>52.284106026227775</v>
      </c>
      <c r="M568" s="101">
        <f t="shared" si="151"/>
        <v>840.10882534707639</v>
      </c>
      <c r="N568" s="101">
        <f t="shared" si="152"/>
        <v>80.904300083797295</v>
      </c>
      <c r="O568" s="101">
        <f t="shared" si="153"/>
        <v>1.9311772568513905</v>
      </c>
      <c r="P568" s="101">
        <f t="shared" si="154"/>
        <v>1.9311772568513905</v>
      </c>
      <c r="Q568" s="101">
        <f t="shared" si="155"/>
        <v>319.60544794661422</v>
      </c>
      <c r="R568" s="101">
        <f t="shared" si="156"/>
        <v>12.162255622775389</v>
      </c>
      <c r="S568" s="101">
        <f t="shared" si="160"/>
        <v>423.57446718018673</v>
      </c>
      <c r="T568" s="101">
        <f t="shared" si="144"/>
        <v>390.97641763060057</v>
      </c>
      <c r="U568" s="101">
        <f t="shared" si="144"/>
        <v>31.60186048114803</v>
      </c>
      <c r="V568" s="33">
        <f t="shared" si="157"/>
        <v>1000</v>
      </c>
      <c r="W568" s="105">
        <f t="shared" si="158"/>
        <v>618659.97026287275</v>
      </c>
      <c r="X568" s="112">
        <f t="shared" si="161"/>
        <v>577.42172188825145</v>
      </c>
      <c r="Y568" s="32">
        <f>(uNES*L568+ uOCEX*G568+uEREX*'PH + UC'!H568+uHOEX*I568+uNES*S568+ uOCEX*N568+uEREX*O568+uHOEX*P568)/(1+oDR)^A$5:A$65536</f>
        <v>319.53420452714266</v>
      </c>
    </row>
    <row r="569" spans="1:25" x14ac:dyDescent="0.25">
      <c r="A569" s="4">
        <v>563</v>
      </c>
      <c r="C569" s="110">
        <f>IF(male=0,VLOOKUP((A567:A1401/'Life tables'!$I$2)+age,lifetable,13,1),IF(male=1,VLOOKUP((A567:A1401/'Life tables'!$I$2)+age,lifetable,10,1),"error"))</f>
        <v>9.128120834711595E-4</v>
      </c>
      <c r="F569" s="101">
        <f t="shared" si="145"/>
        <v>159.89117465263996</v>
      </c>
      <c r="G569" s="101">
        <f t="shared" si="146"/>
        <v>16.06140312764947</v>
      </c>
      <c r="H569" s="101">
        <f t="shared" si="147"/>
        <v>0.36754547832879325</v>
      </c>
      <c r="I569" s="101">
        <f t="shared" si="148"/>
        <v>0.36754547832879325</v>
      </c>
      <c r="J569" s="101">
        <f t="shared" si="149"/>
        <v>71.532252323009772</v>
      </c>
      <c r="K569" s="101">
        <f t="shared" si="150"/>
        <v>19.46841642510066</v>
      </c>
      <c r="L569" s="101">
        <f t="shared" si="159"/>
        <v>52.094011820222477</v>
      </c>
      <c r="M569" s="101">
        <f t="shared" si="151"/>
        <v>840.10882534736004</v>
      </c>
      <c r="N569" s="101">
        <f t="shared" si="152"/>
        <v>80.904300083824609</v>
      </c>
      <c r="O569" s="101">
        <f t="shared" si="153"/>
        <v>1.9311772568520427</v>
      </c>
      <c r="P569" s="101">
        <f t="shared" si="154"/>
        <v>1.9311772568520427</v>
      </c>
      <c r="Q569" s="101">
        <f t="shared" si="155"/>
        <v>320.44968546041412</v>
      </c>
      <c r="R569" s="101">
        <f t="shared" si="156"/>
        <v>12.184755493455148</v>
      </c>
      <c r="S569" s="101">
        <f t="shared" si="160"/>
        <v>422.70772979596205</v>
      </c>
      <c r="T569" s="101">
        <f t="shared" si="144"/>
        <v>391.98193778342386</v>
      </c>
      <c r="U569" s="101">
        <f t="shared" si="144"/>
        <v>31.653171918555806</v>
      </c>
      <c r="V569" s="33">
        <f t="shared" si="157"/>
        <v>1000</v>
      </c>
      <c r="W569" s="105">
        <f t="shared" si="158"/>
        <v>616615.89644875878</v>
      </c>
      <c r="X569" s="112">
        <f t="shared" si="161"/>
        <v>576.36489029802033</v>
      </c>
      <c r="Y569" s="32">
        <f>(uNES*L569+ uOCEX*G569+uEREX*'PH + UC'!H569+uHOEX*I569+uNES*S569+ uOCEX*N569+uEREX*O569+uHOEX*P569)/(1+oDR)^A$5:A$65536</f>
        <v>318.84099221932286</v>
      </c>
    </row>
    <row r="570" spans="1:25" x14ac:dyDescent="0.25">
      <c r="A570" s="4">
        <v>564</v>
      </c>
      <c r="C570" s="110">
        <f>IF(male=0,VLOOKUP((A568:A1402/'Life tables'!$I$2)+age,lifetable,13,1),IF(male=1,VLOOKUP((A568:A1402/'Life tables'!$I$2)+age,lifetable,10,1),"error"))</f>
        <v>9.128120834711595E-4</v>
      </c>
      <c r="F570" s="101">
        <f t="shared" si="145"/>
        <v>159.89117465236896</v>
      </c>
      <c r="G570" s="101">
        <f t="shared" si="146"/>
        <v>16.061403127622249</v>
      </c>
      <c r="H570" s="101">
        <f t="shared" si="147"/>
        <v>0.36754547832817031</v>
      </c>
      <c r="I570" s="101">
        <f t="shared" si="148"/>
        <v>0.36754547832817031</v>
      </c>
      <c r="J570" s="101">
        <f t="shared" si="149"/>
        <v>71.693534962032928</v>
      </c>
      <c r="K570" s="101">
        <f t="shared" si="150"/>
        <v>19.497227991828627</v>
      </c>
      <c r="L570" s="101">
        <f t="shared" si="159"/>
        <v>51.903917614228817</v>
      </c>
      <c r="M570" s="101">
        <f t="shared" si="151"/>
        <v>840.10882534763095</v>
      </c>
      <c r="N570" s="101">
        <f t="shared" si="152"/>
        <v>80.9043000838507</v>
      </c>
      <c r="O570" s="101">
        <f t="shared" si="153"/>
        <v>1.9311772568526655</v>
      </c>
      <c r="P570" s="101">
        <f t="shared" si="154"/>
        <v>1.9311772568526655</v>
      </c>
      <c r="Q570" s="101">
        <f t="shared" si="155"/>
        <v>321.2939229742143</v>
      </c>
      <c r="R570" s="101">
        <f t="shared" si="156"/>
        <v>12.207255364134914</v>
      </c>
      <c r="S570" s="101">
        <f t="shared" si="160"/>
        <v>421.84099241172572</v>
      </c>
      <c r="T570" s="101">
        <f t="shared" si="144"/>
        <v>392.98745793624721</v>
      </c>
      <c r="U570" s="101">
        <f t="shared" si="144"/>
        <v>31.704483355963539</v>
      </c>
      <c r="V570" s="33">
        <f t="shared" si="157"/>
        <v>999.99999999999989</v>
      </c>
      <c r="W570" s="105">
        <f t="shared" si="158"/>
        <v>614575.7041244295</v>
      </c>
      <c r="X570" s="112">
        <f t="shared" si="161"/>
        <v>575.30805870778909</v>
      </c>
      <c r="Y570" s="32">
        <f>(uNES*L570+ uOCEX*G570+uEREX*'PH + UC'!H570+uHOEX*I570+uNES*S570+ uOCEX*N570+uEREX*O570+uHOEX*P570)/(1+oDR)^A$5:A$65536</f>
        <v>318.14815220323476</v>
      </c>
    </row>
    <row r="571" spans="1:25" x14ac:dyDescent="0.25">
      <c r="A571" s="4">
        <v>565</v>
      </c>
      <c r="C571" s="110">
        <f>IF(male=0,VLOOKUP((A569:A1403/'Life tables'!$I$2)+age,lifetable,13,1),IF(male=1,VLOOKUP((A569:A1403/'Life tables'!$I$2)+age,lifetable,10,1),"error"))</f>
        <v>9.128120834711595E-4</v>
      </c>
      <c r="F571" s="101">
        <f t="shared" si="145"/>
        <v>159.89117465211004</v>
      </c>
      <c r="G571" s="101">
        <f t="shared" si="146"/>
        <v>16.06140312759624</v>
      </c>
      <c r="H571" s="101">
        <f t="shared" si="147"/>
        <v>0.36754547832757511</v>
      </c>
      <c r="I571" s="101">
        <f t="shared" si="148"/>
        <v>0.36754547832757511</v>
      </c>
      <c r="J571" s="101">
        <f t="shared" si="149"/>
        <v>71.854817601055828</v>
      </c>
      <c r="K571" s="101">
        <f t="shared" si="150"/>
        <v>19.526039558556548</v>
      </c>
      <c r="L571" s="101">
        <f t="shared" si="159"/>
        <v>51.71382340824627</v>
      </c>
      <c r="M571" s="101">
        <f t="shared" si="151"/>
        <v>840.10882534788982</v>
      </c>
      <c r="N571" s="101">
        <f t="shared" si="152"/>
        <v>80.904300083875626</v>
      </c>
      <c r="O571" s="101">
        <f t="shared" si="153"/>
        <v>1.9311772568532604</v>
      </c>
      <c r="P571" s="101">
        <f t="shared" si="154"/>
        <v>1.9311772568532604</v>
      </c>
      <c r="Q571" s="101">
        <f t="shared" si="155"/>
        <v>322.13816048801471</v>
      </c>
      <c r="R571" s="101">
        <f t="shared" si="156"/>
        <v>12.229755234814688</v>
      </c>
      <c r="S571" s="101">
        <f t="shared" si="160"/>
        <v>420.97425502747831</v>
      </c>
      <c r="T571" s="101">
        <f t="shared" si="144"/>
        <v>393.99297808907056</v>
      </c>
      <c r="U571" s="101">
        <f t="shared" si="144"/>
        <v>31.755794793371237</v>
      </c>
      <c r="V571" s="33">
        <f t="shared" si="157"/>
        <v>999.99999999999989</v>
      </c>
      <c r="W571" s="105">
        <f t="shared" si="158"/>
        <v>612539.38706770132</v>
      </c>
      <c r="X571" s="112">
        <f t="shared" si="161"/>
        <v>574.25122711755807</v>
      </c>
      <c r="Y571" s="32">
        <f>(uNES*L571+ uOCEX*G571+uEREX*'PH + UC'!H571+uHOEX*I571+uNES*S571+ uOCEX*N571+uEREX*O571+uHOEX*P571)/(1+oDR)^A$5:A$65536</f>
        <v>317.45568432207858</v>
      </c>
    </row>
    <row r="572" spans="1:25" x14ac:dyDescent="0.25">
      <c r="A572" s="4">
        <v>566</v>
      </c>
      <c r="C572" s="110">
        <f>IF(male=0,VLOOKUP((A570:A1404/'Life tables'!$I$2)+age,lifetable,13,1),IF(male=1,VLOOKUP((A570:A1404/'Life tables'!$I$2)+age,lifetable,10,1),"error"))</f>
        <v>9.128120834711595E-4</v>
      </c>
      <c r="F572" s="101">
        <f t="shared" si="145"/>
        <v>159.89117465186263</v>
      </c>
      <c r="G572" s="101">
        <f t="shared" si="146"/>
        <v>16.061403127571385</v>
      </c>
      <c r="H572" s="101">
        <f t="shared" si="147"/>
        <v>0.3675454783270064</v>
      </c>
      <c r="I572" s="101">
        <f t="shared" si="148"/>
        <v>0.3675454783270064</v>
      </c>
      <c r="J572" s="101">
        <f t="shared" si="149"/>
        <v>72.016100240078472</v>
      </c>
      <c r="K572" s="101">
        <f t="shared" si="150"/>
        <v>19.554851125284422</v>
      </c>
      <c r="L572" s="101">
        <f t="shared" si="159"/>
        <v>51.523729202274325</v>
      </c>
      <c r="M572" s="101">
        <f t="shared" si="151"/>
        <v>840.1088253481372</v>
      </c>
      <c r="N572" s="101">
        <f t="shared" si="152"/>
        <v>80.904300083899457</v>
      </c>
      <c r="O572" s="101">
        <f t="shared" si="153"/>
        <v>1.9311772568538292</v>
      </c>
      <c r="P572" s="101">
        <f t="shared" si="154"/>
        <v>1.9311772568538292</v>
      </c>
      <c r="Q572" s="101">
        <f t="shared" si="155"/>
        <v>322.98239800181534</v>
      </c>
      <c r="R572" s="101">
        <f t="shared" si="156"/>
        <v>12.252255105494468</v>
      </c>
      <c r="S572" s="101">
        <f t="shared" si="160"/>
        <v>420.10751764322032</v>
      </c>
      <c r="T572" s="101">
        <f t="shared" si="144"/>
        <v>394.9984982418938</v>
      </c>
      <c r="U572" s="101">
        <f t="shared" si="144"/>
        <v>31.807106230778892</v>
      </c>
      <c r="V572" s="33">
        <f t="shared" si="157"/>
        <v>999.99999999999977</v>
      </c>
      <c r="W572" s="105">
        <f t="shared" si="158"/>
        <v>610506.93906556698</v>
      </c>
      <c r="X572" s="112">
        <f t="shared" si="161"/>
        <v>573.19439552732717</v>
      </c>
      <c r="Y572" s="32">
        <f>(uNES*L572+ uOCEX*G572+uEREX*'PH + UC'!H572+uHOEX*I572+uNES*S572+ uOCEX*N572+uEREX*O572+uHOEX*P572)/(1+oDR)^A$5:A$65536</f>
        <v>316.76358841911394</v>
      </c>
    </row>
    <row r="573" spans="1:25" x14ac:dyDescent="0.25">
      <c r="A573" s="4">
        <v>567</v>
      </c>
      <c r="C573" s="110">
        <f>IF(male=0,VLOOKUP((A571:A1405/'Life tables'!$I$2)+age,lifetable,13,1),IF(male=1,VLOOKUP((A571:A1405/'Life tables'!$I$2)+age,lifetable,10,1),"error"))</f>
        <v>9.128120834711595E-4</v>
      </c>
      <c r="F573" s="101">
        <f t="shared" si="145"/>
        <v>159.89117465162624</v>
      </c>
      <c r="G573" s="101">
        <f t="shared" si="146"/>
        <v>16.061403127547642</v>
      </c>
      <c r="H573" s="101">
        <f t="shared" si="147"/>
        <v>0.367545478326463</v>
      </c>
      <c r="I573" s="101">
        <f t="shared" si="148"/>
        <v>0.367545478326463</v>
      </c>
      <c r="J573" s="101">
        <f t="shared" si="149"/>
        <v>72.17738287910089</v>
      </c>
      <c r="K573" s="101">
        <f t="shared" si="150"/>
        <v>19.583662692012254</v>
      </c>
      <c r="L573" s="101">
        <f t="shared" si="159"/>
        <v>51.33363499631254</v>
      </c>
      <c r="M573" s="101">
        <f t="shared" si="151"/>
        <v>840.10882534837356</v>
      </c>
      <c r="N573" s="101">
        <f t="shared" si="152"/>
        <v>80.904300083922209</v>
      </c>
      <c r="O573" s="101">
        <f t="shared" si="153"/>
        <v>1.9311772568543724</v>
      </c>
      <c r="P573" s="101">
        <f t="shared" si="154"/>
        <v>1.9311772568543724</v>
      </c>
      <c r="Q573" s="101">
        <f t="shared" si="155"/>
        <v>323.82663551561626</v>
      </c>
      <c r="R573" s="101">
        <f t="shared" si="156"/>
        <v>12.274754976174254</v>
      </c>
      <c r="S573" s="101">
        <f t="shared" si="160"/>
        <v>419.24078025895204</v>
      </c>
      <c r="T573" s="101">
        <f t="shared" si="144"/>
        <v>396.00401839471715</v>
      </c>
      <c r="U573" s="101">
        <f t="shared" si="144"/>
        <v>31.858417668186508</v>
      </c>
      <c r="V573" s="33">
        <f t="shared" si="157"/>
        <v>999.99999999999977</v>
      </c>
      <c r="W573" s="105">
        <f t="shared" si="158"/>
        <v>608478.35391418135</v>
      </c>
      <c r="X573" s="112">
        <f t="shared" si="161"/>
        <v>572.13756393709605</v>
      </c>
      <c r="Y573" s="32">
        <f>(uNES*L573+ uOCEX*G573+uEREX*'PH + UC'!H573+uHOEX*I573+uNES*S573+ uOCEX*N573+uEREX*O573+uHOEX*P573)/(1+oDR)^A$5:A$65536</f>
        <v>316.07186433765935</v>
      </c>
    </row>
    <row r="574" spans="1:25" x14ac:dyDescent="0.25">
      <c r="A574" s="4">
        <v>568</v>
      </c>
      <c r="C574" s="110">
        <f>IF(male=0,VLOOKUP((A572:A1406/'Life tables'!$I$2)+age,lifetable,13,1),IF(male=1,VLOOKUP((A572:A1406/'Life tables'!$I$2)+age,lifetable,10,1),"error"))</f>
        <v>9.128120834711595E-4</v>
      </c>
      <c r="F574" s="101">
        <f t="shared" si="145"/>
        <v>159.89117465140038</v>
      </c>
      <c r="G574" s="101">
        <f t="shared" si="146"/>
        <v>16.061403127524951</v>
      </c>
      <c r="H574" s="101">
        <f t="shared" si="147"/>
        <v>0.36754547832594381</v>
      </c>
      <c r="I574" s="101">
        <f t="shared" si="148"/>
        <v>0.36754547832594381</v>
      </c>
      <c r="J574" s="101">
        <f t="shared" si="149"/>
        <v>72.338665518123079</v>
      </c>
      <c r="K574" s="101">
        <f t="shared" si="150"/>
        <v>19.612474258740047</v>
      </c>
      <c r="L574" s="101">
        <f t="shared" si="159"/>
        <v>51.143540790360404</v>
      </c>
      <c r="M574" s="101">
        <f t="shared" si="151"/>
        <v>840.10882534859945</v>
      </c>
      <c r="N574" s="101">
        <f t="shared" si="152"/>
        <v>80.904300083943966</v>
      </c>
      <c r="O574" s="101">
        <f t="shared" si="153"/>
        <v>1.9311772568548917</v>
      </c>
      <c r="P574" s="101">
        <f t="shared" si="154"/>
        <v>1.9311772568548917</v>
      </c>
      <c r="Q574" s="101">
        <f t="shared" si="155"/>
        <v>324.67087302941741</v>
      </c>
      <c r="R574" s="101">
        <f t="shared" si="156"/>
        <v>12.297254846854047</v>
      </c>
      <c r="S574" s="101">
        <f t="shared" si="160"/>
        <v>418.37404287467422</v>
      </c>
      <c r="T574" s="101">
        <f t="shared" si="144"/>
        <v>397.0095385475405</v>
      </c>
      <c r="U574" s="101">
        <f t="shared" si="144"/>
        <v>31.909729105594096</v>
      </c>
      <c r="V574" s="33">
        <f t="shared" si="157"/>
        <v>999.99999999999977</v>
      </c>
      <c r="W574" s="105">
        <f t="shared" si="158"/>
        <v>606453.62541884987</v>
      </c>
      <c r="X574" s="112">
        <f t="shared" si="161"/>
        <v>571.08073234686515</v>
      </c>
      <c r="Y574" s="32">
        <f>(uNES*L574+ uOCEX*G574+uEREX*'PH + UC'!H574+uHOEX*I574+uNES*S574+ uOCEX*N574+uEREX*O574+uHOEX*P574)/(1+oDR)^A$5:A$65536</f>
        <v>315.38051192109288</v>
      </c>
    </row>
    <row r="575" spans="1:25" x14ac:dyDescent="0.25">
      <c r="A575" s="4">
        <v>569</v>
      </c>
      <c r="C575" s="110">
        <f>IF(male=0,VLOOKUP((A573:A1407/'Life tables'!$I$2)+age,lifetable,13,1),IF(male=1,VLOOKUP((A573:A1407/'Life tables'!$I$2)+age,lifetable,10,1),"error"))</f>
        <v>9.128120834711595E-4</v>
      </c>
      <c r="F575" s="101">
        <f t="shared" si="145"/>
        <v>159.8911746511846</v>
      </c>
      <c r="G575" s="101">
        <f t="shared" si="146"/>
        <v>16.061403127503276</v>
      </c>
      <c r="H575" s="101">
        <f t="shared" si="147"/>
        <v>0.36754547832544782</v>
      </c>
      <c r="I575" s="101">
        <f t="shared" si="148"/>
        <v>0.36754547832544782</v>
      </c>
      <c r="J575" s="101">
        <f t="shared" si="149"/>
        <v>72.499948157145042</v>
      </c>
      <c r="K575" s="101">
        <f t="shared" si="150"/>
        <v>19.641285825467801</v>
      </c>
      <c r="L575" s="101">
        <f t="shared" si="159"/>
        <v>50.953446584417577</v>
      </c>
      <c r="M575" s="101">
        <f t="shared" si="151"/>
        <v>840.10882534881523</v>
      </c>
      <c r="N575" s="101">
        <f t="shared" si="152"/>
        <v>80.904300083964756</v>
      </c>
      <c r="O575" s="101">
        <f t="shared" si="153"/>
        <v>1.9311772568553878</v>
      </c>
      <c r="P575" s="101">
        <f t="shared" si="154"/>
        <v>1.9311772568553878</v>
      </c>
      <c r="Q575" s="101">
        <f t="shared" si="155"/>
        <v>325.51511054321873</v>
      </c>
      <c r="R575" s="101">
        <f t="shared" si="156"/>
        <v>12.319754717533845</v>
      </c>
      <c r="S575" s="101">
        <f t="shared" si="160"/>
        <v>417.50730549038713</v>
      </c>
      <c r="T575" s="101">
        <f t="shared" si="144"/>
        <v>398.01505870036374</v>
      </c>
      <c r="U575" s="101">
        <f t="shared" si="144"/>
        <v>31.961040543001644</v>
      </c>
      <c r="V575" s="33">
        <f t="shared" si="157"/>
        <v>999.99999999999977</v>
      </c>
      <c r="W575" s="105">
        <f t="shared" si="158"/>
        <v>604432.74739401403</v>
      </c>
      <c r="X575" s="112">
        <f t="shared" si="161"/>
        <v>570.02390075663448</v>
      </c>
      <c r="Y575" s="32">
        <f>(uNES*L575+ uOCEX*G575+uEREX*'PH + UC'!H575+uHOEX*I575+uNES*S575+ uOCEX*N575+uEREX*O575+uHOEX*P575)/(1+oDR)^A$5:A$65536</f>
        <v>314.6895310128524</v>
      </c>
    </row>
    <row r="576" spans="1:25" x14ac:dyDescent="0.25">
      <c r="A576" s="4">
        <v>570</v>
      </c>
      <c r="C576" s="110">
        <f>IF(male=0,VLOOKUP((A574:A1408/'Life tables'!$I$2)+age,lifetable,13,1),IF(male=1,VLOOKUP((A574:A1408/'Life tables'!$I$2)+age,lifetable,10,1),"error"))</f>
        <v>9.128120834711595E-4</v>
      </c>
      <c r="F576" s="101">
        <f t="shared" si="145"/>
        <v>159.89117465097843</v>
      </c>
      <c r="G576" s="101">
        <f t="shared" si="146"/>
        <v>16.061403127482567</v>
      </c>
      <c r="H576" s="101">
        <f t="shared" si="147"/>
        <v>0.36754547832497386</v>
      </c>
      <c r="I576" s="101">
        <f t="shared" si="148"/>
        <v>0.36754547832497386</v>
      </c>
      <c r="J576" s="101">
        <f t="shared" si="149"/>
        <v>72.661230796166805</v>
      </c>
      <c r="K576" s="101">
        <f t="shared" si="150"/>
        <v>19.670097392195515</v>
      </c>
      <c r="L576" s="101">
        <f t="shared" si="159"/>
        <v>50.763352378483589</v>
      </c>
      <c r="M576" s="101">
        <f t="shared" si="151"/>
        <v>840.10882534902134</v>
      </c>
      <c r="N576" s="101">
        <f t="shared" si="152"/>
        <v>80.904300083984594</v>
      </c>
      <c r="O576" s="101">
        <f t="shared" si="153"/>
        <v>1.9311772568558616</v>
      </c>
      <c r="P576" s="101">
        <f t="shared" si="154"/>
        <v>1.9311772568558616</v>
      </c>
      <c r="Q576" s="101">
        <f t="shared" si="155"/>
        <v>326.35934805702027</v>
      </c>
      <c r="R576" s="101">
        <f t="shared" si="156"/>
        <v>12.342254588213649</v>
      </c>
      <c r="S576" s="101">
        <f t="shared" si="160"/>
        <v>416.64056810609111</v>
      </c>
      <c r="T576" s="101">
        <f t="shared" si="144"/>
        <v>399.02057885318709</v>
      </c>
      <c r="U576" s="101">
        <f t="shared" si="144"/>
        <v>32.012351980409164</v>
      </c>
      <c r="V576" s="33">
        <f t="shared" si="157"/>
        <v>999.99999999999977</v>
      </c>
      <c r="W576" s="105">
        <f t="shared" si="158"/>
        <v>602415.71366323961</v>
      </c>
      <c r="X576" s="112">
        <f t="shared" si="161"/>
        <v>568.96706916640358</v>
      </c>
      <c r="Y576" s="32">
        <f>(uNES*L576+ uOCEX*G576+uEREX*'PH + UC'!H576+uHOEX*I576+uNES*S576+ uOCEX*N576+uEREX*O576+uHOEX*P576)/(1+oDR)^A$5:A$65536</f>
        <v>313.99892145643474</v>
      </c>
    </row>
    <row r="577" spans="1:25" x14ac:dyDescent="0.25">
      <c r="A577" s="4">
        <v>571</v>
      </c>
      <c r="C577" s="110">
        <f>IF(male=0,VLOOKUP((A575:A1409/'Life tables'!$I$2)+age,lifetable,13,1),IF(male=1,VLOOKUP((A575:A1409/'Life tables'!$I$2)+age,lifetable,10,1),"error"))</f>
        <v>9.128120834711595E-4</v>
      </c>
      <c r="F577" s="101">
        <f t="shared" si="145"/>
        <v>159.89117465078144</v>
      </c>
      <c r="G577" s="101">
        <f t="shared" si="146"/>
        <v>16.061403127462778</v>
      </c>
      <c r="H577" s="101">
        <f t="shared" si="147"/>
        <v>0.36754547832452106</v>
      </c>
      <c r="I577" s="101">
        <f t="shared" si="148"/>
        <v>0.36754547832452106</v>
      </c>
      <c r="J577" s="101">
        <f t="shared" si="149"/>
        <v>72.82251343518837</v>
      </c>
      <c r="K577" s="101">
        <f t="shared" si="150"/>
        <v>19.698908958923194</v>
      </c>
      <c r="L577" s="101">
        <f t="shared" si="159"/>
        <v>50.573258172558056</v>
      </c>
      <c r="M577" s="101">
        <f t="shared" si="151"/>
        <v>840.10882534921825</v>
      </c>
      <c r="N577" s="101">
        <f t="shared" si="152"/>
        <v>80.904300084003566</v>
      </c>
      <c r="O577" s="101">
        <f t="shared" si="153"/>
        <v>1.9311772568563141</v>
      </c>
      <c r="P577" s="101">
        <f t="shared" si="154"/>
        <v>1.9311772568563141</v>
      </c>
      <c r="Q577" s="101">
        <f t="shared" si="155"/>
        <v>327.20358557082204</v>
      </c>
      <c r="R577" s="101">
        <f t="shared" si="156"/>
        <v>12.364754458893458</v>
      </c>
      <c r="S577" s="101">
        <f t="shared" si="160"/>
        <v>415.77383072178657</v>
      </c>
      <c r="T577" s="101">
        <f t="shared" si="144"/>
        <v>400.02609900601044</v>
      </c>
      <c r="U577" s="101">
        <f t="shared" si="144"/>
        <v>32.063663417816656</v>
      </c>
      <c r="V577" s="33">
        <f t="shared" si="157"/>
        <v>999.99999999999966</v>
      </c>
      <c r="W577" s="105">
        <f t="shared" si="158"/>
        <v>600402.51805920375</v>
      </c>
      <c r="X577" s="112">
        <f t="shared" si="161"/>
        <v>567.91023757617268</v>
      </c>
      <c r="Y577" s="32">
        <f>(uNES*L577+ uOCEX*G577+uEREX*'PH + UC'!H577+uHOEX*I577+uNES*S577+ uOCEX*N577+uEREX*O577+uHOEX*P577)/(1+oDR)^A$5:A$65536</f>
        <v>313.30868309539568</v>
      </c>
    </row>
    <row r="578" spans="1:25" x14ac:dyDescent="0.25">
      <c r="A578" s="4">
        <v>572</v>
      </c>
      <c r="C578" s="110">
        <f>IF(male=0,VLOOKUP((A576:A1410/'Life tables'!$I$2)+age,lifetable,13,1),IF(male=1,VLOOKUP((A576:A1410/'Life tables'!$I$2)+age,lifetable,10,1),"error"))</f>
        <v>9.128120834711595E-4</v>
      </c>
      <c r="F578" s="101">
        <f t="shared" si="145"/>
        <v>159.89117465059323</v>
      </c>
      <c r="G578" s="101">
        <f t="shared" si="146"/>
        <v>16.061403127443871</v>
      </c>
      <c r="H578" s="101">
        <f t="shared" si="147"/>
        <v>0.3675454783240884</v>
      </c>
      <c r="I578" s="101">
        <f t="shared" si="148"/>
        <v>0.3675454783240884</v>
      </c>
      <c r="J578" s="101">
        <f t="shared" si="149"/>
        <v>72.983796074209735</v>
      </c>
      <c r="K578" s="101">
        <f t="shared" si="150"/>
        <v>19.727720525650842</v>
      </c>
      <c r="L578" s="101">
        <f t="shared" si="159"/>
        <v>50.383163966640609</v>
      </c>
      <c r="M578" s="101">
        <f t="shared" si="151"/>
        <v>840.10882534940652</v>
      </c>
      <c r="N578" s="101">
        <f t="shared" si="152"/>
        <v>80.904300084021685</v>
      </c>
      <c r="O578" s="101">
        <f t="shared" si="153"/>
        <v>1.9311772568567469</v>
      </c>
      <c r="P578" s="101">
        <f t="shared" si="154"/>
        <v>1.9311772568567469</v>
      </c>
      <c r="Q578" s="101">
        <f t="shared" si="155"/>
        <v>328.04782308462399</v>
      </c>
      <c r="R578" s="101">
        <f t="shared" si="156"/>
        <v>12.387254329573272</v>
      </c>
      <c r="S578" s="101">
        <f t="shared" si="160"/>
        <v>414.90709333747407</v>
      </c>
      <c r="T578" s="101">
        <f t="shared" si="144"/>
        <v>401.03161915883373</v>
      </c>
      <c r="U578" s="101">
        <f t="shared" si="144"/>
        <v>32.114974855224112</v>
      </c>
      <c r="V578" s="33">
        <f t="shared" si="157"/>
        <v>999.99999999999977</v>
      </c>
      <c r="W578" s="105">
        <f t="shared" si="158"/>
        <v>598393.1544236833</v>
      </c>
      <c r="X578" s="112">
        <f t="shared" si="161"/>
        <v>566.85340598594189</v>
      </c>
      <c r="Y578" s="32">
        <f>(uNES*L578+ uOCEX*G578+uEREX*'PH + UC'!H578+uHOEX*I578+uNES*S578+ uOCEX*N578+uEREX*O578+uHOEX*P578)/(1+oDR)^A$5:A$65536</f>
        <v>312.61881577335083</v>
      </c>
    </row>
    <row r="579" spans="1:25" x14ac:dyDescent="0.25">
      <c r="A579" s="4">
        <v>573</v>
      </c>
      <c r="C579" s="110">
        <f>IF(male=0,VLOOKUP((A577:A1411/'Life tables'!$I$2)+age,lifetable,13,1),IF(male=1,VLOOKUP((A577:A1411/'Life tables'!$I$2)+age,lifetable,10,1),"error"))</f>
        <v>9.128120834711595E-4</v>
      </c>
      <c r="F579" s="101">
        <f t="shared" si="145"/>
        <v>159.89117465041338</v>
      </c>
      <c r="G579" s="101">
        <f t="shared" si="146"/>
        <v>16.061403127425805</v>
      </c>
      <c r="H579" s="101">
        <f t="shared" si="147"/>
        <v>0.36754547832367496</v>
      </c>
      <c r="I579" s="101">
        <f t="shared" si="148"/>
        <v>0.36754547832367496</v>
      </c>
      <c r="J579" s="101">
        <f t="shared" si="149"/>
        <v>73.14507871323093</v>
      </c>
      <c r="K579" s="101">
        <f t="shared" si="150"/>
        <v>19.756532092378457</v>
      </c>
      <c r="L579" s="101">
        <f t="shared" si="159"/>
        <v>50.19306976073085</v>
      </c>
      <c r="M579" s="101">
        <f t="shared" si="151"/>
        <v>840.10882534958637</v>
      </c>
      <c r="N579" s="101">
        <f t="shared" si="152"/>
        <v>80.904300084039008</v>
      </c>
      <c r="O579" s="101">
        <f t="shared" si="153"/>
        <v>1.9311772568571604</v>
      </c>
      <c r="P579" s="101">
        <f t="shared" si="154"/>
        <v>1.9311772568571604</v>
      </c>
      <c r="Q579" s="101">
        <f t="shared" si="155"/>
        <v>328.8920605984261</v>
      </c>
      <c r="R579" s="101">
        <f t="shared" si="156"/>
        <v>12.409754200253092</v>
      </c>
      <c r="S579" s="101">
        <f t="shared" si="160"/>
        <v>414.04035595315389</v>
      </c>
      <c r="T579" s="101">
        <f t="shared" ref="T579:U642" si="162">J579+Q579</f>
        <v>402.03713931165703</v>
      </c>
      <c r="U579" s="101">
        <f t="shared" si="162"/>
        <v>32.166286292631547</v>
      </c>
      <c r="V579" s="33">
        <f t="shared" si="157"/>
        <v>999.99999999999977</v>
      </c>
      <c r="W579" s="105">
        <f t="shared" si="158"/>
        <v>596387.61660753866</v>
      </c>
      <c r="X579" s="112">
        <f t="shared" si="161"/>
        <v>565.79657439571122</v>
      </c>
      <c r="Y579" s="32">
        <f>(uNES*L579+ uOCEX*G579+uEREX*'PH + UC'!H579+uHOEX*I579+uNES*S579+ uOCEX*N579+uEREX*O579+uHOEX*P579)/(1+oDR)^A$5:A$65536</f>
        <v>311.92931933397477</v>
      </c>
    </row>
    <row r="580" spans="1:25" x14ac:dyDescent="0.25">
      <c r="A580" s="4">
        <v>574</v>
      </c>
      <c r="C580" s="110">
        <f>IF(male=0,VLOOKUP((A578:A1412/'Life tables'!$I$2)+age,lifetable,13,1),IF(male=1,VLOOKUP((A578:A1412/'Life tables'!$I$2)+age,lifetable,10,1),"error"))</f>
        <v>9.9786705819526755E-4</v>
      </c>
      <c r="F580" s="101">
        <f t="shared" si="145"/>
        <v>159.89117465024154</v>
      </c>
      <c r="G580" s="101">
        <f t="shared" si="146"/>
        <v>16.061403127408543</v>
      </c>
      <c r="H580" s="101">
        <f t="shared" si="147"/>
        <v>0.36754547832327994</v>
      </c>
      <c r="I580" s="101">
        <f t="shared" si="148"/>
        <v>0.36754547832327994</v>
      </c>
      <c r="J580" s="101">
        <f t="shared" si="149"/>
        <v>73.3213895174502</v>
      </c>
      <c r="K580" s="101">
        <f t="shared" si="150"/>
        <v>19.78534365910604</v>
      </c>
      <c r="L580" s="101">
        <f t="shared" si="159"/>
        <v>49.987947389630193</v>
      </c>
      <c r="M580" s="101">
        <f t="shared" si="151"/>
        <v>840.10882534975815</v>
      </c>
      <c r="N580" s="101">
        <f t="shared" si="152"/>
        <v>80.904300084055549</v>
      </c>
      <c r="O580" s="101">
        <f t="shared" si="153"/>
        <v>1.9311772568575551</v>
      </c>
      <c r="P580" s="101">
        <f t="shared" si="154"/>
        <v>1.9311772568575551</v>
      </c>
      <c r="Q580" s="101">
        <f t="shared" si="155"/>
        <v>329.81496337279827</v>
      </c>
      <c r="R580" s="101">
        <f t="shared" si="156"/>
        <v>12.432254070932915</v>
      </c>
      <c r="S580" s="101">
        <f t="shared" si="160"/>
        <v>413.09495330825632</v>
      </c>
      <c r="T580" s="101">
        <f t="shared" si="162"/>
        <v>403.13635289024847</v>
      </c>
      <c r="U580" s="101">
        <f t="shared" si="162"/>
        <v>32.217597730038953</v>
      </c>
      <c r="V580" s="33">
        <f t="shared" si="157"/>
        <v>999.99999999999966</v>
      </c>
      <c r="W580" s="105">
        <f t="shared" si="158"/>
        <v>594269.20601599233</v>
      </c>
      <c r="X580" s="112">
        <f t="shared" si="161"/>
        <v>564.64604937971228</v>
      </c>
      <c r="Y580" s="32">
        <f>(uNES*L580+ uOCEX*G580+uEREX*'PH + UC'!H580+uHOEX*I580+uNES*S580+ uOCEX*N580+uEREX*O580+uHOEX*P580)/(1+oDR)^A$5:A$65536</f>
        <v>311.18705216180473</v>
      </c>
    </row>
    <row r="581" spans="1:25" x14ac:dyDescent="0.25">
      <c r="A581" s="4">
        <v>575</v>
      </c>
      <c r="C581" s="110">
        <f>IF(male=0,VLOOKUP((A579:A1413/'Life tables'!$I$2)+age,lifetable,13,1),IF(male=1,VLOOKUP((A579:A1413/'Life tables'!$I$2)+age,lifetable,10,1),"error"))</f>
        <v>9.9786705819526755E-4</v>
      </c>
      <c r="F581" s="101">
        <f t="shared" si="145"/>
        <v>159.89117465007735</v>
      </c>
      <c r="G581" s="101">
        <f t="shared" si="146"/>
        <v>16.061403127392051</v>
      </c>
      <c r="H581" s="101">
        <f t="shared" si="147"/>
        <v>0.36754547832290252</v>
      </c>
      <c r="I581" s="101">
        <f t="shared" si="148"/>
        <v>0.36754547832290252</v>
      </c>
      <c r="J581" s="101">
        <f t="shared" si="149"/>
        <v>73.497700321669285</v>
      </c>
      <c r="K581" s="101">
        <f t="shared" si="150"/>
        <v>19.814155225833595</v>
      </c>
      <c r="L581" s="101">
        <f t="shared" si="159"/>
        <v>49.782825018536613</v>
      </c>
      <c r="M581" s="101">
        <f t="shared" si="151"/>
        <v>840.10882534992231</v>
      </c>
      <c r="N581" s="101">
        <f t="shared" si="152"/>
        <v>80.904300084071366</v>
      </c>
      <c r="O581" s="101">
        <f t="shared" si="153"/>
        <v>1.9311772568579326</v>
      </c>
      <c r="P581" s="101">
        <f t="shared" si="154"/>
        <v>1.9311772568579326</v>
      </c>
      <c r="Q581" s="101">
        <f t="shared" si="155"/>
        <v>330.73786614717062</v>
      </c>
      <c r="R581" s="101">
        <f t="shared" si="156"/>
        <v>12.454753941612744</v>
      </c>
      <c r="S581" s="101">
        <f t="shared" si="160"/>
        <v>412.1495506633517</v>
      </c>
      <c r="T581" s="101">
        <f t="shared" si="162"/>
        <v>404.23556646883992</v>
      </c>
      <c r="U581" s="101">
        <f t="shared" si="162"/>
        <v>32.268909167446338</v>
      </c>
      <c r="V581" s="33">
        <f t="shared" si="157"/>
        <v>999.99999999999966</v>
      </c>
      <c r="W581" s="105">
        <f t="shared" si="158"/>
        <v>592154.87721636565</v>
      </c>
      <c r="X581" s="112">
        <f t="shared" si="161"/>
        <v>563.49552436371334</v>
      </c>
      <c r="Y581" s="32">
        <f>(uNES*L581+ uOCEX*G581+uEREX*'PH + UC'!H581+uHOEX*I581+uNES*S581+ uOCEX*N581+uEREX*O581+uHOEX*P581)/(1+oDR)^A$5:A$65536</f>
        <v>310.44518612555055</v>
      </c>
    </row>
    <row r="582" spans="1:25" x14ac:dyDescent="0.25">
      <c r="A582" s="4">
        <v>576</v>
      </c>
      <c r="C582" s="110">
        <f>IF(male=0,VLOOKUP((A580:A1414/'Life tables'!$I$2)+age,lifetable,13,1),IF(male=1,VLOOKUP((A580:A1414/'Life tables'!$I$2)+age,lifetable,10,1),"error"))</f>
        <v>9.9786705819526755E-4</v>
      </c>
      <c r="F582" s="101">
        <f t="shared" si="145"/>
        <v>159.89117464992049</v>
      </c>
      <c r="G582" s="101">
        <f t="shared" si="146"/>
        <v>16.061403127376295</v>
      </c>
      <c r="H582" s="101">
        <f t="shared" si="147"/>
        <v>0.36754547832254197</v>
      </c>
      <c r="I582" s="101">
        <f t="shared" si="148"/>
        <v>0.36754547832254197</v>
      </c>
      <c r="J582" s="101">
        <f t="shared" si="149"/>
        <v>73.6740111258882</v>
      </c>
      <c r="K582" s="101">
        <f t="shared" si="150"/>
        <v>19.842966792561121</v>
      </c>
      <c r="L582" s="101">
        <f t="shared" si="159"/>
        <v>49.577702647449797</v>
      </c>
      <c r="M582" s="101">
        <f t="shared" si="151"/>
        <v>840.1088253500792</v>
      </c>
      <c r="N582" s="101">
        <f t="shared" si="152"/>
        <v>80.904300084086472</v>
      </c>
      <c r="O582" s="101">
        <f t="shared" si="153"/>
        <v>1.9311772568582932</v>
      </c>
      <c r="P582" s="101">
        <f t="shared" si="154"/>
        <v>1.9311772568582932</v>
      </c>
      <c r="Q582" s="101">
        <f t="shared" si="155"/>
        <v>331.66076892154314</v>
      </c>
      <c r="R582" s="101">
        <f t="shared" si="156"/>
        <v>12.477253812292576</v>
      </c>
      <c r="S582" s="101">
        <f t="shared" si="160"/>
        <v>411.20414801844043</v>
      </c>
      <c r="T582" s="101">
        <f t="shared" si="162"/>
        <v>405.33478004743131</v>
      </c>
      <c r="U582" s="101">
        <f t="shared" si="162"/>
        <v>32.320220604853695</v>
      </c>
      <c r="V582" s="33">
        <f t="shared" si="157"/>
        <v>999.99999999999966</v>
      </c>
      <c r="W582" s="105">
        <f t="shared" si="158"/>
        <v>590044.62362423865</v>
      </c>
      <c r="X582" s="112">
        <f t="shared" si="161"/>
        <v>562.34499934771463</v>
      </c>
      <c r="Y582" s="32">
        <f>(uNES*L582+ uOCEX*G582+uEREX*'PH + UC'!H582+uHOEX*I582+uNES*S582+ uOCEX*N582+uEREX*O582+uHOEX*P582)/(1+oDR)^A$5:A$65536</f>
        <v>309.70372105587899</v>
      </c>
    </row>
    <row r="583" spans="1:25" x14ac:dyDescent="0.25">
      <c r="A583" s="4">
        <v>577</v>
      </c>
      <c r="C583" s="110">
        <f>IF(male=0,VLOOKUP((A581:A1415/'Life tables'!$I$2)+age,lifetable,13,1),IF(male=1,VLOOKUP((A581:A1415/'Life tables'!$I$2)+age,lifetable,10,1),"error"))</f>
        <v>9.9786705819526755E-4</v>
      </c>
      <c r="F583" s="101">
        <f t="shared" ref="F583:F646" si="163">E582*(1-pCAPH)+F582*(1-pCAPH)+M582*(pUAPH)</f>
        <v>159.89117464977062</v>
      </c>
      <c r="G583" s="101">
        <f t="shared" ref="G583:G646" si="164">F583*(rrOSEX)</f>
        <v>16.061403127361238</v>
      </c>
      <c r="H583" s="101">
        <f t="shared" ref="H583:H646" si="165">F583*rrEREX</f>
        <v>0.36754547832219747</v>
      </c>
      <c r="I583" s="101">
        <f t="shared" ref="I583:I646" si="166">F583*rrHOEX</f>
        <v>0.36754547832219747</v>
      </c>
      <c r="J583" s="101">
        <f t="shared" ref="J583:J646" si="167">F583*mr + G583*mr + H583*mr+I583*mr +J582</f>
        <v>73.850321930106958</v>
      </c>
      <c r="K583" s="101">
        <f t="shared" ref="K583:K646" si="168">F583*amr + I583*amrHOEX +K582</f>
        <v>19.871778359288619</v>
      </c>
      <c r="L583" s="101">
        <f t="shared" si="159"/>
        <v>49.372580276369405</v>
      </c>
      <c r="M583" s="101">
        <f t="shared" ref="M583:M646" si="169">E582*pCAPH+F582*pCAPH+M582*(1-pUAPH)</f>
        <v>840.10882535022904</v>
      </c>
      <c r="N583" s="101">
        <f t="shared" ref="N583:N646" si="170">M583*rrOSEXc</f>
        <v>80.904300084100896</v>
      </c>
      <c r="O583" s="101">
        <f t="shared" ref="O583:O646" si="171">M583*rrEREXc</f>
        <v>1.9311772568586376</v>
      </c>
      <c r="P583" s="101">
        <f t="shared" ref="P583:P646" si="172">M583*rrHOEXc</f>
        <v>1.9311772568586376</v>
      </c>
      <c r="Q583" s="101">
        <f t="shared" ref="Q583:Q646" si="173">M583*mr + N583*mr + O583*mr+P583*mr+Q582</f>
        <v>332.58367169591583</v>
      </c>
      <c r="R583" s="101">
        <f t="shared" ref="R583:R646" si="174">M583*amrc + P583*amrHOEX+R582</f>
        <v>12.499753682972411</v>
      </c>
      <c r="S583" s="101">
        <f t="shared" si="160"/>
        <v>410.25874537352263</v>
      </c>
      <c r="T583" s="101">
        <f t="shared" si="162"/>
        <v>406.43399362602281</v>
      </c>
      <c r="U583" s="101">
        <f t="shared" si="162"/>
        <v>32.37153204226103</v>
      </c>
      <c r="V583" s="33">
        <f t="shared" ref="V583:V646" si="175">SUM(F583,M583)</f>
        <v>999.99999999999966</v>
      </c>
      <c r="W583" s="105">
        <f t="shared" ref="W583:W646" si="176">(cNES*L583+cOSEX*G583+cEREX*H583+cHOEX*I583 + cNES*S583 + cOSEX*N583 + cEREX*O583 + cHOEX*P583)/(1+cDR)^A$5:A$65536</f>
        <v>587938.43866493274</v>
      </c>
      <c r="X583" s="112">
        <f t="shared" si="161"/>
        <v>561.19447433171581</v>
      </c>
      <c r="Y583" s="32">
        <f>(uNES*L583+ uOCEX*G583+uEREX*'PH + UC'!H583+uHOEX*I583+uNES*S583+ uOCEX*N583+uEREX*O583+uHOEX*P583)/(1+oDR)^A$5:A$65536</f>
        <v>308.96265678352091</v>
      </c>
    </row>
    <row r="584" spans="1:25" x14ac:dyDescent="0.25">
      <c r="A584" s="4">
        <v>578</v>
      </c>
      <c r="C584" s="110">
        <f>IF(male=0,VLOOKUP((A582:A1416/'Life tables'!$I$2)+age,lifetable,13,1),IF(male=1,VLOOKUP((A582:A1416/'Life tables'!$I$2)+age,lifetable,10,1),"error"))</f>
        <v>9.9786705819526755E-4</v>
      </c>
      <c r="F584" s="101">
        <f t="shared" si="163"/>
        <v>159.8911746496274</v>
      </c>
      <c r="G584" s="101">
        <f t="shared" si="164"/>
        <v>16.061403127346853</v>
      </c>
      <c r="H584" s="101">
        <f t="shared" si="165"/>
        <v>0.36754547832186824</v>
      </c>
      <c r="I584" s="101">
        <f t="shared" si="166"/>
        <v>0.36754547832186824</v>
      </c>
      <c r="J584" s="101">
        <f t="shared" si="167"/>
        <v>74.02663273432556</v>
      </c>
      <c r="K584" s="101">
        <f t="shared" si="168"/>
        <v>19.900589926016092</v>
      </c>
      <c r="L584" s="101">
        <f t="shared" ref="L584:L647" si="177">F584-SUM(G584:K584)</f>
        <v>49.167457905295151</v>
      </c>
      <c r="M584" s="101">
        <f t="shared" si="169"/>
        <v>840.10882535037229</v>
      </c>
      <c r="N584" s="101">
        <f t="shared" si="170"/>
        <v>80.904300084114695</v>
      </c>
      <c r="O584" s="101">
        <f t="shared" si="171"/>
        <v>1.9311772568589669</v>
      </c>
      <c r="P584" s="101">
        <f t="shared" si="172"/>
        <v>1.9311772568589669</v>
      </c>
      <c r="Q584" s="101">
        <f t="shared" si="173"/>
        <v>333.50657447028868</v>
      </c>
      <c r="R584" s="101">
        <f t="shared" si="174"/>
        <v>12.52225355365225</v>
      </c>
      <c r="S584" s="101">
        <f t="shared" ref="S584:S647" si="178">M584-SUM(N584:R584)</f>
        <v>409.31334272859868</v>
      </c>
      <c r="T584" s="101">
        <f t="shared" si="162"/>
        <v>407.53320720461426</v>
      </c>
      <c r="U584" s="101">
        <f t="shared" si="162"/>
        <v>32.422843479668344</v>
      </c>
      <c r="V584" s="33">
        <f t="shared" si="175"/>
        <v>999.99999999999966</v>
      </c>
      <c r="W584" s="105">
        <f t="shared" si="176"/>
        <v>585836.31577350141</v>
      </c>
      <c r="X584" s="112">
        <f t="shared" ref="X584:X647" si="179">(L584+G584+H584+I584+N584+O584+P584+S584)</f>
        <v>560.0439493157171</v>
      </c>
      <c r="Y584" s="32">
        <f>(uNES*L584+ uOCEX*G584+uEREX*'PH + UC'!H584+uHOEX*I584+uNES*S584+ uOCEX*N584+uEREX*O584+uHOEX*P584)/(1+oDR)^A$5:A$65536</f>
        <v>308.2219931392716</v>
      </c>
    </row>
    <row r="585" spans="1:25" x14ac:dyDescent="0.25">
      <c r="A585" s="4">
        <v>579</v>
      </c>
      <c r="C585" s="110">
        <f>IF(male=0,VLOOKUP((A583:A1417/'Life tables'!$I$2)+age,lifetable,13,1),IF(male=1,VLOOKUP((A583:A1417/'Life tables'!$I$2)+age,lifetable,10,1),"error"))</f>
        <v>9.9786705819526755E-4</v>
      </c>
      <c r="F585" s="101">
        <f t="shared" si="163"/>
        <v>159.89117464949058</v>
      </c>
      <c r="G585" s="101">
        <f t="shared" si="164"/>
        <v>16.061403127333108</v>
      </c>
      <c r="H585" s="101">
        <f t="shared" si="165"/>
        <v>0.36754547832155371</v>
      </c>
      <c r="I585" s="101">
        <f t="shared" si="166"/>
        <v>0.36754547832155371</v>
      </c>
      <c r="J585" s="101">
        <f t="shared" si="167"/>
        <v>74.202943538544005</v>
      </c>
      <c r="K585" s="101">
        <f t="shared" si="168"/>
        <v>19.929401492743541</v>
      </c>
      <c r="L585" s="101">
        <f t="shared" si="177"/>
        <v>48.962335534226824</v>
      </c>
      <c r="M585" s="101">
        <f t="shared" si="169"/>
        <v>840.10882535050916</v>
      </c>
      <c r="N585" s="101">
        <f t="shared" si="170"/>
        <v>80.904300084127883</v>
      </c>
      <c r="O585" s="101">
        <f t="shared" si="171"/>
        <v>1.9311772568592815</v>
      </c>
      <c r="P585" s="101">
        <f t="shared" si="172"/>
        <v>1.9311772568592815</v>
      </c>
      <c r="Q585" s="101">
        <f t="shared" si="173"/>
        <v>334.42947724466171</v>
      </c>
      <c r="R585" s="101">
        <f t="shared" si="174"/>
        <v>12.544753424332093</v>
      </c>
      <c r="S585" s="101">
        <f t="shared" si="178"/>
        <v>408.36794008366888</v>
      </c>
      <c r="T585" s="101">
        <f t="shared" si="162"/>
        <v>408.6324207832057</v>
      </c>
      <c r="U585" s="101">
        <f t="shared" si="162"/>
        <v>32.474154917075637</v>
      </c>
      <c r="V585" s="33">
        <f t="shared" si="175"/>
        <v>999.99999999999977</v>
      </c>
      <c r="W585" s="105">
        <f t="shared" si="176"/>
        <v>583738.24839471281</v>
      </c>
      <c r="X585" s="112">
        <f t="shared" si="179"/>
        <v>558.89342429971839</v>
      </c>
      <c r="Y585" s="32">
        <f>(uNES*L585+ uOCEX*G585+uEREX*'PH + UC'!H585+uHOEX*I585+uNES*S585+ uOCEX*N585+uEREX*O585+uHOEX*P585)/(1+oDR)^A$5:A$65536</f>
        <v>307.48172995399045</v>
      </c>
    </row>
    <row r="586" spans="1:25" x14ac:dyDescent="0.25">
      <c r="A586" s="4">
        <v>580</v>
      </c>
      <c r="C586" s="110">
        <f>IF(male=0,VLOOKUP((A584:A1418/'Life tables'!$I$2)+age,lifetable,13,1),IF(male=1,VLOOKUP((A584:A1418/'Life tables'!$I$2)+age,lifetable,10,1),"error"))</f>
        <v>9.9786705819526755E-4</v>
      </c>
      <c r="F586" s="101">
        <f t="shared" si="163"/>
        <v>159.89117464935987</v>
      </c>
      <c r="G586" s="101">
        <f t="shared" si="164"/>
        <v>16.061403127319977</v>
      </c>
      <c r="H586" s="101">
        <f t="shared" si="165"/>
        <v>0.36754547832125323</v>
      </c>
      <c r="I586" s="101">
        <f t="shared" si="166"/>
        <v>0.36754547832125323</v>
      </c>
      <c r="J586" s="101">
        <f t="shared" si="167"/>
        <v>74.379254342762309</v>
      </c>
      <c r="K586" s="101">
        <f t="shared" si="168"/>
        <v>19.958213059470964</v>
      </c>
      <c r="L586" s="101">
        <f t="shared" si="177"/>
        <v>48.75721316316411</v>
      </c>
      <c r="M586" s="101">
        <f t="shared" si="169"/>
        <v>840.1088253506399</v>
      </c>
      <c r="N586" s="101">
        <f t="shared" si="170"/>
        <v>80.904300084140473</v>
      </c>
      <c r="O586" s="101">
        <f t="shared" si="171"/>
        <v>1.9311772568595822</v>
      </c>
      <c r="P586" s="101">
        <f t="shared" si="172"/>
        <v>1.9311772568595822</v>
      </c>
      <c r="Q586" s="101">
        <f t="shared" si="173"/>
        <v>335.35238001903485</v>
      </c>
      <c r="R586" s="101">
        <f t="shared" si="174"/>
        <v>12.567253295011939</v>
      </c>
      <c r="S586" s="101">
        <f t="shared" si="178"/>
        <v>407.42253743873346</v>
      </c>
      <c r="T586" s="101">
        <f t="shared" si="162"/>
        <v>409.73163436179715</v>
      </c>
      <c r="U586" s="101">
        <f t="shared" si="162"/>
        <v>32.525466354482901</v>
      </c>
      <c r="V586" s="33">
        <f t="shared" si="175"/>
        <v>999.99999999999977</v>
      </c>
      <c r="W586" s="105">
        <f t="shared" si="176"/>
        <v>581644.22998303908</v>
      </c>
      <c r="X586" s="112">
        <f t="shared" si="179"/>
        <v>557.74289928371968</v>
      </c>
      <c r="Y586" s="32">
        <f>(uNES*L586+ uOCEX*G586+uEREX*'PH + UC'!H586+uHOEX*I586+uNES*S586+ uOCEX*N586+uEREX*O586+uHOEX*P586)/(1+oDR)^A$5:A$65536</f>
        <v>306.74186705860058</v>
      </c>
    </row>
    <row r="587" spans="1:25" x14ac:dyDescent="0.25">
      <c r="A587" s="4">
        <v>581</v>
      </c>
      <c r="C587" s="110">
        <f>IF(male=0,VLOOKUP((A585:A1419/'Life tables'!$I$2)+age,lifetable,13,1),IF(male=1,VLOOKUP((A585:A1419/'Life tables'!$I$2)+age,lifetable,10,1),"error"))</f>
        <v>9.9786705819526755E-4</v>
      </c>
      <c r="F587" s="101">
        <f t="shared" si="163"/>
        <v>159.89117464923496</v>
      </c>
      <c r="G587" s="101">
        <f t="shared" si="164"/>
        <v>16.061403127307429</v>
      </c>
      <c r="H587" s="101">
        <f t="shared" si="165"/>
        <v>0.36754547832096612</v>
      </c>
      <c r="I587" s="101">
        <f t="shared" si="166"/>
        <v>0.36754547832096612</v>
      </c>
      <c r="J587" s="101">
        <f t="shared" si="167"/>
        <v>74.55556514698047</v>
      </c>
      <c r="K587" s="101">
        <f t="shared" si="168"/>
        <v>19.987024626198366</v>
      </c>
      <c r="L587" s="101">
        <f t="shared" si="177"/>
        <v>48.552090792106767</v>
      </c>
      <c r="M587" s="101">
        <f t="shared" si="169"/>
        <v>840.10882535076485</v>
      </c>
      <c r="N587" s="101">
        <f t="shared" si="170"/>
        <v>80.904300084152496</v>
      </c>
      <c r="O587" s="101">
        <f t="shared" si="171"/>
        <v>1.9311772568598693</v>
      </c>
      <c r="P587" s="101">
        <f t="shared" si="172"/>
        <v>1.9311772568598693</v>
      </c>
      <c r="Q587" s="101">
        <f t="shared" si="173"/>
        <v>336.27528279340811</v>
      </c>
      <c r="R587" s="101">
        <f t="shared" si="174"/>
        <v>12.589753165691789</v>
      </c>
      <c r="S587" s="101">
        <f t="shared" si="178"/>
        <v>406.47713479379274</v>
      </c>
      <c r="T587" s="101">
        <f t="shared" si="162"/>
        <v>410.83084794038859</v>
      </c>
      <c r="U587" s="101">
        <f t="shared" si="162"/>
        <v>32.576777791890152</v>
      </c>
      <c r="V587" s="33">
        <f t="shared" si="175"/>
        <v>999.99999999999977</v>
      </c>
      <c r="W587" s="105">
        <f t="shared" si="176"/>
        <v>579554.25400263991</v>
      </c>
      <c r="X587" s="112">
        <f t="shared" si="179"/>
        <v>556.5923742677212</v>
      </c>
      <c r="Y587" s="32">
        <f>(uNES*L587+ uOCEX*G587+uEREX*'PH + UC'!H587+uHOEX*I587+uNES*S587+ uOCEX*N587+uEREX*O587+uHOEX*P587)/(1+oDR)^A$5:A$65536</f>
        <v>306.00240428408995</v>
      </c>
    </row>
    <row r="588" spans="1:25" x14ac:dyDescent="0.25">
      <c r="A588" s="4">
        <v>582</v>
      </c>
      <c r="C588" s="110">
        <f>IF(male=0,VLOOKUP((A586:A1420/'Life tables'!$I$2)+age,lifetable,13,1),IF(male=1,VLOOKUP((A586:A1420/'Life tables'!$I$2)+age,lifetable,10,1),"error"))</f>
        <v>9.9786705819526755E-4</v>
      </c>
      <c r="F588" s="101">
        <f t="shared" si="163"/>
        <v>159.89117464911564</v>
      </c>
      <c r="G588" s="101">
        <f t="shared" si="164"/>
        <v>16.061403127295446</v>
      </c>
      <c r="H588" s="101">
        <f t="shared" si="165"/>
        <v>0.36754547832069184</v>
      </c>
      <c r="I588" s="101">
        <f t="shared" si="166"/>
        <v>0.36754547832069184</v>
      </c>
      <c r="J588" s="101">
        <f t="shared" si="167"/>
        <v>74.731875951198504</v>
      </c>
      <c r="K588" s="101">
        <f t="shared" si="168"/>
        <v>20.015836192925747</v>
      </c>
      <c r="L588" s="101">
        <f t="shared" si="177"/>
        <v>48.346968421054555</v>
      </c>
      <c r="M588" s="101">
        <f t="shared" si="169"/>
        <v>840.10882535088422</v>
      </c>
      <c r="N588" s="101">
        <f t="shared" si="170"/>
        <v>80.904300084163992</v>
      </c>
      <c r="O588" s="101">
        <f t="shared" si="171"/>
        <v>1.9311772568601437</v>
      </c>
      <c r="P588" s="101">
        <f t="shared" si="172"/>
        <v>1.9311772568601437</v>
      </c>
      <c r="Q588" s="101">
        <f t="shared" si="173"/>
        <v>337.19818556778154</v>
      </c>
      <c r="R588" s="101">
        <f t="shared" si="174"/>
        <v>12.612253036371643</v>
      </c>
      <c r="S588" s="101">
        <f t="shared" si="178"/>
        <v>405.53173214884674</v>
      </c>
      <c r="T588" s="101">
        <f t="shared" si="162"/>
        <v>411.93006151898004</v>
      </c>
      <c r="U588" s="101">
        <f t="shared" si="162"/>
        <v>32.628089229297387</v>
      </c>
      <c r="V588" s="33">
        <f t="shared" si="175"/>
        <v>999.99999999999989</v>
      </c>
      <c r="W588" s="105">
        <f t="shared" si="176"/>
        <v>577468.3139273508</v>
      </c>
      <c r="X588" s="112">
        <f t="shared" si="179"/>
        <v>555.44184925172237</v>
      </c>
      <c r="Y588" s="32">
        <f>(uNES*L588+ uOCEX*G588+uEREX*'PH + UC'!H588+uHOEX*I588+uNES*S588+ uOCEX*N588+uEREX*O588+uHOEX*P588)/(1+oDR)^A$5:A$65536</f>
        <v>305.26334146151015</v>
      </c>
    </row>
    <row r="589" spans="1:25" x14ac:dyDescent="0.25">
      <c r="A589" s="4">
        <v>583</v>
      </c>
      <c r="C589" s="110">
        <f>IF(male=0,VLOOKUP((A587:A1421/'Life tables'!$I$2)+age,lifetable,13,1),IF(male=1,VLOOKUP((A587:A1421/'Life tables'!$I$2)+age,lifetable,10,1),"error"))</f>
        <v>9.9786705819526755E-4</v>
      </c>
      <c r="F589" s="101">
        <f t="shared" si="163"/>
        <v>159.89117464900161</v>
      </c>
      <c r="G589" s="101">
        <f t="shared" si="164"/>
        <v>16.061403127283992</v>
      </c>
      <c r="H589" s="101">
        <f t="shared" si="165"/>
        <v>0.36754547832042972</v>
      </c>
      <c r="I589" s="101">
        <f t="shared" si="166"/>
        <v>0.36754547832042972</v>
      </c>
      <c r="J589" s="101">
        <f t="shared" si="167"/>
        <v>74.908186755416409</v>
      </c>
      <c r="K589" s="101">
        <f t="shared" si="168"/>
        <v>20.044647759653106</v>
      </c>
      <c r="L589" s="101">
        <f t="shared" si="177"/>
        <v>48.141846050007246</v>
      </c>
      <c r="M589" s="101">
        <f t="shared" si="169"/>
        <v>840.10882535099825</v>
      </c>
      <c r="N589" s="101">
        <f t="shared" si="170"/>
        <v>80.904300084174977</v>
      </c>
      <c r="O589" s="101">
        <f t="shared" si="171"/>
        <v>1.931177256860406</v>
      </c>
      <c r="P589" s="101">
        <f t="shared" si="172"/>
        <v>1.931177256860406</v>
      </c>
      <c r="Q589" s="101">
        <f t="shared" si="173"/>
        <v>338.12108834215508</v>
      </c>
      <c r="R589" s="101">
        <f t="shared" si="174"/>
        <v>12.634752907051499</v>
      </c>
      <c r="S589" s="101">
        <f t="shared" si="178"/>
        <v>404.58632950389585</v>
      </c>
      <c r="T589" s="101">
        <f t="shared" si="162"/>
        <v>413.02927509757149</v>
      </c>
      <c r="U589" s="101">
        <f t="shared" si="162"/>
        <v>32.679400666704609</v>
      </c>
      <c r="V589" s="33">
        <f t="shared" si="175"/>
        <v>999.99999999999989</v>
      </c>
      <c r="W589" s="105">
        <f t="shared" si="176"/>
        <v>575386.40324066882</v>
      </c>
      <c r="X589" s="112">
        <f t="shared" si="179"/>
        <v>554.29132423572378</v>
      </c>
      <c r="Y589" s="32">
        <f>(uNES*L589+ uOCEX*G589+uEREX*'PH + UC'!H589+uHOEX*I589+uNES*S589+ uOCEX*N589+uEREX*O589+uHOEX*P589)/(1+oDR)^A$5:A$65536</f>
        <v>304.52467842197706</v>
      </c>
    </row>
    <row r="590" spans="1:25" x14ac:dyDescent="0.25">
      <c r="A590" s="4">
        <v>584</v>
      </c>
      <c r="C590" s="110">
        <f>IF(male=0,VLOOKUP((A588:A1422/'Life tables'!$I$2)+age,lifetable,13,1),IF(male=1,VLOOKUP((A588:A1422/'Life tables'!$I$2)+age,lifetable,10,1),"error"))</f>
        <v>9.9786705819526755E-4</v>
      </c>
      <c r="F590" s="101">
        <f t="shared" si="163"/>
        <v>159.89117464889267</v>
      </c>
      <c r="G590" s="101">
        <f t="shared" si="164"/>
        <v>16.061403127273049</v>
      </c>
      <c r="H590" s="101">
        <f t="shared" si="165"/>
        <v>0.36754547832017931</v>
      </c>
      <c r="I590" s="101">
        <f t="shared" si="166"/>
        <v>0.36754547832017931</v>
      </c>
      <c r="J590" s="101">
        <f t="shared" si="167"/>
        <v>75.084497559634201</v>
      </c>
      <c r="K590" s="101">
        <f t="shared" si="168"/>
        <v>20.073459326380448</v>
      </c>
      <c r="L590" s="101">
        <f t="shared" si="177"/>
        <v>47.936723678964626</v>
      </c>
      <c r="M590" s="101">
        <f t="shared" si="169"/>
        <v>840.10882535110716</v>
      </c>
      <c r="N590" s="101">
        <f t="shared" si="170"/>
        <v>80.904300084185465</v>
      </c>
      <c r="O590" s="101">
        <f t="shared" si="171"/>
        <v>1.9311772568606562</v>
      </c>
      <c r="P590" s="101">
        <f t="shared" si="172"/>
        <v>1.9311772568606562</v>
      </c>
      <c r="Q590" s="101">
        <f t="shared" si="173"/>
        <v>339.04399111652873</v>
      </c>
      <c r="R590" s="101">
        <f t="shared" si="174"/>
        <v>12.657252777731358</v>
      </c>
      <c r="S590" s="101">
        <f t="shared" si="178"/>
        <v>403.6409268589403</v>
      </c>
      <c r="T590" s="101">
        <f t="shared" si="162"/>
        <v>414.12848867616293</v>
      </c>
      <c r="U590" s="101">
        <f t="shared" si="162"/>
        <v>32.730712104111802</v>
      </c>
      <c r="V590" s="33">
        <f t="shared" si="175"/>
        <v>999.99999999999977</v>
      </c>
      <c r="W590" s="105">
        <f t="shared" si="176"/>
        <v>573308.51543573977</v>
      </c>
      <c r="X590" s="112">
        <f t="shared" si="179"/>
        <v>553.14079921972507</v>
      </c>
      <c r="Y590" s="32">
        <f>(uNES*L590+ uOCEX*G590+uEREX*'PH + UC'!H590+uHOEX*I590+uNES*S590+ uOCEX*N590+uEREX*O590+uHOEX*P590)/(1+oDR)^A$5:A$65536</f>
        <v>303.78641499667026</v>
      </c>
    </row>
    <row r="591" spans="1:25" x14ac:dyDescent="0.25">
      <c r="A591" s="4">
        <v>585</v>
      </c>
      <c r="C591" s="110">
        <f>IF(male=0,VLOOKUP((A589:A1423/'Life tables'!$I$2)+age,lifetable,13,1),IF(male=1,VLOOKUP((A589:A1423/'Life tables'!$I$2)+age,lifetable,10,1),"error"))</f>
        <v>9.9786705819526755E-4</v>
      </c>
      <c r="F591" s="101">
        <f t="shared" si="163"/>
        <v>159.89117464878856</v>
      </c>
      <c r="G591" s="101">
        <f t="shared" si="164"/>
        <v>16.06140312726259</v>
      </c>
      <c r="H591" s="101">
        <f t="shared" si="165"/>
        <v>0.36754547831994</v>
      </c>
      <c r="I591" s="101">
        <f t="shared" si="166"/>
        <v>0.36754547831994</v>
      </c>
      <c r="J591" s="101">
        <f t="shared" si="167"/>
        <v>75.260808363851865</v>
      </c>
      <c r="K591" s="101">
        <f t="shared" si="168"/>
        <v>20.102270893107768</v>
      </c>
      <c r="L591" s="101">
        <f t="shared" si="177"/>
        <v>47.731601307926454</v>
      </c>
      <c r="M591" s="101">
        <f t="shared" si="169"/>
        <v>840.10882535121129</v>
      </c>
      <c r="N591" s="101">
        <f t="shared" si="170"/>
        <v>80.904300084195498</v>
      </c>
      <c r="O591" s="101">
        <f t="shared" si="171"/>
        <v>1.9311772568608956</v>
      </c>
      <c r="P591" s="101">
        <f t="shared" si="172"/>
        <v>1.9311772568608956</v>
      </c>
      <c r="Q591" s="101">
        <f t="shared" si="173"/>
        <v>339.9668938909025</v>
      </c>
      <c r="R591" s="101">
        <f t="shared" si="174"/>
        <v>12.67975264841122</v>
      </c>
      <c r="S591" s="101">
        <f t="shared" si="178"/>
        <v>402.69552421398026</v>
      </c>
      <c r="T591" s="101">
        <f t="shared" si="162"/>
        <v>415.22770225475438</v>
      </c>
      <c r="U591" s="101">
        <f t="shared" si="162"/>
        <v>32.782023541518988</v>
      </c>
      <c r="V591" s="33">
        <f t="shared" si="175"/>
        <v>999.99999999999989</v>
      </c>
      <c r="W591" s="105">
        <f t="shared" si="176"/>
        <v>571234.64401534258</v>
      </c>
      <c r="X591" s="112">
        <f t="shared" si="179"/>
        <v>551.99027420372647</v>
      </c>
      <c r="Y591" s="32">
        <f>(uNES*L591+ uOCEX*G591+uEREX*'PH + UC'!H591+uHOEX*I591+uNES*S591+ uOCEX*N591+uEREX*O591+uHOEX*P591)/(1+oDR)^A$5:A$65536</f>
        <v>303.04855101683387</v>
      </c>
    </row>
    <row r="592" spans="1:25" x14ac:dyDescent="0.25">
      <c r="A592" s="4">
        <v>586</v>
      </c>
      <c r="C592" s="110">
        <f>IF(male=0,VLOOKUP((A590:A1424/'Life tables'!$I$2)+age,lifetable,13,1),IF(male=1,VLOOKUP((A590:A1424/'Life tables'!$I$2)+age,lifetable,10,1),"error"))</f>
        <v>9.9786705819526755E-4</v>
      </c>
      <c r="F592" s="101">
        <f t="shared" si="163"/>
        <v>159.89117464868909</v>
      </c>
      <c r="G592" s="101">
        <f t="shared" si="164"/>
        <v>16.061403127252596</v>
      </c>
      <c r="H592" s="101">
        <f t="shared" si="165"/>
        <v>0.36754547831971129</v>
      </c>
      <c r="I592" s="101">
        <f t="shared" si="166"/>
        <v>0.36754547831971129</v>
      </c>
      <c r="J592" s="101">
        <f t="shared" si="167"/>
        <v>75.43711916806943</v>
      </c>
      <c r="K592" s="101">
        <f t="shared" si="168"/>
        <v>20.131082459835071</v>
      </c>
      <c r="L592" s="101">
        <f t="shared" si="177"/>
        <v>47.526478936892559</v>
      </c>
      <c r="M592" s="101">
        <f t="shared" si="169"/>
        <v>840.10882535131077</v>
      </c>
      <c r="N592" s="101">
        <f t="shared" si="170"/>
        <v>80.904300084205076</v>
      </c>
      <c r="O592" s="101">
        <f t="shared" si="171"/>
        <v>1.9311772568611243</v>
      </c>
      <c r="P592" s="101">
        <f t="shared" si="172"/>
        <v>1.9311772568611243</v>
      </c>
      <c r="Q592" s="101">
        <f t="shared" si="173"/>
        <v>340.88979666527638</v>
      </c>
      <c r="R592" s="101">
        <f t="shared" si="174"/>
        <v>12.702252519091086</v>
      </c>
      <c r="S592" s="101">
        <f t="shared" si="178"/>
        <v>401.75012156901602</v>
      </c>
      <c r="T592" s="101">
        <f t="shared" si="162"/>
        <v>416.32691583334582</v>
      </c>
      <c r="U592" s="101">
        <f t="shared" si="162"/>
        <v>32.83333497892616</v>
      </c>
      <c r="V592" s="33">
        <f t="shared" si="175"/>
        <v>999.99999999999989</v>
      </c>
      <c r="W592" s="105">
        <f t="shared" si="176"/>
        <v>569164.78249187872</v>
      </c>
      <c r="X592" s="112">
        <f t="shared" si="179"/>
        <v>550.83974918772788</v>
      </c>
      <c r="Y592" s="32">
        <f>(uNES*L592+ uOCEX*G592+uEREX*'PH + UC'!H592+uHOEX*I592+uNES*S592+ uOCEX*N592+uEREX*O592+uHOEX*P592)/(1+oDR)^A$5:A$65536</f>
        <v>302.31108631377572</v>
      </c>
    </row>
    <row r="593" spans="1:25" x14ac:dyDescent="0.25">
      <c r="A593" s="4">
        <v>587</v>
      </c>
      <c r="C593" s="110">
        <f>IF(male=0,VLOOKUP((A591:A1425/'Life tables'!$I$2)+age,lifetable,13,1),IF(male=1,VLOOKUP((A591:A1425/'Life tables'!$I$2)+age,lifetable,10,1),"error"))</f>
        <v>9.9786705819526755E-4</v>
      </c>
      <c r="F593" s="101">
        <f t="shared" si="163"/>
        <v>159.89117464859405</v>
      </c>
      <c r="G593" s="101">
        <f t="shared" si="164"/>
        <v>16.06140312724305</v>
      </c>
      <c r="H593" s="101">
        <f t="shared" si="165"/>
        <v>0.36754547831949286</v>
      </c>
      <c r="I593" s="101">
        <f t="shared" si="166"/>
        <v>0.36754547831949286</v>
      </c>
      <c r="J593" s="101">
        <f t="shared" si="167"/>
        <v>75.61342997228688</v>
      </c>
      <c r="K593" s="101">
        <f t="shared" si="168"/>
        <v>20.159894026562355</v>
      </c>
      <c r="L593" s="101">
        <f t="shared" si="177"/>
        <v>47.321356565862772</v>
      </c>
      <c r="M593" s="101">
        <f t="shared" si="169"/>
        <v>840.10882535140581</v>
      </c>
      <c r="N593" s="101">
        <f t="shared" si="170"/>
        <v>80.904300084214228</v>
      </c>
      <c r="O593" s="101">
        <f t="shared" si="171"/>
        <v>1.9311772568613428</v>
      </c>
      <c r="P593" s="101">
        <f t="shared" si="172"/>
        <v>1.9311772568613428</v>
      </c>
      <c r="Q593" s="101">
        <f t="shared" si="173"/>
        <v>341.81269943965037</v>
      </c>
      <c r="R593" s="101">
        <f t="shared" si="174"/>
        <v>12.724752389770954</v>
      </c>
      <c r="S593" s="101">
        <f t="shared" si="178"/>
        <v>400.80471892404756</v>
      </c>
      <c r="T593" s="101">
        <f t="shared" si="162"/>
        <v>417.42612941193727</v>
      </c>
      <c r="U593" s="101">
        <f t="shared" si="162"/>
        <v>32.884646416333311</v>
      </c>
      <c r="V593" s="33">
        <f t="shared" si="175"/>
        <v>999.99999999999989</v>
      </c>
      <c r="W593" s="105">
        <f t="shared" si="176"/>
        <v>567098.92438735568</v>
      </c>
      <c r="X593" s="112">
        <f t="shared" si="179"/>
        <v>549.68922417172928</v>
      </c>
      <c r="Y593" s="32">
        <f>(uNES*L593+ uOCEX*G593+uEREX*'PH + UC'!H593+uHOEX*I593+uNES*S593+ uOCEX*N593+uEREX*O593+uHOEX*P593)/(1+oDR)^A$5:A$65536</f>
        <v>301.57402071886776</v>
      </c>
    </row>
    <row r="594" spans="1:25" x14ac:dyDescent="0.25">
      <c r="A594" s="4">
        <v>588</v>
      </c>
      <c r="C594" s="110">
        <f>IF(male=0,VLOOKUP((A592:A1426/'Life tables'!$I$2)+age,lifetable,13,1),IF(male=1,VLOOKUP((A592:A1426/'Life tables'!$I$2)+age,lifetable,10,1),"error"))</f>
        <v>9.9786705819526755E-4</v>
      </c>
      <c r="F594" s="101">
        <f t="shared" si="163"/>
        <v>159.89117464850324</v>
      </c>
      <c r="G594" s="101">
        <f t="shared" si="164"/>
        <v>16.061403127233927</v>
      </c>
      <c r="H594" s="101">
        <f t="shared" si="165"/>
        <v>0.36754547831928408</v>
      </c>
      <c r="I594" s="101">
        <f t="shared" si="166"/>
        <v>0.36754547831928408</v>
      </c>
      <c r="J594" s="101">
        <f t="shared" si="167"/>
        <v>75.789740776504232</v>
      </c>
      <c r="K594" s="101">
        <f t="shared" si="168"/>
        <v>20.188705593289626</v>
      </c>
      <c r="L594" s="101">
        <f t="shared" si="177"/>
        <v>47.116234194836892</v>
      </c>
      <c r="M594" s="101">
        <f t="shared" si="169"/>
        <v>840.10882535149665</v>
      </c>
      <c r="N594" s="101">
        <f t="shared" si="170"/>
        <v>80.904300084222982</v>
      </c>
      <c r="O594" s="101">
        <f t="shared" si="171"/>
        <v>1.9311772568615515</v>
      </c>
      <c r="P594" s="101">
        <f t="shared" si="172"/>
        <v>1.9311772568615515</v>
      </c>
      <c r="Q594" s="101">
        <f t="shared" si="173"/>
        <v>342.73560221402448</v>
      </c>
      <c r="R594" s="101">
        <f t="shared" si="174"/>
        <v>12.747252260450823</v>
      </c>
      <c r="S594" s="101">
        <f t="shared" si="178"/>
        <v>399.8593162790753</v>
      </c>
      <c r="T594" s="101">
        <f t="shared" si="162"/>
        <v>418.52534299052871</v>
      </c>
      <c r="U594" s="101">
        <f t="shared" si="162"/>
        <v>32.935957853740447</v>
      </c>
      <c r="V594" s="33">
        <f t="shared" si="175"/>
        <v>999.99999999999989</v>
      </c>
      <c r="W594" s="105">
        <f t="shared" si="176"/>
        <v>565037.06323337613</v>
      </c>
      <c r="X594" s="112">
        <f t="shared" si="179"/>
        <v>548.5386991557308</v>
      </c>
      <c r="Y594" s="32">
        <f>(uNES*L594+ uOCEX*G594+uEREX*'PH + UC'!H594+uHOEX*I594+uNES*S594+ uOCEX*N594+uEREX*O594+uHOEX*P594)/(1+oDR)^A$5:A$65536</f>
        <v>300.83735406354577</v>
      </c>
    </row>
    <row r="595" spans="1:25" x14ac:dyDescent="0.25">
      <c r="A595" s="4">
        <v>589</v>
      </c>
      <c r="C595" s="110">
        <f>IF(male=0,VLOOKUP((A593:A1427/'Life tables'!$I$2)+age,lifetable,13,1),IF(male=1,VLOOKUP((A593:A1427/'Life tables'!$I$2)+age,lifetable,10,1),"error"))</f>
        <v>9.9786705819526755E-4</v>
      </c>
      <c r="F595" s="101">
        <f t="shared" si="163"/>
        <v>159.8911746484165</v>
      </c>
      <c r="G595" s="101">
        <f t="shared" si="164"/>
        <v>16.061403127225216</v>
      </c>
      <c r="H595" s="101">
        <f t="shared" si="165"/>
        <v>0.36754547831908468</v>
      </c>
      <c r="I595" s="101">
        <f t="shared" si="166"/>
        <v>0.36754547831908468</v>
      </c>
      <c r="J595" s="101">
        <f t="shared" si="167"/>
        <v>75.966051580721498</v>
      </c>
      <c r="K595" s="101">
        <f t="shared" si="168"/>
        <v>20.217517160016879</v>
      </c>
      <c r="L595" s="101">
        <f t="shared" si="177"/>
        <v>46.911111823814736</v>
      </c>
      <c r="M595" s="101">
        <f t="shared" si="169"/>
        <v>840.10882535158339</v>
      </c>
      <c r="N595" s="101">
        <f t="shared" si="170"/>
        <v>80.904300084231323</v>
      </c>
      <c r="O595" s="101">
        <f t="shared" si="171"/>
        <v>1.9311772568617509</v>
      </c>
      <c r="P595" s="101">
        <f t="shared" si="172"/>
        <v>1.9311772568617509</v>
      </c>
      <c r="Q595" s="101">
        <f t="shared" si="173"/>
        <v>343.65850498839865</v>
      </c>
      <c r="R595" s="101">
        <f t="shared" si="174"/>
        <v>12.769752131130696</v>
      </c>
      <c r="S595" s="101">
        <f t="shared" si="178"/>
        <v>398.91391363409923</v>
      </c>
      <c r="T595" s="101">
        <f t="shared" si="162"/>
        <v>419.62455656912016</v>
      </c>
      <c r="U595" s="101">
        <f t="shared" si="162"/>
        <v>32.987269291147577</v>
      </c>
      <c r="V595" s="33">
        <f t="shared" si="175"/>
        <v>999.99999999999989</v>
      </c>
      <c r="W595" s="105">
        <f t="shared" si="176"/>
        <v>562979.19257112197</v>
      </c>
      <c r="X595" s="112">
        <f t="shared" si="179"/>
        <v>547.3881741397322</v>
      </c>
      <c r="Y595" s="32">
        <f>(uNES*L595+ uOCEX*G595+uEREX*'PH + UC'!H595+uHOEX*I595+uNES*S595+ uOCEX*N595+uEREX*O595+uHOEX*P595)/(1+oDR)^A$5:A$65536</f>
        <v>300.1010861793095</v>
      </c>
    </row>
    <row r="596" spans="1:25" x14ac:dyDescent="0.25">
      <c r="A596" s="4">
        <v>590</v>
      </c>
      <c r="C596" s="110">
        <f>IF(male=0,VLOOKUP((A594:A1428/'Life tables'!$I$2)+age,lifetable,13,1),IF(male=1,VLOOKUP((A594:A1428/'Life tables'!$I$2)+age,lifetable,10,1),"error"))</f>
        <v>9.9786705819526755E-4</v>
      </c>
      <c r="F596" s="101">
        <f t="shared" si="163"/>
        <v>159.89117464833362</v>
      </c>
      <c r="G596" s="101">
        <f t="shared" si="164"/>
        <v>16.061403127216888</v>
      </c>
      <c r="H596" s="101">
        <f t="shared" si="165"/>
        <v>0.36754547831889417</v>
      </c>
      <c r="I596" s="101">
        <f t="shared" si="166"/>
        <v>0.36754547831889417</v>
      </c>
      <c r="J596" s="101">
        <f t="shared" si="167"/>
        <v>76.142362384938664</v>
      </c>
      <c r="K596" s="101">
        <f t="shared" si="168"/>
        <v>20.246328726744117</v>
      </c>
      <c r="L596" s="101">
        <f t="shared" si="177"/>
        <v>46.70598945279616</v>
      </c>
      <c r="M596" s="101">
        <f t="shared" si="169"/>
        <v>840.10882535166627</v>
      </c>
      <c r="N596" s="101">
        <f t="shared" si="170"/>
        <v>80.90430008423931</v>
      </c>
      <c r="O596" s="101">
        <f t="shared" si="171"/>
        <v>1.9311772568619414</v>
      </c>
      <c r="P596" s="101">
        <f t="shared" si="172"/>
        <v>1.9311772568619414</v>
      </c>
      <c r="Q596" s="101">
        <f t="shared" si="173"/>
        <v>344.58140776277293</v>
      </c>
      <c r="R596" s="101">
        <f t="shared" si="174"/>
        <v>12.792252001810571</v>
      </c>
      <c r="S596" s="101">
        <f t="shared" si="178"/>
        <v>397.96851098911958</v>
      </c>
      <c r="T596" s="101">
        <f t="shared" si="162"/>
        <v>420.7237701477116</v>
      </c>
      <c r="U596" s="101">
        <f t="shared" si="162"/>
        <v>33.038580728554692</v>
      </c>
      <c r="V596" s="33">
        <f t="shared" si="175"/>
        <v>999.99999999999989</v>
      </c>
      <c r="W596" s="105">
        <f t="shared" si="176"/>
        <v>560925.30595134292</v>
      </c>
      <c r="X596" s="112">
        <f t="shared" si="179"/>
        <v>546.2376491237336</v>
      </c>
      <c r="Y596" s="32">
        <f>(uNES*L596+ uOCEX*G596+uEREX*'PH + UC'!H596+uHOEX*I596+uNES*S596+ uOCEX*N596+uEREX*O596+uHOEX*P596)/(1+oDR)^A$5:A$65536</f>
        <v>299.36521689772286</v>
      </c>
    </row>
    <row r="597" spans="1:25" x14ac:dyDescent="0.25">
      <c r="A597" s="4">
        <v>591</v>
      </c>
      <c r="C597" s="110">
        <f>IF(male=0,VLOOKUP((A595:A1429/'Life tables'!$I$2)+age,lifetable,13,1),IF(male=1,VLOOKUP((A595:A1429/'Life tables'!$I$2)+age,lifetable,10,1),"error"))</f>
        <v>9.9786705819526755E-4</v>
      </c>
      <c r="F597" s="101">
        <f t="shared" si="163"/>
        <v>159.89117464825441</v>
      </c>
      <c r="G597" s="101">
        <f t="shared" si="164"/>
        <v>16.061403127208933</v>
      </c>
      <c r="H597" s="101">
        <f t="shared" si="165"/>
        <v>0.36754547831871209</v>
      </c>
      <c r="I597" s="101">
        <f t="shared" si="166"/>
        <v>0.36754547831871209</v>
      </c>
      <c r="J597" s="101">
        <f t="shared" si="167"/>
        <v>76.318673189155746</v>
      </c>
      <c r="K597" s="101">
        <f t="shared" si="168"/>
        <v>20.275140293471342</v>
      </c>
      <c r="L597" s="101">
        <f t="shared" si="177"/>
        <v>46.500867081780967</v>
      </c>
      <c r="M597" s="101">
        <f t="shared" si="169"/>
        <v>840.10882535174551</v>
      </c>
      <c r="N597" s="101">
        <f t="shared" si="170"/>
        <v>80.904300084246941</v>
      </c>
      <c r="O597" s="101">
        <f t="shared" si="171"/>
        <v>1.9311772568621237</v>
      </c>
      <c r="P597" s="101">
        <f t="shared" si="172"/>
        <v>1.9311772568621237</v>
      </c>
      <c r="Q597" s="101">
        <f t="shared" si="173"/>
        <v>345.50431053714726</v>
      </c>
      <c r="R597" s="101">
        <f t="shared" si="174"/>
        <v>12.814751872490447</v>
      </c>
      <c r="S597" s="101">
        <f t="shared" si="178"/>
        <v>397.02310834413663</v>
      </c>
      <c r="T597" s="101">
        <f t="shared" si="162"/>
        <v>421.82298372630299</v>
      </c>
      <c r="U597" s="101">
        <f t="shared" si="162"/>
        <v>33.089892165961786</v>
      </c>
      <c r="V597" s="33">
        <f t="shared" si="175"/>
        <v>999.99999999999989</v>
      </c>
      <c r="W597" s="105">
        <f t="shared" si="176"/>
        <v>558875.39693434164</v>
      </c>
      <c r="X597" s="112">
        <f t="shared" si="179"/>
        <v>545.08712410773512</v>
      </c>
      <c r="Y597" s="32">
        <f>(uNES*L597+ uOCEX*G597+uEREX*'PH + UC'!H597+uHOEX*I597+uNES*S597+ uOCEX*N597+uEREX*O597+uHOEX*P597)/(1+oDR)^A$5:A$65536</f>
        <v>298.62974605041336</v>
      </c>
    </row>
    <row r="598" spans="1:25" x14ac:dyDescent="0.25">
      <c r="A598" s="4">
        <v>592</v>
      </c>
      <c r="C598" s="110">
        <f>IF(male=0,VLOOKUP((A596:A1430/'Life tables'!$I$2)+age,lifetable,13,1),IF(male=1,VLOOKUP((A596:A1430/'Life tables'!$I$2)+age,lifetable,10,1),"error"))</f>
        <v>9.9786705819526755E-4</v>
      </c>
      <c r="F598" s="101">
        <f t="shared" si="163"/>
        <v>159.89117464817872</v>
      </c>
      <c r="G598" s="101">
        <f t="shared" si="164"/>
        <v>16.061403127201331</v>
      </c>
      <c r="H598" s="101">
        <f t="shared" si="165"/>
        <v>0.36754547831853812</v>
      </c>
      <c r="I598" s="101">
        <f t="shared" si="166"/>
        <v>0.36754547831853812</v>
      </c>
      <c r="J598" s="101">
        <f t="shared" si="167"/>
        <v>76.494983993372742</v>
      </c>
      <c r="K598" s="101">
        <f t="shared" si="168"/>
        <v>20.303951860198552</v>
      </c>
      <c r="L598" s="101">
        <f t="shared" si="177"/>
        <v>46.295744710769029</v>
      </c>
      <c r="M598" s="101">
        <f t="shared" si="169"/>
        <v>840.10882535182122</v>
      </c>
      <c r="N598" s="101">
        <f t="shared" si="170"/>
        <v>80.904300084254231</v>
      </c>
      <c r="O598" s="101">
        <f t="shared" si="171"/>
        <v>1.9311772568622976</v>
      </c>
      <c r="P598" s="101">
        <f t="shared" si="172"/>
        <v>1.9311772568622976</v>
      </c>
      <c r="Q598" s="101">
        <f t="shared" si="173"/>
        <v>346.42721331152171</v>
      </c>
      <c r="R598" s="101">
        <f t="shared" si="174"/>
        <v>12.837251743170325</v>
      </c>
      <c r="S598" s="101">
        <f t="shared" si="178"/>
        <v>396.07770569915033</v>
      </c>
      <c r="T598" s="101">
        <f t="shared" si="162"/>
        <v>422.92219730489444</v>
      </c>
      <c r="U598" s="101">
        <f t="shared" si="162"/>
        <v>33.141203603368879</v>
      </c>
      <c r="V598" s="33">
        <f t="shared" si="175"/>
        <v>1000</v>
      </c>
      <c r="W598" s="105">
        <f t="shared" si="176"/>
        <v>556829.45908996114</v>
      </c>
      <c r="X598" s="112">
        <f t="shared" si="179"/>
        <v>543.93659909173653</v>
      </c>
      <c r="Y598" s="32">
        <f>(uNES*L598+ uOCEX*G598+uEREX*'PH + UC'!H598+uHOEX*I598+uNES*S598+ uOCEX*N598+uEREX*O598+uHOEX*P598)/(1+oDR)^A$5:A$65536</f>
        <v>297.89467346907247</v>
      </c>
    </row>
    <row r="599" spans="1:25" x14ac:dyDescent="0.25">
      <c r="A599" s="4">
        <v>593</v>
      </c>
      <c r="C599" s="110">
        <f>IF(male=0,VLOOKUP((A597:A1431/'Life tables'!$I$2)+age,lifetable,13,1),IF(male=1,VLOOKUP((A597:A1431/'Life tables'!$I$2)+age,lifetable,10,1),"error"))</f>
        <v>9.9786705819526755E-4</v>
      </c>
      <c r="F599" s="101">
        <f t="shared" si="163"/>
        <v>159.89117464810641</v>
      </c>
      <c r="G599" s="101">
        <f t="shared" si="164"/>
        <v>16.061403127194065</v>
      </c>
      <c r="H599" s="101">
        <f t="shared" si="165"/>
        <v>0.36754547831837192</v>
      </c>
      <c r="I599" s="101">
        <f t="shared" si="166"/>
        <v>0.36754547831837192</v>
      </c>
      <c r="J599" s="101">
        <f t="shared" si="167"/>
        <v>76.671294797589667</v>
      </c>
      <c r="K599" s="101">
        <f t="shared" si="168"/>
        <v>20.332763426925752</v>
      </c>
      <c r="L599" s="101">
        <f t="shared" si="177"/>
        <v>46.090622339760188</v>
      </c>
      <c r="M599" s="101">
        <f t="shared" si="169"/>
        <v>840.10882535189353</v>
      </c>
      <c r="N599" s="101">
        <f t="shared" si="170"/>
        <v>80.904300084261195</v>
      </c>
      <c r="O599" s="101">
        <f t="shared" si="171"/>
        <v>1.9311772568624639</v>
      </c>
      <c r="P599" s="101">
        <f t="shared" si="172"/>
        <v>1.9311772568624639</v>
      </c>
      <c r="Q599" s="101">
        <f t="shared" si="173"/>
        <v>347.35011608589622</v>
      </c>
      <c r="R599" s="101">
        <f t="shared" si="174"/>
        <v>12.859751613850205</v>
      </c>
      <c r="S599" s="101">
        <f t="shared" si="178"/>
        <v>395.13230305416096</v>
      </c>
      <c r="T599" s="101">
        <f t="shared" si="162"/>
        <v>424.02141088348588</v>
      </c>
      <c r="U599" s="101">
        <f t="shared" si="162"/>
        <v>33.192515040775959</v>
      </c>
      <c r="V599" s="33">
        <f t="shared" si="175"/>
        <v>1000</v>
      </c>
      <c r="W599" s="105">
        <f t="shared" si="176"/>
        <v>554787.48599757068</v>
      </c>
      <c r="X599" s="112">
        <f t="shared" si="179"/>
        <v>542.78607407573804</v>
      </c>
      <c r="Y599" s="32">
        <f>(uNES*L599+ uOCEX*G599+uEREX*'PH + UC'!H599+uHOEX*I599+uNES*S599+ uOCEX*N599+uEREX*O599+uHOEX*P599)/(1+oDR)^A$5:A$65536</f>
        <v>297.15999898545562</v>
      </c>
    </row>
    <row r="600" spans="1:25" x14ac:dyDescent="0.25">
      <c r="A600" s="4">
        <v>594</v>
      </c>
      <c r="C600" s="110">
        <f>IF(male=0,VLOOKUP((A598:A1432/'Life tables'!$I$2)+age,lifetable,13,1),IF(male=1,VLOOKUP((A598:A1432/'Life tables'!$I$2)+age,lifetable,10,1),"error"))</f>
        <v>9.9786705819526755E-4</v>
      </c>
      <c r="F600" s="101">
        <f t="shared" si="163"/>
        <v>159.89117464803732</v>
      </c>
      <c r="G600" s="101">
        <f t="shared" si="164"/>
        <v>16.061403127187127</v>
      </c>
      <c r="H600" s="101">
        <f t="shared" si="165"/>
        <v>0.3675454783182131</v>
      </c>
      <c r="I600" s="101">
        <f t="shared" si="166"/>
        <v>0.3675454783182131</v>
      </c>
      <c r="J600" s="101">
        <f t="shared" si="167"/>
        <v>76.847605601806507</v>
      </c>
      <c r="K600" s="101">
        <f t="shared" si="168"/>
        <v>20.361574993652937</v>
      </c>
      <c r="L600" s="101">
        <f t="shared" si="177"/>
        <v>45.885499968754317</v>
      </c>
      <c r="M600" s="101">
        <f t="shared" si="169"/>
        <v>840.10882535196254</v>
      </c>
      <c r="N600" s="101">
        <f t="shared" si="170"/>
        <v>80.904300084267845</v>
      </c>
      <c r="O600" s="101">
        <f t="shared" si="171"/>
        <v>1.9311772568626224</v>
      </c>
      <c r="P600" s="101">
        <f t="shared" si="172"/>
        <v>1.9311772568626224</v>
      </c>
      <c r="Q600" s="101">
        <f t="shared" si="173"/>
        <v>348.27301886027084</v>
      </c>
      <c r="R600" s="101">
        <f t="shared" si="174"/>
        <v>12.882251484530087</v>
      </c>
      <c r="S600" s="101">
        <f t="shared" si="178"/>
        <v>394.18690040916852</v>
      </c>
      <c r="T600" s="101">
        <f t="shared" si="162"/>
        <v>425.12062446207733</v>
      </c>
      <c r="U600" s="101">
        <f t="shared" si="162"/>
        <v>33.243826478183024</v>
      </c>
      <c r="V600" s="33">
        <f t="shared" si="175"/>
        <v>999.99999999999989</v>
      </c>
      <c r="W600" s="105">
        <f t="shared" si="176"/>
        <v>552749.471246053</v>
      </c>
      <c r="X600" s="112">
        <f t="shared" si="179"/>
        <v>541.63554905973945</v>
      </c>
      <c r="Y600" s="32">
        <f>(uNES*L600+ uOCEX*G600+uEREX*'PH + UC'!H600+uHOEX*I600+uNES*S600+ uOCEX*N600+uEREX*O600+uHOEX*P600)/(1+oDR)^A$5:A$65536</f>
        <v>296.42572243138198</v>
      </c>
    </row>
    <row r="601" spans="1:25" x14ac:dyDescent="0.25">
      <c r="A601" s="4">
        <v>595</v>
      </c>
      <c r="C601" s="110">
        <f>IF(male=0,VLOOKUP((A599:A1433/'Life tables'!$I$2)+age,lifetable,13,1),IF(male=1,VLOOKUP((A599:A1433/'Life tables'!$I$2)+age,lifetable,10,1),"error"))</f>
        <v>9.9786705819526755E-4</v>
      </c>
      <c r="F601" s="101">
        <f t="shared" si="163"/>
        <v>159.89117464797133</v>
      </c>
      <c r="G601" s="101">
        <f t="shared" si="164"/>
        <v>16.061403127180498</v>
      </c>
      <c r="H601" s="101">
        <f t="shared" si="165"/>
        <v>0.36754547831806139</v>
      </c>
      <c r="I601" s="101">
        <f t="shared" si="166"/>
        <v>0.36754547831806139</v>
      </c>
      <c r="J601" s="101">
        <f t="shared" si="167"/>
        <v>77.023916406023275</v>
      </c>
      <c r="K601" s="101">
        <f t="shared" si="168"/>
        <v>20.390386560380112</v>
      </c>
      <c r="L601" s="101">
        <f t="shared" si="177"/>
        <v>45.680377597751317</v>
      </c>
      <c r="M601" s="101">
        <f t="shared" si="169"/>
        <v>840.10882535202848</v>
      </c>
      <c r="N601" s="101">
        <f t="shared" si="170"/>
        <v>80.904300084274198</v>
      </c>
      <c r="O601" s="101">
        <f t="shared" si="171"/>
        <v>1.9311772568627741</v>
      </c>
      <c r="P601" s="101">
        <f t="shared" si="172"/>
        <v>1.9311772568627741</v>
      </c>
      <c r="Q601" s="101">
        <f t="shared" si="173"/>
        <v>349.19592163464552</v>
      </c>
      <c r="R601" s="101">
        <f t="shared" si="174"/>
        <v>12.904751355209971</v>
      </c>
      <c r="S601" s="101">
        <f t="shared" si="178"/>
        <v>393.24149776417329</v>
      </c>
      <c r="T601" s="101">
        <f t="shared" si="162"/>
        <v>426.21983804066878</v>
      </c>
      <c r="U601" s="101">
        <f t="shared" si="162"/>
        <v>33.295137915590082</v>
      </c>
      <c r="V601" s="33">
        <f t="shared" si="175"/>
        <v>999.99999999999977</v>
      </c>
      <c r="W601" s="105">
        <f t="shared" si="176"/>
        <v>550715.40843379078</v>
      </c>
      <c r="X601" s="112">
        <f t="shared" si="179"/>
        <v>540.48502404374096</v>
      </c>
      <c r="Y601" s="32">
        <f>(uNES*L601+ uOCEX*G601+uEREX*'PH + UC'!H601+uHOEX*I601+uNES*S601+ uOCEX*N601+uEREX*O601+uHOEX*P601)/(1+oDR)^A$5:A$65536</f>
        <v>295.69184363873467</v>
      </c>
    </row>
    <row r="602" spans="1:25" x14ac:dyDescent="0.25">
      <c r="A602" s="4">
        <v>596</v>
      </c>
      <c r="C602" s="110">
        <f>IF(male=0,VLOOKUP((A600:A1434/'Life tables'!$I$2)+age,lifetable,13,1),IF(male=1,VLOOKUP((A600:A1434/'Life tables'!$I$2)+age,lifetable,10,1),"error"))</f>
        <v>9.9786705819526755E-4</v>
      </c>
      <c r="F602" s="101">
        <f t="shared" si="163"/>
        <v>159.89117464790826</v>
      </c>
      <c r="G602" s="101">
        <f t="shared" si="164"/>
        <v>16.06140312717416</v>
      </c>
      <c r="H602" s="101">
        <f t="shared" si="165"/>
        <v>0.3675454783179164</v>
      </c>
      <c r="I602" s="101">
        <f t="shared" si="166"/>
        <v>0.3675454783179164</v>
      </c>
      <c r="J602" s="101">
        <f t="shared" si="167"/>
        <v>77.200227210239973</v>
      </c>
      <c r="K602" s="101">
        <f t="shared" si="168"/>
        <v>20.419198127107276</v>
      </c>
      <c r="L602" s="101">
        <f t="shared" si="177"/>
        <v>45.475255226751017</v>
      </c>
      <c r="M602" s="101">
        <f t="shared" si="169"/>
        <v>840.10882535209157</v>
      </c>
      <c r="N602" s="101">
        <f t="shared" si="170"/>
        <v>80.904300084280266</v>
      </c>
      <c r="O602" s="101">
        <f t="shared" si="171"/>
        <v>1.9311772568629191</v>
      </c>
      <c r="P602" s="101">
        <f t="shared" si="172"/>
        <v>1.9311772568629191</v>
      </c>
      <c r="Q602" s="101">
        <f t="shared" si="173"/>
        <v>350.11882440902025</v>
      </c>
      <c r="R602" s="101">
        <f t="shared" si="174"/>
        <v>12.927251225889856</v>
      </c>
      <c r="S602" s="101">
        <f t="shared" si="178"/>
        <v>392.29609511917539</v>
      </c>
      <c r="T602" s="101">
        <f t="shared" si="162"/>
        <v>427.31905161926022</v>
      </c>
      <c r="U602" s="101">
        <f t="shared" si="162"/>
        <v>33.346449352997134</v>
      </c>
      <c r="V602" s="33">
        <f t="shared" si="175"/>
        <v>999.99999999999977</v>
      </c>
      <c r="W602" s="105">
        <f t="shared" si="176"/>
        <v>548685.29116865306</v>
      </c>
      <c r="X602" s="112">
        <f t="shared" si="179"/>
        <v>539.33449902774248</v>
      </c>
      <c r="Y602" s="32">
        <f>(uNES*L602+ uOCEX*G602+uEREX*'PH + UC'!H602+uHOEX*I602+uNES*S602+ uOCEX*N602+uEREX*O602+uHOEX*P602)/(1+oDR)^A$5:A$65536</f>
        <v>294.95836243946019</v>
      </c>
    </row>
    <row r="603" spans="1:25" x14ac:dyDescent="0.25">
      <c r="A603" s="4">
        <v>597</v>
      </c>
      <c r="C603" s="110">
        <f>IF(male=0,VLOOKUP((A601:A1435/'Life tables'!$I$2)+age,lifetable,13,1),IF(male=1,VLOOKUP((A601:A1435/'Life tables'!$I$2)+age,lifetable,10,1),"error"))</f>
        <v>9.9786705819526755E-4</v>
      </c>
      <c r="F603" s="101">
        <f t="shared" si="163"/>
        <v>159.891174647848</v>
      </c>
      <c r="G603" s="101">
        <f t="shared" si="164"/>
        <v>16.061403127168109</v>
      </c>
      <c r="H603" s="101">
        <f t="shared" si="165"/>
        <v>0.3675454783177779</v>
      </c>
      <c r="I603" s="101">
        <f t="shared" si="166"/>
        <v>0.3675454783177779</v>
      </c>
      <c r="J603" s="101">
        <f t="shared" si="167"/>
        <v>77.3765380144566</v>
      </c>
      <c r="K603" s="101">
        <f t="shared" si="168"/>
        <v>20.448009693834429</v>
      </c>
      <c r="L603" s="101">
        <f t="shared" si="177"/>
        <v>45.270132855753303</v>
      </c>
      <c r="M603" s="101">
        <f t="shared" si="169"/>
        <v>840.10882535215183</v>
      </c>
      <c r="N603" s="101">
        <f t="shared" si="170"/>
        <v>80.904300084286078</v>
      </c>
      <c r="O603" s="101">
        <f t="shared" si="171"/>
        <v>1.9311772568630576</v>
      </c>
      <c r="P603" s="101">
        <f t="shared" si="172"/>
        <v>1.9311772568630576</v>
      </c>
      <c r="Q603" s="101">
        <f t="shared" si="173"/>
        <v>351.04172718339504</v>
      </c>
      <c r="R603" s="101">
        <f t="shared" si="174"/>
        <v>12.949751096569743</v>
      </c>
      <c r="S603" s="101">
        <f t="shared" si="178"/>
        <v>391.35069247417488</v>
      </c>
      <c r="T603" s="101">
        <f t="shared" si="162"/>
        <v>428.41826519785161</v>
      </c>
      <c r="U603" s="101">
        <f t="shared" si="162"/>
        <v>33.39776079040417</v>
      </c>
      <c r="V603" s="33">
        <f t="shared" si="175"/>
        <v>999.99999999999977</v>
      </c>
      <c r="W603" s="105">
        <f t="shared" si="176"/>
        <v>546659.11306798179</v>
      </c>
      <c r="X603" s="112">
        <f t="shared" si="179"/>
        <v>538.18397401174411</v>
      </c>
      <c r="Y603" s="32">
        <f>(uNES*L603+ uOCEX*G603+uEREX*'PH + UC'!H603+uHOEX*I603+uNES*S603+ uOCEX*N603+uEREX*O603+uHOEX*P603)/(1+oDR)^A$5:A$65536</f>
        <v>294.22527866556919</v>
      </c>
    </row>
    <row r="604" spans="1:25" x14ac:dyDescent="0.25">
      <c r="A604" s="4">
        <v>598</v>
      </c>
      <c r="C604" s="110">
        <f>IF(male=0,VLOOKUP((A602:A1436/'Life tables'!$I$2)+age,lifetable,13,1),IF(male=1,VLOOKUP((A602:A1436/'Life tables'!$I$2)+age,lifetable,10,1),"error"))</f>
        <v>9.9786705819526755E-4</v>
      </c>
      <c r="F604" s="101">
        <f t="shared" si="163"/>
        <v>159.89117464779045</v>
      </c>
      <c r="G604" s="101">
        <f t="shared" si="164"/>
        <v>16.061403127162325</v>
      </c>
      <c r="H604" s="101">
        <f t="shared" si="165"/>
        <v>0.36754547831764561</v>
      </c>
      <c r="I604" s="101">
        <f t="shared" si="166"/>
        <v>0.36754547831764561</v>
      </c>
      <c r="J604" s="101">
        <f t="shared" si="167"/>
        <v>77.552848818673169</v>
      </c>
      <c r="K604" s="101">
        <f t="shared" si="168"/>
        <v>20.476821260561572</v>
      </c>
      <c r="L604" s="101">
        <f t="shared" si="177"/>
        <v>45.065010484758091</v>
      </c>
      <c r="M604" s="101">
        <f t="shared" si="169"/>
        <v>840.10882535220935</v>
      </c>
      <c r="N604" s="101">
        <f t="shared" si="170"/>
        <v>80.904300084291606</v>
      </c>
      <c r="O604" s="101">
        <f t="shared" si="171"/>
        <v>1.93117725686319</v>
      </c>
      <c r="P604" s="101">
        <f t="shared" si="172"/>
        <v>1.93117725686319</v>
      </c>
      <c r="Q604" s="101">
        <f t="shared" si="173"/>
        <v>351.96462995776989</v>
      </c>
      <c r="R604" s="101">
        <f t="shared" si="174"/>
        <v>12.972250967249632</v>
      </c>
      <c r="S604" s="101">
        <f t="shared" si="178"/>
        <v>390.40528982917186</v>
      </c>
      <c r="T604" s="101">
        <f t="shared" si="162"/>
        <v>429.51747877644306</v>
      </c>
      <c r="U604" s="101">
        <f t="shared" si="162"/>
        <v>33.4490722278112</v>
      </c>
      <c r="V604" s="33">
        <f t="shared" si="175"/>
        <v>999.99999999999977</v>
      </c>
      <c r="W604" s="105">
        <f t="shared" si="176"/>
        <v>544636.86775857862</v>
      </c>
      <c r="X604" s="112">
        <f t="shared" si="179"/>
        <v>537.03344899574552</v>
      </c>
      <c r="Y604" s="32">
        <f>(uNES*L604+ uOCEX*G604+uEREX*'PH + UC'!H604+uHOEX*I604+uNES*S604+ uOCEX*N604+uEREX*O604+uHOEX*P604)/(1+oDR)^A$5:A$65536</f>
        <v>293.49259214913616</v>
      </c>
    </row>
    <row r="605" spans="1:25" x14ac:dyDescent="0.25">
      <c r="A605" s="4">
        <v>599</v>
      </c>
      <c r="C605" s="110">
        <f>IF(male=0,VLOOKUP((A603:A1437/'Life tables'!$I$2)+age,lifetable,13,1),IF(male=1,VLOOKUP((A603:A1437/'Life tables'!$I$2)+age,lifetable,10,1),"error"))</f>
        <v>9.9786705819526755E-4</v>
      </c>
      <c r="F605" s="101">
        <f t="shared" si="163"/>
        <v>159.89117464773545</v>
      </c>
      <c r="G605" s="101">
        <f t="shared" si="164"/>
        <v>16.061403127156801</v>
      </c>
      <c r="H605" s="101">
        <f t="shared" si="165"/>
        <v>0.36754547831751916</v>
      </c>
      <c r="I605" s="101">
        <f t="shared" si="166"/>
        <v>0.36754547831751916</v>
      </c>
      <c r="J605" s="101">
        <f t="shared" si="167"/>
        <v>77.729159622889682</v>
      </c>
      <c r="K605" s="101">
        <f t="shared" si="168"/>
        <v>20.505632827288704</v>
      </c>
      <c r="L605" s="101">
        <f t="shared" si="177"/>
        <v>44.859888113765223</v>
      </c>
      <c r="M605" s="101">
        <f t="shared" si="169"/>
        <v>840.10882535226438</v>
      </c>
      <c r="N605" s="101">
        <f t="shared" si="170"/>
        <v>80.904300084296906</v>
      </c>
      <c r="O605" s="101">
        <f t="shared" si="171"/>
        <v>1.9311772568633163</v>
      </c>
      <c r="P605" s="101">
        <f t="shared" si="172"/>
        <v>1.9311772568633163</v>
      </c>
      <c r="Q605" s="101">
        <f t="shared" si="173"/>
        <v>352.88753273214479</v>
      </c>
      <c r="R605" s="101">
        <f t="shared" si="174"/>
        <v>12.994750837929523</v>
      </c>
      <c r="S605" s="101">
        <f t="shared" si="178"/>
        <v>389.45988718416652</v>
      </c>
      <c r="T605" s="101">
        <f t="shared" si="162"/>
        <v>430.6166923550345</v>
      </c>
      <c r="U605" s="101">
        <f t="shared" si="162"/>
        <v>33.500383665218223</v>
      </c>
      <c r="V605" s="33">
        <f t="shared" si="175"/>
        <v>999.99999999999977</v>
      </c>
      <c r="W605" s="105">
        <f t="shared" si="176"/>
        <v>542618.54887669196</v>
      </c>
      <c r="X605" s="112">
        <f t="shared" si="179"/>
        <v>535.88292397974715</v>
      </c>
      <c r="Y605" s="32">
        <f>(uNES*L605+ uOCEX*G605+uEREX*'PH + UC'!H605+uHOEX*I605+uNES*S605+ uOCEX*N605+uEREX*O605+uHOEX*P605)/(1+oDR)^A$5:A$65536</f>
        <v>292.76030272229883</v>
      </c>
    </row>
    <row r="606" spans="1:25" x14ac:dyDescent="0.25">
      <c r="A606" s="4">
        <v>600</v>
      </c>
      <c r="C606" s="110">
        <f>IF(male=0,VLOOKUP((A604:A1438/'Life tables'!$I$2)+age,lifetable,13,1),IF(male=1,VLOOKUP((A604:A1438/'Life tables'!$I$2)+age,lifetable,10,1),"error"))</f>
        <v>9.9786705819526755E-4</v>
      </c>
      <c r="F606" s="101">
        <f t="shared" si="163"/>
        <v>159.8911746476829</v>
      </c>
      <c r="G606" s="101">
        <f t="shared" si="164"/>
        <v>16.061403127151525</v>
      </c>
      <c r="H606" s="101">
        <f t="shared" si="165"/>
        <v>0.36754547831739837</v>
      </c>
      <c r="I606" s="101">
        <f t="shared" si="166"/>
        <v>0.36754547831739837</v>
      </c>
      <c r="J606" s="101">
        <f t="shared" si="167"/>
        <v>77.905470427106138</v>
      </c>
      <c r="K606" s="101">
        <f t="shared" si="168"/>
        <v>20.534444394015825</v>
      </c>
      <c r="L606" s="101">
        <f t="shared" si="177"/>
        <v>44.654765742774615</v>
      </c>
      <c r="M606" s="101">
        <f t="shared" si="169"/>
        <v>840.1088253523169</v>
      </c>
      <c r="N606" s="101">
        <f t="shared" si="170"/>
        <v>80.904300084301966</v>
      </c>
      <c r="O606" s="101">
        <f t="shared" si="171"/>
        <v>1.9311772568634371</v>
      </c>
      <c r="P606" s="101">
        <f t="shared" si="172"/>
        <v>1.9311772568634371</v>
      </c>
      <c r="Q606" s="101">
        <f t="shared" si="173"/>
        <v>353.81043550651975</v>
      </c>
      <c r="R606" s="101">
        <f t="shared" si="174"/>
        <v>13.017250708609415</v>
      </c>
      <c r="S606" s="101">
        <f t="shared" si="178"/>
        <v>388.5144845391589</v>
      </c>
      <c r="T606" s="101">
        <f t="shared" si="162"/>
        <v>431.71590593362589</v>
      </c>
      <c r="U606" s="101">
        <f t="shared" si="162"/>
        <v>33.551695102625239</v>
      </c>
      <c r="V606" s="33">
        <f t="shared" si="175"/>
        <v>999.99999999999977</v>
      </c>
      <c r="W606" s="105">
        <f t="shared" si="176"/>
        <v>540604.15006800368</v>
      </c>
      <c r="X606" s="112">
        <f t="shared" si="179"/>
        <v>534.73239896374866</v>
      </c>
      <c r="Y606" s="32">
        <f>(uNES*L606+ uOCEX*G606+uEREX*'PH + UC'!H606+uHOEX*I606+uNES*S606+ uOCEX*N606+uEREX*O606+uHOEX*P606)/(1+oDR)^A$5:A$65536</f>
        <v>292.02841021725902</v>
      </c>
    </row>
    <row r="607" spans="1:25" x14ac:dyDescent="0.25">
      <c r="A607" s="4">
        <v>601</v>
      </c>
      <c r="C607" s="110">
        <f>IF(male=0,VLOOKUP((A605:A1439/'Life tables'!$I$2)+age,lifetable,13,1),IF(male=1,VLOOKUP((A605:A1439/'Life tables'!$I$2)+age,lifetable,10,1),"error"))</f>
        <v>9.9786705819526755E-4</v>
      </c>
      <c r="F607" s="101">
        <f t="shared" si="163"/>
        <v>159.89117464763268</v>
      </c>
      <c r="G607" s="101">
        <f t="shared" si="164"/>
        <v>16.06140312714648</v>
      </c>
      <c r="H607" s="101">
        <f t="shared" si="165"/>
        <v>0.3675454783172829</v>
      </c>
      <c r="I607" s="101">
        <f t="shared" si="166"/>
        <v>0.3675454783172829</v>
      </c>
      <c r="J607" s="101">
        <f t="shared" si="167"/>
        <v>78.081781231322537</v>
      </c>
      <c r="K607" s="101">
        <f t="shared" si="168"/>
        <v>20.563255960742939</v>
      </c>
      <c r="L607" s="101">
        <f t="shared" si="177"/>
        <v>44.449643371786166</v>
      </c>
      <c r="M607" s="101">
        <f t="shared" si="169"/>
        <v>840.10882535236715</v>
      </c>
      <c r="N607" s="101">
        <f t="shared" si="170"/>
        <v>80.904300084306811</v>
      </c>
      <c r="O607" s="101">
        <f t="shared" si="171"/>
        <v>1.9311772568635526</v>
      </c>
      <c r="P607" s="101">
        <f t="shared" si="172"/>
        <v>1.9311772568635526</v>
      </c>
      <c r="Q607" s="101">
        <f t="shared" si="173"/>
        <v>354.73333828089477</v>
      </c>
      <c r="R607" s="101">
        <f t="shared" si="174"/>
        <v>13.039750579289308</v>
      </c>
      <c r="S607" s="101">
        <f t="shared" si="178"/>
        <v>387.56908189414918</v>
      </c>
      <c r="T607" s="101">
        <f t="shared" si="162"/>
        <v>432.81511951221728</v>
      </c>
      <c r="U607" s="101">
        <f t="shared" si="162"/>
        <v>33.603006540032247</v>
      </c>
      <c r="V607" s="33">
        <f t="shared" si="175"/>
        <v>999.99999999999977</v>
      </c>
      <c r="W607" s="105">
        <f t="shared" si="176"/>
        <v>538593.66498761449</v>
      </c>
      <c r="X607" s="112">
        <f t="shared" si="179"/>
        <v>533.5818739477503</v>
      </c>
      <c r="Y607" s="32">
        <f>(uNES*L607+ uOCEX*G607+uEREX*'PH + UC'!H607+uHOEX*I607+uNES*S607+ uOCEX*N607+uEREX*O607+uHOEX*P607)/(1+oDR)^A$5:A$65536</f>
        <v>291.29691446628215</v>
      </c>
    </row>
    <row r="608" spans="1:25" x14ac:dyDescent="0.25">
      <c r="A608" s="4">
        <v>602</v>
      </c>
      <c r="C608" s="110">
        <f>IF(male=0,VLOOKUP((A606:A1440/'Life tables'!$I$2)+age,lifetable,13,1),IF(male=1,VLOOKUP((A606:A1440/'Life tables'!$I$2)+age,lifetable,10,1),"error"))</f>
        <v>9.9786705819526755E-4</v>
      </c>
      <c r="F608" s="101">
        <f t="shared" si="163"/>
        <v>159.89117464758471</v>
      </c>
      <c r="G608" s="101">
        <f t="shared" si="164"/>
        <v>16.061403127141659</v>
      </c>
      <c r="H608" s="101">
        <f t="shared" si="165"/>
        <v>0.36754547831717266</v>
      </c>
      <c r="I608" s="101">
        <f t="shared" si="166"/>
        <v>0.36754547831717266</v>
      </c>
      <c r="J608" s="101">
        <f t="shared" si="167"/>
        <v>78.25809203553888</v>
      </c>
      <c r="K608" s="101">
        <f t="shared" si="168"/>
        <v>20.592067527470043</v>
      </c>
      <c r="L608" s="101">
        <f t="shared" si="177"/>
        <v>44.244521000799779</v>
      </c>
      <c r="M608" s="101">
        <f t="shared" si="169"/>
        <v>840.10882535241512</v>
      </c>
      <c r="N608" s="101">
        <f t="shared" si="170"/>
        <v>80.90430008431143</v>
      </c>
      <c r="O608" s="101">
        <f t="shared" si="171"/>
        <v>1.9311772568636629</v>
      </c>
      <c r="P608" s="101">
        <f t="shared" si="172"/>
        <v>1.9311772568636629</v>
      </c>
      <c r="Q608" s="101">
        <f t="shared" si="173"/>
        <v>355.65624105526985</v>
      </c>
      <c r="R608" s="101">
        <f t="shared" si="174"/>
        <v>13.062250449969202</v>
      </c>
      <c r="S608" s="101">
        <f t="shared" si="178"/>
        <v>386.6236792491373</v>
      </c>
      <c r="T608" s="101">
        <f t="shared" si="162"/>
        <v>433.91433309080873</v>
      </c>
      <c r="U608" s="101">
        <f t="shared" si="162"/>
        <v>33.654317977439248</v>
      </c>
      <c r="V608" s="33">
        <f t="shared" si="175"/>
        <v>999.99999999999977</v>
      </c>
      <c r="W608" s="105">
        <f t="shared" si="176"/>
        <v>536587.08730003284</v>
      </c>
      <c r="X608" s="112">
        <f t="shared" si="179"/>
        <v>532.43134893175181</v>
      </c>
      <c r="Y608" s="32">
        <f>(uNES*L608+ uOCEX*G608+uEREX*'PH + UC'!H608+uHOEX*I608+uNES*S608+ uOCEX*N608+uEREX*O608+uHOEX*P608)/(1+oDR)^A$5:A$65536</f>
        <v>290.56581530169711</v>
      </c>
    </row>
    <row r="609" spans="1:25" x14ac:dyDescent="0.25">
      <c r="A609" s="4">
        <v>603</v>
      </c>
      <c r="C609" s="110">
        <f>IF(male=0,VLOOKUP((A607:A1441/'Life tables'!$I$2)+age,lifetable,13,1),IF(male=1,VLOOKUP((A607:A1441/'Life tables'!$I$2)+age,lifetable,10,1),"error"))</f>
        <v>9.9786705819526755E-4</v>
      </c>
      <c r="F609" s="101">
        <f t="shared" si="163"/>
        <v>159.89117464753886</v>
      </c>
      <c r="G609" s="101">
        <f t="shared" si="164"/>
        <v>16.061403127137055</v>
      </c>
      <c r="H609" s="101">
        <f t="shared" si="165"/>
        <v>0.36754547831706724</v>
      </c>
      <c r="I609" s="101">
        <f t="shared" si="166"/>
        <v>0.36754547831706724</v>
      </c>
      <c r="J609" s="101">
        <f t="shared" si="167"/>
        <v>78.434402839755165</v>
      </c>
      <c r="K609" s="101">
        <f t="shared" si="168"/>
        <v>20.620879094197139</v>
      </c>
      <c r="L609" s="101">
        <f t="shared" si="177"/>
        <v>44.039398629815366</v>
      </c>
      <c r="M609" s="101">
        <f t="shared" si="169"/>
        <v>840.10882535246094</v>
      </c>
      <c r="N609" s="101">
        <f t="shared" si="170"/>
        <v>80.904300084315835</v>
      </c>
      <c r="O609" s="101">
        <f t="shared" si="171"/>
        <v>1.9311772568637682</v>
      </c>
      <c r="P609" s="101">
        <f t="shared" si="172"/>
        <v>1.9311772568637682</v>
      </c>
      <c r="Q609" s="101">
        <f t="shared" si="173"/>
        <v>356.57914382964498</v>
      </c>
      <c r="R609" s="101">
        <f t="shared" si="174"/>
        <v>13.084750320649098</v>
      </c>
      <c r="S609" s="101">
        <f t="shared" si="178"/>
        <v>385.67827660412348</v>
      </c>
      <c r="T609" s="101">
        <f t="shared" si="162"/>
        <v>435.01354666940017</v>
      </c>
      <c r="U609" s="101">
        <f t="shared" si="162"/>
        <v>33.705629414846236</v>
      </c>
      <c r="V609" s="33">
        <f t="shared" si="175"/>
        <v>999.99999999999977</v>
      </c>
      <c r="W609" s="105">
        <f t="shared" si="176"/>
        <v>534584.41067915922</v>
      </c>
      <c r="X609" s="112">
        <f t="shared" si="179"/>
        <v>531.28082391575344</v>
      </c>
      <c r="Y609" s="32">
        <f>(uNES*L609+ uOCEX*G609+uEREX*'PH + UC'!H609+uHOEX*I609+uNES*S609+ uOCEX*N609+uEREX*O609+uHOEX*P609)/(1+oDR)^A$5:A$65536</f>
        <v>289.83511255589661</v>
      </c>
    </row>
    <row r="610" spans="1:25" x14ac:dyDescent="0.25">
      <c r="A610" s="4">
        <v>604</v>
      </c>
      <c r="C610" s="110">
        <f>IF(male=0,VLOOKUP((A608:A1442/'Life tables'!$I$2)+age,lifetable,13,1),IF(male=1,VLOOKUP((A608:A1442/'Life tables'!$I$2)+age,lifetable,10,1),"error"))</f>
        <v>9.9786705819526755E-4</v>
      </c>
      <c r="F610" s="101">
        <f t="shared" si="163"/>
        <v>159.89117464749509</v>
      </c>
      <c r="G610" s="101">
        <f t="shared" si="164"/>
        <v>16.061403127132657</v>
      </c>
      <c r="H610" s="101">
        <f t="shared" si="165"/>
        <v>0.36754547831696666</v>
      </c>
      <c r="I610" s="101">
        <f t="shared" si="166"/>
        <v>0.36754547831696666</v>
      </c>
      <c r="J610" s="101">
        <f t="shared" si="167"/>
        <v>78.610713643971408</v>
      </c>
      <c r="K610" s="101">
        <f t="shared" si="168"/>
        <v>20.649690660924229</v>
      </c>
      <c r="L610" s="101">
        <f t="shared" si="177"/>
        <v>43.834276258832858</v>
      </c>
      <c r="M610" s="101">
        <f t="shared" si="169"/>
        <v>840.10882535250471</v>
      </c>
      <c r="N610" s="101">
        <f t="shared" si="170"/>
        <v>80.904300084320056</v>
      </c>
      <c r="O610" s="101">
        <f t="shared" si="171"/>
        <v>1.9311772568638688</v>
      </c>
      <c r="P610" s="101">
        <f t="shared" si="172"/>
        <v>1.9311772568638688</v>
      </c>
      <c r="Q610" s="101">
        <f t="shared" si="173"/>
        <v>357.50204660402017</v>
      </c>
      <c r="R610" s="101">
        <f t="shared" si="174"/>
        <v>13.107250191328996</v>
      </c>
      <c r="S610" s="101">
        <f t="shared" si="178"/>
        <v>384.73287395910774</v>
      </c>
      <c r="T610" s="101">
        <f t="shared" si="162"/>
        <v>436.11276024799156</v>
      </c>
      <c r="U610" s="101">
        <f t="shared" si="162"/>
        <v>33.756940852253223</v>
      </c>
      <c r="V610" s="33">
        <f t="shared" si="175"/>
        <v>999.99999999999977</v>
      </c>
      <c r="W610" s="105">
        <f t="shared" si="176"/>
        <v>532585.62880827603</v>
      </c>
      <c r="X610" s="112">
        <f t="shared" si="179"/>
        <v>530.13029889975496</v>
      </c>
      <c r="Y610" s="32">
        <f>(uNES*L610+ uOCEX*G610+uEREX*'PH + UC'!H610+uHOEX*I610+uNES*S610+ uOCEX*N610+uEREX*O610+uHOEX*P610)/(1+oDR)^A$5:A$65536</f>
        <v>289.10480606133683</v>
      </c>
    </row>
    <row r="611" spans="1:25" x14ac:dyDescent="0.25">
      <c r="A611" s="4">
        <v>605</v>
      </c>
      <c r="C611" s="110">
        <f>IF(male=0,VLOOKUP((A609:A1443/'Life tables'!$I$2)+age,lifetable,13,1),IF(male=1,VLOOKUP((A609:A1443/'Life tables'!$I$2)+age,lifetable,10,1),"error"))</f>
        <v>9.9786705819526755E-4</v>
      </c>
      <c r="F611" s="101">
        <f t="shared" si="163"/>
        <v>159.89117464745323</v>
      </c>
      <c r="G611" s="101">
        <f t="shared" si="164"/>
        <v>16.061403127128454</v>
      </c>
      <c r="H611" s="101">
        <f t="shared" si="165"/>
        <v>0.3675454783168704</v>
      </c>
      <c r="I611" s="101">
        <f t="shared" si="166"/>
        <v>0.3675454783168704</v>
      </c>
      <c r="J611" s="101">
        <f t="shared" si="167"/>
        <v>78.787024448187609</v>
      </c>
      <c r="K611" s="101">
        <f t="shared" si="168"/>
        <v>20.678502227651311</v>
      </c>
      <c r="L611" s="101">
        <f t="shared" si="177"/>
        <v>43.629153887852112</v>
      </c>
      <c r="M611" s="101">
        <f t="shared" si="169"/>
        <v>840.10882535254655</v>
      </c>
      <c r="N611" s="101">
        <f t="shared" si="170"/>
        <v>80.904300084324078</v>
      </c>
      <c r="O611" s="101">
        <f t="shared" si="171"/>
        <v>1.9311772568639649</v>
      </c>
      <c r="P611" s="101">
        <f t="shared" si="172"/>
        <v>1.9311772568639649</v>
      </c>
      <c r="Q611" s="101">
        <f t="shared" si="173"/>
        <v>358.42494937839541</v>
      </c>
      <c r="R611" s="101">
        <f t="shared" si="174"/>
        <v>13.129750062008894</v>
      </c>
      <c r="S611" s="101">
        <f t="shared" si="178"/>
        <v>383.78747131409023</v>
      </c>
      <c r="T611" s="101">
        <f t="shared" si="162"/>
        <v>437.21197382658301</v>
      </c>
      <c r="U611" s="101">
        <f t="shared" si="162"/>
        <v>33.808252289660203</v>
      </c>
      <c r="V611" s="33">
        <f t="shared" si="175"/>
        <v>999.99999999999977</v>
      </c>
      <c r="W611" s="105">
        <f t="shared" si="176"/>
        <v>530590.7353800314</v>
      </c>
      <c r="X611" s="112">
        <f t="shared" si="179"/>
        <v>528.97977388375659</v>
      </c>
      <c r="Y611" s="32">
        <f>(uNES*L611+ uOCEX*G611+uEREX*'PH + UC'!H611+uHOEX*I611+uNES*S611+ uOCEX*N611+uEREX*O611+uHOEX*P611)/(1+oDR)^A$5:A$65536</f>
        <v>288.37489565053772</v>
      </c>
    </row>
    <row r="612" spans="1:25" x14ac:dyDescent="0.25">
      <c r="A612" s="4">
        <v>606</v>
      </c>
      <c r="C612" s="110">
        <f>IF(male=0,VLOOKUP((A610:A1444/'Life tables'!$I$2)+age,lifetable,13,1),IF(male=1,VLOOKUP((A610:A1444/'Life tables'!$I$2)+age,lifetable,10,1),"error"))</f>
        <v>9.9786705819526755E-4</v>
      </c>
      <c r="F612" s="101">
        <f t="shared" si="163"/>
        <v>159.89117464741324</v>
      </c>
      <c r="G612" s="101">
        <f t="shared" si="164"/>
        <v>16.061403127124436</v>
      </c>
      <c r="H612" s="101">
        <f t="shared" si="165"/>
        <v>0.36754547831677847</v>
      </c>
      <c r="I612" s="101">
        <f t="shared" si="166"/>
        <v>0.36754547831677847</v>
      </c>
      <c r="J612" s="101">
        <f t="shared" si="167"/>
        <v>78.963335252403766</v>
      </c>
      <c r="K612" s="101">
        <f t="shared" si="168"/>
        <v>20.707313794378386</v>
      </c>
      <c r="L612" s="101">
        <f t="shared" si="177"/>
        <v>43.4240315168731</v>
      </c>
      <c r="M612" s="101">
        <f t="shared" si="169"/>
        <v>840.10882535258656</v>
      </c>
      <c r="N612" s="101">
        <f t="shared" si="170"/>
        <v>80.904300084327943</v>
      </c>
      <c r="O612" s="101">
        <f t="shared" si="171"/>
        <v>1.9311772568640571</v>
      </c>
      <c r="P612" s="101">
        <f t="shared" si="172"/>
        <v>1.9311772568640571</v>
      </c>
      <c r="Q612" s="101">
        <f t="shared" si="173"/>
        <v>359.34785215277071</v>
      </c>
      <c r="R612" s="101">
        <f t="shared" si="174"/>
        <v>13.152249932688793</v>
      </c>
      <c r="S612" s="101">
        <f t="shared" si="178"/>
        <v>382.84206866907101</v>
      </c>
      <c r="T612" s="101">
        <f t="shared" si="162"/>
        <v>438.31118740517445</v>
      </c>
      <c r="U612" s="101">
        <f t="shared" si="162"/>
        <v>33.859563727067183</v>
      </c>
      <c r="V612" s="33">
        <f t="shared" si="175"/>
        <v>999.99999999999977</v>
      </c>
      <c r="W612" s="105">
        <f t="shared" si="176"/>
        <v>528599.72409642756</v>
      </c>
      <c r="X612" s="112">
        <f t="shared" si="179"/>
        <v>527.82924886775822</v>
      </c>
      <c r="Y612" s="32">
        <f>(uNES*L612+ uOCEX*G612+uEREX*'PH + UC'!H612+uHOEX*I612+uNES*S612+ uOCEX*N612+uEREX*O612+uHOEX*P612)/(1+oDR)^A$5:A$65536</f>
        <v>287.64538115608258</v>
      </c>
    </row>
    <row r="613" spans="1:25" x14ac:dyDescent="0.25">
      <c r="A613" s="4">
        <v>607</v>
      </c>
      <c r="C613" s="110">
        <f>IF(male=0,VLOOKUP((A611:A1445/'Life tables'!$I$2)+age,lifetable,13,1),IF(male=1,VLOOKUP((A611:A1445/'Life tables'!$I$2)+age,lifetable,10,1),"error"))</f>
        <v>9.9786705819526755E-4</v>
      </c>
      <c r="F613" s="101">
        <f t="shared" si="163"/>
        <v>159.89117464737504</v>
      </c>
      <c r="G613" s="101">
        <f t="shared" si="164"/>
        <v>16.061403127120599</v>
      </c>
      <c r="H613" s="101">
        <f t="shared" si="165"/>
        <v>0.36754547831669065</v>
      </c>
      <c r="I613" s="101">
        <f t="shared" si="166"/>
        <v>0.36754547831669065</v>
      </c>
      <c r="J613" s="101">
        <f t="shared" si="167"/>
        <v>79.139646056619881</v>
      </c>
      <c r="K613" s="101">
        <f t="shared" si="168"/>
        <v>20.736125361105454</v>
      </c>
      <c r="L613" s="101">
        <f t="shared" si="177"/>
        <v>43.218909145895736</v>
      </c>
      <c r="M613" s="101">
        <f t="shared" si="169"/>
        <v>840.10882535262476</v>
      </c>
      <c r="N613" s="101">
        <f t="shared" si="170"/>
        <v>80.904300084331609</v>
      </c>
      <c r="O613" s="101">
        <f t="shared" si="171"/>
        <v>1.9311772568641448</v>
      </c>
      <c r="P613" s="101">
        <f t="shared" si="172"/>
        <v>1.9311772568641448</v>
      </c>
      <c r="Q613" s="101">
        <f t="shared" si="173"/>
        <v>360.27075492714602</v>
      </c>
      <c r="R613" s="101">
        <f t="shared" si="174"/>
        <v>13.174749803368693</v>
      </c>
      <c r="S613" s="101">
        <f t="shared" si="178"/>
        <v>381.89666602405015</v>
      </c>
      <c r="T613" s="101">
        <f t="shared" si="162"/>
        <v>439.4104009837659</v>
      </c>
      <c r="U613" s="101">
        <f t="shared" si="162"/>
        <v>33.910875164474149</v>
      </c>
      <c r="V613" s="33">
        <f t="shared" si="175"/>
        <v>999.99999999999977</v>
      </c>
      <c r="W613" s="105">
        <f t="shared" si="176"/>
        <v>526612.58866880729</v>
      </c>
      <c r="X613" s="112">
        <f t="shared" si="179"/>
        <v>526.67872385175974</v>
      </c>
      <c r="Y613" s="32">
        <f>(uNES*L613+ uOCEX*G613+uEREX*'PH + UC'!H613+uHOEX*I613+uNES*S613+ uOCEX*N613+uEREX*O613+uHOEX*P613)/(1+oDR)^A$5:A$65536</f>
        <v>286.91626241061834</v>
      </c>
    </row>
    <row r="614" spans="1:25" x14ac:dyDescent="0.25">
      <c r="A614" s="4">
        <v>608</v>
      </c>
      <c r="C614" s="110">
        <f>IF(male=0,VLOOKUP((A612:A1446/'Life tables'!$I$2)+age,lifetable,13,1),IF(male=1,VLOOKUP((A612:A1446/'Life tables'!$I$2)+age,lifetable,10,1),"error"))</f>
        <v>9.9786705819526755E-4</v>
      </c>
      <c r="F614" s="101">
        <f t="shared" si="163"/>
        <v>159.89117464733854</v>
      </c>
      <c r="G614" s="101">
        <f t="shared" si="164"/>
        <v>16.061403127116932</v>
      </c>
      <c r="H614" s="101">
        <f t="shared" si="165"/>
        <v>0.36754547831660678</v>
      </c>
      <c r="I614" s="101">
        <f t="shared" si="166"/>
        <v>0.36754547831660678</v>
      </c>
      <c r="J614" s="101">
        <f t="shared" si="167"/>
        <v>79.315956860835954</v>
      </c>
      <c r="K614" s="101">
        <f t="shared" si="168"/>
        <v>20.764936927832515</v>
      </c>
      <c r="L614" s="101">
        <f t="shared" si="177"/>
        <v>43.013786774919936</v>
      </c>
      <c r="M614" s="101">
        <f t="shared" si="169"/>
        <v>840.10882535266126</v>
      </c>
      <c r="N614" s="101">
        <f t="shared" si="170"/>
        <v>80.904300084335134</v>
      </c>
      <c r="O614" s="101">
        <f t="shared" si="171"/>
        <v>1.9311772568642287</v>
      </c>
      <c r="P614" s="101">
        <f t="shared" si="172"/>
        <v>1.9311772568642287</v>
      </c>
      <c r="Q614" s="101">
        <f t="shared" si="173"/>
        <v>361.19365770152137</v>
      </c>
      <c r="R614" s="101">
        <f t="shared" si="174"/>
        <v>13.197249674048594</v>
      </c>
      <c r="S614" s="101">
        <f t="shared" si="178"/>
        <v>380.95126337902769</v>
      </c>
      <c r="T614" s="101">
        <f t="shared" si="162"/>
        <v>440.50961456235734</v>
      </c>
      <c r="U614" s="101">
        <f t="shared" si="162"/>
        <v>33.962186601881108</v>
      </c>
      <c r="V614" s="33">
        <f t="shared" si="175"/>
        <v>999.99999999999977</v>
      </c>
      <c r="W614" s="105">
        <f t="shared" si="176"/>
        <v>524629.32281784096</v>
      </c>
      <c r="X614" s="112">
        <f t="shared" si="179"/>
        <v>525.52819883576137</v>
      </c>
      <c r="Y614" s="32">
        <f>(uNES*L614+ uOCEX*G614+uEREX*'PH + UC'!H614+uHOEX*I614+uNES*S614+ uOCEX*N614+uEREX*O614+uHOEX*P614)/(1+oDR)^A$5:A$65536</f>
        <v>286.18753924685541</v>
      </c>
    </row>
    <row r="615" spans="1:25" x14ac:dyDescent="0.25">
      <c r="A615" s="4">
        <v>609</v>
      </c>
      <c r="C615" s="110">
        <f>IF(male=0,VLOOKUP((A613:A1447/'Life tables'!$I$2)+age,lifetable,13,1),IF(male=1,VLOOKUP((A613:A1447/'Life tables'!$I$2)+age,lifetable,10,1),"error"))</f>
        <v>9.9786705819526755E-4</v>
      </c>
      <c r="F615" s="101">
        <f t="shared" si="163"/>
        <v>159.89117464730367</v>
      </c>
      <c r="G615" s="101">
        <f t="shared" si="164"/>
        <v>16.061403127113429</v>
      </c>
      <c r="H615" s="101">
        <f t="shared" si="165"/>
        <v>0.36754547831652662</v>
      </c>
      <c r="I615" s="101">
        <f t="shared" si="166"/>
        <v>0.36754547831652662</v>
      </c>
      <c r="J615" s="101">
        <f t="shared" si="167"/>
        <v>79.492267665051983</v>
      </c>
      <c r="K615" s="101">
        <f t="shared" si="168"/>
        <v>20.793748494559569</v>
      </c>
      <c r="L615" s="101">
        <f t="shared" si="177"/>
        <v>42.808664403945642</v>
      </c>
      <c r="M615" s="101">
        <f t="shared" si="169"/>
        <v>840.10882535269604</v>
      </c>
      <c r="N615" s="101">
        <f t="shared" si="170"/>
        <v>80.904300084338473</v>
      </c>
      <c r="O615" s="101">
        <f t="shared" si="171"/>
        <v>1.9311772568643086</v>
      </c>
      <c r="P615" s="101">
        <f t="shared" si="172"/>
        <v>1.9311772568643086</v>
      </c>
      <c r="Q615" s="101">
        <f t="shared" si="173"/>
        <v>362.11656047589679</v>
      </c>
      <c r="R615" s="101">
        <f t="shared" si="174"/>
        <v>13.219749544728495</v>
      </c>
      <c r="S615" s="101">
        <f t="shared" si="178"/>
        <v>380.0058607340037</v>
      </c>
      <c r="T615" s="101">
        <f t="shared" si="162"/>
        <v>441.60882814094879</v>
      </c>
      <c r="U615" s="101">
        <f t="shared" si="162"/>
        <v>34.013498039288066</v>
      </c>
      <c r="V615" s="33">
        <f t="shared" si="175"/>
        <v>999.99999999999977</v>
      </c>
      <c r="W615" s="105">
        <f t="shared" si="176"/>
        <v>522649.92027351283</v>
      </c>
      <c r="X615" s="112">
        <f t="shared" si="179"/>
        <v>524.377673819763</v>
      </c>
      <c r="Y615" s="32">
        <f>(uNES*L615+ uOCEX*G615+uEREX*'PH + UC'!H615+uHOEX*I615+uNES*S615+ uOCEX*N615+uEREX*O615+uHOEX*P615)/(1+oDR)^A$5:A$65536</f>
        <v>285.45921149756765</v>
      </c>
    </row>
    <row r="616" spans="1:25" x14ac:dyDescent="0.25">
      <c r="A616" s="4">
        <v>610</v>
      </c>
      <c r="C616" s="110">
        <f>IF(male=0,VLOOKUP((A614:A1448/'Life tables'!$I$2)+age,lifetable,13,1),IF(male=1,VLOOKUP((A614:A1448/'Life tables'!$I$2)+age,lifetable,10,1),"error"))</f>
        <v>9.9786705819526755E-4</v>
      </c>
      <c r="F616" s="101">
        <f t="shared" si="163"/>
        <v>159.89117464727033</v>
      </c>
      <c r="G616" s="101">
        <f t="shared" si="164"/>
        <v>16.061403127110079</v>
      </c>
      <c r="H616" s="101">
        <f t="shared" si="165"/>
        <v>0.36754547831645001</v>
      </c>
      <c r="I616" s="101">
        <f t="shared" si="166"/>
        <v>0.36754547831645001</v>
      </c>
      <c r="J616" s="101">
        <f t="shared" si="167"/>
        <v>79.668578469267985</v>
      </c>
      <c r="K616" s="101">
        <f t="shared" si="168"/>
        <v>20.822560061286616</v>
      </c>
      <c r="L616" s="101">
        <f t="shared" si="177"/>
        <v>42.60354203297274</v>
      </c>
      <c r="M616" s="101">
        <f t="shared" si="169"/>
        <v>840.10882535272935</v>
      </c>
      <c r="N616" s="101">
        <f t="shared" si="170"/>
        <v>80.904300084341685</v>
      </c>
      <c r="O616" s="101">
        <f t="shared" si="171"/>
        <v>1.9311772568643852</v>
      </c>
      <c r="P616" s="101">
        <f t="shared" si="172"/>
        <v>1.9311772568643852</v>
      </c>
      <c r="Q616" s="101">
        <f t="shared" si="173"/>
        <v>363.03946325027221</v>
      </c>
      <c r="R616" s="101">
        <f t="shared" si="174"/>
        <v>13.242249415408399</v>
      </c>
      <c r="S616" s="101">
        <f t="shared" si="178"/>
        <v>379.06045808897829</v>
      </c>
      <c r="T616" s="101">
        <f t="shared" si="162"/>
        <v>442.70804171954018</v>
      </c>
      <c r="U616" s="101">
        <f t="shared" si="162"/>
        <v>34.064809476695018</v>
      </c>
      <c r="V616" s="33">
        <f t="shared" si="175"/>
        <v>999.99999999999966</v>
      </c>
      <c r="W616" s="105">
        <f t="shared" si="176"/>
        <v>520674.37477510888</v>
      </c>
      <c r="X616" s="112">
        <f t="shared" si="179"/>
        <v>523.22714880376452</v>
      </c>
      <c r="Y616" s="32">
        <f>(uNES*L616+ uOCEX*G616+uEREX*'PH + UC'!H616+uHOEX*I616+uNES*S616+ uOCEX*N616+uEREX*O616+uHOEX*P616)/(1+oDR)^A$5:A$65536</f>
        <v>284.73127899559262</v>
      </c>
    </row>
    <row r="617" spans="1:25" x14ac:dyDescent="0.25">
      <c r="A617" s="4">
        <v>611</v>
      </c>
      <c r="C617" s="110">
        <f>IF(male=0,VLOOKUP((A615:A1449/'Life tables'!$I$2)+age,lifetable,13,1),IF(male=1,VLOOKUP((A615:A1449/'Life tables'!$I$2)+age,lifetable,10,1),"error"))</f>
        <v>9.9786705819526755E-4</v>
      </c>
      <c r="F617" s="101">
        <f t="shared" si="163"/>
        <v>159.8911746472385</v>
      </c>
      <c r="G617" s="101">
        <f t="shared" si="164"/>
        <v>16.061403127106882</v>
      </c>
      <c r="H617" s="101">
        <f t="shared" si="165"/>
        <v>0.36754547831637679</v>
      </c>
      <c r="I617" s="101">
        <f t="shared" si="166"/>
        <v>0.36754547831637679</v>
      </c>
      <c r="J617" s="101">
        <f t="shared" si="167"/>
        <v>79.844889273483943</v>
      </c>
      <c r="K617" s="101">
        <f t="shared" si="168"/>
        <v>20.851371628013659</v>
      </c>
      <c r="L617" s="101">
        <f t="shared" si="177"/>
        <v>42.39841966200126</v>
      </c>
      <c r="M617" s="101">
        <f t="shared" si="169"/>
        <v>840.10882535276119</v>
      </c>
      <c r="N617" s="101">
        <f t="shared" si="170"/>
        <v>80.904300084344754</v>
      </c>
      <c r="O617" s="101">
        <f t="shared" si="171"/>
        <v>1.9311772568644583</v>
      </c>
      <c r="P617" s="101">
        <f t="shared" si="172"/>
        <v>1.9311772568644583</v>
      </c>
      <c r="Q617" s="101">
        <f t="shared" si="173"/>
        <v>363.96236602464768</v>
      </c>
      <c r="R617" s="101">
        <f t="shared" si="174"/>
        <v>13.264749286088302</v>
      </c>
      <c r="S617" s="101">
        <f t="shared" si="178"/>
        <v>378.11505544395152</v>
      </c>
      <c r="T617" s="101">
        <f t="shared" si="162"/>
        <v>443.80725529813162</v>
      </c>
      <c r="U617" s="101">
        <f t="shared" si="162"/>
        <v>34.116120914101963</v>
      </c>
      <c r="V617" s="33">
        <f t="shared" si="175"/>
        <v>999.99999999999966</v>
      </c>
      <c r="W617" s="105">
        <f t="shared" si="176"/>
        <v>518702.68007120286</v>
      </c>
      <c r="X617" s="112">
        <f t="shared" si="179"/>
        <v>522.07662378776604</v>
      </c>
      <c r="Y617" s="32">
        <f>(uNES*L617+ uOCEX*G617+uEREX*'PH + UC'!H617+uHOEX*I617+uNES*S617+ uOCEX*N617+uEREX*O617+uHOEX*P617)/(1+oDR)^A$5:A$65536</f>
        <v>284.00374157383106</v>
      </c>
    </row>
    <row r="618" spans="1:25" x14ac:dyDescent="0.25">
      <c r="A618" s="4">
        <v>612</v>
      </c>
      <c r="C618" s="110">
        <f>IF(male=0,VLOOKUP((A616:A1450/'Life tables'!$I$2)+age,lifetable,13,1),IF(male=1,VLOOKUP((A616:A1450/'Life tables'!$I$2)+age,lifetable,10,1),"error"))</f>
        <v>9.9786705819526755E-4</v>
      </c>
      <c r="F618" s="101">
        <f t="shared" si="163"/>
        <v>159.89117464720809</v>
      </c>
      <c r="G618" s="101">
        <f t="shared" si="164"/>
        <v>16.061403127103826</v>
      </c>
      <c r="H618" s="101">
        <f t="shared" si="165"/>
        <v>0.36754547831630691</v>
      </c>
      <c r="I618" s="101">
        <f t="shared" si="166"/>
        <v>0.36754547831630691</v>
      </c>
      <c r="J618" s="101">
        <f t="shared" si="167"/>
        <v>80.021200077699874</v>
      </c>
      <c r="K618" s="101">
        <f t="shared" si="168"/>
        <v>20.880183194740695</v>
      </c>
      <c r="L618" s="101">
        <f t="shared" si="177"/>
        <v>42.193297291031087</v>
      </c>
      <c r="M618" s="101">
        <f t="shared" si="169"/>
        <v>840.10882535279165</v>
      </c>
      <c r="N618" s="101">
        <f t="shared" si="170"/>
        <v>80.904300084347682</v>
      </c>
      <c r="O618" s="101">
        <f t="shared" si="171"/>
        <v>1.9311772568645285</v>
      </c>
      <c r="P618" s="101">
        <f t="shared" si="172"/>
        <v>1.9311772568645285</v>
      </c>
      <c r="Q618" s="101">
        <f t="shared" si="173"/>
        <v>364.88526879902321</v>
      </c>
      <c r="R618" s="101">
        <f t="shared" si="174"/>
        <v>13.287249156768207</v>
      </c>
      <c r="S618" s="101">
        <f t="shared" si="178"/>
        <v>377.16965279892349</v>
      </c>
      <c r="T618" s="101">
        <f t="shared" si="162"/>
        <v>444.90646887672307</v>
      </c>
      <c r="U618" s="101">
        <f t="shared" si="162"/>
        <v>34.1674323515089</v>
      </c>
      <c r="V618" s="33">
        <f t="shared" si="175"/>
        <v>999.99999999999977</v>
      </c>
      <c r="W618" s="105">
        <f t="shared" si="176"/>
        <v>516734.82991964382</v>
      </c>
      <c r="X618" s="112">
        <f t="shared" si="179"/>
        <v>520.92609877176778</v>
      </c>
      <c r="Y618" s="32">
        <f>(uNES*L618+ uOCEX*G618+uEREX*'PH + UC'!H618+uHOEX*I618+uNES*S618+ uOCEX*N618+uEREX*O618+uHOEX*P618)/(1+oDR)^A$5:A$65536</f>
        <v>283.27659906524724</v>
      </c>
    </row>
    <row r="619" spans="1:25" x14ac:dyDescent="0.25">
      <c r="A619" s="4">
        <v>613</v>
      </c>
      <c r="C619" s="110">
        <f>IF(male=0,VLOOKUP((A617:A1451/'Life tables'!$I$2)+age,lifetable,13,1),IF(male=1,VLOOKUP((A617:A1451/'Life tables'!$I$2)+age,lifetable,10,1),"error"))</f>
        <v>9.9786705819526755E-4</v>
      </c>
      <c r="F619" s="101">
        <f t="shared" si="163"/>
        <v>159.89117464717901</v>
      </c>
      <c r="G619" s="101">
        <f t="shared" si="164"/>
        <v>16.061403127100906</v>
      </c>
      <c r="H619" s="101">
        <f t="shared" si="165"/>
        <v>0.36754547831624007</v>
      </c>
      <c r="I619" s="101">
        <f t="shared" si="166"/>
        <v>0.36754547831624007</v>
      </c>
      <c r="J619" s="101">
        <f t="shared" si="167"/>
        <v>80.197510881915775</v>
      </c>
      <c r="K619" s="101">
        <f t="shared" si="168"/>
        <v>20.908994761467728</v>
      </c>
      <c r="L619" s="101">
        <f t="shared" si="177"/>
        <v>41.988174920062121</v>
      </c>
      <c r="M619" s="101">
        <f t="shared" si="169"/>
        <v>840.10882535282076</v>
      </c>
      <c r="N619" s="101">
        <f t="shared" si="170"/>
        <v>80.904300084350496</v>
      </c>
      <c r="O619" s="101">
        <f t="shared" si="171"/>
        <v>1.9311772568645953</v>
      </c>
      <c r="P619" s="101">
        <f t="shared" si="172"/>
        <v>1.9311772568645953</v>
      </c>
      <c r="Q619" s="101">
        <f t="shared" si="173"/>
        <v>365.80817157339874</v>
      </c>
      <c r="R619" s="101">
        <f t="shared" si="174"/>
        <v>13.309749027448111</v>
      </c>
      <c r="S619" s="101">
        <f t="shared" si="178"/>
        <v>376.22425015389422</v>
      </c>
      <c r="T619" s="101">
        <f t="shared" si="162"/>
        <v>446.00568245531451</v>
      </c>
      <c r="U619" s="101">
        <f t="shared" si="162"/>
        <v>34.218743788915837</v>
      </c>
      <c r="V619" s="33">
        <f t="shared" si="175"/>
        <v>999.99999999999977</v>
      </c>
      <c r="W619" s="105">
        <f t="shared" si="176"/>
        <v>514770.8180875426</v>
      </c>
      <c r="X619" s="112">
        <f t="shared" si="179"/>
        <v>519.77557375576941</v>
      </c>
      <c r="Y619" s="32">
        <f>(uNES*L619+ uOCEX*G619+uEREX*'PH + UC'!H619+uHOEX*I619+uNES*S619+ uOCEX*N619+uEREX*O619+uHOEX*P619)/(1+oDR)^A$5:A$65536</f>
        <v>282.54985130286877</v>
      </c>
    </row>
    <row r="620" spans="1:25" x14ac:dyDescent="0.25">
      <c r="A620" s="4">
        <v>614</v>
      </c>
      <c r="C620" s="110">
        <f>IF(male=0,VLOOKUP((A618:A1452/'Life tables'!$I$2)+age,lifetable,13,1),IF(male=1,VLOOKUP((A618:A1452/'Life tables'!$I$2)+age,lifetable,10,1),"error"))</f>
        <v>9.9786705819526755E-4</v>
      </c>
      <c r="F620" s="101">
        <f t="shared" si="163"/>
        <v>159.89117464715125</v>
      </c>
      <c r="G620" s="101">
        <f t="shared" si="164"/>
        <v>16.061403127098117</v>
      </c>
      <c r="H620" s="101">
        <f t="shared" si="165"/>
        <v>0.36754547831617623</v>
      </c>
      <c r="I620" s="101">
        <f t="shared" si="166"/>
        <v>0.36754547831617623</v>
      </c>
      <c r="J620" s="101">
        <f t="shared" si="167"/>
        <v>80.373821686131635</v>
      </c>
      <c r="K620" s="101">
        <f t="shared" si="168"/>
        <v>20.937806328194753</v>
      </c>
      <c r="L620" s="101">
        <f t="shared" si="177"/>
        <v>41.783052549094393</v>
      </c>
      <c r="M620" s="101">
        <f t="shared" si="169"/>
        <v>840.1088253528485</v>
      </c>
      <c r="N620" s="101">
        <f t="shared" si="170"/>
        <v>80.904300084353167</v>
      </c>
      <c r="O620" s="101">
        <f t="shared" si="171"/>
        <v>1.931177256864659</v>
      </c>
      <c r="P620" s="101">
        <f t="shared" si="172"/>
        <v>1.931177256864659</v>
      </c>
      <c r="Q620" s="101">
        <f t="shared" si="173"/>
        <v>366.73107434777432</v>
      </c>
      <c r="R620" s="101">
        <f t="shared" si="174"/>
        <v>13.332248898128018</v>
      </c>
      <c r="S620" s="101">
        <f t="shared" si="178"/>
        <v>375.27884750886369</v>
      </c>
      <c r="T620" s="101">
        <f t="shared" si="162"/>
        <v>447.10489603390596</v>
      </c>
      <c r="U620" s="101">
        <f t="shared" si="162"/>
        <v>34.270055226322768</v>
      </c>
      <c r="V620" s="33">
        <f t="shared" si="175"/>
        <v>999.99999999999977</v>
      </c>
      <c r="W620" s="105">
        <f t="shared" si="176"/>
        <v>512810.63835125865</v>
      </c>
      <c r="X620" s="112">
        <f t="shared" si="179"/>
        <v>518.62504873977105</v>
      </c>
      <c r="Y620" s="32">
        <f>(uNES*L620+ uOCEX*G620+uEREX*'PH + UC'!H620+uHOEX*I620+uNES*S620+ uOCEX*N620+uEREX*O620+uHOEX*P620)/(1+oDR)^A$5:A$65536</f>
        <v>281.82349811978668</v>
      </c>
    </row>
    <row r="621" spans="1:25" x14ac:dyDescent="0.25">
      <c r="A621" s="4">
        <v>615</v>
      </c>
      <c r="C621" s="110">
        <f>IF(male=0,VLOOKUP((A619:A1453/'Life tables'!$I$2)+age,lifetable,13,1),IF(male=1,VLOOKUP((A619:A1453/'Life tables'!$I$2)+age,lifetable,10,1),"error"))</f>
        <v>9.9786705819526755E-4</v>
      </c>
      <c r="F621" s="101">
        <f t="shared" si="163"/>
        <v>159.89117464712473</v>
      </c>
      <c r="G621" s="101">
        <f t="shared" si="164"/>
        <v>16.061403127095453</v>
      </c>
      <c r="H621" s="101">
        <f t="shared" si="165"/>
        <v>0.36754547831611528</v>
      </c>
      <c r="I621" s="101">
        <f t="shared" si="166"/>
        <v>0.36754547831611528</v>
      </c>
      <c r="J621" s="101">
        <f t="shared" si="167"/>
        <v>80.550132490347465</v>
      </c>
      <c r="K621" s="101">
        <f t="shared" si="168"/>
        <v>20.966617894921775</v>
      </c>
      <c r="L621" s="101">
        <f t="shared" si="177"/>
        <v>41.577930178127815</v>
      </c>
      <c r="M621" s="101">
        <f t="shared" si="169"/>
        <v>840.1088253528751</v>
      </c>
      <c r="N621" s="101">
        <f t="shared" si="170"/>
        <v>80.904300084355725</v>
      </c>
      <c r="O621" s="101">
        <f t="shared" si="171"/>
        <v>1.9311772568647203</v>
      </c>
      <c r="P621" s="101">
        <f t="shared" si="172"/>
        <v>1.9311772568647203</v>
      </c>
      <c r="Q621" s="101">
        <f t="shared" si="173"/>
        <v>367.65397712214991</v>
      </c>
      <c r="R621" s="101">
        <f t="shared" si="174"/>
        <v>13.354748768807925</v>
      </c>
      <c r="S621" s="101">
        <f t="shared" si="178"/>
        <v>374.33344486383209</v>
      </c>
      <c r="T621" s="101">
        <f t="shared" si="162"/>
        <v>448.2041096124974</v>
      </c>
      <c r="U621" s="101">
        <f t="shared" si="162"/>
        <v>34.321366663729698</v>
      </c>
      <c r="V621" s="33">
        <f t="shared" si="175"/>
        <v>999.99999999999977</v>
      </c>
      <c r="W621" s="105">
        <f t="shared" si="176"/>
        <v>510854.28449638782</v>
      </c>
      <c r="X621" s="112">
        <f t="shared" si="179"/>
        <v>517.47452372377279</v>
      </c>
      <c r="Y621" s="32">
        <f>(uNES*L621+ uOCEX*G621+uEREX*'PH + UC'!H621+uHOEX*I621+uNES*S621+ uOCEX*N621+uEREX*O621+uHOEX*P621)/(1+oDR)^A$5:A$65536</f>
        <v>281.09753934915557</v>
      </c>
    </row>
    <row r="622" spans="1:25" x14ac:dyDescent="0.25">
      <c r="A622" s="4">
        <v>616</v>
      </c>
      <c r="C622" s="110">
        <f>IF(male=0,VLOOKUP((A620:A1454/'Life tables'!$I$2)+age,lifetable,13,1),IF(male=1,VLOOKUP((A620:A1454/'Life tables'!$I$2)+age,lifetable,10,1),"error"))</f>
        <v>9.9786705819526755E-4</v>
      </c>
      <c r="F622" s="101">
        <f t="shared" si="163"/>
        <v>159.89117464709938</v>
      </c>
      <c r="G622" s="101">
        <f t="shared" si="164"/>
        <v>16.061403127092909</v>
      </c>
      <c r="H622" s="101">
        <f t="shared" si="165"/>
        <v>0.36754547831605699</v>
      </c>
      <c r="I622" s="101">
        <f t="shared" si="166"/>
        <v>0.36754547831605699</v>
      </c>
      <c r="J622" s="101">
        <f t="shared" si="167"/>
        <v>80.726443294563268</v>
      </c>
      <c r="K622" s="101">
        <f t="shared" si="168"/>
        <v>20.995429461648794</v>
      </c>
      <c r="L622" s="101">
        <f t="shared" si="177"/>
        <v>41.372807807162289</v>
      </c>
      <c r="M622" s="101">
        <f t="shared" si="169"/>
        <v>840.10882535290045</v>
      </c>
      <c r="N622" s="101">
        <f t="shared" si="170"/>
        <v>80.904300084358169</v>
      </c>
      <c r="O622" s="101">
        <f t="shared" si="171"/>
        <v>1.9311772568647785</v>
      </c>
      <c r="P622" s="101">
        <f t="shared" si="172"/>
        <v>1.9311772568647785</v>
      </c>
      <c r="Q622" s="101">
        <f t="shared" si="173"/>
        <v>368.57687989652555</v>
      </c>
      <c r="R622" s="101">
        <f t="shared" si="174"/>
        <v>13.377248639487831</v>
      </c>
      <c r="S622" s="101">
        <f t="shared" si="178"/>
        <v>373.38804221879928</v>
      </c>
      <c r="T622" s="101">
        <f t="shared" si="162"/>
        <v>449.30332319108879</v>
      </c>
      <c r="U622" s="101">
        <f t="shared" si="162"/>
        <v>34.372678101136628</v>
      </c>
      <c r="V622" s="33">
        <f t="shared" si="175"/>
        <v>999.99999999999977</v>
      </c>
      <c r="W622" s="105">
        <f t="shared" si="176"/>
        <v>508901.75031774829</v>
      </c>
      <c r="X622" s="112">
        <f t="shared" si="179"/>
        <v>516.32399870777431</v>
      </c>
      <c r="Y622" s="32">
        <f>(uNES*L622+ uOCEX*G622+uEREX*'PH + UC'!H622+uHOEX*I622+uNES*S622+ uOCEX*N622+uEREX*O622+uHOEX*P622)/(1+oDR)^A$5:A$65536</f>
        <v>280.37197482419265</v>
      </c>
    </row>
    <row r="623" spans="1:25" x14ac:dyDescent="0.25">
      <c r="A623" s="4">
        <v>617</v>
      </c>
      <c r="C623" s="110">
        <f>IF(male=0,VLOOKUP((A621:A1455/'Life tables'!$I$2)+age,lifetable,13,1),IF(male=1,VLOOKUP((A621:A1455/'Life tables'!$I$2)+age,lifetable,10,1),"error"))</f>
        <v>9.9786705819526755E-4</v>
      </c>
      <c r="F623" s="101">
        <f t="shared" si="163"/>
        <v>159.89117464707516</v>
      </c>
      <c r="G623" s="101">
        <f t="shared" si="164"/>
        <v>16.061403127090475</v>
      </c>
      <c r="H623" s="101">
        <f t="shared" si="165"/>
        <v>0.36754547831600132</v>
      </c>
      <c r="I623" s="101">
        <f t="shared" si="166"/>
        <v>0.36754547831600132</v>
      </c>
      <c r="J623" s="101">
        <f t="shared" si="167"/>
        <v>80.902754098779042</v>
      </c>
      <c r="K623" s="101">
        <f t="shared" si="168"/>
        <v>21.024241028375805</v>
      </c>
      <c r="L623" s="101">
        <f t="shared" si="177"/>
        <v>41.167685436197843</v>
      </c>
      <c r="M623" s="101">
        <f t="shared" si="169"/>
        <v>840.10882535292467</v>
      </c>
      <c r="N623" s="101">
        <f t="shared" si="170"/>
        <v>80.9043000843605</v>
      </c>
      <c r="O623" s="101">
        <f t="shared" si="171"/>
        <v>1.9311772568648342</v>
      </c>
      <c r="P623" s="101">
        <f t="shared" si="172"/>
        <v>1.9311772568648342</v>
      </c>
      <c r="Q623" s="101">
        <f t="shared" si="173"/>
        <v>369.4997826709012</v>
      </c>
      <c r="R623" s="101">
        <f t="shared" si="174"/>
        <v>13.39974851016774</v>
      </c>
      <c r="S623" s="101">
        <f t="shared" si="178"/>
        <v>372.44263957376558</v>
      </c>
      <c r="T623" s="101">
        <f t="shared" si="162"/>
        <v>450.40253676968024</v>
      </c>
      <c r="U623" s="101">
        <f t="shared" si="162"/>
        <v>34.423989538543545</v>
      </c>
      <c r="V623" s="33">
        <f t="shared" si="175"/>
        <v>999.99999999999977</v>
      </c>
      <c r="W623" s="105">
        <f t="shared" si="176"/>
        <v>506953.02961936907</v>
      </c>
      <c r="X623" s="112">
        <f t="shared" si="179"/>
        <v>515.17347369177605</v>
      </c>
      <c r="Y623" s="32">
        <f>(uNES*L623+ uOCEX*G623+uEREX*'PH + UC'!H623+uHOEX*I623+uNES*S623+ uOCEX*N623+uEREX*O623+uHOEX*P623)/(1+oDR)^A$5:A$65536</f>
        <v>279.64680437817952</v>
      </c>
    </row>
    <row r="624" spans="1:25" x14ac:dyDescent="0.25">
      <c r="A624" s="4">
        <v>618</v>
      </c>
      <c r="C624" s="110">
        <f>IF(male=0,VLOOKUP((A622:A1456/'Life tables'!$I$2)+age,lifetable,13,1),IF(male=1,VLOOKUP((A622:A1456/'Life tables'!$I$2)+age,lifetable,10,1),"error"))</f>
        <v>9.9786705819526755E-4</v>
      </c>
      <c r="F624" s="101">
        <f t="shared" si="163"/>
        <v>159.89117464705203</v>
      </c>
      <c r="G624" s="101">
        <f t="shared" si="164"/>
        <v>16.061403127088152</v>
      </c>
      <c r="H624" s="101">
        <f t="shared" si="165"/>
        <v>0.36754547831594814</v>
      </c>
      <c r="I624" s="101">
        <f t="shared" si="166"/>
        <v>0.36754547831594814</v>
      </c>
      <c r="J624" s="101">
        <f t="shared" si="167"/>
        <v>81.079064902994801</v>
      </c>
      <c r="K624" s="101">
        <f t="shared" si="168"/>
        <v>21.053052595102812</v>
      </c>
      <c r="L624" s="101">
        <f t="shared" si="177"/>
        <v>40.962563065234363</v>
      </c>
      <c r="M624" s="101">
        <f t="shared" si="169"/>
        <v>840.10882535294786</v>
      </c>
      <c r="N624" s="101">
        <f t="shared" si="170"/>
        <v>80.904300084362731</v>
      </c>
      <c r="O624" s="101">
        <f t="shared" si="171"/>
        <v>1.9311772568648875</v>
      </c>
      <c r="P624" s="101">
        <f t="shared" si="172"/>
        <v>1.9311772568648875</v>
      </c>
      <c r="Q624" s="101">
        <f t="shared" si="173"/>
        <v>370.4226854452769</v>
      </c>
      <c r="R624" s="101">
        <f t="shared" si="174"/>
        <v>13.422248380847648</v>
      </c>
      <c r="S624" s="101">
        <f t="shared" si="178"/>
        <v>371.49723692873084</v>
      </c>
      <c r="T624" s="101">
        <f t="shared" si="162"/>
        <v>451.50175034827168</v>
      </c>
      <c r="U624" s="101">
        <f t="shared" si="162"/>
        <v>34.475300975950461</v>
      </c>
      <c r="V624" s="33">
        <f t="shared" si="175"/>
        <v>999.99999999999989</v>
      </c>
      <c r="W624" s="105">
        <f t="shared" si="176"/>
        <v>505008.11621447472</v>
      </c>
      <c r="X624" s="112">
        <f t="shared" si="179"/>
        <v>514.0229486757778</v>
      </c>
      <c r="Y624" s="32">
        <f>(uNES*L624+ uOCEX*G624+uEREX*'PH + UC'!H624+uHOEX*I624+uNES*S624+ uOCEX*N624+uEREX*O624+uHOEX*P624)/(1+oDR)^A$5:A$65536</f>
        <v>278.92202784446022</v>
      </c>
    </row>
    <row r="625" spans="1:25" x14ac:dyDescent="0.25">
      <c r="A625" s="4">
        <v>619</v>
      </c>
      <c r="C625" s="110">
        <f>IF(male=0,VLOOKUP((A623:A1457/'Life tables'!$I$2)+age,lifetable,13,1),IF(male=1,VLOOKUP((A623:A1457/'Life tables'!$I$2)+age,lifetable,10,1),"error"))</f>
        <v>9.9786705819526755E-4</v>
      </c>
      <c r="F625" s="101">
        <f t="shared" si="163"/>
        <v>159.89117464702991</v>
      </c>
      <c r="G625" s="101">
        <f t="shared" si="164"/>
        <v>16.061403127085928</v>
      </c>
      <c r="H625" s="101">
        <f t="shared" si="165"/>
        <v>0.36754547831589734</v>
      </c>
      <c r="I625" s="101">
        <f t="shared" si="166"/>
        <v>0.36754547831589734</v>
      </c>
      <c r="J625" s="101">
        <f t="shared" si="167"/>
        <v>81.255375707210533</v>
      </c>
      <c r="K625" s="101">
        <f t="shared" si="168"/>
        <v>21.081864161829817</v>
      </c>
      <c r="L625" s="101">
        <f t="shared" si="177"/>
        <v>40.75744069427185</v>
      </c>
      <c r="M625" s="101">
        <f t="shared" si="169"/>
        <v>840.10882535296992</v>
      </c>
      <c r="N625" s="101">
        <f t="shared" si="170"/>
        <v>80.904300084364849</v>
      </c>
      <c r="O625" s="101">
        <f t="shared" si="171"/>
        <v>1.9311772568649381</v>
      </c>
      <c r="P625" s="101">
        <f t="shared" si="172"/>
        <v>1.9311772568649381</v>
      </c>
      <c r="Q625" s="101">
        <f t="shared" si="173"/>
        <v>371.3455882196526</v>
      </c>
      <c r="R625" s="101">
        <f t="shared" si="174"/>
        <v>13.444748251527558</v>
      </c>
      <c r="S625" s="101">
        <f t="shared" si="178"/>
        <v>370.55183428369503</v>
      </c>
      <c r="T625" s="101">
        <f t="shared" si="162"/>
        <v>452.60096392686313</v>
      </c>
      <c r="U625" s="101">
        <f t="shared" si="162"/>
        <v>34.526612413357377</v>
      </c>
      <c r="V625" s="33">
        <f t="shared" si="175"/>
        <v>999.99999999999977</v>
      </c>
      <c r="W625" s="105">
        <f t="shared" si="176"/>
        <v>503067.00392547454</v>
      </c>
      <c r="X625" s="112">
        <f t="shared" si="179"/>
        <v>512.87242365977932</v>
      </c>
      <c r="Y625" s="32">
        <f>(uNES*L625+ uOCEX*G625+uEREX*'PH + UC'!H625+uHOEX*I625+uNES*S625+ uOCEX*N625+uEREX*O625+uHOEX*P625)/(1+oDR)^A$5:A$65536</f>
        <v>278.19764505644213</v>
      </c>
    </row>
    <row r="626" spans="1:25" x14ac:dyDescent="0.25">
      <c r="A626" s="4">
        <v>620</v>
      </c>
      <c r="C626" s="110">
        <f>IF(male=0,VLOOKUP((A624:A1458/'Life tables'!$I$2)+age,lifetable,13,1),IF(male=1,VLOOKUP((A624:A1458/'Life tables'!$I$2)+age,lifetable,10,1),"error"))</f>
        <v>9.9786705819526755E-4</v>
      </c>
      <c r="F626" s="101">
        <f t="shared" si="163"/>
        <v>159.8911746470088</v>
      </c>
      <c r="G626" s="101">
        <f t="shared" si="164"/>
        <v>16.061403127083807</v>
      </c>
      <c r="H626" s="101">
        <f t="shared" si="165"/>
        <v>0.36754547831584877</v>
      </c>
      <c r="I626" s="101">
        <f t="shared" si="166"/>
        <v>0.36754547831584877</v>
      </c>
      <c r="J626" s="101">
        <f t="shared" si="167"/>
        <v>81.431686511426236</v>
      </c>
      <c r="K626" s="101">
        <f t="shared" si="168"/>
        <v>21.110675728556817</v>
      </c>
      <c r="L626" s="101">
        <f t="shared" si="177"/>
        <v>40.552318323310246</v>
      </c>
      <c r="M626" s="101">
        <f t="shared" si="169"/>
        <v>840.10882535299106</v>
      </c>
      <c r="N626" s="101">
        <f t="shared" si="170"/>
        <v>80.904300084366895</v>
      </c>
      <c r="O626" s="101">
        <f t="shared" si="171"/>
        <v>1.9311772568649868</v>
      </c>
      <c r="P626" s="101">
        <f t="shared" si="172"/>
        <v>1.9311772568649868</v>
      </c>
      <c r="Q626" s="101">
        <f t="shared" si="173"/>
        <v>372.2684909940283</v>
      </c>
      <c r="R626" s="101">
        <f t="shared" si="174"/>
        <v>13.467248122207469</v>
      </c>
      <c r="S626" s="101">
        <f t="shared" si="178"/>
        <v>369.60643163865842</v>
      </c>
      <c r="T626" s="101">
        <f t="shared" si="162"/>
        <v>453.70017750545452</v>
      </c>
      <c r="U626" s="101">
        <f t="shared" si="162"/>
        <v>34.577923850764286</v>
      </c>
      <c r="V626" s="33">
        <f t="shared" si="175"/>
        <v>999.99999999999989</v>
      </c>
      <c r="W626" s="105">
        <f t="shared" si="176"/>
        <v>501129.68658394943</v>
      </c>
      <c r="X626" s="112">
        <f t="shared" si="179"/>
        <v>511.72189864378106</v>
      </c>
      <c r="Y626" s="32">
        <f>(uNES*L626+ uOCEX*G626+uEREX*'PH + UC'!H626+uHOEX*I626+uNES*S626+ uOCEX*N626+uEREX*O626+uHOEX*P626)/(1+oDR)^A$5:A$65536</f>
        <v>277.47365584759643</v>
      </c>
    </row>
    <row r="627" spans="1:25" x14ac:dyDescent="0.25">
      <c r="A627" s="4">
        <v>621</v>
      </c>
      <c r="C627" s="110">
        <f>IF(male=0,VLOOKUP((A625:A1459/'Life tables'!$I$2)+age,lifetable,13,1),IF(male=1,VLOOKUP((A625:A1459/'Life tables'!$I$2)+age,lifetable,10,1),"error"))</f>
        <v>9.9786705819526755E-4</v>
      </c>
      <c r="F627" s="101">
        <f t="shared" si="163"/>
        <v>159.89117464698859</v>
      </c>
      <c r="G627" s="101">
        <f t="shared" si="164"/>
        <v>16.061403127081778</v>
      </c>
      <c r="H627" s="101">
        <f t="shared" si="165"/>
        <v>0.36754547831580231</v>
      </c>
      <c r="I627" s="101">
        <f t="shared" si="166"/>
        <v>0.36754547831580231</v>
      </c>
      <c r="J627" s="101">
        <f t="shared" si="167"/>
        <v>81.607997315641924</v>
      </c>
      <c r="K627" s="101">
        <f t="shared" si="168"/>
        <v>21.139487295283814</v>
      </c>
      <c r="L627" s="101">
        <f t="shared" si="177"/>
        <v>40.347195952349466</v>
      </c>
      <c r="M627" s="101">
        <f t="shared" si="169"/>
        <v>840.1088253530113</v>
      </c>
      <c r="N627" s="101">
        <f t="shared" si="170"/>
        <v>80.904300084368842</v>
      </c>
      <c r="O627" s="101">
        <f t="shared" si="171"/>
        <v>1.9311772568650334</v>
      </c>
      <c r="P627" s="101">
        <f t="shared" si="172"/>
        <v>1.9311772568650334</v>
      </c>
      <c r="Q627" s="101">
        <f t="shared" si="173"/>
        <v>373.19139376840405</v>
      </c>
      <c r="R627" s="101">
        <f t="shared" si="174"/>
        <v>13.489747992887379</v>
      </c>
      <c r="S627" s="101">
        <f t="shared" si="178"/>
        <v>368.66102899362096</v>
      </c>
      <c r="T627" s="101">
        <f t="shared" si="162"/>
        <v>454.79939108404596</v>
      </c>
      <c r="U627" s="101">
        <f t="shared" si="162"/>
        <v>34.629235288171195</v>
      </c>
      <c r="V627" s="33">
        <f t="shared" si="175"/>
        <v>999.99999999999989</v>
      </c>
      <c r="W627" s="105">
        <f t="shared" si="176"/>
        <v>499196.1580306369</v>
      </c>
      <c r="X627" s="112">
        <f t="shared" si="179"/>
        <v>510.57137362778269</v>
      </c>
      <c r="Y627" s="32">
        <f>(uNES*L627+ uOCEX*G627+uEREX*'PH + UC'!H627+uHOEX*I627+uNES*S627+ uOCEX*N627+uEREX*O627+uHOEX*P627)/(1+oDR)^A$5:A$65536</f>
        <v>276.75006005145684</v>
      </c>
    </row>
    <row r="628" spans="1:25" x14ac:dyDescent="0.25">
      <c r="A628" s="4">
        <v>622</v>
      </c>
      <c r="C628" s="110">
        <f>IF(male=0,VLOOKUP((A626:A1460/'Life tables'!$I$2)+age,lifetable,13,1),IF(male=1,VLOOKUP((A626:A1460/'Life tables'!$I$2)+age,lifetable,10,1),"error"))</f>
        <v>9.9786705819526755E-4</v>
      </c>
      <c r="F628" s="101">
        <f t="shared" si="163"/>
        <v>159.89117464696929</v>
      </c>
      <c r="G628" s="101">
        <f t="shared" si="164"/>
        <v>16.061403127079839</v>
      </c>
      <c r="H628" s="101">
        <f t="shared" si="165"/>
        <v>0.36754547831575796</v>
      </c>
      <c r="I628" s="101">
        <f t="shared" si="166"/>
        <v>0.36754547831575796</v>
      </c>
      <c r="J628" s="101">
        <f t="shared" si="167"/>
        <v>81.784308119857585</v>
      </c>
      <c r="K628" s="101">
        <f t="shared" si="168"/>
        <v>21.168298862010808</v>
      </c>
      <c r="L628" s="101">
        <f t="shared" si="177"/>
        <v>40.142073581389553</v>
      </c>
      <c r="M628" s="101">
        <f t="shared" si="169"/>
        <v>840.10882535303051</v>
      </c>
      <c r="N628" s="101">
        <f t="shared" si="170"/>
        <v>80.904300084370689</v>
      </c>
      <c r="O628" s="101">
        <f t="shared" si="171"/>
        <v>1.9311772568650776</v>
      </c>
      <c r="P628" s="101">
        <f t="shared" si="172"/>
        <v>1.9311772568650776</v>
      </c>
      <c r="Q628" s="101">
        <f t="shared" si="173"/>
        <v>374.11429654277981</v>
      </c>
      <c r="R628" s="101">
        <f t="shared" si="174"/>
        <v>13.512247863567289</v>
      </c>
      <c r="S628" s="101">
        <f t="shared" si="178"/>
        <v>367.71562634858259</v>
      </c>
      <c r="T628" s="101">
        <f t="shared" si="162"/>
        <v>455.89860466263741</v>
      </c>
      <c r="U628" s="101">
        <f t="shared" si="162"/>
        <v>34.680546725578097</v>
      </c>
      <c r="V628" s="33">
        <f t="shared" si="175"/>
        <v>999.99999999999977</v>
      </c>
      <c r="W628" s="105">
        <f t="shared" si="176"/>
        <v>497266.41211542115</v>
      </c>
      <c r="X628" s="112">
        <f t="shared" si="179"/>
        <v>509.42084861178432</v>
      </c>
      <c r="Y628" s="32">
        <f>(uNES*L628+ uOCEX*G628+uEREX*'PH + UC'!H628+uHOEX*I628+uNES*S628+ uOCEX*N628+uEREX*O628+uHOEX*P628)/(1+oDR)^A$5:A$65536</f>
        <v>276.0268575016209</v>
      </c>
    </row>
    <row r="629" spans="1:25" x14ac:dyDescent="0.25">
      <c r="A629" s="4">
        <v>623</v>
      </c>
      <c r="C629" s="110">
        <f>IF(male=0,VLOOKUP((A627:A1461/'Life tables'!$I$2)+age,lifetable,13,1),IF(male=1,VLOOKUP((A627:A1461/'Life tables'!$I$2)+age,lifetable,10,1),"error"))</f>
        <v>9.9786705819526755E-4</v>
      </c>
      <c r="F629" s="101">
        <f t="shared" si="163"/>
        <v>159.89117464695084</v>
      </c>
      <c r="G629" s="101">
        <f t="shared" si="164"/>
        <v>16.061403127077988</v>
      </c>
      <c r="H629" s="101">
        <f t="shared" si="165"/>
        <v>0.36754547831571555</v>
      </c>
      <c r="I629" s="101">
        <f t="shared" si="166"/>
        <v>0.36754547831571555</v>
      </c>
      <c r="J629" s="101">
        <f t="shared" si="167"/>
        <v>81.960618924073231</v>
      </c>
      <c r="K629" s="101">
        <f t="shared" si="168"/>
        <v>21.197110428737798</v>
      </c>
      <c r="L629" s="101">
        <f t="shared" si="177"/>
        <v>39.936951210430394</v>
      </c>
      <c r="M629" s="101">
        <f t="shared" si="169"/>
        <v>840.10882535304893</v>
      </c>
      <c r="N629" s="101">
        <f t="shared" si="170"/>
        <v>80.904300084372466</v>
      </c>
      <c r="O629" s="101">
        <f t="shared" si="171"/>
        <v>1.9311772568651198</v>
      </c>
      <c r="P629" s="101">
        <f t="shared" si="172"/>
        <v>1.9311772568651198</v>
      </c>
      <c r="Q629" s="101">
        <f t="shared" si="173"/>
        <v>375.03719931715563</v>
      </c>
      <c r="R629" s="101">
        <f t="shared" si="174"/>
        <v>13.534747734247201</v>
      </c>
      <c r="S629" s="101">
        <f t="shared" si="178"/>
        <v>366.77022370354337</v>
      </c>
      <c r="T629" s="101">
        <f t="shared" si="162"/>
        <v>456.99781824122886</v>
      </c>
      <c r="U629" s="101">
        <f t="shared" si="162"/>
        <v>34.731858162984999</v>
      </c>
      <c r="V629" s="33">
        <f t="shared" si="175"/>
        <v>999.99999999999977</v>
      </c>
      <c r="W629" s="105">
        <f t="shared" si="176"/>
        <v>495340.44269731757</v>
      </c>
      <c r="X629" s="112">
        <f t="shared" si="179"/>
        <v>508.27032359578584</v>
      </c>
      <c r="Y629" s="32">
        <f>(uNES*L629+ uOCEX*G629+uEREX*'PH + UC'!H629+uHOEX*I629+uNES*S629+ uOCEX*N629+uEREX*O629+uHOEX*P629)/(1+oDR)^A$5:A$65536</f>
        <v>275.30404803174883</v>
      </c>
    </row>
    <row r="630" spans="1:25" x14ac:dyDescent="0.25">
      <c r="A630" s="4">
        <v>624</v>
      </c>
      <c r="C630" s="110">
        <f>IF(male=0,VLOOKUP((A628:A1462/'Life tables'!$I$2)+age,lifetable,13,1),IF(male=1,VLOOKUP((A628:A1462/'Life tables'!$I$2)+age,lifetable,10,1),"error"))</f>
        <v>9.9786705819526755E-4</v>
      </c>
      <c r="F630" s="101">
        <f t="shared" si="163"/>
        <v>159.89117464693325</v>
      </c>
      <c r="G630" s="101">
        <f t="shared" si="164"/>
        <v>16.061403127076218</v>
      </c>
      <c r="H630" s="101">
        <f t="shared" si="165"/>
        <v>0.36754547831567513</v>
      </c>
      <c r="I630" s="101">
        <f t="shared" si="166"/>
        <v>0.36754547831567513</v>
      </c>
      <c r="J630" s="101">
        <f t="shared" si="167"/>
        <v>82.136929728288848</v>
      </c>
      <c r="K630" s="101">
        <f t="shared" si="168"/>
        <v>21.225921995464784</v>
      </c>
      <c r="L630" s="101">
        <f t="shared" si="177"/>
        <v>39.731828839472044</v>
      </c>
      <c r="M630" s="101">
        <f t="shared" si="169"/>
        <v>840.10882535306655</v>
      </c>
      <c r="N630" s="101">
        <f t="shared" si="170"/>
        <v>80.904300084374157</v>
      </c>
      <c r="O630" s="101">
        <f t="shared" si="171"/>
        <v>1.9311772568651604</v>
      </c>
      <c r="P630" s="101">
        <f t="shared" si="172"/>
        <v>1.9311772568651604</v>
      </c>
      <c r="Q630" s="101">
        <f t="shared" si="173"/>
        <v>375.96010209153144</v>
      </c>
      <c r="R630" s="101">
        <f t="shared" si="174"/>
        <v>13.557247604927113</v>
      </c>
      <c r="S630" s="101">
        <f t="shared" si="178"/>
        <v>365.82482105850352</v>
      </c>
      <c r="T630" s="101">
        <f t="shared" si="162"/>
        <v>458.0970318198203</v>
      </c>
      <c r="U630" s="101">
        <f t="shared" si="162"/>
        <v>34.783169600391901</v>
      </c>
      <c r="V630" s="33">
        <f t="shared" si="175"/>
        <v>999.99999999999977</v>
      </c>
      <c r="W630" s="105">
        <f t="shared" si="176"/>
        <v>493418.24364446173</v>
      </c>
      <c r="X630" s="112">
        <f t="shared" si="179"/>
        <v>507.11979857978764</v>
      </c>
      <c r="Y630" s="32">
        <f>(uNES*L630+ uOCEX*G630+uEREX*'PH + UC'!H630+uHOEX*I630+uNES*S630+ uOCEX*N630+uEREX*O630+uHOEX*P630)/(1+oDR)^A$5:A$65536</f>
        <v>274.581631475564</v>
      </c>
    </row>
    <row r="631" spans="1:25" x14ac:dyDescent="0.25">
      <c r="A631" s="4">
        <v>625</v>
      </c>
      <c r="C631" s="110">
        <f>IF(male=0,VLOOKUP((A629:A1463/'Life tables'!$I$2)+age,lifetable,13,1),IF(male=1,VLOOKUP((A629:A1463/'Life tables'!$I$2)+age,lifetable,10,1),"error"))</f>
        <v>9.9786705819526755E-4</v>
      </c>
      <c r="F631" s="101">
        <f t="shared" si="163"/>
        <v>159.89117464691643</v>
      </c>
      <c r="G631" s="101">
        <f t="shared" si="164"/>
        <v>16.061403127074531</v>
      </c>
      <c r="H631" s="101">
        <f t="shared" si="165"/>
        <v>0.36754547831563644</v>
      </c>
      <c r="I631" s="101">
        <f t="shared" si="166"/>
        <v>0.36754547831563644</v>
      </c>
      <c r="J631" s="101">
        <f t="shared" si="167"/>
        <v>82.313240532504452</v>
      </c>
      <c r="K631" s="101">
        <f t="shared" si="168"/>
        <v>21.254733562191767</v>
      </c>
      <c r="L631" s="101">
        <f t="shared" si="177"/>
        <v>39.526706468514391</v>
      </c>
      <c r="M631" s="101">
        <f t="shared" si="169"/>
        <v>840.10882535308338</v>
      </c>
      <c r="N631" s="101">
        <f t="shared" si="170"/>
        <v>80.904300084375777</v>
      </c>
      <c r="O631" s="101">
        <f t="shared" si="171"/>
        <v>1.931177256865199</v>
      </c>
      <c r="P631" s="101">
        <f t="shared" si="172"/>
        <v>1.931177256865199</v>
      </c>
      <c r="Q631" s="101">
        <f t="shared" si="173"/>
        <v>376.88300486590725</v>
      </c>
      <c r="R631" s="101">
        <f t="shared" si="174"/>
        <v>13.579747475607025</v>
      </c>
      <c r="S631" s="101">
        <f t="shared" si="178"/>
        <v>364.87941841346293</v>
      </c>
      <c r="T631" s="101">
        <f t="shared" si="162"/>
        <v>459.19624539841169</v>
      </c>
      <c r="U631" s="101">
        <f t="shared" si="162"/>
        <v>34.834481037798795</v>
      </c>
      <c r="V631" s="33">
        <f t="shared" si="175"/>
        <v>999.99999999999977</v>
      </c>
      <c r="W631" s="105">
        <f t="shared" si="176"/>
        <v>491499.80883409508</v>
      </c>
      <c r="X631" s="112">
        <f t="shared" si="179"/>
        <v>505.96927356378927</v>
      </c>
      <c r="Y631" s="32">
        <f>(uNES*L631+ uOCEX*G631+uEREX*'PH + UC'!H631+uHOEX*I631+uNES*S631+ uOCEX*N631+uEREX*O631+uHOEX*P631)/(1+oDR)^A$5:A$65536</f>
        <v>273.85960766685349</v>
      </c>
    </row>
    <row r="632" spans="1:25" x14ac:dyDescent="0.25">
      <c r="A632" s="4">
        <v>626</v>
      </c>
      <c r="C632" s="110">
        <f>IF(male=0,VLOOKUP((A630:A1464/'Life tables'!$I$2)+age,lifetable,13,1),IF(male=1,VLOOKUP((A630:A1464/'Life tables'!$I$2)+age,lifetable,10,1),"error"))</f>
        <v>1.0903171265725931E-3</v>
      </c>
      <c r="F632" s="101">
        <f t="shared" si="163"/>
        <v>159.89117464690037</v>
      </c>
      <c r="G632" s="101">
        <f t="shared" si="164"/>
        <v>16.061403127072918</v>
      </c>
      <c r="H632" s="101">
        <f t="shared" si="165"/>
        <v>0.36754547831559953</v>
      </c>
      <c r="I632" s="101">
        <f t="shared" si="166"/>
        <v>0.36754547831559953</v>
      </c>
      <c r="J632" s="101">
        <f t="shared" si="167"/>
        <v>82.50588612377561</v>
      </c>
      <c r="K632" s="101">
        <f t="shared" si="168"/>
        <v>21.28354512891875</v>
      </c>
      <c r="L632" s="101">
        <f t="shared" si="177"/>
        <v>39.305249310501893</v>
      </c>
      <c r="M632" s="101">
        <f t="shared" si="169"/>
        <v>840.10882535309952</v>
      </c>
      <c r="N632" s="101">
        <f t="shared" si="170"/>
        <v>80.90430008437734</v>
      </c>
      <c r="O632" s="101">
        <f t="shared" si="171"/>
        <v>1.9311772568652361</v>
      </c>
      <c r="P632" s="101">
        <f t="shared" si="172"/>
        <v>1.9311772568652361</v>
      </c>
      <c r="Q632" s="101">
        <f t="shared" si="173"/>
        <v>377.89141244164512</v>
      </c>
      <c r="R632" s="101">
        <f t="shared" si="174"/>
        <v>13.602247346286937</v>
      </c>
      <c r="S632" s="101">
        <f t="shared" si="178"/>
        <v>363.84851096705961</v>
      </c>
      <c r="T632" s="101">
        <f t="shared" si="162"/>
        <v>460.39729856542073</v>
      </c>
      <c r="U632" s="101">
        <f t="shared" si="162"/>
        <v>34.88579247520569</v>
      </c>
      <c r="V632" s="33">
        <f t="shared" si="175"/>
        <v>999.99999999999989</v>
      </c>
      <c r="W632" s="105">
        <f t="shared" si="176"/>
        <v>489465.6566199158</v>
      </c>
      <c r="X632" s="112">
        <f t="shared" si="179"/>
        <v>504.71690895937343</v>
      </c>
      <c r="Y632" s="32">
        <f>(uNES*L632+ uOCEX*G632+uEREX*'PH + UC'!H632+uHOEX*I632+uNES*S632+ uOCEX*N632+uEREX*O632+uHOEX*P632)/(1+oDR)^A$5:A$65536</f>
        <v>273.08107210316609</v>
      </c>
    </row>
    <row r="633" spans="1:25" x14ac:dyDescent="0.25">
      <c r="A633" s="4">
        <v>627</v>
      </c>
      <c r="C633" s="110">
        <f>IF(male=0,VLOOKUP((A631:A1465/'Life tables'!$I$2)+age,lifetable,13,1),IF(male=1,VLOOKUP((A631:A1465/'Life tables'!$I$2)+age,lifetable,10,1),"error"))</f>
        <v>1.0903171265725931E-3</v>
      </c>
      <c r="F633" s="101">
        <f t="shared" si="163"/>
        <v>159.89117464688502</v>
      </c>
      <c r="G633" s="101">
        <f t="shared" si="164"/>
        <v>16.061403127071376</v>
      </c>
      <c r="H633" s="101">
        <f t="shared" si="165"/>
        <v>0.36754547831556428</v>
      </c>
      <c r="I633" s="101">
        <f t="shared" si="166"/>
        <v>0.36754547831556428</v>
      </c>
      <c r="J633" s="101">
        <f t="shared" si="167"/>
        <v>82.698531715046755</v>
      </c>
      <c r="K633" s="101">
        <f t="shared" si="168"/>
        <v>21.312356695645729</v>
      </c>
      <c r="L633" s="101">
        <f t="shared" si="177"/>
        <v>39.083792152490034</v>
      </c>
      <c r="M633" s="101">
        <f t="shared" si="169"/>
        <v>840.10882535311487</v>
      </c>
      <c r="N633" s="101">
        <f t="shared" si="170"/>
        <v>80.904300084378818</v>
      </c>
      <c r="O633" s="101">
        <f t="shared" si="171"/>
        <v>1.9311772568652714</v>
      </c>
      <c r="P633" s="101">
        <f t="shared" si="172"/>
        <v>1.9311772568652714</v>
      </c>
      <c r="Q633" s="101">
        <f t="shared" si="173"/>
        <v>378.89982001738298</v>
      </c>
      <c r="R633" s="101">
        <f t="shared" si="174"/>
        <v>13.624747216966851</v>
      </c>
      <c r="S633" s="101">
        <f t="shared" si="178"/>
        <v>362.81760352065567</v>
      </c>
      <c r="T633" s="101">
        <f t="shared" si="162"/>
        <v>461.59835173242971</v>
      </c>
      <c r="U633" s="101">
        <f t="shared" si="162"/>
        <v>34.937103912612578</v>
      </c>
      <c r="V633" s="33">
        <f t="shared" si="175"/>
        <v>999.99999999999989</v>
      </c>
      <c r="W633" s="105">
        <f t="shared" si="176"/>
        <v>487435.53107111691</v>
      </c>
      <c r="X633" s="112">
        <f t="shared" si="179"/>
        <v>503.46454435495758</v>
      </c>
      <c r="Y633" s="32">
        <f>(uNES*L633+ uOCEX*G633+uEREX*'PH + UC'!H633+uHOEX*I633+uNES*S633+ uOCEX*N633+uEREX*O633+uHOEX*P633)/(1+oDR)^A$5:A$65536</f>
        <v>272.30296168475422</v>
      </c>
    </row>
    <row r="634" spans="1:25" x14ac:dyDescent="0.25">
      <c r="A634" s="4">
        <v>628</v>
      </c>
      <c r="C634" s="110">
        <f>IF(male=0,VLOOKUP((A632:A1466/'Life tables'!$I$2)+age,lifetable,13,1),IF(male=1,VLOOKUP((A632:A1466/'Life tables'!$I$2)+age,lifetable,10,1),"error"))</f>
        <v>1.0903171265725931E-3</v>
      </c>
      <c r="F634" s="101">
        <f t="shared" si="163"/>
        <v>159.89117464687033</v>
      </c>
      <c r="G634" s="101">
        <f t="shared" si="164"/>
        <v>16.061403127069898</v>
      </c>
      <c r="H634" s="101">
        <f t="shared" si="165"/>
        <v>0.36754547831553047</v>
      </c>
      <c r="I634" s="101">
        <f t="shared" si="166"/>
        <v>0.36754547831553047</v>
      </c>
      <c r="J634" s="101">
        <f t="shared" si="167"/>
        <v>82.891177306317886</v>
      </c>
      <c r="K634" s="101">
        <f t="shared" si="168"/>
        <v>21.341168262372705</v>
      </c>
      <c r="L634" s="101">
        <f t="shared" si="177"/>
        <v>38.862334994478772</v>
      </c>
      <c r="M634" s="101">
        <f t="shared" si="169"/>
        <v>840.10882535312953</v>
      </c>
      <c r="N634" s="101">
        <f t="shared" si="170"/>
        <v>80.904300084380225</v>
      </c>
      <c r="O634" s="101">
        <f t="shared" si="171"/>
        <v>1.9311772568653052</v>
      </c>
      <c r="P634" s="101">
        <f t="shared" si="172"/>
        <v>1.9311772568653052</v>
      </c>
      <c r="Q634" s="101">
        <f t="shared" si="173"/>
        <v>379.90822759312084</v>
      </c>
      <c r="R634" s="101">
        <f t="shared" si="174"/>
        <v>13.647247087646765</v>
      </c>
      <c r="S634" s="101">
        <f t="shared" si="178"/>
        <v>361.7866960742511</v>
      </c>
      <c r="T634" s="101">
        <f t="shared" si="162"/>
        <v>462.79940489943874</v>
      </c>
      <c r="U634" s="101">
        <f t="shared" si="162"/>
        <v>34.988415350019466</v>
      </c>
      <c r="V634" s="33">
        <f t="shared" si="175"/>
        <v>999.99999999999989</v>
      </c>
      <c r="W634" s="105">
        <f t="shared" si="176"/>
        <v>485409.42561869044</v>
      </c>
      <c r="X634" s="112">
        <f t="shared" si="179"/>
        <v>502.21217975054168</v>
      </c>
      <c r="Y634" s="32">
        <f>(uNES*L634+ uOCEX*G634+uEREX*'PH + UC'!H634+uHOEX*I634+uNES*S634+ uOCEX*N634+uEREX*O634+uHOEX*P634)/(1+oDR)^A$5:A$65536</f>
        <v>271.52527623147455</v>
      </c>
    </row>
    <row r="635" spans="1:25" x14ac:dyDescent="0.25">
      <c r="A635" s="4">
        <v>629</v>
      </c>
      <c r="C635" s="110">
        <f>IF(male=0,VLOOKUP((A633:A1467/'Life tables'!$I$2)+age,lifetable,13,1),IF(male=1,VLOOKUP((A633:A1467/'Life tables'!$I$2)+age,lifetable,10,1),"error"))</f>
        <v>1.0903171265725931E-3</v>
      </c>
      <c r="F635" s="101">
        <f t="shared" si="163"/>
        <v>159.89117464685631</v>
      </c>
      <c r="G635" s="101">
        <f t="shared" si="164"/>
        <v>16.061403127068491</v>
      </c>
      <c r="H635" s="101">
        <f t="shared" si="165"/>
        <v>0.36754547831549828</v>
      </c>
      <c r="I635" s="101">
        <f t="shared" si="166"/>
        <v>0.36754547831549828</v>
      </c>
      <c r="J635" s="101">
        <f t="shared" si="167"/>
        <v>83.083822897589002</v>
      </c>
      <c r="K635" s="101">
        <f t="shared" si="168"/>
        <v>21.369979829099677</v>
      </c>
      <c r="L635" s="101">
        <f t="shared" si="177"/>
        <v>38.64087783646815</v>
      </c>
      <c r="M635" s="101">
        <f t="shared" si="169"/>
        <v>840.10882535314352</v>
      </c>
      <c r="N635" s="101">
        <f t="shared" si="170"/>
        <v>80.904300084381575</v>
      </c>
      <c r="O635" s="101">
        <f t="shared" si="171"/>
        <v>1.9311772568653371</v>
      </c>
      <c r="P635" s="101">
        <f t="shared" si="172"/>
        <v>1.9311772568653371</v>
      </c>
      <c r="Q635" s="101">
        <f t="shared" si="173"/>
        <v>380.91663516885876</v>
      </c>
      <c r="R635" s="101">
        <f t="shared" si="174"/>
        <v>13.669746958326678</v>
      </c>
      <c r="S635" s="101">
        <f t="shared" si="178"/>
        <v>360.75578862784579</v>
      </c>
      <c r="T635" s="101">
        <f t="shared" si="162"/>
        <v>464.00045806644778</v>
      </c>
      <c r="U635" s="101">
        <f t="shared" si="162"/>
        <v>35.039726787426353</v>
      </c>
      <c r="V635" s="33">
        <f t="shared" si="175"/>
        <v>999.99999999999977</v>
      </c>
      <c r="W635" s="105">
        <f t="shared" si="176"/>
        <v>483387.33370340901</v>
      </c>
      <c r="X635" s="112">
        <f t="shared" si="179"/>
        <v>500.95981514612566</v>
      </c>
      <c r="Y635" s="32">
        <f>(uNES*L635+ uOCEX*G635+uEREX*'PH + UC'!H635+uHOEX*I635+uNES*S635+ uOCEX*N635+uEREX*O635+uHOEX*P635)/(1+oDR)^A$5:A$65536</f>
        <v>270.74801556325235</v>
      </c>
    </row>
    <row r="636" spans="1:25" x14ac:dyDescent="0.25">
      <c r="A636" s="4">
        <v>630</v>
      </c>
      <c r="C636" s="110">
        <f>IF(male=0,VLOOKUP((A634:A1468/'Life tables'!$I$2)+age,lifetable,13,1),IF(male=1,VLOOKUP((A634:A1468/'Life tables'!$I$2)+age,lifetable,10,1),"error"))</f>
        <v>1.0903171265725931E-3</v>
      </c>
      <c r="F636" s="101">
        <f t="shared" si="163"/>
        <v>159.89117464684293</v>
      </c>
      <c r="G636" s="101">
        <f t="shared" si="164"/>
        <v>16.061403127067145</v>
      </c>
      <c r="H636" s="101">
        <f t="shared" si="165"/>
        <v>0.36754547831546752</v>
      </c>
      <c r="I636" s="101">
        <f t="shared" si="166"/>
        <v>0.36754547831546752</v>
      </c>
      <c r="J636" s="101">
        <f t="shared" si="167"/>
        <v>83.27646848886009</v>
      </c>
      <c r="K636" s="101">
        <f t="shared" si="168"/>
        <v>21.398791395826649</v>
      </c>
      <c r="L636" s="101">
        <f t="shared" si="177"/>
        <v>38.41942067845811</v>
      </c>
      <c r="M636" s="101">
        <f t="shared" si="169"/>
        <v>840.10882535315693</v>
      </c>
      <c r="N636" s="101">
        <f t="shared" si="170"/>
        <v>80.904300084382868</v>
      </c>
      <c r="O636" s="101">
        <f t="shared" si="171"/>
        <v>1.931177256865368</v>
      </c>
      <c r="P636" s="101">
        <f t="shared" si="172"/>
        <v>1.931177256865368</v>
      </c>
      <c r="Q636" s="101">
        <f t="shared" si="173"/>
        <v>381.92504274459668</v>
      </c>
      <c r="R636" s="101">
        <f t="shared" si="174"/>
        <v>13.692246829006592</v>
      </c>
      <c r="S636" s="101">
        <f t="shared" si="178"/>
        <v>359.72488118144003</v>
      </c>
      <c r="T636" s="101">
        <f t="shared" si="162"/>
        <v>465.20151123345676</v>
      </c>
      <c r="U636" s="101">
        <f t="shared" si="162"/>
        <v>35.091038224833241</v>
      </c>
      <c r="V636" s="33">
        <f t="shared" si="175"/>
        <v>999.99999999999989</v>
      </c>
      <c r="W636" s="105">
        <f t="shared" si="176"/>
        <v>481369.24877581297</v>
      </c>
      <c r="X636" s="112">
        <f t="shared" si="179"/>
        <v>499.70745054170982</v>
      </c>
      <c r="Y636" s="32">
        <f>(uNES*L636+ uOCEX*G636+uEREX*'PH + UC'!H636+uHOEX*I636+uNES*S636+ uOCEX*N636+uEREX*O636+uHOEX*P636)/(1+oDR)^A$5:A$65536</f>
        <v>269.97117950008146</v>
      </c>
    </row>
    <row r="637" spans="1:25" x14ac:dyDescent="0.25">
      <c r="A637" s="4">
        <v>631</v>
      </c>
      <c r="C637" s="110">
        <f>IF(male=0,VLOOKUP((A635:A1469/'Life tables'!$I$2)+age,lifetable,13,1),IF(male=1,VLOOKUP((A635:A1469/'Life tables'!$I$2)+age,lifetable,10,1),"error"))</f>
        <v>1.0903171265725931E-3</v>
      </c>
      <c r="F637" s="101">
        <f t="shared" si="163"/>
        <v>159.89117464683014</v>
      </c>
      <c r="G637" s="101">
        <f t="shared" si="164"/>
        <v>16.061403127065862</v>
      </c>
      <c r="H637" s="101">
        <f t="shared" si="165"/>
        <v>0.3675454783154381</v>
      </c>
      <c r="I637" s="101">
        <f t="shared" si="166"/>
        <v>0.3675454783154381</v>
      </c>
      <c r="J637" s="101">
        <f t="shared" si="167"/>
        <v>83.469114080131163</v>
      </c>
      <c r="K637" s="101">
        <f t="shared" si="168"/>
        <v>21.427602962553618</v>
      </c>
      <c r="L637" s="101">
        <f t="shared" si="177"/>
        <v>38.19796352044861</v>
      </c>
      <c r="M637" s="101">
        <f t="shared" si="169"/>
        <v>840.10882535316966</v>
      </c>
      <c r="N637" s="101">
        <f t="shared" si="170"/>
        <v>80.90430008438409</v>
      </c>
      <c r="O637" s="101">
        <f t="shared" si="171"/>
        <v>1.9311772568653973</v>
      </c>
      <c r="P637" s="101">
        <f t="shared" si="172"/>
        <v>1.9311772568653973</v>
      </c>
      <c r="Q637" s="101">
        <f t="shared" si="173"/>
        <v>382.9334503203346</v>
      </c>
      <c r="R637" s="101">
        <f t="shared" si="174"/>
        <v>13.714746699686508</v>
      </c>
      <c r="S637" s="101">
        <f t="shared" si="178"/>
        <v>358.69397373503369</v>
      </c>
      <c r="T637" s="101">
        <f t="shared" si="162"/>
        <v>466.40256440046574</v>
      </c>
      <c r="U637" s="101">
        <f t="shared" si="162"/>
        <v>35.142349662240122</v>
      </c>
      <c r="V637" s="33">
        <f t="shared" si="175"/>
        <v>999.99999999999977</v>
      </c>
      <c r="W637" s="105">
        <f t="shared" si="176"/>
        <v>479355.16429619491</v>
      </c>
      <c r="X637" s="112">
        <f t="shared" si="179"/>
        <v>498.45508593729392</v>
      </c>
      <c r="Y637" s="32">
        <f>(uNES*L637+ uOCEX*G637+uEREX*'PH + UC'!H637+uHOEX*I637+uNES*S637+ uOCEX*N637+uEREX*O637+uHOEX*P637)/(1+oDR)^A$5:A$65536</f>
        <v>269.19476786202381</v>
      </c>
    </row>
    <row r="638" spans="1:25" x14ac:dyDescent="0.25">
      <c r="A638" s="4">
        <v>632</v>
      </c>
      <c r="C638" s="110">
        <f>IF(male=0,VLOOKUP((A636:A1470/'Life tables'!$I$2)+age,lifetable,13,1),IF(male=1,VLOOKUP((A636:A1470/'Life tables'!$I$2)+age,lifetable,10,1),"error"))</f>
        <v>1.0903171265725931E-3</v>
      </c>
      <c r="F638" s="101">
        <f t="shared" si="163"/>
        <v>159.89117464681792</v>
      </c>
      <c r="G638" s="101">
        <f t="shared" si="164"/>
        <v>16.061403127064633</v>
      </c>
      <c r="H638" s="101">
        <f t="shared" si="165"/>
        <v>0.36754547831541001</v>
      </c>
      <c r="I638" s="101">
        <f t="shared" si="166"/>
        <v>0.36754547831541001</v>
      </c>
      <c r="J638" s="101">
        <f t="shared" si="167"/>
        <v>83.661759671402223</v>
      </c>
      <c r="K638" s="101">
        <f t="shared" si="168"/>
        <v>21.456414529280583</v>
      </c>
      <c r="L638" s="101">
        <f t="shared" si="177"/>
        <v>37.976506362439665</v>
      </c>
      <c r="M638" s="101">
        <f t="shared" si="169"/>
        <v>840.10882535318183</v>
      </c>
      <c r="N638" s="101">
        <f t="shared" si="170"/>
        <v>80.904300084385255</v>
      </c>
      <c r="O638" s="101">
        <f t="shared" si="171"/>
        <v>1.9311772568654253</v>
      </c>
      <c r="P638" s="101">
        <f t="shared" si="172"/>
        <v>1.9311772568654253</v>
      </c>
      <c r="Q638" s="101">
        <f t="shared" si="173"/>
        <v>383.94185789607252</v>
      </c>
      <c r="R638" s="101">
        <f t="shared" si="174"/>
        <v>13.737246570366423</v>
      </c>
      <c r="S638" s="101">
        <f t="shared" si="178"/>
        <v>357.66306628862674</v>
      </c>
      <c r="T638" s="101">
        <f t="shared" si="162"/>
        <v>467.60361756747477</v>
      </c>
      <c r="U638" s="101">
        <f t="shared" si="162"/>
        <v>35.193661099647002</v>
      </c>
      <c r="V638" s="33">
        <f t="shared" si="175"/>
        <v>999.99999999999977</v>
      </c>
      <c r="W638" s="105">
        <f t="shared" si="176"/>
        <v>477345.07373458851</v>
      </c>
      <c r="X638" s="112">
        <f t="shared" si="179"/>
        <v>497.20272133287796</v>
      </c>
      <c r="Y638" s="32">
        <f>(uNES*L638+ uOCEX*G638+uEREX*'PH + UC'!H638+uHOEX*I638+uNES*S638+ uOCEX*N638+uEREX*O638+uHOEX*P638)/(1+oDR)^A$5:A$65536</f>
        <v>268.41878046920948</v>
      </c>
    </row>
    <row r="639" spans="1:25" x14ac:dyDescent="0.25">
      <c r="A639" s="4">
        <v>633</v>
      </c>
      <c r="C639" s="110">
        <f>IF(male=0,VLOOKUP((A637:A1471/'Life tables'!$I$2)+age,lifetable,13,1),IF(male=1,VLOOKUP((A637:A1471/'Life tables'!$I$2)+age,lifetable,10,1),"error"))</f>
        <v>1.0903171265725931E-3</v>
      </c>
      <c r="F639" s="101">
        <f t="shared" si="163"/>
        <v>159.89117464680623</v>
      </c>
      <c r="G639" s="101">
        <f t="shared" si="164"/>
        <v>16.061403127063461</v>
      </c>
      <c r="H639" s="101">
        <f t="shared" si="165"/>
        <v>0.36754547831538315</v>
      </c>
      <c r="I639" s="101">
        <f t="shared" si="166"/>
        <v>0.36754547831538315</v>
      </c>
      <c r="J639" s="101">
        <f t="shared" si="167"/>
        <v>83.854405262673268</v>
      </c>
      <c r="K639" s="101">
        <f t="shared" si="168"/>
        <v>21.485226096007548</v>
      </c>
      <c r="L639" s="101">
        <f t="shared" si="177"/>
        <v>37.755049204431188</v>
      </c>
      <c r="M639" s="101">
        <f t="shared" si="169"/>
        <v>840.10882535319354</v>
      </c>
      <c r="N639" s="101">
        <f t="shared" si="170"/>
        <v>80.904300084386392</v>
      </c>
      <c r="O639" s="101">
        <f t="shared" si="171"/>
        <v>1.9311772568654522</v>
      </c>
      <c r="P639" s="101">
        <f t="shared" si="172"/>
        <v>1.9311772568654522</v>
      </c>
      <c r="Q639" s="101">
        <f t="shared" si="173"/>
        <v>384.9502654718105</v>
      </c>
      <c r="R639" s="101">
        <f t="shared" si="174"/>
        <v>13.759746441046339</v>
      </c>
      <c r="S639" s="101">
        <f t="shared" si="178"/>
        <v>356.63215884221938</v>
      </c>
      <c r="T639" s="101">
        <f t="shared" si="162"/>
        <v>468.80467073448375</v>
      </c>
      <c r="U639" s="101">
        <f t="shared" si="162"/>
        <v>35.244972537053883</v>
      </c>
      <c r="V639" s="33">
        <f t="shared" si="175"/>
        <v>999.99999999999977</v>
      </c>
      <c r="W639" s="105">
        <f t="shared" si="176"/>
        <v>475338.97057075205</v>
      </c>
      <c r="X639" s="112">
        <f t="shared" si="179"/>
        <v>495.95035672846211</v>
      </c>
      <c r="Y639" s="32">
        <f>(uNES*L639+ uOCEX*G639+uEREX*'PH + UC'!H639+uHOEX*I639+uNES*S639+ uOCEX*N639+uEREX*O639+uHOEX*P639)/(1+oDR)^A$5:A$65536</f>
        <v>267.64321714183779</v>
      </c>
    </row>
    <row r="640" spans="1:25" x14ac:dyDescent="0.25">
      <c r="A640" s="4">
        <v>634</v>
      </c>
      <c r="C640" s="110">
        <f>IF(male=0,VLOOKUP((A638:A1472/'Life tables'!$I$2)+age,lifetable,13,1),IF(male=1,VLOOKUP((A638:A1472/'Life tables'!$I$2)+age,lifetable,10,1),"error"))</f>
        <v>1.0903171265725931E-3</v>
      </c>
      <c r="F640" s="101">
        <f t="shared" si="163"/>
        <v>159.89117464679506</v>
      </c>
      <c r="G640" s="101">
        <f t="shared" si="164"/>
        <v>16.061403127062338</v>
      </c>
      <c r="H640" s="101">
        <f t="shared" si="165"/>
        <v>0.3675454783153575</v>
      </c>
      <c r="I640" s="101">
        <f t="shared" si="166"/>
        <v>0.3675454783153575</v>
      </c>
      <c r="J640" s="101">
        <f t="shared" si="167"/>
        <v>84.047050853944299</v>
      </c>
      <c r="K640" s="101">
        <f t="shared" si="168"/>
        <v>21.514037662734509</v>
      </c>
      <c r="L640" s="101">
        <f t="shared" si="177"/>
        <v>37.533592046423209</v>
      </c>
      <c r="M640" s="101">
        <f t="shared" si="169"/>
        <v>840.10882535320468</v>
      </c>
      <c r="N640" s="101">
        <f t="shared" si="170"/>
        <v>80.904300084387458</v>
      </c>
      <c r="O640" s="101">
        <f t="shared" si="171"/>
        <v>1.9311772568654779</v>
      </c>
      <c r="P640" s="101">
        <f t="shared" si="172"/>
        <v>1.9311772568654779</v>
      </c>
      <c r="Q640" s="101">
        <f t="shared" si="173"/>
        <v>385.95867304754847</v>
      </c>
      <c r="R640" s="101">
        <f t="shared" si="174"/>
        <v>13.782246311726254</v>
      </c>
      <c r="S640" s="101">
        <f t="shared" si="178"/>
        <v>355.60125139581157</v>
      </c>
      <c r="T640" s="101">
        <f t="shared" si="162"/>
        <v>470.00572390149279</v>
      </c>
      <c r="U640" s="101">
        <f t="shared" si="162"/>
        <v>35.296283974460763</v>
      </c>
      <c r="V640" s="33">
        <f t="shared" si="175"/>
        <v>999.99999999999977</v>
      </c>
      <c r="W640" s="105">
        <f t="shared" si="176"/>
        <v>473336.8482941566</v>
      </c>
      <c r="X640" s="112">
        <f t="shared" si="179"/>
        <v>494.69799212404627</v>
      </c>
      <c r="Y640" s="32">
        <f>(uNES*L640+ uOCEX*G640+uEREX*'PH + UC'!H640+uHOEX*I640+uNES*S640+ uOCEX*N640+uEREX*O640+uHOEX*P640)/(1+oDR)^A$5:A$65536</f>
        <v>266.8680777001756</v>
      </c>
    </row>
    <row r="641" spans="1:25" x14ac:dyDescent="0.25">
      <c r="A641" s="4">
        <v>635</v>
      </c>
      <c r="C641" s="110">
        <f>IF(male=0,VLOOKUP((A639:A1473/'Life tables'!$I$2)+age,lifetable,13,1),IF(male=1,VLOOKUP((A639:A1473/'Life tables'!$I$2)+age,lifetable,10,1),"error"))</f>
        <v>1.0903171265725931E-3</v>
      </c>
      <c r="F641" s="101">
        <f t="shared" si="163"/>
        <v>159.89117464678441</v>
      </c>
      <c r="G641" s="101">
        <f t="shared" si="164"/>
        <v>16.061403127061268</v>
      </c>
      <c r="H641" s="101">
        <f t="shared" si="165"/>
        <v>0.36754547831533296</v>
      </c>
      <c r="I641" s="101">
        <f t="shared" si="166"/>
        <v>0.36754547831533296</v>
      </c>
      <c r="J641" s="101">
        <f t="shared" si="167"/>
        <v>84.239696445215316</v>
      </c>
      <c r="K641" s="101">
        <f t="shared" si="168"/>
        <v>21.542849229461471</v>
      </c>
      <c r="L641" s="101">
        <f t="shared" si="177"/>
        <v>37.312134888415699</v>
      </c>
      <c r="M641" s="101">
        <f t="shared" si="169"/>
        <v>840.10882535321537</v>
      </c>
      <c r="N641" s="101">
        <f t="shared" si="170"/>
        <v>80.904300084388495</v>
      </c>
      <c r="O641" s="101">
        <f t="shared" si="171"/>
        <v>1.9311772568655023</v>
      </c>
      <c r="P641" s="101">
        <f t="shared" si="172"/>
        <v>1.9311772568655023</v>
      </c>
      <c r="Q641" s="101">
        <f t="shared" si="173"/>
        <v>386.96708062328645</v>
      </c>
      <c r="R641" s="101">
        <f t="shared" si="174"/>
        <v>13.80474618240617</v>
      </c>
      <c r="S641" s="101">
        <f t="shared" si="178"/>
        <v>354.57034394940325</v>
      </c>
      <c r="T641" s="101">
        <f t="shared" si="162"/>
        <v>471.20677706850176</v>
      </c>
      <c r="U641" s="101">
        <f t="shared" si="162"/>
        <v>35.347595411867644</v>
      </c>
      <c r="V641" s="33">
        <f t="shared" si="175"/>
        <v>999.99999999999977</v>
      </c>
      <c r="W641" s="105">
        <f t="shared" si="176"/>
        <v>471338.70040397136</v>
      </c>
      <c r="X641" s="112">
        <f t="shared" si="179"/>
        <v>493.44562751963042</v>
      </c>
      <c r="Y641" s="32">
        <f>(uNES*L641+ uOCEX*G641+uEREX*'PH + UC'!H641+uHOEX*I641+uNES*S641+ uOCEX*N641+uEREX*O641+uHOEX*P641)/(1+oDR)^A$5:A$65536</f>
        <v>266.09336196455831</v>
      </c>
    </row>
    <row r="642" spans="1:25" x14ac:dyDescent="0.25">
      <c r="A642" s="4">
        <v>636</v>
      </c>
      <c r="C642" s="110">
        <f>IF(male=0,VLOOKUP((A640:A1474/'Life tables'!$I$2)+age,lifetable,13,1),IF(male=1,VLOOKUP((A640:A1474/'Life tables'!$I$2)+age,lifetable,10,1),"error"))</f>
        <v>1.0903171265725931E-3</v>
      </c>
      <c r="F642" s="101">
        <f t="shared" si="163"/>
        <v>159.89117464677423</v>
      </c>
      <c r="G642" s="101">
        <f t="shared" si="164"/>
        <v>16.061403127060245</v>
      </c>
      <c r="H642" s="101">
        <f t="shared" si="165"/>
        <v>0.36754547831530959</v>
      </c>
      <c r="I642" s="101">
        <f t="shared" si="166"/>
        <v>0.36754547831530959</v>
      </c>
      <c r="J642" s="101">
        <f t="shared" si="167"/>
        <v>84.432342036486332</v>
      </c>
      <c r="K642" s="101">
        <f t="shared" si="168"/>
        <v>21.571660796188429</v>
      </c>
      <c r="L642" s="101">
        <f t="shared" si="177"/>
        <v>37.090677730408615</v>
      </c>
      <c r="M642" s="101">
        <f t="shared" si="169"/>
        <v>840.1088253532256</v>
      </c>
      <c r="N642" s="101">
        <f t="shared" si="170"/>
        <v>80.904300084389476</v>
      </c>
      <c r="O642" s="101">
        <f t="shared" si="171"/>
        <v>1.9311772568655259</v>
      </c>
      <c r="P642" s="101">
        <f t="shared" si="172"/>
        <v>1.9311772568655259</v>
      </c>
      <c r="Q642" s="101">
        <f t="shared" si="173"/>
        <v>387.97548819902443</v>
      </c>
      <c r="R642" s="101">
        <f t="shared" si="174"/>
        <v>13.827246053086085</v>
      </c>
      <c r="S642" s="101">
        <f t="shared" si="178"/>
        <v>353.53943650299459</v>
      </c>
      <c r="T642" s="101">
        <f t="shared" si="162"/>
        <v>472.40783023551074</v>
      </c>
      <c r="U642" s="101">
        <f t="shared" si="162"/>
        <v>35.39890684927451</v>
      </c>
      <c r="V642" s="33">
        <f t="shared" si="175"/>
        <v>999.99999999999977</v>
      </c>
      <c r="W642" s="105">
        <f t="shared" si="176"/>
        <v>469344.52040905092</v>
      </c>
      <c r="X642" s="112">
        <f t="shared" si="179"/>
        <v>492.19326291521463</v>
      </c>
      <c r="Y642" s="32">
        <f>(uNES*L642+ uOCEX*G642+uEREX*'PH + UC'!H642+uHOEX*I642+uNES*S642+ uOCEX*N642+uEREX*O642+uHOEX*P642)/(1+oDR)^A$5:A$65536</f>
        <v>265.31906975538976</v>
      </c>
    </row>
    <row r="643" spans="1:25" x14ac:dyDescent="0.25">
      <c r="A643" s="4">
        <v>637</v>
      </c>
      <c r="C643" s="110">
        <f>IF(male=0,VLOOKUP((A641:A1475/'Life tables'!$I$2)+age,lifetable,13,1),IF(male=1,VLOOKUP((A641:A1475/'Life tables'!$I$2)+age,lifetable,10,1),"error"))</f>
        <v>1.0903171265725931E-3</v>
      </c>
      <c r="F643" s="101">
        <f t="shared" si="163"/>
        <v>159.89117464676448</v>
      </c>
      <c r="G643" s="101">
        <f t="shared" si="164"/>
        <v>16.061403127059265</v>
      </c>
      <c r="H643" s="101">
        <f t="shared" si="165"/>
        <v>0.36754547831528717</v>
      </c>
      <c r="I643" s="101">
        <f t="shared" si="166"/>
        <v>0.36754547831528717</v>
      </c>
      <c r="J643" s="101">
        <f t="shared" si="167"/>
        <v>84.624987627757335</v>
      </c>
      <c r="K643" s="101">
        <f t="shared" si="168"/>
        <v>21.600472362915387</v>
      </c>
      <c r="L643" s="101">
        <f t="shared" si="177"/>
        <v>36.869220572401929</v>
      </c>
      <c r="M643" s="101">
        <f t="shared" si="169"/>
        <v>840.10882535323537</v>
      </c>
      <c r="N643" s="101">
        <f t="shared" si="170"/>
        <v>80.904300084390414</v>
      </c>
      <c r="O643" s="101">
        <f t="shared" si="171"/>
        <v>1.9311772568655483</v>
      </c>
      <c r="P643" s="101">
        <f t="shared" si="172"/>
        <v>1.9311772568655483</v>
      </c>
      <c r="Q643" s="101">
        <f t="shared" si="173"/>
        <v>388.98389577476246</v>
      </c>
      <c r="R643" s="101">
        <f t="shared" si="174"/>
        <v>13.849745923766003</v>
      </c>
      <c r="S643" s="101">
        <f t="shared" si="178"/>
        <v>352.50852905658536</v>
      </c>
      <c r="T643" s="101">
        <f t="shared" ref="T643:U706" si="180">J643+Q643</f>
        <v>473.60888340251978</v>
      </c>
      <c r="U643" s="101">
        <f t="shared" si="180"/>
        <v>35.450218286681391</v>
      </c>
      <c r="V643" s="33">
        <f t="shared" si="175"/>
        <v>999.99999999999989</v>
      </c>
      <c r="W643" s="105">
        <f t="shared" si="176"/>
        <v>467354.30182791979</v>
      </c>
      <c r="X643" s="112">
        <f t="shared" si="179"/>
        <v>490.94089831079862</v>
      </c>
      <c r="Y643" s="32">
        <f>(uNES*L643+ uOCEX*G643+uEREX*'PH + UC'!H643+uHOEX*I643+uNES*S643+ uOCEX*N643+uEREX*O643+uHOEX*P643)/(1+oDR)^A$5:A$65536</f>
        <v>264.5452008931415</v>
      </c>
    </row>
    <row r="644" spans="1:25" x14ac:dyDescent="0.25">
      <c r="A644" s="4">
        <v>638</v>
      </c>
      <c r="C644" s="110">
        <f>IF(male=0,VLOOKUP((A642:A1476/'Life tables'!$I$2)+age,lifetable,13,1),IF(male=1,VLOOKUP((A642:A1476/'Life tables'!$I$2)+age,lifetable,10,1),"error"))</f>
        <v>1.0903171265725931E-3</v>
      </c>
      <c r="F644" s="101">
        <f t="shared" si="163"/>
        <v>159.89117464675519</v>
      </c>
      <c r="G644" s="101">
        <f t="shared" si="164"/>
        <v>16.061403127058334</v>
      </c>
      <c r="H644" s="101">
        <f t="shared" si="165"/>
        <v>0.36754547831526579</v>
      </c>
      <c r="I644" s="101">
        <f t="shared" si="166"/>
        <v>0.36754547831526579</v>
      </c>
      <c r="J644" s="101">
        <f t="shared" si="167"/>
        <v>84.817633219028323</v>
      </c>
      <c r="K644" s="101">
        <f t="shared" si="168"/>
        <v>21.629283929642341</v>
      </c>
      <c r="L644" s="101">
        <f t="shared" si="177"/>
        <v>36.647763414395669</v>
      </c>
      <c r="M644" s="101">
        <f t="shared" si="169"/>
        <v>840.1088253532447</v>
      </c>
      <c r="N644" s="101">
        <f t="shared" si="170"/>
        <v>80.904300084391323</v>
      </c>
      <c r="O644" s="101">
        <f t="shared" si="171"/>
        <v>1.9311772568655698</v>
      </c>
      <c r="P644" s="101">
        <f t="shared" si="172"/>
        <v>1.9311772568655698</v>
      </c>
      <c r="Q644" s="101">
        <f t="shared" si="173"/>
        <v>389.99230335050049</v>
      </c>
      <c r="R644" s="101">
        <f t="shared" si="174"/>
        <v>13.87224579444592</v>
      </c>
      <c r="S644" s="101">
        <f t="shared" si="178"/>
        <v>351.47762161017585</v>
      </c>
      <c r="T644" s="101">
        <f t="shared" si="180"/>
        <v>474.80993656952882</v>
      </c>
      <c r="U644" s="101">
        <f t="shared" si="180"/>
        <v>35.501529724088257</v>
      </c>
      <c r="V644" s="33">
        <f t="shared" si="175"/>
        <v>999.99999999999989</v>
      </c>
      <c r="W644" s="105">
        <f t="shared" si="176"/>
        <v>465368.0381887611</v>
      </c>
      <c r="X644" s="112">
        <f t="shared" si="179"/>
        <v>489.68853370638283</v>
      </c>
      <c r="Y644" s="32">
        <f>(uNES*L644+ uOCEX*G644+uEREX*'PH + UC'!H644+uHOEX*I644+uNES*S644+ uOCEX*N644+uEREX*O644+uHOEX*P644)/(1+oDR)^A$5:A$65536</f>
        <v>263.77175519835419</v>
      </c>
    </row>
    <row r="645" spans="1:25" x14ac:dyDescent="0.25">
      <c r="A645" s="4">
        <v>639</v>
      </c>
      <c r="C645" s="110">
        <f>IF(male=0,VLOOKUP((A643:A1477/'Life tables'!$I$2)+age,lifetable,13,1),IF(male=1,VLOOKUP((A643:A1477/'Life tables'!$I$2)+age,lifetable,10,1),"error"))</f>
        <v>1.0903171265725931E-3</v>
      </c>
      <c r="F645" s="101">
        <f t="shared" si="163"/>
        <v>159.89117464674629</v>
      </c>
      <c r="G645" s="101">
        <f t="shared" si="164"/>
        <v>16.061403127057439</v>
      </c>
      <c r="H645" s="101">
        <f t="shared" si="165"/>
        <v>0.36754547831524537</v>
      </c>
      <c r="I645" s="101">
        <f t="shared" si="166"/>
        <v>0.36754547831524537</v>
      </c>
      <c r="J645" s="101">
        <f t="shared" si="167"/>
        <v>85.010278810299297</v>
      </c>
      <c r="K645" s="101">
        <f t="shared" si="168"/>
        <v>21.658095496369295</v>
      </c>
      <c r="L645" s="101">
        <f t="shared" si="177"/>
        <v>36.426306256389765</v>
      </c>
      <c r="M645" s="101">
        <f t="shared" si="169"/>
        <v>840.10882535325356</v>
      </c>
      <c r="N645" s="101">
        <f t="shared" si="170"/>
        <v>80.904300084392176</v>
      </c>
      <c r="O645" s="101">
        <f t="shared" si="171"/>
        <v>1.9311772568655903</v>
      </c>
      <c r="P645" s="101">
        <f t="shared" si="172"/>
        <v>1.9311772568655903</v>
      </c>
      <c r="Q645" s="101">
        <f t="shared" si="173"/>
        <v>391.00071092623853</v>
      </c>
      <c r="R645" s="101">
        <f t="shared" si="174"/>
        <v>13.894745665125837</v>
      </c>
      <c r="S645" s="101">
        <f t="shared" si="178"/>
        <v>350.44671416376588</v>
      </c>
      <c r="T645" s="101">
        <f t="shared" si="180"/>
        <v>476.01098973653779</v>
      </c>
      <c r="U645" s="101">
        <f t="shared" si="180"/>
        <v>35.552841161495131</v>
      </c>
      <c r="V645" s="33">
        <f t="shared" si="175"/>
        <v>999.99999999999989</v>
      </c>
      <c r="W645" s="105">
        <f t="shared" si="176"/>
        <v>463385.7230294004</v>
      </c>
      <c r="X645" s="112">
        <f t="shared" si="179"/>
        <v>488.43616910196693</v>
      </c>
      <c r="Y645" s="32">
        <f>(uNES*L645+ uOCEX*G645+uEREX*'PH + UC'!H645+uHOEX*I645+uNES*S645+ uOCEX*N645+uEREX*O645+uHOEX*P645)/(1+oDR)^A$5:A$65536</f>
        <v>262.99873249163596</v>
      </c>
    </row>
    <row r="646" spans="1:25" x14ac:dyDescent="0.25">
      <c r="A646" s="4">
        <v>640</v>
      </c>
      <c r="C646" s="110">
        <f>IF(male=0,VLOOKUP((A644:A1478/'Life tables'!$I$2)+age,lifetable,13,1),IF(male=1,VLOOKUP((A644:A1478/'Life tables'!$I$2)+age,lifetable,10,1),"error"))</f>
        <v>1.0903171265725931E-3</v>
      </c>
      <c r="F646" s="101">
        <f t="shared" si="163"/>
        <v>159.8911746467378</v>
      </c>
      <c r="G646" s="101">
        <f t="shared" si="164"/>
        <v>16.061403127056586</v>
      </c>
      <c r="H646" s="101">
        <f t="shared" si="165"/>
        <v>0.36754547831522583</v>
      </c>
      <c r="I646" s="101">
        <f t="shared" si="166"/>
        <v>0.36754547831522583</v>
      </c>
      <c r="J646" s="101">
        <f t="shared" si="167"/>
        <v>85.202924401570257</v>
      </c>
      <c r="K646" s="101">
        <f t="shared" si="168"/>
        <v>21.686907063096246</v>
      </c>
      <c r="L646" s="101">
        <f t="shared" si="177"/>
        <v>36.204849098384258</v>
      </c>
      <c r="M646" s="101">
        <f t="shared" si="169"/>
        <v>840.10882535326209</v>
      </c>
      <c r="N646" s="101">
        <f t="shared" si="170"/>
        <v>80.904300084392986</v>
      </c>
      <c r="O646" s="101">
        <f t="shared" si="171"/>
        <v>1.9311772568656098</v>
      </c>
      <c r="P646" s="101">
        <f t="shared" si="172"/>
        <v>1.9311772568656098</v>
      </c>
      <c r="Q646" s="101">
        <f t="shared" si="173"/>
        <v>392.00911850197656</v>
      </c>
      <c r="R646" s="101">
        <f t="shared" si="174"/>
        <v>13.917245535805755</v>
      </c>
      <c r="S646" s="101">
        <f t="shared" si="178"/>
        <v>349.41580671735557</v>
      </c>
      <c r="T646" s="101">
        <f t="shared" si="180"/>
        <v>477.21204290354683</v>
      </c>
      <c r="U646" s="101">
        <f t="shared" si="180"/>
        <v>35.604152598902004</v>
      </c>
      <c r="V646" s="33">
        <f t="shared" si="175"/>
        <v>999.99999999999989</v>
      </c>
      <c r="W646" s="105">
        <f t="shared" si="176"/>
        <v>461407.34989729489</v>
      </c>
      <c r="X646" s="112">
        <f t="shared" si="179"/>
        <v>487.18380449755114</v>
      </c>
      <c r="Y646" s="32">
        <f>(uNES*L646+ uOCEX*G646+uEREX*'PH + UC'!H646+uHOEX*I646+uNES*S646+ uOCEX*N646+uEREX*O646+uHOEX*P646)/(1+oDR)^A$5:A$65536</f>
        <v>262.22613259366346</v>
      </c>
    </row>
    <row r="647" spans="1:25" x14ac:dyDescent="0.25">
      <c r="A647" s="4">
        <v>641</v>
      </c>
      <c r="C647" s="110">
        <f>IF(male=0,VLOOKUP((A645:A1479/'Life tables'!$I$2)+age,lifetable,13,1),IF(male=1,VLOOKUP((A645:A1479/'Life tables'!$I$2)+age,lifetable,10,1),"error"))</f>
        <v>1.0903171265725931E-3</v>
      </c>
      <c r="F647" s="101">
        <f t="shared" ref="F647:F710" si="181">E646*(1-pCAPH)+F646*(1-pCAPH)+M646*(pUAPH)</f>
        <v>159.89117464672967</v>
      </c>
      <c r="G647" s="101">
        <f t="shared" ref="G647:G710" si="182">F647*(rrOSEX)</f>
        <v>16.061403127055769</v>
      </c>
      <c r="H647" s="101">
        <f t="shared" ref="H647:H710" si="183">F647*rrEREX</f>
        <v>0.36754547831520712</v>
      </c>
      <c r="I647" s="101">
        <f t="shared" ref="I647:I710" si="184">F647*rrHOEX</f>
        <v>0.36754547831520712</v>
      </c>
      <c r="J647" s="101">
        <f t="shared" ref="J647:J710" si="185">F647*mr + G647*mr + H647*mr+I647*mr +J646</f>
        <v>85.395569992841217</v>
      </c>
      <c r="K647" s="101">
        <f t="shared" ref="K647:K710" si="186">F647*amr + I647*amrHOEX +K646</f>
        <v>21.715718629823197</v>
      </c>
      <c r="L647" s="101">
        <f t="shared" si="177"/>
        <v>35.983391940379065</v>
      </c>
      <c r="M647" s="101">
        <f t="shared" ref="M647:M710" si="187">E646*pCAPH+F646*pCAPH+M646*(1-pUAPH)</f>
        <v>840.10882535327028</v>
      </c>
      <c r="N647" s="101">
        <f t="shared" ref="N647:N710" si="188">M647*rrOSEXc</f>
        <v>80.904300084393782</v>
      </c>
      <c r="O647" s="101">
        <f t="shared" ref="O647:O710" si="189">M647*rrEREXc</f>
        <v>1.9311772568656287</v>
      </c>
      <c r="P647" s="101">
        <f t="shared" ref="P647:P710" si="190">M647*rrHOEXc</f>
        <v>1.9311772568656287</v>
      </c>
      <c r="Q647" s="101">
        <f t="shared" ref="Q647:Q710" si="191">M647*mr + N647*mr + O647*mr+P647*mr+Q646</f>
        <v>393.01752607771459</v>
      </c>
      <c r="R647" s="101">
        <f t="shared" ref="R647:R710" si="192">M647*amrc + P647*amrHOEX+R646</f>
        <v>13.939745406485672</v>
      </c>
      <c r="S647" s="101">
        <f t="shared" si="178"/>
        <v>348.38489927094503</v>
      </c>
      <c r="T647" s="101">
        <f t="shared" si="180"/>
        <v>478.41309607055581</v>
      </c>
      <c r="U647" s="101">
        <f t="shared" si="180"/>
        <v>35.655464036308871</v>
      </c>
      <c r="V647" s="33">
        <f t="shared" ref="V647:V710" si="193">SUM(F647,M647)</f>
        <v>1000</v>
      </c>
      <c r="W647" s="105">
        <f t="shared" ref="W647:W710" si="194">(cNES*L647+cOSEX*G647+cEREX*H647+cHOEX*I647 + cNES*S647 + cOSEX*N647 + cEREX*O647 + cHOEX*P647)/(1+cDR)^A$5:A$65536</f>
        <v>459432.91234951722</v>
      </c>
      <c r="X647" s="112">
        <f t="shared" si="179"/>
        <v>485.93143989313529</v>
      </c>
      <c r="Y647" s="32">
        <f>(uNES*L647+ uOCEX*G647+uEREX*'PH + UC'!H647+uHOEX*I647+uNES*S647+ uOCEX*N647+uEREX*O647+uHOEX*P647)/(1+oDR)^A$5:A$65536</f>
        <v>261.45395532518137</v>
      </c>
    </row>
    <row r="648" spans="1:25" x14ac:dyDescent="0.25">
      <c r="A648" s="4">
        <v>642</v>
      </c>
      <c r="C648" s="110">
        <f>IF(male=0,VLOOKUP((A646:A1480/'Life tables'!$I$2)+age,lifetable,13,1),IF(male=1,VLOOKUP((A646:A1480/'Life tables'!$I$2)+age,lifetable,10,1),"error"))</f>
        <v>1.0903171265725931E-3</v>
      </c>
      <c r="F648" s="101">
        <f t="shared" si="181"/>
        <v>159.89117464672191</v>
      </c>
      <c r="G648" s="101">
        <f t="shared" si="182"/>
        <v>16.061403127054991</v>
      </c>
      <c r="H648" s="101">
        <f t="shared" si="183"/>
        <v>0.3675454783151893</v>
      </c>
      <c r="I648" s="101">
        <f t="shared" si="184"/>
        <v>0.3675454783151893</v>
      </c>
      <c r="J648" s="101">
        <f t="shared" si="185"/>
        <v>85.588215584112163</v>
      </c>
      <c r="K648" s="101">
        <f t="shared" si="186"/>
        <v>21.744530196550144</v>
      </c>
      <c r="L648" s="101">
        <f t="shared" ref="L648:L711" si="195">F648-SUM(G648:K648)</f>
        <v>35.761934782374226</v>
      </c>
      <c r="M648" s="101">
        <f t="shared" si="187"/>
        <v>840.10882535327801</v>
      </c>
      <c r="N648" s="101">
        <f t="shared" si="188"/>
        <v>80.904300084394521</v>
      </c>
      <c r="O648" s="101">
        <f t="shared" si="189"/>
        <v>1.9311772568656465</v>
      </c>
      <c r="P648" s="101">
        <f t="shared" si="190"/>
        <v>1.9311772568656465</v>
      </c>
      <c r="Q648" s="101">
        <f t="shared" si="191"/>
        <v>394.02593365345268</v>
      </c>
      <c r="R648" s="101">
        <f t="shared" si="192"/>
        <v>13.962245277165589</v>
      </c>
      <c r="S648" s="101">
        <f t="shared" ref="S648:S711" si="196">M648-SUM(N648:R648)</f>
        <v>347.35399182453386</v>
      </c>
      <c r="T648" s="101">
        <f t="shared" si="180"/>
        <v>479.61414923756485</v>
      </c>
      <c r="U648" s="101">
        <f t="shared" si="180"/>
        <v>35.706775473715737</v>
      </c>
      <c r="V648" s="33">
        <f t="shared" si="193"/>
        <v>999.99999999999989</v>
      </c>
      <c r="W648" s="105">
        <f t="shared" si="194"/>
        <v>457462.40395274298</v>
      </c>
      <c r="X648" s="112">
        <f t="shared" ref="X648:X711" si="197">(L648+G648+H648+I648+N648+O648+P648+S648)</f>
        <v>484.67907528871928</v>
      </c>
      <c r="Y648" s="32">
        <f>(uNES*L648+ uOCEX*G648+uEREX*'PH + UC'!H648+uHOEX*I648+uNES*S648+ uOCEX*N648+uEREX*O648+uHOEX*P648)/(1+oDR)^A$5:A$65536</f>
        <v>260.68220050700251</v>
      </c>
    </row>
    <row r="649" spans="1:25" x14ac:dyDescent="0.25">
      <c r="A649" s="4">
        <v>643</v>
      </c>
      <c r="C649" s="110">
        <f>IF(male=0,VLOOKUP((A647:A1481/'Life tables'!$I$2)+age,lifetable,13,1),IF(male=1,VLOOKUP((A647:A1481/'Life tables'!$I$2)+age,lifetable,10,1),"error"))</f>
        <v>1.0903171265725931E-3</v>
      </c>
      <c r="F649" s="101">
        <f t="shared" si="181"/>
        <v>159.89117464671449</v>
      </c>
      <c r="G649" s="101">
        <f t="shared" si="182"/>
        <v>16.061403127054245</v>
      </c>
      <c r="H649" s="101">
        <f t="shared" si="183"/>
        <v>0.36754547831517226</v>
      </c>
      <c r="I649" s="101">
        <f t="shared" si="184"/>
        <v>0.36754547831517226</v>
      </c>
      <c r="J649" s="101">
        <f t="shared" si="185"/>
        <v>85.780861175383109</v>
      </c>
      <c r="K649" s="101">
        <f t="shared" si="186"/>
        <v>21.773341763277092</v>
      </c>
      <c r="L649" s="101">
        <f t="shared" si="195"/>
        <v>35.5404776243697</v>
      </c>
      <c r="M649" s="101">
        <f t="shared" si="187"/>
        <v>840.1088253532854</v>
      </c>
      <c r="N649" s="101">
        <f t="shared" si="188"/>
        <v>80.904300084395231</v>
      </c>
      <c r="O649" s="101">
        <f t="shared" si="189"/>
        <v>1.9311772568656633</v>
      </c>
      <c r="P649" s="101">
        <f t="shared" si="190"/>
        <v>1.9311772568656633</v>
      </c>
      <c r="Q649" s="101">
        <f t="shared" si="191"/>
        <v>395.03434122919077</v>
      </c>
      <c r="R649" s="101">
        <f t="shared" si="192"/>
        <v>13.984745147845507</v>
      </c>
      <c r="S649" s="101">
        <f t="shared" si="196"/>
        <v>346.32308437812253</v>
      </c>
      <c r="T649" s="101">
        <f t="shared" si="180"/>
        <v>480.81520240457388</v>
      </c>
      <c r="U649" s="101">
        <f t="shared" si="180"/>
        <v>35.758086911122597</v>
      </c>
      <c r="V649" s="33">
        <f t="shared" si="193"/>
        <v>999.99999999999989</v>
      </c>
      <c r="W649" s="105">
        <f t="shared" si="194"/>
        <v>455495.81828323792</v>
      </c>
      <c r="X649" s="112">
        <f t="shared" si="197"/>
        <v>483.42671068430337</v>
      </c>
      <c r="Y649" s="32">
        <f>(uNES*L649+ uOCEX*G649+uEREX*'PH + UC'!H649+uHOEX*I649+uNES*S649+ uOCEX*N649+uEREX*O649+uHOEX*P649)/(1+oDR)^A$5:A$65536</f>
        <v>259.91086796000798</v>
      </c>
    </row>
    <row r="650" spans="1:25" x14ac:dyDescent="0.25">
      <c r="A650" s="4">
        <v>644</v>
      </c>
      <c r="C650" s="110">
        <f>IF(male=0,VLOOKUP((A648:A1482/'Life tables'!$I$2)+age,lifetable,13,1),IF(male=1,VLOOKUP((A648:A1482/'Life tables'!$I$2)+age,lifetable,10,1),"error"))</f>
        <v>1.0903171265725931E-3</v>
      </c>
      <c r="F650" s="101">
        <f t="shared" si="181"/>
        <v>159.89117464670741</v>
      </c>
      <c r="G650" s="101">
        <f t="shared" si="182"/>
        <v>16.061403127053534</v>
      </c>
      <c r="H650" s="101">
        <f t="shared" si="183"/>
        <v>0.36754547831515599</v>
      </c>
      <c r="I650" s="101">
        <f t="shared" si="184"/>
        <v>0.36754547831515599</v>
      </c>
      <c r="J650" s="101">
        <f t="shared" si="185"/>
        <v>85.97350676665404</v>
      </c>
      <c r="K650" s="101">
        <f t="shared" si="186"/>
        <v>21.802153330004039</v>
      </c>
      <c r="L650" s="101">
        <f t="shared" si="195"/>
        <v>35.319020466365487</v>
      </c>
      <c r="M650" s="101">
        <f t="shared" si="187"/>
        <v>840.10882535329245</v>
      </c>
      <c r="N650" s="101">
        <f t="shared" si="188"/>
        <v>80.904300084395913</v>
      </c>
      <c r="O650" s="101">
        <f t="shared" si="189"/>
        <v>1.9311772568656795</v>
      </c>
      <c r="P650" s="101">
        <f t="shared" si="190"/>
        <v>1.9311772568656795</v>
      </c>
      <c r="Q650" s="101">
        <f t="shared" si="191"/>
        <v>396.04274880492886</v>
      </c>
      <c r="R650" s="101">
        <f t="shared" si="192"/>
        <v>14.007245018525424</v>
      </c>
      <c r="S650" s="101">
        <f t="shared" si="196"/>
        <v>345.29217693171086</v>
      </c>
      <c r="T650" s="101">
        <f t="shared" si="180"/>
        <v>482.01625557158292</v>
      </c>
      <c r="U650" s="101">
        <f t="shared" si="180"/>
        <v>35.809398348529463</v>
      </c>
      <c r="V650" s="33">
        <f t="shared" si="193"/>
        <v>999.99999999999989</v>
      </c>
      <c r="W650" s="105">
        <f t="shared" si="194"/>
        <v>453533.14892684325</v>
      </c>
      <c r="X650" s="112">
        <f t="shared" si="197"/>
        <v>482.17434607988747</v>
      </c>
      <c r="Y650" s="32">
        <f>(uNES*L650+ uOCEX*G650+uEREX*'PH + UC'!H650+uHOEX*I650+uNES*S650+ uOCEX*N650+uEREX*O650+uHOEX*P650)/(1+oDR)^A$5:A$65536</f>
        <v>259.13995750514675</v>
      </c>
    </row>
    <row r="651" spans="1:25" x14ac:dyDescent="0.25">
      <c r="A651" s="4">
        <v>645</v>
      </c>
      <c r="C651" s="110">
        <f>IF(male=0,VLOOKUP((A649:A1483/'Life tables'!$I$2)+age,lifetable,13,1),IF(male=1,VLOOKUP((A649:A1483/'Life tables'!$I$2)+age,lifetable,10,1),"error"))</f>
        <v>1.0903171265725931E-3</v>
      </c>
      <c r="F651" s="101">
        <f t="shared" si="181"/>
        <v>159.89117464670065</v>
      </c>
      <c r="G651" s="101">
        <f t="shared" si="182"/>
        <v>16.061403127052856</v>
      </c>
      <c r="H651" s="101">
        <f t="shared" si="183"/>
        <v>0.36754547831514045</v>
      </c>
      <c r="I651" s="101">
        <f t="shared" si="184"/>
        <v>0.36754547831514045</v>
      </c>
      <c r="J651" s="101">
        <f t="shared" si="185"/>
        <v>86.166152357924958</v>
      </c>
      <c r="K651" s="101">
        <f t="shared" si="186"/>
        <v>21.830964896730983</v>
      </c>
      <c r="L651" s="101">
        <f t="shared" si="195"/>
        <v>35.097563308361572</v>
      </c>
      <c r="M651" s="101">
        <f t="shared" si="187"/>
        <v>840.10882535329927</v>
      </c>
      <c r="N651" s="101">
        <f t="shared" si="188"/>
        <v>80.904300084396567</v>
      </c>
      <c r="O651" s="101">
        <f t="shared" si="189"/>
        <v>1.9311772568656953</v>
      </c>
      <c r="P651" s="101">
        <f t="shared" si="190"/>
        <v>1.9311772568656953</v>
      </c>
      <c r="Q651" s="101">
        <f t="shared" si="191"/>
        <v>397.05115638066695</v>
      </c>
      <c r="R651" s="101">
        <f t="shared" si="192"/>
        <v>14.029744889205343</v>
      </c>
      <c r="S651" s="101">
        <f t="shared" si="196"/>
        <v>344.26126948529901</v>
      </c>
      <c r="T651" s="101">
        <f t="shared" si="180"/>
        <v>483.2173087385919</v>
      </c>
      <c r="U651" s="101">
        <f t="shared" si="180"/>
        <v>35.860709785936322</v>
      </c>
      <c r="V651" s="33">
        <f t="shared" si="193"/>
        <v>999.99999999999989</v>
      </c>
      <c r="W651" s="105">
        <f t="shared" si="194"/>
        <v>451574.38947896252</v>
      </c>
      <c r="X651" s="112">
        <f t="shared" si="197"/>
        <v>480.92198147547174</v>
      </c>
      <c r="Y651" s="32">
        <f>(uNES*L651+ uOCEX*G651+uEREX*'PH + UC'!H651+uHOEX*I651+uNES*S651+ uOCEX*N651+uEREX*O651+uHOEX*P651)/(1+oDR)^A$5:A$65536</f>
        <v>258.36946896343602</v>
      </c>
    </row>
    <row r="652" spans="1:25" x14ac:dyDescent="0.25">
      <c r="A652" s="4">
        <v>646</v>
      </c>
      <c r="C652" s="110">
        <f>IF(male=0,VLOOKUP((A650:A1484/'Life tables'!$I$2)+age,lifetable,13,1),IF(male=1,VLOOKUP((A650:A1484/'Life tables'!$I$2)+age,lifetable,10,1),"error"))</f>
        <v>1.0903171265725931E-3</v>
      </c>
      <c r="F652" s="101">
        <f t="shared" si="181"/>
        <v>159.8911746466942</v>
      </c>
      <c r="G652" s="101">
        <f t="shared" si="182"/>
        <v>16.061403127052206</v>
      </c>
      <c r="H652" s="101">
        <f t="shared" si="183"/>
        <v>0.36754547831512563</v>
      </c>
      <c r="I652" s="101">
        <f t="shared" si="184"/>
        <v>0.36754547831512563</v>
      </c>
      <c r="J652" s="101">
        <f t="shared" si="185"/>
        <v>86.358797949195875</v>
      </c>
      <c r="K652" s="101">
        <f t="shared" si="186"/>
        <v>21.859776463457926</v>
      </c>
      <c r="L652" s="101">
        <f t="shared" si="195"/>
        <v>34.876106150357941</v>
      </c>
      <c r="M652" s="101">
        <f t="shared" si="187"/>
        <v>840.10882535330563</v>
      </c>
      <c r="N652" s="101">
        <f t="shared" si="188"/>
        <v>80.904300084397178</v>
      </c>
      <c r="O652" s="101">
        <f t="shared" si="189"/>
        <v>1.93117725686571</v>
      </c>
      <c r="P652" s="101">
        <f t="shared" si="190"/>
        <v>1.93117725686571</v>
      </c>
      <c r="Q652" s="101">
        <f t="shared" si="191"/>
        <v>398.05956395640504</v>
      </c>
      <c r="R652" s="101">
        <f t="shared" si="192"/>
        <v>14.052244759885262</v>
      </c>
      <c r="S652" s="101">
        <f t="shared" si="196"/>
        <v>343.23036203888677</v>
      </c>
      <c r="T652" s="101">
        <f t="shared" si="180"/>
        <v>484.41836190560093</v>
      </c>
      <c r="U652" s="101">
        <f t="shared" si="180"/>
        <v>35.912021223343189</v>
      </c>
      <c r="V652" s="33">
        <f t="shared" si="193"/>
        <v>999.99999999999977</v>
      </c>
      <c r="W652" s="105">
        <f t="shared" si="194"/>
        <v>449619.53354454768</v>
      </c>
      <c r="X652" s="112">
        <f t="shared" si="197"/>
        <v>479.66961687105572</v>
      </c>
      <c r="Y652" s="32">
        <f>(uNES*L652+ uOCEX*G652+uEREX*'PH + UC'!H652+uHOEX*I652+uNES*S652+ uOCEX*N652+uEREX*O652+uHOEX*P652)/(1+oDR)^A$5:A$65536</f>
        <v>257.59940215596089</v>
      </c>
    </row>
    <row r="653" spans="1:25" x14ac:dyDescent="0.25">
      <c r="A653" s="4">
        <v>647</v>
      </c>
      <c r="C653" s="110">
        <f>IF(male=0,VLOOKUP((A651:A1485/'Life tables'!$I$2)+age,lifetable,13,1),IF(male=1,VLOOKUP((A651:A1485/'Life tables'!$I$2)+age,lifetable,10,1),"error"))</f>
        <v>1.0903171265725931E-3</v>
      </c>
      <c r="F653" s="101">
        <f t="shared" si="181"/>
        <v>159.89117464668803</v>
      </c>
      <c r="G653" s="101">
        <f t="shared" si="182"/>
        <v>16.061403127051587</v>
      </c>
      <c r="H653" s="101">
        <f t="shared" si="183"/>
        <v>0.36754547831511142</v>
      </c>
      <c r="I653" s="101">
        <f t="shared" si="184"/>
        <v>0.36754547831511142</v>
      </c>
      <c r="J653" s="101">
        <f t="shared" si="185"/>
        <v>86.551443540466778</v>
      </c>
      <c r="K653" s="101">
        <f t="shared" si="186"/>
        <v>21.88858803018487</v>
      </c>
      <c r="L653" s="101">
        <f t="shared" si="195"/>
        <v>34.654648992354566</v>
      </c>
      <c r="M653" s="101">
        <f t="shared" si="187"/>
        <v>840.10882535331177</v>
      </c>
      <c r="N653" s="101">
        <f t="shared" si="188"/>
        <v>80.904300084397775</v>
      </c>
      <c r="O653" s="101">
        <f t="shared" si="189"/>
        <v>1.9311772568657239</v>
      </c>
      <c r="P653" s="101">
        <f t="shared" si="190"/>
        <v>1.9311772568657239</v>
      </c>
      <c r="Q653" s="101">
        <f t="shared" si="191"/>
        <v>399.06797153214313</v>
      </c>
      <c r="R653" s="101">
        <f t="shared" si="192"/>
        <v>14.074744630565181</v>
      </c>
      <c r="S653" s="101">
        <f t="shared" si="196"/>
        <v>342.19945459247424</v>
      </c>
      <c r="T653" s="101">
        <f t="shared" si="180"/>
        <v>485.61941507260991</v>
      </c>
      <c r="U653" s="101">
        <f t="shared" si="180"/>
        <v>35.963332660750055</v>
      </c>
      <c r="V653" s="33">
        <f t="shared" si="193"/>
        <v>999.99999999999977</v>
      </c>
      <c r="W653" s="105">
        <f t="shared" si="194"/>
        <v>447668.5747380869</v>
      </c>
      <c r="X653" s="112">
        <f t="shared" si="197"/>
        <v>478.41725226663988</v>
      </c>
      <c r="Y653" s="32">
        <f>(uNES*L653+ uOCEX*G653+uEREX*'PH + UC'!H653+uHOEX*I653+uNES*S653+ uOCEX*N653+uEREX*O653+uHOEX*P653)/(1+oDR)^A$5:A$65536</f>
        <v>256.82975690387457</v>
      </c>
    </row>
    <row r="654" spans="1:25" x14ac:dyDescent="0.25">
      <c r="A654" s="4">
        <v>648</v>
      </c>
      <c r="C654" s="110">
        <f>IF(male=0,VLOOKUP((A652:A1486/'Life tables'!$I$2)+age,lifetable,13,1),IF(male=1,VLOOKUP((A652:A1486/'Life tables'!$I$2)+age,lifetable,10,1),"error"))</f>
        <v>1.0903171265725931E-3</v>
      </c>
      <c r="F654" s="101">
        <f t="shared" si="181"/>
        <v>159.89117464668215</v>
      </c>
      <c r="G654" s="101">
        <f t="shared" si="182"/>
        <v>16.061403127050994</v>
      </c>
      <c r="H654" s="101">
        <f t="shared" si="183"/>
        <v>0.36754547831509793</v>
      </c>
      <c r="I654" s="101">
        <f t="shared" si="184"/>
        <v>0.36754547831509793</v>
      </c>
      <c r="J654" s="101">
        <f t="shared" si="185"/>
        <v>86.744089131737681</v>
      </c>
      <c r="K654" s="101">
        <f t="shared" si="186"/>
        <v>21.91739959691181</v>
      </c>
      <c r="L654" s="101">
        <f t="shared" si="195"/>
        <v>34.433191834351462</v>
      </c>
      <c r="M654" s="101">
        <f t="shared" si="187"/>
        <v>840.10882535331768</v>
      </c>
      <c r="N654" s="101">
        <f t="shared" si="188"/>
        <v>80.904300084398344</v>
      </c>
      <c r="O654" s="101">
        <f t="shared" si="189"/>
        <v>1.9311772568657377</v>
      </c>
      <c r="P654" s="101">
        <f t="shared" si="190"/>
        <v>1.9311772568657377</v>
      </c>
      <c r="Q654" s="101">
        <f t="shared" si="191"/>
        <v>400.07637910788122</v>
      </c>
      <c r="R654" s="101">
        <f t="shared" si="192"/>
        <v>14.0972445012451</v>
      </c>
      <c r="S654" s="101">
        <f t="shared" si="196"/>
        <v>341.16854714606154</v>
      </c>
      <c r="T654" s="101">
        <f t="shared" si="180"/>
        <v>486.82046823961889</v>
      </c>
      <c r="U654" s="101">
        <f t="shared" si="180"/>
        <v>36.014644098156907</v>
      </c>
      <c r="V654" s="33">
        <f t="shared" si="193"/>
        <v>999.99999999999977</v>
      </c>
      <c r="W654" s="105">
        <f t="shared" si="194"/>
        <v>445721.50668358948</v>
      </c>
      <c r="X654" s="112">
        <f t="shared" si="197"/>
        <v>477.16488766222403</v>
      </c>
      <c r="Y654" s="32">
        <f>(uNES*L654+ uOCEX*G654+uEREX*'PH + UC'!H654+uHOEX*I654+uNES*S654+ uOCEX*N654+uEREX*O654+uHOEX*P654)/(1+oDR)^A$5:A$65536</f>
        <v>256.06053302839808</v>
      </c>
    </row>
    <row r="655" spans="1:25" x14ac:dyDescent="0.25">
      <c r="A655" s="4">
        <v>649</v>
      </c>
      <c r="C655" s="110">
        <f>IF(male=0,VLOOKUP((A653:A1487/'Life tables'!$I$2)+age,lifetable,13,1),IF(male=1,VLOOKUP((A653:A1487/'Life tables'!$I$2)+age,lifetable,10,1),"error"))</f>
        <v>1.0903171265725931E-3</v>
      </c>
      <c r="F655" s="101">
        <f t="shared" si="181"/>
        <v>159.89117464667649</v>
      </c>
      <c r="G655" s="101">
        <f t="shared" si="182"/>
        <v>16.061403127050426</v>
      </c>
      <c r="H655" s="101">
        <f t="shared" si="183"/>
        <v>0.36754547831508488</v>
      </c>
      <c r="I655" s="101">
        <f t="shared" si="184"/>
        <v>0.36754547831508488</v>
      </c>
      <c r="J655" s="101">
        <f t="shared" si="185"/>
        <v>86.93673472300857</v>
      </c>
      <c r="K655" s="101">
        <f t="shared" si="186"/>
        <v>21.94621116363875</v>
      </c>
      <c r="L655" s="101">
        <f t="shared" si="195"/>
        <v>34.21173467634857</v>
      </c>
      <c r="M655" s="101">
        <f t="shared" si="187"/>
        <v>840.10882535332325</v>
      </c>
      <c r="N655" s="101">
        <f t="shared" si="188"/>
        <v>80.904300084398884</v>
      </c>
      <c r="O655" s="101">
        <f t="shared" si="189"/>
        <v>1.9311772568657504</v>
      </c>
      <c r="P655" s="101">
        <f t="shared" si="190"/>
        <v>1.9311772568657504</v>
      </c>
      <c r="Q655" s="101">
        <f t="shared" si="191"/>
        <v>401.08478668361931</v>
      </c>
      <c r="R655" s="101">
        <f t="shared" si="192"/>
        <v>14.11974437192502</v>
      </c>
      <c r="S655" s="101">
        <f t="shared" si="196"/>
        <v>340.1376396996485</v>
      </c>
      <c r="T655" s="101">
        <f t="shared" si="180"/>
        <v>488.02152140662787</v>
      </c>
      <c r="U655" s="101">
        <f t="shared" si="180"/>
        <v>36.065955535563774</v>
      </c>
      <c r="V655" s="33">
        <f t="shared" si="193"/>
        <v>999.99999999999977</v>
      </c>
      <c r="W655" s="105">
        <f t="shared" si="194"/>
        <v>443778.32301457308</v>
      </c>
      <c r="X655" s="112">
        <f t="shared" si="197"/>
        <v>475.91252305780802</v>
      </c>
      <c r="Y655" s="32">
        <f>(uNES*L655+ uOCEX*G655+uEREX*'PH + UC'!H655+uHOEX*I655+uNES*S655+ uOCEX*N655+uEREX*O655+uHOEX*P655)/(1+oDR)^A$5:A$65536</f>
        <v>255.2917303508207</v>
      </c>
    </row>
    <row r="656" spans="1:25" x14ac:dyDescent="0.25">
      <c r="A656" s="4">
        <v>650</v>
      </c>
      <c r="C656" s="110">
        <f>IF(male=0,VLOOKUP((A654:A1488/'Life tables'!$I$2)+age,lifetable,13,1),IF(male=1,VLOOKUP((A654:A1488/'Life tables'!$I$2)+age,lifetable,10,1),"error"))</f>
        <v>1.0903171265725931E-3</v>
      </c>
      <c r="F656" s="101">
        <f t="shared" si="181"/>
        <v>159.89117464667112</v>
      </c>
      <c r="G656" s="101">
        <f t="shared" si="182"/>
        <v>16.061403127049889</v>
      </c>
      <c r="H656" s="101">
        <f t="shared" si="183"/>
        <v>0.36754547831507256</v>
      </c>
      <c r="I656" s="101">
        <f t="shared" si="184"/>
        <v>0.36754547831507256</v>
      </c>
      <c r="J656" s="101">
        <f t="shared" si="185"/>
        <v>87.129380314279459</v>
      </c>
      <c r="K656" s="101">
        <f t="shared" si="186"/>
        <v>21.975022730365691</v>
      </c>
      <c r="L656" s="101">
        <f t="shared" si="195"/>
        <v>33.990277518345934</v>
      </c>
      <c r="M656" s="101">
        <f t="shared" si="187"/>
        <v>840.10882535332871</v>
      </c>
      <c r="N656" s="101">
        <f t="shared" si="188"/>
        <v>80.904300084399409</v>
      </c>
      <c r="O656" s="101">
        <f t="shared" si="189"/>
        <v>1.931177256865763</v>
      </c>
      <c r="P656" s="101">
        <f t="shared" si="190"/>
        <v>1.931177256865763</v>
      </c>
      <c r="Q656" s="101">
        <f t="shared" si="191"/>
        <v>402.09319425935746</v>
      </c>
      <c r="R656" s="101">
        <f t="shared" si="192"/>
        <v>14.142244242604939</v>
      </c>
      <c r="S656" s="101">
        <f t="shared" si="196"/>
        <v>339.10673225323541</v>
      </c>
      <c r="T656" s="101">
        <f t="shared" si="180"/>
        <v>489.2225745736369</v>
      </c>
      <c r="U656" s="101">
        <f t="shared" si="180"/>
        <v>36.117266972970626</v>
      </c>
      <c r="V656" s="33">
        <f t="shared" si="193"/>
        <v>999.99999999999977</v>
      </c>
      <c r="W656" s="105">
        <f t="shared" si="194"/>
        <v>441839.01737405109</v>
      </c>
      <c r="X656" s="112">
        <f t="shared" si="197"/>
        <v>474.66015845339234</v>
      </c>
      <c r="Y656" s="32">
        <f>(uNES*L656+ uOCEX*G656+uEREX*'PH + UC'!H656+uHOEX*I656+uNES*S656+ uOCEX*N656+uEREX*O656+uHOEX*P656)/(1+oDR)^A$5:A$65536</f>
        <v>254.52334869249944</v>
      </c>
    </row>
    <row r="657" spans="1:25" x14ac:dyDescent="0.25">
      <c r="A657" s="4">
        <v>651</v>
      </c>
      <c r="C657" s="110">
        <f>IF(male=0,VLOOKUP((A655:A1489/'Life tables'!$I$2)+age,lifetable,13,1),IF(male=1,VLOOKUP((A655:A1489/'Life tables'!$I$2)+age,lifetable,10,1),"error"))</f>
        <v>1.0903171265725931E-3</v>
      </c>
      <c r="F657" s="101">
        <f t="shared" si="181"/>
        <v>159.89117464666597</v>
      </c>
      <c r="G657" s="101">
        <f t="shared" si="182"/>
        <v>16.06140312704937</v>
      </c>
      <c r="H657" s="101">
        <f t="shared" si="183"/>
        <v>0.36754547831506074</v>
      </c>
      <c r="I657" s="101">
        <f t="shared" si="184"/>
        <v>0.36754547831506074</v>
      </c>
      <c r="J657" s="101">
        <f t="shared" si="185"/>
        <v>87.322025905550333</v>
      </c>
      <c r="K657" s="101">
        <f t="shared" si="186"/>
        <v>22.003834297092631</v>
      </c>
      <c r="L657" s="101">
        <f t="shared" si="195"/>
        <v>33.768820360343511</v>
      </c>
      <c r="M657" s="101">
        <f t="shared" si="187"/>
        <v>840.10882535333394</v>
      </c>
      <c r="N657" s="101">
        <f t="shared" si="188"/>
        <v>80.904300084399907</v>
      </c>
      <c r="O657" s="101">
        <f t="shared" si="189"/>
        <v>1.931177256865775</v>
      </c>
      <c r="P657" s="101">
        <f t="shared" si="190"/>
        <v>1.931177256865775</v>
      </c>
      <c r="Q657" s="101">
        <f t="shared" si="191"/>
        <v>403.10160183509561</v>
      </c>
      <c r="R657" s="101">
        <f t="shared" si="192"/>
        <v>14.164744113284858</v>
      </c>
      <c r="S657" s="101">
        <f t="shared" si="196"/>
        <v>338.07582480682197</v>
      </c>
      <c r="T657" s="101">
        <f t="shared" si="180"/>
        <v>490.42362774064594</v>
      </c>
      <c r="U657" s="101">
        <f t="shared" si="180"/>
        <v>36.168578410377492</v>
      </c>
      <c r="V657" s="33">
        <f t="shared" si="193"/>
        <v>999.99999999999989</v>
      </c>
      <c r="W657" s="105">
        <f t="shared" si="194"/>
        <v>439903.58341451746</v>
      </c>
      <c r="X657" s="112">
        <f t="shared" si="197"/>
        <v>473.40779384897644</v>
      </c>
      <c r="Y657" s="32">
        <f>(uNES*L657+ uOCEX*G657+uEREX*'PH + UC'!H657+uHOEX*I657+uNES*S657+ uOCEX*N657+uEREX*O657+uHOEX*P657)/(1+oDR)^A$5:A$65536</f>
        <v>253.75538787485934</v>
      </c>
    </row>
    <row r="658" spans="1:25" x14ac:dyDescent="0.25">
      <c r="A658" s="4">
        <v>652</v>
      </c>
      <c r="C658" s="110">
        <f>IF(male=0,VLOOKUP((A656:A1490/'Life tables'!$I$2)+age,lifetable,13,1),IF(male=1,VLOOKUP((A656:A1490/'Life tables'!$I$2)+age,lifetable,10,1),"error"))</f>
        <v>1.0903171265725931E-3</v>
      </c>
      <c r="F658" s="101">
        <f t="shared" si="181"/>
        <v>159.89117464666106</v>
      </c>
      <c r="G658" s="101">
        <f t="shared" si="182"/>
        <v>16.061403127048877</v>
      </c>
      <c r="H658" s="101">
        <f t="shared" si="183"/>
        <v>0.36754547831504941</v>
      </c>
      <c r="I658" s="101">
        <f t="shared" si="184"/>
        <v>0.36754547831504941</v>
      </c>
      <c r="J658" s="101">
        <f t="shared" si="185"/>
        <v>87.514671496821208</v>
      </c>
      <c r="K658" s="101">
        <f t="shared" si="186"/>
        <v>22.032645863819567</v>
      </c>
      <c r="L658" s="101">
        <f t="shared" si="195"/>
        <v>33.547363202341302</v>
      </c>
      <c r="M658" s="101">
        <f t="shared" si="187"/>
        <v>840.10882535333883</v>
      </c>
      <c r="N658" s="101">
        <f t="shared" si="188"/>
        <v>80.904300084400376</v>
      </c>
      <c r="O658" s="101">
        <f t="shared" si="189"/>
        <v>1.9311772568657861</v>
      </c>
      <c r="P658" s="101">
        <f t="shared" si="190"/>
        <v>1.9311772568657861</v>
      </c>
      <c r="Q658" s="101">
        <f t="shared" si="191"/>
        <v>404.11000941083375</v>
      </c>
      <c r="R658" s="101">
        <f t="shared" si="192"/>
        <v>14.187243983964777</v>
      </c>
      <c r="S658" s="101">
        <f t="shared" si="196"/>
        <v>337.04491736040836</v>
      </c>
      <c r="T658" s="101">
        <f t="shared" si="180"/>
        <v>491.62468090765498</v>
      </c>
      <c r="U658" s="101">
        <f t="shared" si="180"/>
        <v>36.219889847784344</v>
      </c>
      <c r="V658" s="33">
        <f t="shared" si="193"/>
        <v>999.99999999999989</v>
      </c>
      <c r="W658" s="105">
        <f t="shared" si="194"/>
        <v>437972.01479793544</v>
      </c>
      <c r="X658" s="112">
        <f t="shared" si="197"/>
        <v>472.15542924456059</v>
      </c>
      <c r="Y658" s="32">
        <f>(uNES*L658+ uOCEX*G658+uEREX*'PH + UC'!H658+uHOEX*I658+uNES*S658+ uOCEX*N658+uEREX*O658+uHOEX*P658)/(1+oDR)^A$5:A$65536</f>
        <v>252.98784771939305</v>
      </c>
    </row>
    <row r="659" spans="1:25" x14ac:dyDescent="0.25">
      <c r="A659" s="4">
        <v>653</v>
      </c>
      <c r="C659" s="110">
        <f>IF(male=0,VLOOKUP((A657:A1491/'Life tables'!$I$2)+age,lifetable,13,1),IF(male=1,VLOOKUP((A657:A1491/'Life tables'!$I$2)+age,lifetable,10,1),"error"))</f>
        <v>1.0903171265725931E-3</v>
      </c>
      <c r="F659" s="101">
        <f t="shared" si="181"/>
        <v>159.89117464665634</v>
      </c>
      <c r="G659" s="101">
        <f t="shared" si="182"/>
        <v>16.061403127048404</v>
      </c>
      <c r="H659" s="101">
        <f t="shared" si="183"/>
        <v>0.36754547831503859</v>
      </c>
      <c r="I659" s="101">
        <f t="shared" si="184"/>
        <v>0.36754547831503859</v>
      </c>
      <c r="J659" s="101">
        <f t="shared" si="185"/>
        <v>87.707317088092083</v>
      </c>
      <c r="K659" s="101">
        <f t="shared" si="186"/>
        <v>22.061457430546504</v>
      </c>
      <c r="L659" s="101">
        <f t="shared" si="195"/>
        <v>33.325906044339263</v>
      </c>
      <c r="M659" s="101">
        <f t="shared" si="187"/>
        <v>840.10882535334349</v>
      </c>
      <c r="N659" s="101">
        <f t="shared" si="188"/>
        <v>80.90430008440083</v>
      </c>
      <c r="O659" s="101">
        <f t="shared" si="189"/>
        <v>1.931177256865797</v>
      </c>
      <c r="P659" s="101">
        <f t="shared" si="190"/>
        <v>1.931177256865797</v>
      </c>
      <c r="Q659" s="101">
        <f t="shared" si="191"/>
        <v>405.1184169865719</v>
      </c>
      <c r="R659" s="101">
        <f t="shared" si="192"/>
        <v>14.209743854644696</v>
      </c>
      <c r="S659" s="101">
        <f t="shared" si="196"/>
        <v>336.01400991399453</v>
      </c>
      <c r="T659" s="101">
        <f t="shared" si="180"/>
        <v>492.82573407466396</v>
      </c>
      <c r="U659" s="101">
        <f t="shared" si="180"/>
        <v>36.271201285191196</v>
      </c>
      <c r="V659" s="33">
        <f t="shared" si="193"/>
        <v>999.99999999999977</v>
      </c>
      <c r="W659" s="105">
        <f t="shared" si="194"/>
        <v>436044.30519572174</v>
      </c>
      <c r="X659" s="112">
        <f t="shared" si="197"/>
        <v>470.90306464014469</v>
      </c>
      <c r="Y659" s="32">
        <f>(uNES*L659+ uOCEX*G659+uEREX*'PH + UC'!H659+uHOEX*I659+uNES*S659+ uOCEX*N659+uEREX*O659+uHOEX*P659)/(1+oDR)^A$5:A$65536</f>
        <v>252.22072804766151</v>
      </c>
    </row>
    <row r="660" spans="1:25" x14ac:dyDescent="0.25">
      <c r="A660" s="4">
        <v>654</v>
      </c>
      <c r="C660" s="110">
        <f>IF(male=0,VLOOKUP((A658:A1492/'Life tables'!$I$2)+age,lifetable,13,1),IF(male=1,VLOOKUP((A658:A1492/'Life tables'!$I$2)+age,lifetable,10,1),"error"))</f>
        <v>1.0903171265725931E-3</v>
      </c>
      <c r="F660" s="101">
        <f t="shared" si="181"/>
        <v>159.89117464665185</v>
      </c>
      <c r="G660" s="101">
        <f t="shared" si="182"/>
        <v>16.061403127047953</v>
      </c>
      <c r="H660" s="101">
        <f t="shared" si="183"/>
        <v>0.36754547831502826</v>
      </c>
      <c r="I660" s="101">
        <f t="shared" si="184"/>
        <v>0.36754547831502826</v>
      </c>
      <c r="J660" s="101">
        <f t="shared" si="185"/>
        <v>87.899962679362943</v>
      </c>
      <c r="K660" s="101">
        <f t="shared" si="186"/>
        <v>22.090268997273441</v>
      </c>
      <c r="L660" s="101">
        <f t="shared" si="195"/>
        <v>33.104448886337451</v>
      </c>
      <c r="M660" s="101">
        <f t="shared" si="187"/>
        <v>840.10882535334804</v>
      </c>
      <c r="N660" s="101">
        <f t="shared" si="188"/>
        <v>80.904300084401271</v>
      </c>
      <c r="O660" s="101">
        <f t="shared" si="189"/>
        <v>1.9311772568658074</v>
      </c>
      <c r="P660" s="101">
        <f t="shared" si="190"/>
        <v>1.9311772568658074</v>
      </c>
      <c r="Q660" s="101">
        <f t="shared" si="191"/>
        <v>406.12682456231005</v>
      </c>
      <c r="R660" s="101">
        <f t="shared" si="192"/>
        <v>14.232243725324615</v>
      </c>
      <c r="S660" s="101">
        <f t="shared" si="196"/>
        <v>334.98310246758047</v>
      </c>
      <c r="T660" s="101">
        <f t="shared" si="180"/>
        <v>494.02678724167299</v>
      </c>
      <c r="U660" s="101">
        <f t="shared" si="180"/>
        <v>36.322512722598056</v>
      </c>
      <c r="V660" s="33">
        <f t="shared" si="193"/>
        <v>999.99999999999989</v>
      </c>
      <c r="W660" s="105">
        <f t="shared" si="194"/>
        <v>434120.44828873564</v>
      </c>
      <c r="X660" s="112">
        <f t="shared" si="197"/>
        <v>469.65070003572879</v>
      </c>
      <c r="Y660" s="32">
        <f>(uNES*L660+ uOCEX*G660+uEREX*'PH + UC'!H660+uHOEX*I660+uNES*S660+ uOCEX*N660+uEREX*O660+uHOEX*P660)/(1+oDR)^A$5:A$65536</f>
        <v>251.45402868129327</v>
      </c>
    </row>
    <row r="661" spans="1:25" x14ac:dyDescent="0.25">
      <c r="A661" s="4">
        <v>655</v>
      </c>
      <c r="C661" s="110">
        <f>IF(male=0,VLOOKUP((A659:A1493/'Life tables'!$I$2)+age,lifetable,13,1),IF(male=1,VLOOKUP((A659:A1493/'Life tables'!$I$2)+age,lifetable,10,1),"error"))</f>
        <v>1.0903171265725931E-3</v>
      </c>
      <c r="F661" s="101">
        <f t="shared" si="181"/>
        <v>159.89117464664756</v>
      </c>
      <c r="G661" s="101">
        <f t="shared" si="182"/>
        <v>16.061403127047519</v>
      </c>
      <c r="H661" s="101">
        <f t="shared" si="183"/>
        <v>0.36754547831501838</v>
      </c>
      <c r="I661" s="101">
        <f t="shared" si="184"/>
        <v>0.36754547831501838</v>
      </c>
      <c r="J661" s="101">
        <f t="shared" si="185"/>
        <v>88.092608270633804</v>
      </c>
      <c r="K661" s="101">
        <f t="shared" si="186"/>
        <v>22.119080564000377</v>
      </c>
      <c r="L661" s="101">
        <f t="shared" si="195"/>
        <v>32.88299172833581</v>
      </c>
      <c r="M661" s="101">
        <f t="shared" si="187"/>
        <v>840.10882535335224</v>
      </c>
      <c r="N661" s="101">
        <f t="shared" si="188"/>
        <v>80.904300084401669</v>
      </c>
      <c r="O661" s="101">
        <f t="shared" si="189"/>
        <v>1.931177256865817</v>
      </c>
      <c r="P661" s="101">
        <f t="shared" si="190"/>
        <v>1.931177256865817</v>
      </c>
      <c r="Q661" s="101">
        <f t="shared" si="191"/>
        <v>407.1352321380482</v>
      </c>
      <c r="R661" s="101">
        <f t="shared" si="192"/>
        <v>14.254743596004534</v>
      </c>
      <c r="S661" s="101">
        <f t="shared" si="196"/>
        <v>333.95219502116623</v>
      </c>
      <c r="T661" s="101">
        <f t="shared" si="180"/>
        <v>495.22784040868203</v>
      </c>
      <c r="U661" s="101">
        <f t="shared" si="180"/>
        <v>36.373824160004915</v>
      </c>
      <c r="V661" s="33">
        <f t="shared" si="193"/>
        <v>999.99999999999977</v>
      </c>
      <c r="W661" s="105">
        <f t="shared" si="194"/>
        <v>432200.43776726373</v>
      </c>
      <c r="X661" s="112">
        <f t="shared" si="197"/>
        <v>468.39833543131294</v>
      </c>
      <c r="Y661" s="32">
        <f>(uNES*L661+ uOCEX*G661+uEREX*'PH + UC'!H661+uHOEX*I661+uNES*S661+ uOCEX*N661+uEREX*O661+uHOEX*P661)/(1+oDR)^A$5:A$65536</f>
        <v>250.68774944198469</v>
      </c>
    </row>
    <row r="662" spans="1:25" x14ac:dyDescent="0.25">
      <c r="A662" s="4">
        <v>656</v>
      </c>
      <c r="C662" s="110">
        <f>IF(male=0,VLOOKUP((A660:A1494/'Life tables'!$I$2)+age,lifetable,13,1),IF(male=1,VLOOKUP((A660:A1494/'Life tables'!$I$2)+age,lifetable,10,1),"error"))</f>
        <v>1.0903171265725931E-3</v>
      </c>
      <c r="F662" s="101">
        <f t="shared" si="181"/>
        <v>159.89117464664346</v>
      </c>
      <c r="G662" s="101">
        <f t="shared" si="182"/>
        <v>16.061403127047111</v>
      </c>
      <c r="H662" s="101">
        <f t="shared" si="183"/>
        <v>0.367545478315009</v>
      </c>
      <c r="I662" s="101">
        <f t="shared" si="184"/>
        <v>0.367545478315009</v>
      </c>
      <c r="J662" s="101">
        <f t="shared" si="185"/>
        <v>88.285253861904664</v>
      </c>
      <c r="K662" s="101">
        <f t="shared" si="186"/>
        <v>22.147892130727314</v>
      </c>
      <c r="L662" s="101">
        <f t="shared" si="195"/>
        <v>32.661534570334354</v>
      </c>
      <c r="M662" s="101">
        <f t="shared" si="187"/>
        <v>840.10882535335634</v>
      </c>
      <c r="N662" s="101">
        <f t="shared" si="188"/>
        <v>80.904300084402067</v>
      </c>
      <c r="O662" s="101">
        <f t="shared" si="189"/>
        <v>1.9311772568658265</v>
      </c>
      <c r="P662" s="101">
        <f t="shared" si="190"/>
        <v>1.9311772568658265</v>
      </c>
      <c r="Q662" s="101">
        <f t="shared" si="191"/>
        <v>408.14363971378634</v>
      </c>
      <c r="R662" s="101">
        <f t="shared" si="192"/>
        <v>14.277243466684453</v>
      </c>
      <c r="S662" s="101">
        <f t="shared" si="196"/>
        <v>332.92128757475183</v>
      </c>
      <c r="T662" s="101">
        <f t="shared" si="180"/>
        <v>496.42889357569101</v>
      </c>
      <c r="U662" s="101">
        <f t="shared" si="180"/>
        <v>36.425135597411767</v>
      </c>
      <c r="V662" s="33">
        <f t="shared" si="193"/>
        <v>999.99999999999977</v>
      </c>
      <c r="W662" s="105">
        <f t="shared" si="194"/>
        <v>430284.26733100781</v>
      </c>
      <c r="X662" s="112">
        <f t="shared" si="197"/>
        <v>467.14597082689704</v>
      </c>
      <c r="Y662" s="32">
        <f>(uNES*L662+ uOCEX*G662+uEREX*'PH + UC'!H662+uHOEX*I662+uNES*S662+ uOCEX*N662+uEREX*O662+uHOEX*P662)/(1+oDR)^A$5:A$65536</f>
        <v>249.92189015149984</v>
      </c>
    </row>
    <row r="663" spans="1:25" x14ac:dyDescent="0.25">
      <c r="A663" s="4">
        <v>657</v>
      </c>
      <c r="C663" s="110">
        <f>IF(male=0,VLOOKUP((A661:A1495/'Life tables'!$I$2)+age,lifetable,13,1),IF(male=1,VLOOKUP((A661:A1495/'Life tables'!$I$2)+age,lifetable,10,1),"error"))</f>
        <v>1.0903171265725931E-3</v>
      </c>
      <c r="F663" s="101">
        <f t="shared" si="181"/>
        <v>159.89117464663954</v>
      </c>
      <c r="G663" s="101">
        <f t="shared" si="182"/>
        <v>16.061403127046717</v>
      </c>
      <c r="H663" s="101">
        <f t="shared" si="183"/>
        <v>0.36754547831499995</v>
      </c>
      <c r="I663" s="101">
        <f t="shared" si="184"/>
        <v>0.36754547831499995</v>
      </c>
      <c r="J663" s="101">
        <f t="shared" si="185"/>
        <v>88.47789945317551</v>
      </c>
      <c r="K663" s="101">
        <f t="shared" si="186"/>
        <v>22.176703697454247</v>
      </c>
      <c r="L663" s="101">
        <f t="shared" si="195"/>
        <v>32.440077412333068</v>
      </c>
      <c r="M663" s="101">
        <f t="shared" si="187"/>
        <v>840.10882535336032</v>
      </c>
      <c r="N663" s="101">
        <f t="shared" si="188"/>
        <v>80.90430008440245</v>
      </c>
      <c r="O663" s="101">
        <f t="shared" si="189"/>
        <v>1.9311772568658356</v>
      </c>
      <c r="P663" s="101">
        <f t="shared" si="190"/>
        <v>1.9311772568658356</v>
      </c>
      <c r="Q663" s="101">
        <f t="shared" si="191"/>
        <v>409.15204728952449</v>
      </c>
      <c r="R663" s="101">
        <f t="shared" si="192"/>
        <v>14.299743337364372</v>
      </c>
      <c r="S663" s="101">
        <f t="shared" si="196"/>
        <v>331.89038012833737</v>
      </c>
      <c r="T663" s="101">
        <f t="shared" si="180"/>
        <v>497.62994674269999</v>
      </c>
      <c r="U663" s="101">
        <f t="shared" si="180"/>
        <v>36.476447034818619</v>
      </c>
      <c r="V663" s="33">
        <f t="shared" si="193"/>
        <v>999.99999999999989</v>
      </c>
      <c r="W663" s="105">
        <f t="shared" si="194"/>
        <v>428371.9306890709</v>
      </c>
      <c r="X663" s="112">
        <f t="shared" si="197"/>
        <v>465.89360622248125</v>
      </c>
      <c r="Y663" s="32">
        <f>(uNES*L663+ uOCEX*G663+uEREX*'PH + UC'!H663+uHOEX*I663+uNES*S663+ uOCEX*N663+uEREX*O663+uHOEX*P663)/(1+oDR)^A$5:A$65536</f>
        <v>249.15645063167094</v>
      </c>
    </row>
    <row r="664" spans="1:25" x14ac:dyDescent="0.25">
      <c r="A664" s="4">
        <v>658</v>
      </c>
      <c r="C664" s="110">
        <f>IF(male=0,VLOOKUP((A662:A1496/'Life tables'!$I$2)+age,lifetable,13,1),IF(male=1,VLOOKUP((A662:A1496/'Life tables'!$I$2)+age,lifetable,10,1),"error"))</f>
        <v>1.0903171265725931E-3</v>
      </c>
      <c r="F664" s="101">
        <f t="shared" si="181"/>
        <v>159.89117464663579</v>
      </c>
      <c r="G664" s="101">
        <f t="shared" si="182"/>
        <v>16.06140312704634</v>
      </c>
      <c r="H664" s="101">
        <f t="shared" si="183"/>
        <v>0.36754547831499135</v>
      </c>
      <c r="I664" s="101">
        <f t="shared" si="184"/>
        <v>0.36754547831499135</v>
      </c>
      <c r="J664" s="101">
        <f t="shared" si="185"/>
        <v>88.670545044446357</v>
      </c>
      <c r="K664" s="101">
        <f t="shared" si="186"/>
        <v>22.20551526418118</v>
      </c>
      <c r="L664" s="101">
        <f t="shared" si="195"/>
        <v>32.218620254331938</v>
      </c>
      <c r="M664" s="101">
        <f t="shared" si="187"/>
        <v>840.10882535336407</v>
      </c>
      <c r="N664" s="101">
        <f t="shared" si="188"/>
        <v>80.904300084402806</v>
      </c>
      <c r="O664" s="101">
        <f t="shared" si="189"/>
        <v>1.9311772568658443</v>
      </c>
      <c r="P664" s="101">
        <f t="shared" si="190"/>
        <v>1.9311772568658443</v>
      </c>
      <c r="Q664" s="101">
        <f t="shared" si="191"/>
        <v>410.16045486526264</v>
      </c>
      <c r="R664" s="101">
        <f t="shared" si="192"/>
        <v>14.322243208044291</v>
      </c>
      <c r="S664" s="101">
        <f t="shared" si="196"/>
        <v>330.85947268192263</v>
      </c>
      <c r="T664" s="101">
        <f t="shared" si="180"/>
        <v>498.83099990970902</v>
      </c>
      <c r="U664" s="101">
        <f t="shared" si="180"/>
        <v>36.527758472225472</v>
      </c>
      <c r="V664" s="33">
        <f t="shared" si="193"/>
        <v>999.99999999999989</v>
      </c>
      <c r="W664" s="105">
        <f t="shared" si="194"/>
        <v>426463.42155994446</v>
      </c>
      <c r="X664" s="112">
        <f t="shared" si="197"/>
        <v>464.64124161806541</v>
      </c>
      <c r="Y664" s="32">
        <f>(uNES*L664+ uOCEX*G664+uEREX*'PH + UC'!H664+uHOEX*I664+uNES*S664+ uOCEX*N664+uEREX*O664+uHOEX*P664)/(1+oDR)^A$5:A$65536</f>
        <v>248.39143070439744</v>
      </c>
    </row>
    <row r="665" spans="1:25" x14ac:dyDescent="0.25">
      <c r="A665" s="4">
        <v>659</v>
      </c>
      <c r="C665" s="110">
        <f>IF(male=0,VLOOKUP((A663:A1497/'Life tables'!$I$2)+age,lifetable,13,1),IF(male=1,VLOOKUP((A663:A1497/'Life tables'!$I$2)+age,lifetable,10,1),"error"))</f>
        <v>1.0903171265725931E-3</v>
      </c>
      <c r="F665" s="101">
        <f t="shared" si="181"/>
        <v>159.89117464663221</v>
      </c>
      <c r="G665" s="101">
        <f t="shared" si="182"/>
        <v>16.061403127045978</v>
      </c>
      <c r="H665" s="101">
        <f t="shared" si="183"/>
        <v>0.36754547831498313</v>
      </c>
      <c r="I665" s="101">
        <f t="shared" si="184"/>
        <v>0.36754547831498313</v>
      </c>
      <c r="J665" s="101">
        <f t="shared" si="185"/>
        <v>88.863190635717203</v>
      </c>
      <c r="K665" s="101">
        <f t="shared" si="186"/>
        <v>22.234326830908113</v>
      </c>
      <c r="L665" s="101">
        <f t="shared" si="195"/>
        <v>31.997163096330951</v>
      </c>
      <c r="M665" s="101">
        <f t="shared" si="187"/>
        <v>840.10882535336759</v>
      </c>
      <c r="N665" s="101">
        <f t="shared" si="188"/>
        <v>80.904300084403147</v>
      </c>
      <c r="O665" s="101">
        <f t="shared" si="189"/>
        <v>1.9311772568658523</v>
      </c>
      <c r="P665" s="101">
        <f t="shared" si="190"/>
        <v>1.9311772568658523</v>
      </c>
      <c r="Q665" s="101">
        <f t="shared" si="191"/>
        <v>411.16886244100078</v>
      </c>
      <c r="R665" s="101">
        <f t="shared" si="192"/>
        <v>14.344743078724212</v>
      </c>
      <c r="S665" s="101">
        <f t="shared" si="196"/>
        <v>329.82856523550777</v>
      </c>
      <c r="T665" s="101">
        <f t="shared" si="180"/>
        <v>500.032053076718</v>
      </c>
      <c r="U665" s="101">
        <f t="shared" si="180"/>
        <v>36.579069909632324</v>
      </c>
      <c r="V665" s="33">
        <f t="shared" si="193"/>
        <v>999.99999999999977</v>
      </c>
      <c r="W665" s="105">
        <f t="shared" si="194"/>
        <v>424558.73367149418</v>
      </c>
      <c r="X665" s="112">
        <f t="shared" si="197"/>
        <v>463.38887701364951</v>
      </c>
      <c r="Y665" s="32">
        <f>(uNES*L665+ uOCEX*G665+uEREX*'PH + UC'!H665+uHOEX*I665+uNES*S665+ uOCEX*N665+uEREX*O665+uHOEX*P665)/(1+oDR)^A$5:A$65536</f>
        <v>247.62683019164703</v>
      </c>
    </row>
    <row r="666" spans="1:25" x14ac:dyDescent="0.25">
      <c r="A666" s="4">
        <v>660</v>
      </c>
      <c r="C666" s="110">
        <f>IF(male=0,VLOOKUP((A664:A1498/'Life tables'!$I$2)+age,lifetable,13,1),IF(male=1,VLOOKUP((A664:A1498/'Life tables'!$I$2)+age,lifetable,10,1),"error"))</f>
        <v>1.0903171265725931E-3</v>
      </c>
      <c r="F666" s="101">
        <f t="shared" si="181"/>
        <v>159.8911746466288</v>
      </c>
      <c r="G666" s="101">
        <f t="shared" si="182"/>
        <v>16.061403127045637</v>
      </c>
      <c r="H666" s="101">
        <f t="shared" si="183"/>
        <v>0.36754547831497525</v>
      </c>
      <c r="I666" s="101">
        <f t="shared" si="184"/>
        <v>0.36754547831497525</v>
      </c>
      <c r="J666" s="101">
        <f t="shared" si="185"/>
        <v>89.055836226988035</v>
      </c>
      <c r="K666" s="101">
        <f t="shared" si="186"/>
        <v>22.263138397635046</v>
      </c>
      <c r="L666" s="101">
        <f t="shared" si="195"/>
        <v>31.775705938330105</v>
      </c>
      <c r="M666" s="101">
        <f t="shared" si="187"/>
        <v>840.108825353371</v>
      </c>
      <c r="N666" s="101">
        <f t="shared" si="188"/>
        <v>80.904300084403474</v>
      </c>
      <c r="O666" s="101">
        <f t="shared" si="189"/>
        <v>1.9311772568658603</v>
      </c>
      <c r="P666" s="101">
        <f t="shared" si="190"/>
        <v>1.9311772568658603</v>
      </c>
      <c r="Q666" s="101">
        <f t="shared" si="191"/>
        <v>412.17727001673893</v>
      </c>
      <c r="R666" s="101">
        <f t="shared" si="192"/>
        <v>14.367242949404133</v>
      </c>
      <c r="S666" s="101">
        <f t="shared" si="196"/>
        <v>328.79765778909268</v>
      </c>
      <c r="T666" s="101">
        <f t="shared" si="180"/>
        <v>501.23310624372698</v>
      </c>
      <c r="U666" s="101">
        <f t="shared" si="180"/>
        <v>36.630381347039176</v>
      </c>
      <c r="V666" s="33">
        <f t="shared" si="193"/>
        <v>999.99999999999977</v>
      </c>
      <c r="W666" s="105">
        <f t="shared" si="194"/>
        <v>422657.86076094786</v>
      </c>
      <c r="X666" s="112">
        <f t="shared" si="197"/>
        <v>462.13651240923355</v>
      </c>
      <c r="Y666" s="32">
        <f>(uNES*L666+ uOCEX*G666+uEREX*'PH + UC'!H666+uHOEX*I666+uNES*S666+ uOCEX*N666+uEREX*O666+uHOEX*P666)/(1+oDR)^A$5:A$65536</f>
        <v>246.8626489154546</v>
      </c>
    </row>
    <row r="667" spans="1:25" x14ac:dyDescent="0.25">
      <c r="A667" s="4">
        <v>661</v>
      </c>
      <c r="C667" s="110">
        <f>IF(male=0,VLOOKUP((A665:A1499/'Life tables'!$I$2)+age,lifetable,13,1),IF(male=1,VLOOKUP((A665:A1499/'Life tables'!$I$2)+age,lifetable,10,1),"error"))</f>
        <v>1.0903171265725931E-3</v>
      </c>
      <c r="F667" s="101">
        <f t="shared" si="181"/>
        <v>159.89117464662556</v>
      </c>
      <c r="G667" s="101">
        <f t="shared" si="182"/>
        <v>16.06140312704531</v>
      </c>
      <c r="H667" s="101">
        <f t="shared" si="183"/>
        <v>0.36754547831496781</v>
      </c>
      <c r="I667" s="101">
        <f t="shared" si="184"/>
        <v>0.36754547831496781</v>
      </c>
      <c r="J667" s="101">
        <f t="shared" si="185"/>
        <v>89.248481818258867</v>
      </c>
      <c r="K667" s="101">
        <f t="shared" si="186"/>
        <v>22.291949964361979</v>
      </c>
      <c r="L667" s="101">
        <f t="shared" si="195"/>
        <v>31.554248780329459</v>
      </c>
      <c r="M667" s="101">
        <f t="shared" si="187"/>
        <v>840.1088253533743</v>
      </c>
      <c r="N667" s="101">
        <f t="shared" si="188"/>
        <v>80.9043000844038</v>
      </c>
      <c r="O667" s="101">
        <f t="shared" si="189"/>
        <v>1.9311772568658678</v>
      </c>
      <c r="P667" s="101">
        <f t="shared" si="190"/>
        <v>1.9311772568658678</v>
      </c>
      <c r="Q667" s="101">
        <f t="shared" si="191"/>
        <v>413.18567759247713</v>
      </c>
      <c r="R667" s="101">
        <f t="shared" si="192"/>
        <v>14.389742820084054</v>
      </c>
      <c r="S667" s="101">
        <f t="shared" si="196"/>
        <v>327.7667503426776</v>
      </c>
      <c r="T667" s="101">
        <f t="shared" si="180"/>
        <v>502.43415941073602</v>
      </c>
      <c r="U667" s="101">
        <f t="shared" si="180"/>
        <v>36.681692784446035</v>
      </c>
      <c r="V667" s="33">
        <f t="shared" si="193"/>
        <v>999.99999999999989</v>
      </c>
      <c r="W667" s="105">
        <f t="shared" si="194"/>
        <v>420760.79657488223</v>
      </c>
      <c r="X667" s="112">
        <f t="shared" si="197"/>
        <v>460.88414780481787</v>
      </c>
      <c r="Y667" s="32">
        <f>(uNES*L667+ uOCEX*G667+uEREX*'PH + UC'!H667+uHOEX*I667+uNES*S667+ uOCEX*N667+uEREX*O667+uHOEX*P667)/(1+oDR)^A$5:A$65536</f>
        <v>246.09888669792295</v>
      </c>
    </row>
    <row r="668" spans="1:25" x14ac:dyDescent="0.25">
      <c r="A668" s="4">
        <v>662</v>
      </c>
      <c r="C668" s="110">
        <f>IF(male=0,VLOOKUP((A666:A1500/'Life tables'!$I$2)+age,lifetable,13,1),IF(male=1,VLOOKUP((A666:A1500/'Life tables'!$I$2)+age,lifetable,10,1),"error"))</f>
        <v>1.0903171265725931E-3</v>
      </c>
      <c r="F668" s="101">
        <f t="shared" si="181"/>
        <v>159.89117464662243</v>
      </c>
      <c r="G668" s="101">
        <f t="shared" si="182"/>
        <v>16.061403127044997</v>
      </c>
      <c r="H668" s="101">
        <f t="shared" si="183"/>
        <v>0.36754547831496065</v>
      </c>
      <c r="I668" s="101">
        <f t="shared" si="184"/>
        <v>0.36754547831496065</v>
      </c>
      <c r="J668" s="101">
        <f t="shared" si="185"/>
        <v>89.441127409529699</v>
      </c>
      <c r="K668" s="101">
        <f t="shared" si="186"/>
        <v>22.320761531088909</v>
      </c>
      <c r="L668" s="101">
        <f t="shared" si="195"/>
        <v>31.332791622328898</v>
      </c>
      <c r="M668" s="101">
        <f t="shared" si="187"/>
        <v>840.10882535337748</v>
      </c>
      <c r="N668" s="101">
        <f t="shared" si="188"/>
        <v>80.904300084404099</v>
      </c>
      <c r="O668" s="101">
        <f t="shared" si="189"/>
        <v>1.9311772568658752</v>
      </c>
      <c r="P668" s="101">
        <f t="shared" si="190"/>
        <v>1.9311772568658752</v>
      </c>
      <c r="Q668" s="101">
        <f t="shared" si="191"/>
        <v>414.19408516821534</v>
      </c>
      <c r="R668" s="101">
        <f t="shared" si="192"/>
        <v>14.412242690763975</v>
      </c>
      <c r="S668" s="101">
        <f t="shared" si="196"/>
        <v>326.73584289626228</v>
      </c>
      <c r="T668" s="101">
        <f t="shared" si="180"/>
        <v>503.63521257774505</v>
      </c>
      <c r="U668" s="101">
        <f t="shared" si="180"/>
        <v>36.73300422185288</v>
      </c>
      <c r="V668" s="33">
        <f t="shared" si="193"/>
        <v>999.99999999999989</v>
      </c>
      <c r="W668" s="105">
        <f t="shared" si="194"/>
        <v>418867.53486920783</v>
      </c>
      <c r="X668" s="112">
        <f t="shared" si="197"/>
        <v>459.63178320040197</v>
      </c>
      <c r="Y668" s="32">
        <f>(uNES*L668+ uOCEX*G668+uEREX*'PH + UC'!H668+uHOEX*I668+uNES*S668+ uOCEX*N668+uEREX*O668+uHOEX*P668)/(1+oDR)^A$5:A$65536</f>
        <v>245.33554336122262</v>
      </c>
    </row>
    <row r="669" spans="1:25" x14ac:dyDescent="0.25">
      <c r="A669" s="4">
        <v>663</v>
      </c>
      <c r="C669" s="110">
        <f>IF(male=0,VLOOKUP((A667:A1501/'Life tables'!$I$2)+age,lifetable,13,1),IF(male=1,VLOOKUP((A667:A1501/'Life tables'!$I$2)+age,lifetable,10,1),"error"))</f>
        <v>1.0903171265725931E-3</v>
      </c>
      <c r="F669" s="101">
        <f t="shared" si="181"/>
        <v>159.89117464661945</v>
      </c>
      <c r="G669" s="101">
        <f t="shared" si="182"/>
        <v>16.061403127044699</v>
      </c>
      <c r="H669" s="101">
        <f t="shared" si="183"/>
        <v>0.36754547831495377</v>
      </c>
      <c r="I669" s="101">
        <f t="shared" si="184"/>
        <v>0.36754547831495377</v>
      </c>
      <c r="J669" s="101">
        <f t="shared" si="185"/>
        <v>89.633773000800517</v>
      </c>
      <c r="K669" s="101">
        <f t="shared" si="186"/>
        <v>22.349573097815838</v>
      </c>
      <c r="L669" s="101">
        <f t="shared" si="195"/>
        <v>31.111334464328479</v>
      </c>
      <c r="M669" s="101">
        <f t="shared" si="187"/>
        <v>840.10882535338044</v>
      </c>
      <c r="N669" s="101">
        <f t="shared" si="188"/>
        <v>80.904300084404383</v>
      </c>
      <c r="O669" s="101">
        <f t="shared" si="189"/>
        <v>1.9311772568658818</v>
      </c>
      <c r="P669" s="101">
        <f t="shared" si="190"/>
        <v>1.9311772568658818</v>
      </c>
      <c r="Q669" s="101">
        <f t="shared" si="191"/>
        <v>415.20249274395354</v>
      </c>
      <c r="R669" s="101">
        <f t="shared" si="192"/>
        <v>14.434742561443896</v>
      </c>
      <c r="S669" s="101">
        <f t="shared" si="196"/>
        <v>325.70493544984686</v>
      </c>
      <c r="T669" s="101">
        <f t="shared" si="180"/>
        <v>504.83626574475409</v>
      </c>
      <c r="U669" s="101">
        <f t="shared" si="180"/>
        <v>36.784315659259732</v>
      </c>
      <c r="V669" s="33">
        <f t="shared" si="193"/>
        <v>999.99999999999989</v>
      </c>
      <c r="W669" s="105">
        <f t="shared" si="194"/>
        <v>416978.06940915837</v>
      </c>
      <c r="X669" s="112">
        <f t="shared" si="197"/>
        <v>458.37941859598607</v>
      </c>
      <c r="Y669" s="32">
        <f>(uNES*L669+ uOCEX*G669+uEREX*'PH + UC'!H669+uHOEX*I669+uNES*S669+ uOCEX*N669+uEREX*O669+uHOEX*P669)/(1+oDR)^A$5:A$65536</f>
        <v>244.57261872759173</v>
      </c>
    </row>
    <row r="670" spans="1:25" x14ac:dyDescent="0.25">
      <c r="A670" s="4">
        <v>664</v>
      </c>
      <c r="C670" s="110">
        <f>IF(male=0,VLOOKUP((A668:A1502/'Life tables'!$I$2)+age,lifetable,13,1),IF(male=1,VLOOKUP((A668:A1502/'Life tables'!$I$2)+age,lifetable,10,1),"error"))</f>
        <v>1.0903171265725931E-3</v>
      </c>
      <c r="F670" s="101">
        <f t="shared" si="181"/>
        <v>159.89117464661661</v>
      </c>
      <c r="G670" s="101">
        <f t="shared" si="182"/>
        <v>16.061403127044411</v>
      </c>
      <c r="H670" s="101">
        <f t="shared" si="183"/>
        <v>0.36754547831494727</v>
      </c>
      <c r="I670" s="101">
        <f t="shared" si="184"/>
        <v>0.36754547831494727</v>
      </c>
      <c r="J670" s="101">
        <f t="shared" si="185"/>
        <v>89.826418592071335</v>
      </c>
      <c r="K670" s="101">
        <f t="shared" si="186"/>
        <v>22.378384664542768</v>
      </c>
      <c r="L670" s="101">
        <f t="shared" si="195"/>
        <v>30.889877306328202</v>
      </c>
      <c r="M670" s="101">
        <f t="shared" si="187"/>
        <v>840.10882535338328</v>
      </c>
      <c r="N670" s="101">
        <f t="shared" si="188"/>
        <v>80.904300084404667</v>
      </c>
      <c r="O670" s="101">
        <f t="shared" si="189"/>
        <v>1.9311772568658885</v>
      </c>
      <c r="P670" s="101">
        <f t="shared" si="190"/>
        <v>1.9311772568658885</v>
      </c>
      <c r="Q670" s="101">
        <f t="shared" si="191"/>
        <v>416.21090031969175</v>
      </c>
      <c r="R670" s="101">
        <f t="shared" si="192"/>
        <v>14.457242432123817</v>
      </c>
      <c r="S670" s="101">
        <f t="shared" si="196"/>
        <v>324.6740280034312</v>
      </c>
      <c r="T670" s="101">
        <f t="shared" si="180"/>
        <v>506.03731891176307</v>
      </c>
      <c r="U670" s="101">
        <f t="shared" si="180"/>
        <v>36.835627096666585</v>
      </c>
      <c r="V670" s="33">
        <f t="shared" si="193"/>
        <v>999.99999999999989</v>
      </c>
      <c r="W670" s="105">
        <f t="shared" si="194"/>
        <v>415092.39396927576</v>
      </c>
      <c r="X670" s="112">
        <f t="shared" si="197"/>
        <v>457.12705399157016</v>
      </c>
      <c r="Y670" s="32">
        <f>(uNES*L670+ uOCEX*G670+uEREX*'PH + UC'!H670+uHOEX*I670+uNES*S670+ uOCEX*N670+uEREX*O670+uHOEX*P670)/(1+oDR)^A$5:A$65536</f>
        <v>243.81011261933565</v>
      </c>
    </row>
    <row r="671" spans="1:25" x14ac:dyDescent="0.25">
      <c r="A671" s="4">
        <v>665</v>
      </c>
      <c r="C671" s="110">
        <f>IF(male=0,VLOOKUP((A669:A1503/'Life tables'!$I$2)+age,lifetable,13,1),IF(male=1,VLOOKUP((A669:A1503/'Life tables'!$I$2)+age,lifetable,10,1),"error"))</f>
        <v>1.0903171265725931E-3</v>
      </c>
      <c r="F671" s="101">
        <f t="shared" si="181"/>
        <v>159.8911746466139</v>
      </c>
      <c r="G671" s="101">
        <f t="shared" si="182"/>
        <v>16.061403127044141</v>
      </c>
      <c r="H671" s="101">
        <f t="shared" si="183"/>
        <v>0.36754547831494105</v>
      </c>
      <c r="I671" s="101">
        <f t="shared" si="184"/>
        <v>0.36754547831494105</v>
      </c>
      <c r="J671" s="101">
        <f t="shared" si="185"/>
        <v>90.019064183342152</v>
      </c>
      <c r="K671" s="101">
        <f t="shared" si="186"/>
        <v>22.407196231269698</v>
      </c>
      <c r="L671" s="101">
        <f t="shared" si="195"/>
        <v>30.668420148328039</v>
      </c>
      <c r="M671" s="101">
        <f t="shared" si="187"/>
        <v>840.10882535338601</v>
      </c>
      <c r="N671" s="101">
        <f t="shared" si="188"/>
        <v>80.904300084404923</v>
      </c>
      <c r="O671" s="101">
        <f t="shared" si="189"/>
        <v>1.9311772568658947</v>
      </c>
      <c r="P671" s="101">
        <f t="shared" si="190"/>
        <v>1.9311772568658947</v>
      </c>
      <c r="Q671" s="101">
        <f t="shared" si="191"/>
        <v>417.21930789542995</v>
      </c>
      <c r="R671" s="101">
        <f t="shared" si="192"/>
        <v>14.479742302803738</v>
      </c>
      <c r="S671" s="101">
        <f t="shared" si="196"/>
        <v>323.64312055701566</v>
      </c>
      <c r="T671" s="101">
        <f t="shared" si="180"/>
        <v>507.2383720787721</v>
      </c>
      <c r="U671" s="101">
        <f t="shared" si="180"/>
        <v>36.886938534073437</v>
      </c>
      <c r="V671" s="33">
        <f t="shared" si="193"/>
        <v>999.99999999999989</v>
      </c>
      <c r="W671" s="105">
        <f t="shared" si="194"/>
        <v>413210.50233339833</v>
      </c>
      <c r="X671" s="112">
        <f t="shared" si="197"/>
        <v>455.87468938715449</v>
      </c>
      <c r="Y671" s="32">
        <f>(uNES*L671+ uOCEX*G671+uEREX*'PH + UC'!H671+uHOEX*I671+uNES*S671+ uOCEX*N671+uEREX*O671+uHOEX*P671)/(1+oDR)^A$5:A$65536</f>
        <v>243.04802485882806</v>
      </c>
    </row>
    <row r="672" spans="1:25" x14ac:dyDescent="0.25">
      <c r="A672" s="4">
        <v>666</v>
      </c>
      <c r="C672" s="110">
        <f>IF(male=0,VLOOKUP((A670:A1504/'Life tables'!$I$2)+age,lifetable,13,1),IF(male=1,VLOOKUP((A670:A1504/'Life tables'!$I$2)+age,lifetable,10,1),"error"))</f>
        <v>1.0903171265725931E-3</v>
      </c>
      <c r="F672" s="101">
        <f t="shared" si="181"/>
        <v>159.89117464661129</v>
      </c>
      <c r="G672" s="101">
        <f t="shared" si="182"/>
        <v>16.061403127043878</v>
      </c>
      <c r="H672" s="101">
        <f t="shared" si="183"/>
        <v>0.367545478314935</v>
      </c>
      <c r="I672" s="101">
        <f t="shared" si="184"/>
        <v>0.367545478314935</v>
      </c>
      <c r="J672" s="101">
        <f t="shared" si="185"/>
        <v>90.21170977461297</v>
      </c>
      <c r="K672" s="101">
        <f t="shared" si="186"/>
        <v>22.436007797996627</v>
      </c>
      <c r="L672" s="101">
        <f t="shared" si="195"/>
        <v>30.446962990327933</v>
      </c>
      <c r="M672" s="101">
        <f t="shared" si="187"/>
        <v>840.10882535338862</v>
      </c>
      <c r="N672" s="101">
        <f t="shared" si="188"/>
        <v>80.904300084405179</v>
      </c>
      <c r="O672" s="101">
        <f t="shared" si="189"/>
        <v>1.9311772568659007</v>
      </c>
      <c r="P672" s="101">
        <f t="shared" si="190"/>
        <v>1.9311772568659007</v>
      </c>
      <c r="Q672" s="101">
        <f t="shared" si="191"/>
        <v>418.22771547116815</v>
      </c>
      <c r="R672" s="101">
        <f t="shared" si="192"/>
        <v>14.502242173483658</v>
      </c>
      <c r="S672" s="101">
        <f t="shared" si="196"/>
        <v>322.6122131105999</v>
      </c>
      <c r="T672" s="101">
        <f t="shared" si="180"/>
        <v>508.43942524578114</v>
      </c>
      <c r="U672" s="101">
        <f t="shared" si="180"/>
        <v>36.938249971480289</v>
      </c>
      <c r="V672" s="33">
        <f t="shared" si="193"/>
        <v>999.99999999999989</v>
      </c>
      <c r="W672" s="105">
        <f t="shared" si="194"/>
        <v>411332.38829464547</v>
      </c>
      <c r="X672" s="112">
        <f t="shared" si="197"/>
        <v>454.62232478273859</v>
      </c>
      <c r="Y672" s="32">
        <f>(uNES*L672+ uOCEX*G672+uEREX*'PH + UC'!H672+uHOEX*I672+uNES*S672+ uOCEX*N672+uEREX*O672+uHOEX*P672)/(1+oDR)^A$5:A$65536</f>
        <v>242.2863552685094</v>
      </c>
    </row>
    <row r="673" spans="1:25" x14ac:dyDescent="0.25">
      <c r="A673" s="4">
        <v>667</v>
      </c>
      <c r="C673" s="110">
        <f>IF(male=0,VLOOKUP((A671:A1505/'Life tables'!$I$2)+age,lifetable,13,1),IF(male=1,VLOOKUP((A671:A1505/'Life tables'!$I$2)+age,lifetable,10,1),"error"))</f>
        <v>1.0903171265725931E-3</v>
      </c>
      <c r="F673" s="101">
        <f t="shared" si="181"/>
        <v>159.89117464660882</v>
      </c>
      <c r="G673" s="101">
        <f t="shared" si="182"/>
        <v>16.061403127043629</v>
      </c>
      <c r="H673" s="101">
        <f t="shared" si="183"/>
        <v>0.36754547831492934</v>
      </c>
      <c r="I673" s="101">
        <f t="shared" si="184"/>
        <v>0.36754547831492934</v>
      </c>
      <c r="J673" s="101">
        <f t="shared" si="185"/>
        <v>90.404355365883788</v>
      </c>
      <c r="K673" s="101">
        <f t="shared" si="186"/>
        <v>22.464819364723557</v>
      </c>
      <c r="L673" s="101">
        <f t="shared" si="195"/>
        <v>30.225505832327968</v>
      </c>
      <c r="M673" s="101">
        <f t="shared" si="187"/>
        <v>840.10882535339113</v>
      </c>
      <c r="N673" s="101">
        <f t="shared" si="188"/>
        <v>80.904300084405421</v>
      </c>
      <c r="O673" s="101">
        <f t="shared" si="189"/>
        <v>1.9311772568659065</v>
      </c>
      <c r="P673" s="101">
        <f t="shared" si="190"/>
        <v>1.9311772568659065</v>
      </c>
      <c r="Q673" s="101">
        <f t="shared" si="191"/>
        <v>419.23612304690636</v>
      </c>
      <c r="R673" s="101">
        <f t="shared" si="192"/>
        <v>14.524742044163579</v>
      </c>
      <c r="S673" s="101">
        <f t="shared" si="196"/>
        <v>321.58130566418401</v>
      </c>
      <c r="T673" s="101">
        <f t="shared" si="180"/>
        <v>509.64047841279012</v>
      </c>
      <c r="U673" s="101">
        <f t="shared" si="180"/>
        <v>36.989561408887134</v>
      </c>
      <c r="V673" s="33">
        <f t="shared" si="193"/>
        <v>1000</v>
      </c>
      <c r="W673" s="105">
        <f t="shared" si="194"/>
        <v>409458.04565540724</v>
      </c>
      <c r="X673" s="112">
        <f t="shared" si="197"/>
        <v>453.36996017832269</v>
      </c>
      <c r="Y673" s="32">
        <f>(uNES*L673+ uOCEX*G673+uEREX*'PH + UC'!H673+uHOEX*I673+uNES*S673+ uOCEX*N673+uEREX*O673+uHOEX*P673)/(1+oDR)^A$5:A$65536</f>
        <v>241.52510367088814</v>
      </c>
    </row>
    <row r="674" spans="1:25" x14ac:dyDescent="0.25">
      <c r="A674" s="4">
        <v>668</v>
      </c>
      <c r="C674" s="110">
        <f>IF(male=0,VLOOKUP((A672:A1506/'Life tables'!$I$2)+age,lifetable,13,1),IF(male=1,VLOOKUP((A672:A1506/'Life tables'!$I$2)+age,lifetable,10,1),"error"))</f>
        <v>1.0903171265725931E-3</v>
      </c>
      <c r="F674" s="101">
        <f t="shared" si="181"/>
        <v>159.89117464660646</v>
      </c>
      <c r="G674" s="101">
        <f t="shared" si="182"/>
        <v>16.061403127043391</v>
      </c>
      <c r="H674" s="101">
        <f t="shared" si="183"/>
        <v>0.3675454783149239</v>
      </c>
      <c r="I674" s="101">
        <f t="shared" si="184"/>
        <v>0.3675454783149239</v>
      </c>
      <c r="J674" s="101">
        <f t="shared" si="185"/>
        <v>90.597000957154592</v>
      </c>
      <c r="K674" s="101">
        <f t="shared" si="186"/>
        <v>22.493630931450486</v>
      </c>
      <c r="L674" s="101">
        <f t="shared" si="195"/>
        <v>30.004048674328146</v>
      </c>
      <c r="M674" s="101">
        <f t="shared" si="187"/>
        <v>840.10882535339351</v>
      </c>
      <c r="N674" s="101">
        <f t="shared" si="188"/>
        <v>80.904300084405648</v>
      </c>
      <c r="O674" s="101">
        <f t="shared" si="189"/>
        <v>1.931177256865912</v>
      </c>
      <c r="P674" s="101">
        <f t="shared" si="190"/>
        <v>1.931177256865912</v>
      </c>
      <c r="Q674" s="101">
        <f t="shared" si="191"/>
        <v>420.24453062264456</v>
      </c>
      <c r="R674" s="101">
        <f t="shared" si="192"/>
        <v>14.5472419148435</v>
      </c>
      <c r="S674" s="101">
        <f t="shared" si="196"/>
        <v>320.55039821776802</v>
      </c>
      <c r="T674" s="101">
        <f t="shared" si="180"/>
        <v>510.84153157979915</v>
      </c>
      <c r="U674" s="101">
        <f t="shared" si="180"/>
        <v>37.040872846293986</v>
      </c>
      <c r="V674" s="33">
        <f t="shared" si="193"/>
        <v>1000</v>
      </c>
      <c r="W674" s="105">
        <f t="shared" si="194"/>
        <v>407587.46822732978</v>
      </c>
      <c r="X674" s="112">
        <f t="shared" si="197"/>
        <v>452.1175955739069</v>
      </c>
      <c r="Y674" s="32">
        <f>(uNES*L674+ uOCEX*G674+uEREX*'PH + UC'!H674+uHOEX*I674+uNES*S674+ uOCEX*N674+uEREX*O674+uHOEX*P674)/(1+oDR)^A$5:A$65536</f>
        <v>240.76426988854013</v>
      </c>
    </row>
    <row r="675" spans="1:25" x14ac:dyDescent="0.25">
      <c r="A675" s="4">
        <v>669</v>
      </c>
      <c r="C675" s="110">
        <f>IF(male=0,VLOOKUP((A673:A1507/'Life tables'!$I$2)+age,lifetable,13,1),IF(male=1,VLOOKUP((A673:A1507/'Life tables'!$I$2)+age,lifetable,10,1),"error"))</f>
        <v>1.0903171265725931E-3</v>
      </c>
      <c r="F675" s="101">
        <f t="shared" si="181"/>
        <v>159.89117464660418</v>
      </c>
      <c r="G675" s="101">
        <f t="shared" si="182"/>
        <v>16.061403127043164</v>
      </c>
      <c r="H675" s="101">
        <f t="shared" si="183"/>
        <v>0.36754547831491868</v>
      </c>
      <c r="I675" s="101">
        <f t="shared" si="184"/>
        <v>0.36754547831491868</v>
      </c>
      <c r="J675" s="101">
        <f t="shared" si="185"/>
        <v>90.789646548425395</v>
      </c>
      <c r="K675" s="101">
        <f t="shared" si="186"/>
        <v>22.522442498177416</v>
      </c>
      <c r="L675" s="101">
        <f t="shared" si="195"/>
        <v>29.782591516328381</v>
      </c>
      <c r="M675" s="101">
        <f t="shared" si="187"/>
        <v>840.10882535339567</v>
      </c>
      <c r="N675" s="101">
        <f t="shared" si="188"/>
        <v>80.904300084405861</v>
      </c>
      <c r="O675" s="101">
        <f t="shared" si="189"/>
        <v>1.9311772568659169</v>
      </c>
      <c r="P675" s="101">
        <f t="shared" si="190"/>
        <v>1.9311772568659169</v>
      </c>
      <c r="Q675" s="101">
        <f t="shared" si="191"/>
        <v>421.25293819838276</v>
      </c>
      <c r="R675" s="101">
        <f t="shared" si="192"/>
        <v>14.569741785523421</v>
      </c>
      <c r="S675" s="101">
        <f t="shared" si="196"/>
        <v>319.5194907713518</v>
      </c>
      <c r="T675" s="101">
        <f t="shared" si="180"/>
        <v>512.04258474680819</v>
      </c>
      <c r="U675" s="101">
        <f t="shared" si="180"/>
        <v>37.092184283700838</v>
      </c>
      <c r="V675" s="33">
        <f t="shared" si="193"/>
        <v>999.99999999999989</v>
      </c>
      <c r="W675" s="105">
        <f t="shared" si="194"/>
        <v>405720.64983130147</v>
      </c>
      <c r="X675" s="112">
        <f t="shared" si="197"/>
        <v>450.86523096949088</v>
      </c>
      <c r="Y675" s="32">
        <f>(uNES*L675+ uOCEX*G675+uEREX*'PH + UC'!H675+uHOEX*I675+uNES*S675+ uOCEX*N675+uEREX*O675+uHOEX*P675)/(1+oDR)^A$5:A$65536</f>
        <v>240.00385374410845</v>
      </c>
    </row>
    <row r="676" spans="1:25" x14ac:dyDescent="0.25">
      <c r="A676" s="4">
        <v>670</v>
      </c>
      <c r="C676" s="110">
        <f>IF(male=0,VLOOKUP((A674:A1508/'Life tables'!$I$2)+age,lifetable,13,1),IF(male=1,VLOOKUP((A674:A1508/'Life tables'!$I$2)+age,lifetable,10,1),"error"))</f>
        <v>1.0903171265725931E-3</v>
      </c>
      <c r="F676" s="101">
        <f t="shared" si="181"/>
        <v>159.89117464660202</v>
      </c>
      <c r="G676" s="101">
        <f t="shared" si="182"/>
        <v>16.061403127042947</v>
      </c>
      <c r="H676" s="101">
        <f t="shared" si="183"/>
        <v>0.36754547831491374</v>
      </c>
      <c r="I676" s="101">
        <f t="shared" si="184"/>
        <v>0.36754547831491374</v>
      </c>
      <c r="J676" s="101">
        <f t="shared" si="185"/>
        <v>90.982292139696199</v>
      </c>
      <c r="K676" s="101">
        <f t="shared" si="186"/>
        <v>22.551254064904342</v>
      </c>
      <c r="L676" s="101">
        <f t="shared" si="195"/>
        <v>29.561134358328701</v>
      </c>
      <c r="M676" s="101">
        <f t="shared" si="187"/>
        <v>840.10882535339783</v>
      </c>
      <c r="N676" s="101">
        <f t="shared" si="188"/>
        <v>80.90430008440606</v>
      </c>
      <c r="O676" s="101">
        <f t="shared" si="189"/>
        <v>1.9311772568659218</v>
      </c>
      <c r="P676" s="101">
        <f t="shared" si="190"/>
        <v>1.9311772568659218</v>
      </c>
      <c r="Q676" s="101">
        <f t="shared" si="191"/>
        <v>422.26134577412097</v>
      </c>
      <c r="R676" s="101">
        <f t="shared" si="192"/>
        <v>14.592241656203342</v>
      </c>
      <c r="S676" s="101">
        <f t="shared" si="196"/>
        <v>318.48858332493558</v>
      </c>
      <c r="T676" s="101">
        <f t="shared" si="180"/>
        <v>513.24363791381711</v>
      </c>
      <c r="U676" s="101">
        <f t="shared" si="180"/>
        <v>37.143495721107683</v>
      </c>
      <c r="V676" s="33">
        <f t="shared" si="193"/>
        <v>999.99999999999989</v>
      </c>
      <c r="W676" s="105">
        <f t="shared" si="194"/>
        <v>403857.58429744217</v>
      </c>
      <c r="X676" s="112">
        <f t="shared" si="197"/>
        <v>449.61286636507498</v>
      </c>
      <c r="Y676" s="32">
        <f>(uNES*L676+ uOCEX*G676+uEREX*'PH + UC'!H676+uHOEX*I676+uNES*S676+ uOCEX*N676+uEREX*O676+uHOEX*P676)/(1+oDR)^A$5:A$65536</f>
        <v>239.24385506030416</v>
      </c>
    </row>
    <row r="677" spans="1:25" x14ac:dyDescent="0.25">
      <c r="A677" s="4">
        <v>671</v>
      </c>
      <c r="C677" s="110">
        <f>IF(male=0,VLOOKUP((A675:A1509/'Life tables'!$I$2)+age,lifetable,13,1),IF(male=1,VLOOKUP((A675:A1509/'Life tables'!$I$2)+age,lifetable,10,1),"error"))</f>
        <v>1.0903171265725931E-3</v>
      </c>
      <c r="F677" s="101">
        <f t="shared" si="181"/>
        <v>159.89117464659995</v>
      </c>
      <c r="G677" s="101">
        <f t="shared" si="182"/>
        <v>16.061403127042738</v>
      </c>
      <c r="H677" s="101">
        <f t="shared" si="183"/>
        <v>0.36754547831490897</v>
      </c>
      <c r="I677" s="101">
        <f t="shared" si="184"/>
        <v>0.36754547831490897</v>
      </c>
      <c r="J677" s="101">
        <f t="shared" si="185"/>
        <v>91.174937730967002</v>
      </c>
      <c r="K677" s="101">
        <f t="shared" si="186"/>
        <v>22.580065631631268</v>
      </c>
      <c r="L677" s="101">
        <f t="shared" si="195"/>
        <v>29.339677200329135</v>
      </c>
      <c r="M677" s="101">
        <f t="shared" si="187"/>
        <v>840.10882535339988</v>
      </c>
      <c r="N677" s="101">
        <f t="shared" si="188"/>
        <v>80.904300084406259</v>
      </c>
      <c r="O677" s="101">
        <f t="shared" si="189"/>
        <v>1.9311772568659267</v>
      </c>
      <c r="P677" s="101">
        <f t="shared" si="190"/>
        <v>1.9311772568659267</v>
      </c>
      <c r="Q677" s="101">
        <f t="shared" si="191"/>
        <v>423.26975334985917</v>
      </c>
      <c r="R677" s="101">
        <f t="shared" si="192"/>
        <v>14.614741526883263</v>
      </c>
      <c r="S677" s="101">
        <f t="shared" si="196"/>
        <v>317.45767587851935</v>
      </c>
      <c r="T677" s="101">
        <f t="shared" si="180"/>
        <v>514.44469108082615</v>
      </c>
      <c r="U677" s="101">
        <f t="shared" si="180"/>
        <v>37.194807158514529</v>
      </c>
      <c r="V677" s="33">
        <f t="shared" si="193"/>
        <v>999.99999999999977</v>
      </c>
      <c r="W677" s="105">
        <f t="shared" si="194"/>
        <v>401998.26546508755</v>
      </c>
      <c r="X677" s="112">
        <f t="shared" si="197"/>
        <v>448.36050176065919</v>
      </c>
      <c r="Y677" s="32">
        <f>(uNES*L677+ uOCEX*G677+uEREX*'PH + UC'!H677+uHOEX*I677+uNES*S677+ uOCEX*N677+uEREX*O677+uHOEX*P677)/(1+oDR)^A$5:A$65536</f>
        <v>238.4842736599054</v>
      </c>
    </row>
    <row r="678" spans="1:25" x14ac:dyDescent="0.25">
      <c r="A678" s="4">
        <v>672</v>
      </c>
      <c r="C678" s="110">
        <f>IF(male=0,VLOOKUP((A676:A1510/'Life tables'!$I$2)+age,lifetable,13,1),IF(male=1,VLOOKUP((A676:A1510/'Life tables'!$I$2)+age,lifetable,10,1),"error"))</f>
        <v>1.0903171265725931E-3</v>
      </c>
      <c r="F678" s="101">
        <f t="shared" si="181"/>
        <v>159.89117464659799</v>
      </c>
      <c r="G678" s="101">
        <f t="shared" si="182"/>
        <v>16.061403127042542</v>
      </c>
      <c r="H678" s="101">
        <f t="shared" si="183"/>
        <v>0.36754547831490447</v>
      </c>
      <c r="I678" s="101">
        <f t="shared" si="184"/>
        <v>0.36754547831490447</v>
      </c>
      <c r="J678" s="101">
        <f t="shared" si="185"/>
        <v>91.367583322237806</v>
      </c>
      <c r="K678" s="101">
        <f t="shared" si="186"/>
        <v>22.608877198358194</v>
      </c>
      <c r="L678" s="101">
        <f t="shared" si="195"/>
        <v>29.118220042329625</v>
      </c>
      <c r="M678" s="101">
        <f t="shared" si="187"/>
        <v>840.10882535340181</v>
      </c>
      <c r="N678" s="101">
        <f t="shared" si="188"/>
        <v>80.904300084406444</v>
      </c>
      <c r="O678" s="101">
        <f t="shared" si="189"/>
        <v>1.9311772568659311</v>
      </c>
      <c r="P678" s="101">
        <f t="shared" si="190"/>
        <v>1.9311772568659311</v>
      </c>
      <c r="Q678" s="101">
        <f t="shared" si="191"/>
        <v>424.27816092559738</v>
      </c>
      <c r="R678" s="101">
        <f t="shared" si="192"/>
        <v>14.637241397563184</v>
      </c>
      <c r="S678" s="101">
        <f t="shared" si="196"/>
        <v>316.4267684321029</v>
      </c>
      <c r="T678" s="101">
        <f t="shared" si="180"/>
        <v>515.64574424783518</v>
      </c>
      <c r="U678" s="101">
        <f t="shared" si="180"/>
        <v>37.246118595921374</v>
      </c>
      <c r="V678" s="33">
        <f t="shared" si="193"/>
        <v>999.99999999999977</v>
      </c>
      <c r="W678" s="105">
        <f t="shared" si="194"/>
        <v>400142.68718277826</v>
      </c>
      <c r="X678" s="112">
        <f t="shared" si="197"/>
        <v>447.10813715624317</v>
      </c>
      <c r="Y678" s="32">
        <f>(uNES*L678+ uOCEX*G678+uEREX*'PH + UC'!H678+uHOEX*I678+uNES*S678+ uOCEX*N678+uEREX*O678+uHOEX*P678)/(1+oDR)^A$5:A$65536</f>
        <v>237.7251093657575</v>
      </c>
    </row>
    <row r="679" spans="1:25" x14ac:dyDescent="0.25">
      <c r="A679" s="4">
        <v>673</v>
      </c>
      <c r="C679" s="110">
        <f>IF(male=0,VLOOKUP((A677:A1511/'Life tables'!$I$2)+age,lifetable,13,1),IF(male=1,VLOOKUP((A677:A1511/'Life tables'!$I$2)+age,lifetable,10,1),"error"))</f>
        <v>1.0903171265725931E-3</v>
      </c>
      <c r="F679" s="101">
        <f t="shared" si="181"/>
        <v>159.89117464659608</v>
      </c>
      <c r="G679" s="101">
        <f t="shared" si="182"/>
        <v>16.06140312704235</v>
      </c>
      <c r="H679" s="101">
        <f t="shared" si="183"/>
        <v>0.36754547831490009</v>
      </c>
      <c r="I679" s="101">
        <f t="shared" si="184"/>
        <v>0.36754547831490009</v>
      </c>
      <c r="J679" s="101">
        <f t="shared" si="185"/>
        <v>91.560228913508595</v>
      </c>
      <c r="K679" s="101">
        <f t="shared" si="186"/>
        <v>22.63768876508512</v>
      </c>
      <c r="L679" s="101">
        <f t="shared" si="195"/>
        <v>28.896762884330229</v>
      </c>
      <c r="M679" s="101">
        <f t="shared" si="187"/>
        <v>840.10882535340374</v>
      </c>
      <c r="N679" s="101">
        <f t="shared" si="188"/>
        <v>80.904300084406628</v>
      </c>
      <c r="O679" s="101">
        <f t="shared" si="189"/>
        <v>1.9311772568659356</v>
      </c>
      <c r="P679" s="101">
        <f t="shared" si="190"/>
        <v>1.9311772568659356</v>
      </c>
      <c r="Q679" s="101">
        <f t="shared" si="191"/>
        <v>425.28656850133558</v>
      </c>
      <c r="R679" s="101">
        <f t="shared" si="192"/>
        <v>14.659741268243105</v>
      </c>
      <c r="S679" s="101">
        <f t="shared" si="196"/>
        <v>315.39586098568657</v>
      </c>
      <c r="T679" s="101">
        <f t="shared" si="180"/>
        <v>516.84679741484422</v>
      </c>
      <c r="U679" s="101">
        <f t="shared" si="180"/>
        <v>37.297430033328226</v>
      </c>
      <c r="V679" s="33">
        <f t="shared" si="193"/>
        <v>999.99999999999977</v>
      </c>
      <c r="W679" s="105">
        <f t="shared" si="194"/>
        <v>398290.84330824536</v>
      </c>
      <c r="X679" s="112">
        <f t="shared" si="197"/>
        <v>445.85577255182744</v>
      </c>
      <c r="Y679" s="32">
        <f>(uNES*L679+ uOCEX*G679+uEREX*'PH + UC'!H679+uHOEX*I679+uNES*S679+ uOCEX*N679+uEREX*O679+uHOEX*P679)/(1+oDR)^A$5:A$65536</f>
        <v>236.96636200077387</v>
      </c>
    </row>
    <row r="680" spans="1:25" x14ac:dyDescent="0.25">
      <c r="A680" s="4">
        <v>674</v>
      </c>
      <c r="C680" s="110">
        <f>IF(male=0,VLOOKUP((A678:A1512/'Life tables'!$I$2)+age,lifetable,13,1),IF(male=1,VLOOKUP((A678:A1512/'Life tables'!$I$2)+age,lifetable,10,1),"error"))</f>
        <v>1.0903171265725931E-3</v>
      </c>
      <c r="F680" s="101">
        <f t="shared" si="181"/>
        <v>159.89117464659429</v>
      </c>
      <c r="G680" s="101">
        <f t="shared" si="182"/>
        <v>16.061403127042169</v>
      </c>
      <c r="H680" s="101">
        <f t="shared" si="183"/>
        <v>0.36754547831489598</v>
      </c>
      <c r="I680" s="101">
        <f t="shared" si="184"/>
        <v>0.36754547831489598</v>
      </c>
      <c r="J680" s="101">
        <f t="shared" si="185"/>
        <v>91.752874504779385</v>
      </c>
      <c r="K680" s="101">
        <f t="shared" si="186"/>
        <v>22.666500331812045</v>
      </c>
      <c r="L680" s="101">
        <f t="shared" si="195"/>
        <v>28.67530572633089</v>
      </c>
      <c r="M680" s="101">
        <f t="shared" si="187"/>
        <v>840.10882535340556</v>
      </c>
      <c r="N680" s="101">
        <f t="shared" si="188"/>
        <v>80.904300084406813</v>
      </c>
      <c r="O680" s="101">
        <f t="shared" si="189"/>
        <v>1.9311772568659396</v>
      </c>
      <c r="P680" s="101">
        <f t="shared" si="190"/>
        <v>1.9311772568659396</v>
      </c>
      <c r="Q680" s="101">
        <f t="shared" si="191"/>
        <v>426.29497607707378</v>
      </c>
      <c r="R680" s="101">
        <f t="shared" si="192"/>
        <v>14.682241138923025</v>
      </c>
      <c r="S680" s="101">
        <f t="shared" si="196"/>
        <v>314.36495353927</v>
      </c>
      <c r="T680" s="101">
        <f t="shared" si="180"/>
        <v>518.04785058185314</v>
      </c>
      <c r="U680" s="101">
        <f t="shared" si="180"/>
        <v>37.348741470735071</v>
      </c>
      <c r="V680" s="33">
        <f t="shared" si="193"/>
        <v>999.99999999999989</v>
      </c>
      <c r="W680" s="105">
        <f t="shared" si="194"/>
        <v>396442.72770839784</v>
      </c>
      <c r="X680" s="112">
        <f t="shared" si="197"/>
        <v>444.60340794741154</v>
      </c>
      <c r="Y680" s="32">
        <f>(uNES*L680+ uOCEX*G680+uEREX*'PH + UC'!H680+uHOEX*I680+uNES*S680+ uOCEX*N680+uEREX*O680+uHOEX*P680)/(1+oDR)^A$5:A$65536</f>
        <v>236.20803138793451</v>
      </c>
    </row>
    <row r="681" spans="1:25" x14ac:dyDescent="0.25">
      <c r="A681" s="4">
        <v>675</v>
      </c>
      <c r="C681" s="110">
        <f>IF(male=0,VLOOKUP((A679:A1513/'Life tables'!$I$2)+age,lifetable,13,1),IF(male=1,VLOOKUP((A679:A1513/'Life tables'!$I$2)+age,lifetable,10,1),"error"))</f>
        <v>1.0903171265725931E-3</v>
      </c>
      <c r="F681" s="101">
        <f t="shared" si="181"/>
        <v>159.89117464659256</v>
      </c>
      <c r="G681" s="101">
        <f t="shared" si="182"/>
        <v>16.061403127041995</v>
      </c>
      <c r="H681" s="101">
        <f t="shared" si="183"/>
        <v>0.36754547831489198</v>
      </c>
      <c r="I681" s="101">
        <f t="shared" si="184"/>
        <v>0.36754547831489198</v>
      </c>
      <c r="J681" s="101">
        <f t="shared" si="185"/>
        <v>91.945520096050174</v>
      </c>
      <c r="K681" s="101">
        <f t="shared" si="186"/>
        <v>22.695311898538971</v>
      </c>
      <c r="L681" s="101">
        <f t="shared" si="195"/>
        <v>28.453848568331637</v>
      </c>
      <c r="M681" s="101">
        <f t="shared" si="187"/>
        <v>840.10882535340727</v>
      </c>
      <c r="N681" s="101">
        <f t="shared" si="188"/>
        <v>80.90430008440697</v>
      </c>
      <c r="O681" s="101">
        <f t="shared" si="189"/>
        <v>1.9311772568659435</v>
      </c>
      <c r="P681" s="101">
        <f t="shared" si="190"/>
        <v>1.9311772568659435</v>
      </c>
      <c r="Q681" s="101">
        <f t="shared" si="191"/>
        <v>427.30338365281199</v>
      </c>
      <c r="R681" s="101">
        <f t="shared" si="192"/>
        <v>14.704741009602946</v>
      </c>
      <c r="S681" s="101">
        <f t="shared" si="196"/>
        <v>313.33404609285355</v>
      </c>
      <c r="T681" s="101">
        <f t="shared" si="180"/>
        <v>519.24890374886218</v>
      </c>
      <c r="U681" s="101">
        <f t="shared" si="180"/>
        <v>37.400052908141916</v>
      </c>
      <c r="V681" s="33">
        <f t="shared" si="193"/>
        <v>999.99999999999977</v>
      </c>
      <c r="W681" s="105">
        <f t="shared" si="194"/>
        <v>394598.33425931027</v>
      </c>
      <c r="X681" s="112">
        <f t="shared" si="197"/>
        <v>443.35104334299581</v>
      </c>
      <c r="Y681" s="32">
        <f>(uNES*L681+ uOCEX*G681+uEREX*'PH + UC'!H681+uHOEX*I681+uNES*S681+ uOCEX*N681+uEREX*O681+uHOEX*P681)/(1+oDR)^A$5:A$65536</f>
        <v>235.45011735028729</v>
      </c>
    </row>
    <row r="682" spans="1:25" x14ac:dyDescent="0.25">
      <c r="A682" s="4">
        <v>676</v>
      </c>
      <c r="C682" s="110">
        <f>IF(male=0,VLOOKUP((A680:A1514/'Life tables'!$I$2)+age,lifetable,13,1),IF(male=1,VLOOKUP((A680:A1514/'Life tables'!$I$2)+age,lifetable,10,1),"error"))</f>
        <v>1.0903171265725931E-3</v>
      </c>
      <c r="F682" s="101">
        <f t="shared" si="181"/>
        <v>159.89117464659091</v>
      </c>
      <c r="G682" s="101">
        <f t="shared" si="182"/>
        <v>16.061403127041832</v>
      </c>
      <c r="H682" s="101">
        <f t="shared" si="183"/>
        <v>0.36754547831488821</v>
      </c>
      <c r="I682" s="101">
        <f t="shared" si="184"/>
        <v>0.36754547831488821</v>
      </c>
      <c r="J682" s="101">
        <f t="shared" si="185"/>
        <v>92.138165687320964</v>
      </c>
      <c r="K682" s="101">
        <f t="shared" si="186"/>
        <v>22.724123465265897</v>
      </c>
      <c r="L682" s="101">
        <f t="shared" si="195"/>
        <v>28.23239141033244</v>
      </c>
      <c r="M682" s="101">
        <f t="shared" si="187"/>
        <v>840.10882535340897</v>
      </c>
      <c r="N682" s="101">
        <f t="shared" si="188"/>
        <v>80.90430008440714</v>
      </c>
      <c r="O682" s="101">
        <f t="shared" si="189"/>
        <v>1.9311772568659475</v>
      </c>
      <c r="P682" s="101">
        <f t="shared" si="190"/>
        <v>1.9311772568659475</v>
      </c>
      <c r="Q682" s="101">
        <f t="shared" si="191"/>
        <v>428.31179122855019</v>
      </c>
      <c r="R682" s="101">
        <f t="shared" si="192"/>
        <v>14.727240880282867</v>
      </c>
      <c r="S682" s="101">
        <f t="shared" si="196"/>
        <v>312.30313864643688</v>
      </c>
      <c r="T682" s="101">
        <f t="shared" si="180"/>
        <v>520.4499569158711</v>
      </c>
      <c r="U682" s="101">
        <f t="shared" si="180"/>
        <v>37.451364345548768</v>
      </c>
      <c r="V682" s="33">
        <f t="shared" si="193"/>
        <v>999.99999999999989</v>
      </c>
      <c r="W682" s="105">
        <f t="shared" si="194"/>
        <v>392757.65684620844</v>
      </c>
      <c r="X682" s="112">
        <f t="shared" si="197"/>
        <v>442.09867873857996</v>
      </c>
      <c r="Y682" s="32">
        <f>(uNES*L682+ uOCEX*G682+uEREX*'PH + UC'!H682+uHOEX*I682+uNES*S682+ uOCEX*N682+uEREX*O682+uHOEX*P682)/(1+oDR)^A$5:A$65536</f>
        <v>234.6926197109469</v>
      </c>
    </row>
    <row r="683" spans="1:25" x14ac:dyDescent="0.25">
      <c r="A683" s="4">
        <v>677</v>
      </c>
      <c r="C683" s="110">
        <f>IF(male=0,VLOOKUP((A681:A1515/'Life tables'!$I$2)+age,lifetable,13,1),IF(male=1,VLOOKUP((A681:A1515/'Life tables'!$I$2)+age,lifetable,10,1),"error"))</f>
        <v>1.0903171265725931E-3</v>
      </c>
      <c r="F683" s="101">
        <f t="shared" si="181"/>
        <v>159.89117464658932</v>
      </c>
      <c r="G683" s="101">
        <f t="shared" si="182"/>
        <v>16.061403127041672</v>
      </c>
      <c r="H683" s="101">
        <f t="shared" si="183"/>
        <v>0.36754547831488454</v>
      </c>
      <c r="I683" s="101">
        <f t="shared" si="184"/>
        <v>0.36754547831488454</v>
      </c>
      <c r="J683" s="101">
        <f t="shared" si="185"/>
        <v>92.330811278591753</v>
      </c>
      <c r="K683" s="101">
        <f t="shared" si="186"/>
        <v>22.752935031992823</v>
      </c>
      <c r="L683" s="101">
        <f t="shared" si="195"/>
        <v>28.0109342523333</v>
      </c>
      <c r="M683" s="101">
        <f t="shared" si="187"/>
        <v>840.10882535341045</v>
      </c>
      <c r="N683" s="101">
        <f t="shared" si="188"/>
        <v>80.904300084407282</v>
      </c>
      <c r="O683" s="101">
        <f t="shared" si="189"/>
        <v>1.9311772568659509</v>
      </c>
      <c r="P683" s="101">
        <f t="shared" si="190"/>
        <v>1.9311772568659509</v>
      </c>
      <c r="Q683" s="101">
        <f t="shared" si="191"/>
        <v>429.3201988042884</v>
      </c>
      <c r="R683" s="101">
        <f t="shared" si="192"/>
        <v>14.749740750962788</v>
      </c>
      <c r="S683" s="101">
        <f t="shared" si="196"/>
        <v>311.27223120002009</v>
      </c>
      <c r="T683" s="101">
        <f t="shared" si="180"/>
        <v>521.65101008288013</v>
      </c>
      <c r="U683" s="101">
        <f t="shared" si="180"/>
        <v>37.502675782955613</v>
      </c>
      <c r="V683" s="33">
        <f t="shared" si="193"/>
        <v>999.99999999999977</v>
      </c>
      <c r="W683" s="105">
        <f t="shared" si="194"/>
        <v>390920.68936345773</v>
      </c>
      <c r="X683" s="112">
        <f t="shared" si="197"/>
        <v>440.846314134164</v>
      </c>
      <c r="Y683" s="32">
        <f>(uNES*L683+ uOCEX*G683+uEREX*'PH + UC'!H683+uHOEX*I683+uNES*S683+ uOCEX*N683+uEREX*O683+uHOEX*P683)/(1+oDR)^A$5:A$65536</f>
        <v>233.9355382930959</v>
      </c>
    </row>
    <row r="684" spans="1:25" x14ac:dyDescent="0.25">
      <c r="A684" s="4">
        <v>678</v>
      </c>
      <c r="C684" s="110">
        <f>IF(male=0,VLOOKUP((A682:A1516/'Life tables'!$I$2)+age,lifetable,13,1),IF(male=1,VLOOKUP((A682:A1516/'Life tables'!$I$2)+age,lifetable,10,1),"error"))</f>
        <v>1.1900158768971547E-3</v>
      </c>
      <c r="F684" s="101">
        <f t="shared" si="181"/>
        <v>159.89117464658781</v>
      </c>
      <c r="G684" s="101">
        <f t="shared" si="182"/>
        <v>16.061403127041519</v>
      </c>
      <c r="H684" s="101">
        <f t="shared" si="183"/>
        <v>0.36754547831488105</v>
      </c>
      <c r="I684" s="101">
        <f t="shared" si="184"/>
        <v>0.36754547831488105</v>
      </c>
      <c r="J684" s="101">
        <f t="shared" si="185"/>
        <v>92.541072409632704</v>
      </c>
      <c r="K684" s="101">
        <f t="shared" si="186"/>
        <v>22.781746598719749</v>
      </c>
      <c r="L684" s="101">
        <f t="shared" si="195"/>
        <v>27.771861554564083</v>
      </c>
      <c r="M684" s="101">
        <f t="shared" si="187"/>
        <v>840.10882535341193</v>
      </c>
      <c r="N684" s="101">
        <f t="shared" si="188"/>
        <v>80.904300084407424</v>
      </c>
      <c r="O684" s="101">
        <f t="shared" si="189"/>
        <v>1.9311772568659542</v>
      </c>
      <c r="P684" s="101">
        <f t="shared" si="190"/>
        <v>1.9311772568659542</v>
      </c>
      <c r="Q684" s="101">
        <f t="shared" si="191"/>
        <v>430.42081530958365</v>
      </c>
      <c r="R684" s="101">
        <f t="shared" si="192"/>
        <v>14.772240621642709</v>
      </c>
      <c r="S684" s="101">
        <f t="shared" si="196"/>
        <v>310.14911482404625</v>
      </c>
      <c r="T684" s="101">
        <f t="shared" si="180"/>
        <v>522.96188771921629</v>
      </c>
      <c r="U684" s="101">
        <f t="shared" si="180"/>
        <v>37.553987220362458</v>
      </c>
      <c r="V684" s="33">
        <f t="shared" si="193"/>
        <v>999.99999999999977</v>
      </c>
      <c r="W684" s="105">
        <f t="shared" si="194"/>
        <v>388966.0616434699</v>
      </c>
      <c r="X684" s="112">
        <f t="shared" si="197"/>
        <v>439.48412506042098</v>
      </c>
      <c r="Y684" s="32">
        <f>(uNES*L684+ uOCEX*G684+uEREX*'PH + UC'!H684+uHOEX*I684+uNES*S684+ uOCEX*N684+uEREX*O684+uHOEX*P684)/(1+oDR)^A$5:A$65536</f>
        <v>233.11841792208557</v>
      </c>
    </row>
    <row r="685" spans="1:25" x14ac:dyDescent="0.25">
      <c r="A685" s="4">
        <v>679</v>
      </c>
      <c r="C685" s="110">
        <f>IF(male=0,VLOOKUP((A683:A1517/'Life tables'!$I$2)+age,lifetable,13,1),IF(male=1,VLOOKUP((A683:A1517/'Life tables'!$I$2)+age,lifetable,10,1),"error"))</f>
        <v>1.1900158768971547E-3</v>
      </c>
      <c r="F685" s="101">
        <f t="shared" si="181"/>
        <v>159.89117464658639</v>
      </c>
      <c r="G685" s="101">
        <f t="shared" si="182"/>
        <v>16.061403127041377</v>
      </c>
      <c r="H685" s="101">
        <f t="shared" si="183"/>
        <v>0.36754547831487777</v>
      </c>
      <c r="I685" s="101">
        <f t="shared" si="184"/>
        <v>0.36754547831487777</v>
      </c>
      <c r="J685" s="101">
        <f t="shared" si="185"/>
        <v>92.751333540673656</v>
      </c>
      <c r="K685" s="101">
        <f t="shared" si="186"/>
        <v>22.810558165446675</v>
      </c>
      <c r="L685" s="101">
        <f t="shared" si="195"/>
        <v>27.532788856794923</v>
      </c>
      <c r="M685" s="101">
        <f t="shared" si="187"/>
        <v>840.10882535341329</v>
      </c>
      <c r="N685" s="101">
        <f t="shared" si="188"/>
        <v>80.904300084407552</v>
      </c>
      <c r="O685" s="101">
        <f t="shared" si="189"/>
        <v>1.9311772568659573</v>
      </c>
      <c r="P685" s="101">
        <f t="shared" si="190"/>
        <v>1.9311772568659573</v>
      </c>
      <c r="Q685" s="101">
        <f t="shared" si="191"/>
        <v>431.52143181487889</v>
      </c>
      <c r="R685" s="101">
        <f t="shared" si="192"/>
        <v>14.79474049232263</v>
      </c>
      <c r="S685" s="101">
        <f t="shared" si="196"/>
        <v>309.0259984480723</v>
      </c>
      <c r="T685" s="101">
        <f t="shared" si="180"/>
        <v>524.27276535555256</v>
      </c>
      <c r="U685" s="101">
        <f t="shared" si="180"/>
        <v>37.605298657769303</v>
      </c>
      <c r="V685" s="33">
        <f t="shared" si="193"/>
        <v>999.99999999999966</v>
      </c>
      <c r="W685" s="105">
        <f t="shared" si="194"/>
        <v>387015.4106522947</v>
      </c>
      <c r="X685" s="112">
        <f t="shared" si="197"/>
        <v>438.12193598667784</v>
      </c>
      <c r="Y685" s="32">
        <f>(uNES*L685+ uOCEX*G685+uEREX*'PH + UC'!H685+uHOEX*I685+uNES*S685+ uOCEX*N685+uEREX*O685+uHOEX*P685)/(1+oDR)^A$5:A$65536</f>
        <v>232.3017481914269</v>
      </c>
    </row>
    <row r="686" spans="1:25" x14ac:dyDescent="0.25">
      <c r="A686" s="4">
        <v>680</v>
      </c>
      <c r="C686" s="110">
        <f>IF(male=0,VLOOKUP((A684:A1518/'Life tables'!$I$2)+age,lifetable,13,1),IF(male=1,VLOOKUP((A684:A1518/'Life tables'!$I$2)+age,lifetable,10,1),"error"))</f>
        <v>1.1900158768971547E-3</v>
      </c>
      <c r="F686" s="101">
        <f t="shared" si="181"/>
        <v>159.891174646585</v>
      </c>
      <c r="G686" s="101">
        <f t="shared" si="182"/>
        <v>16.061403127041238</v>
      </c>
      <c r="H686" s="101">
        <f t="shared" si="183"/>
        <v>0.36754547831487461</v>
      </c>
      <c r="I686" s="101">
        <f t="shared" si="184"/>
        <v>0.36754547831487461</v>
      </c>
      <c r="J686" s="101">
        <f t="shared" si="185"/>
        <v>92.961594671714607</v>
      </c>
      <c r="K686" s="101">
        <f t="shared" si="186"/>
        <v>22.839369732173601</v>
      </c>
      <c r="L686" s="101">
        <f t="shared" si="195"/>
        <v>27.29371615902582</v>
      </c>
      <c r="M686" s="101">
        <f t="shared" si="187"/>
        <v>840.10882535341466</v>
      </c>
      <c r="N686" s="101">
        <f t="shared" si="188"/>
        <v>80.90430008440768</v>
      </c>
      <c r="O686" s="101">
        <f t="shared" si="189"/>
        <v>1.9311772568659606</v>
      </c>
      <c r="P686" s="101">
        <f t="shared" si="190"/>
        <v>1.9311772568659606</v>
      </c>
      <c r="Q686" s="101">
        <f t="shared" si="191"/>
        <v>432.62204832017414</v>
      </c>
      <c r="R686" s="101">
        <f t="shared" si="192"/>
        <v>14.817240363002551</v>
      </c>
      <c r="S686" s="101">
        <f t="shared" si="196"/>
        <v>307.90288207209835</v>
      </c>
      <c r="T686" s="101">
        <f t="shared" si="180"/>
        <v>525.58364299188872</v>
      </c>
      <c r="U686" s="101">
        <f t="shared" si="180"/>
        <v>37.656610095176148</v>
      </c>
      <c r="V686" s="33">
        <f t="shared" si="193"/>
        <v>999.99999999999966</v>
      </c>
      <c r="W686" s="105">
        <f t="shared" si="194"/>
        <v>385068.72983066051</v>
      </c>
      <c r="X686" s="112">
        <f t="shared" si="197"/>
        <v>436.75974691293476</v>
      </c>
      <c r="Y686" s="32">
        <f>(uNES*L686+ uOCEX*G686+uEREX*'PH + UC'!H686+uHOEX*I686+uNES*S686+ uOCEX*N686+uEREX*O686+uHOEX*P686)/(1+oDR)^A$5:A$65536</f>
        <v>231.48552890950353</v>
      </c>
    </row>
    <row r="687" spans="1:25" x14ac:dyDescent="0.25">
      <c r="A687" s="4">
        <v>681</v>
      </c>
      <c r="C687" s="110">
        <f>IF(male=0,VLOOKUP((A685:A1519/'Life tables'!$I$2)+age,lifetable,13,1),IF(male=1,VLOOKUP((A685:A1519/'Life tables'!$I$2)+age,lifetable,10,1),"error"))</f>
        <v>1.1900158768971547E-3</v>
      </c>
      <c r="F687" s="101">
        <f t="shared" si="181"/>
        <v>159.89117464658369</v>
      </c>
      <c r="G687" s="101">
        <f t="shared" si="182"/>
        <v>16.061403127041107</v>
      </c>
      <c r="H687" s="101">
        <f t="shared" si="183"/>
        <v>0.36754547831487161</v>
      </c>
      <c r="I687" s="101">
        <f t="shared" si="184"/>
        <v>0.36754547831487161</v>
      </c>
      <c r="J687" s="101">
        <f t="shared" si="185"/>
        <v>93.171855802755559</v>
      </c>
      <c r="K687" s="101">
        <f t="shared" si="186"/>
        <v>22.868181298900524</v>
      </c>
      <c r="L687" s="101">
        <f t="shared" si="195"/>
        <v>27.054643461256774</v>
      </c>
      <c r="M687" s="101">
        <f t="shared" si="187"/>
        <v>840.10882535341591</v>
      </c>
      <c r="N687" s="101">
        <f t="shared" si="188"/>
        <v>80.904300084407808</v>
      </c>
      <c r="O687" s="101">
        <f t="shared" si="189"/>
        <v>1.9311772568659633</v>
      </c>
      <c r="P687" s="101">
        <f t="shared" si="190"/>
        <v>1.9311772568659633</v>
      </c>
      <c r="Q687" s="101">
        <f t="shared" si="191"/>
        <v>433.72266482546939</v>
      </c>
      <c r="R687" s="101">
        <f t="shared" si="192"/>
        <v>14.839740233682472</v>
      </c>
      <c r="S687" s="101">
        <f t="shared" si="196"/>
        <v>306.77976569612429</v>
      </c>
      <c r="T687" s="101">
        <f t="shared" si="180"/>
        <v>526.894520628225</v>
      </c>
      <c r="U687" s="101">
        <f t="shared" si="180"/>
        <v>37.707921532582994</v>
      </c>
      <c r="V687" s="33">
        <f t="shared" si="193"/>
        <v>999.99999999999955</v>
      </c>
      <c r="W687" s="105">
        <f t="shared" si="194"/>
        <v>383126.01262911921</v>
      </c>
      <c r="X687" s="112">
        <f t="shared" si="197"/>
        <v>435.39755783919168</v>
      </c>
      <c r="Y687" s="32">
        <f>(uNES*L687+ uOCEX*G687+uEREX*'PH + UC'!H687+uHOEX*I687+uNES*S687+ uOCEX*N687+uEREX*O687+uHOEX*P687)/(1+oDR)^A$5:A$65536</f>
        <v>230.66975988477242</v>
      </c>
    </row>
    <row r="688" spans="1:25" x14ac:dyDescent="0.25">
      <c r="A688" s="4">
        <v>682</v>
      </c>
      <c r="C688" s="110">
        <f>IF(male=0,VLOOKUP((A686:A1520/'Life tables'!$I$2)+age,lifetable,13,1),IF(male=1,VLOOKUP((A686:A1520/'Life tables'!$I$2)+age,lifetable,10,1),"error"))</f>
        <v>1.1900158768971547E-3</v>
      </c>
      <c r="F688" s="101">
        <f t="shared" si="181"/>
        <v>159.89117464658244</v>
      </c>
      <c r="G688" s="101">
        <f t="shared" si="182"/>
        <v>16.061403127040979</v>
      </c>
      <c r="H688" s="101">
        <f t="shared" si="183"/>
        <v>0.36754547831486872</v>
      </c>
      <c r="I688" s="101">
        <f t="shared" si="184"/>
        <v>0.36754547831486872</v>
      </c>
      <c r="J688" s="101">
        <f t="shared" si="185"/>
        <v>93.38211693379651</v>
      </c>
      <c r="K688" s="101">
        <f t="shared" si="186"/>
        <v>22.896992865627446</v>
      </c>
      <c r="L688" s="101">
        <f t="shared" si="195"/>
        <v>26.815570763487756</v>
      </c>
      <c r="M688" s="101">
        <f t="shared" si="187"/>
        <v>840.10882535341716</v>
      </c>
      <c r="N688" s="101">
        <f t="shared" si="188"/>
        <v>80.904300084407922</v>
      </c>
      <c r="O688" s="101">
        <f t="shared" si="189"/>
        <v>1.9311772568659662</v>
      </c>
      <c r="P688" s="101">
        <f t="shared" si="190"/>
        <v>1.9311772568659662</v>
      </c>
      <c r="Q688" s="101">
        <f t="shared" si="191"/>
        <v>434.82328133076464</v>
      </c>
      <c r="R688" s="101">
        <f t="shared" si="192"/>
        <v>14.862240104362392</v>
      </c>
      <c r="S688" s="101">
        <f t="shared" si="196"/>
        <v>305.65664932015022</v>
      </c>
      <c r="T688" s="101">
        <f t="shared" si="180"/>
        <v>528.20539826456115</v>
      </c>
      <c r="U688" s="101">
        <f t="shared" si="180"/>
        <v>37.759232969989839</v>
      </c>
      <c r="V688" s="33">
        <f t="shared" si="193"/>
        <v>999.99999999999955</v>
      </c>
      <c r="W688" s="105">
        <f t="shared" si="194"/>
        <v>381187.25250803417</v>
      </c>
      <c r="X688" s="112">
        <f t="shared" si="197"/>
        <v>434.03536876544854</v>
      </c>
      <c r="Y688" s="32">
        <f>(uNES*L688+ uOCEX*G688+uEREX*'PH + UC'!H688+uHOEX*I688+uNES*S688+ uOCEX*N688+uEREX*O688+uHOEX*P688)/(1+oDR)^A$5:A$65536</f>
        <v>229.85444092576316</v>
      </c>
    </row>
    <row r="689" spans="1:25" x14ac:dyDescent="0.25">
      <c r="A689" s="4">
        <v>683</v>
      </c>
      <c r="C689" s="110">
        <f>IF(male=0,VLOOKUP((A687:A1521/'Life tables'!$I$2)+age,lifetable,13,1),IF(male=1,VLOOKUP((A687:A1521/'Life tables'!$I$2)+age,lifetable,10,1),"error"))</f>
        <v>1.1900158768971547E-3</v>
      </c>
      <c r="F689" s="101">
        <f t="shared" si="181"/>
        <v>159.89117464658125</v>
      </c>
      <c r="G689" s="101">
        <f t="shared" si="182"/>
        <v>16.061403127040862</v>
      </c>
      <c r="H689" s="101">
        <f t="shared" si="183"/>
        <v>0.36754547831486595</v>
      </c>
      <c r="I689" s="101">
        <f t="shared" si="184"/>
        <v>0.36754547831486595</v>
      </c>
      <c r="J689" s="101">
        <f t="shared" si="185"/>
        <v>93.592378064837462</v>
      </c>
      <c r="K689" s="101">
        <f t="shared" si="186"/>
        <v>22.925804432354369</v>
      </c>
      <c r="L689" s="101">
        <f t="shared" si="195"/>
        <v>26.576498065718823</v>
      </c>
      <c r="M689" s="101">
        <f t="shared" si="187"/>
        <v>840.10882535341841</v>
      </c>
      <c r="N689" s="101">
        <f t="shared" si="188"/>
        <v>80.90430008440805</v>
      </c>
      <c r="O689" s="101">
        <f t="shared" si="189"/>
        <v>1.9311772568659691</v>
      </c>
      <c r="P689" s="101">
        <f t="shared" si="190"/>
        <v>1.9311772568659691</v>
      </c>
      <c r="Q689" s="101">
        <f t="shared" si="191"/>
        <v>435.92389783605989</v>
      </c>
      <c r="R689" s="101">
        <f t="shared" si="192"/>
        <v>14.884739975042313</v>
      </c>
      <c r="S689" s="101">
        <f t="shared" si="196"/>
        <v>304.53353294417627</v>
      </c>
      <c r="T689" s="101">
        <f t="shared" si="180"/>
        <v>529.51627590089731</v>
      </c>
      <c r="U689" s="101">
        <f t="shared" si="180"/>
        <v>37.810544407396684</v>
      </c>
      <c r="V689" s="33">
        <f t="shared" si="193"/>
        <v>999.99999999999966</v>
      </c>
      <c r="W689" s="105">
        <f t="shared" si="194"/>
        <v>379252.44293756475</v>
      </c>
      <c r="X689" s="112">
        <f t="shared" si="197"/>
        <v>432.67317969170568</v>
      </c>
      <c r="Y689" s="32">
        <f>(uNES*L689+ uOCEX*G689+uEREX*'PH + UC'!H689+uHOEX*I689+uNES*S689+ uOCEX*N689+uEREX*O689+uHOEX*P689)/(1+oDR)^A$5:A$65536</f>
        <v>229.03957184107853</v>
      </c>
    </row>
    <row r="690" spans="1:25" x14ac:dyDescent="0.25">
      <c r="A690" s="4">
        <v>684</v>
      </c>
      <c r="C690" s="110">
        <f>IF(male=0,VLOOKUP((A688:A1522/'Life tables'!$I$2)+age,lifetable,13,1),IF(male=1,VLOOKUP((A688:A1522/'Life tables'!$I$2)+age,lifetable,10,1),"error"))</f>
        <v>1.1900158768971547E-3</v>
      </c>
      <c r="F690" s="101">
        <f t="shared" si="181"/>
        <v>159.89117464658008</v>
      </c>
      <c r="G690" s="101">
        <f t="shared" si="182"/>
        <v>16.061403127040744</v>
      </c>
      <c r="H690" s="101">
        <f t="shared" si="183"/>
        <v>0.36754547831486328</v>
      </c>
      <c r="I690" s="101">
        <f t="shared" si="184"/>
        <v>0.36754547831486328</v>
      </c>
      <c r="J690" s="101">
        <f t="shared" si="185"/>
        <v>93.802639195878399</v>
      </c>
      <c r="K690" s="101">
        <f t="shared" si="186"/>
        <v>22.954615999081291</v>
      </c>
      <c r="L690" s="101">
        <f t="shared" si="195"/>
        <v>26.337425367949919</v>
      </c>
      <c r="M690" s="101">
        <f t="shared" si="187"/>
        <v>840.10882535341955</v>
      </c>
      <c r="N690" s="101">
        <f t="shared" si="188"/>
        <v>80.904300084408149</v>
      </c>
      <c r="O690" s="101">
        <f t="shared" si="189"/>
        <v>1.9311772568659717</v>
      </c>
      <c r="P690" s="101">
        <f t="shared" si="190"/>
        <v>1.9311772568659717</v>
      </c>
      <c r="Q690" s="101">
        <f t="shared" si="191"/>
        <v>437.02451434135514</v>
      </c>
      <c r="R690" s="101">
        <f t="shared" si="192"/>
        <v>14.907239845722234</v>
      </c>
      <c r="S690" s="101">
        <f t="shared" si="196"/>
        <v>303.41041656820209</v>
      </c>
      <c r="T690" s="101">
        <f t="shared" si="180"/>
        <v>530.82715353723358</v>
      </c>
      <c r="U690" s="101">
        <f t="shared" si="180"/>
        <v>37.861855844803529</v>
      </c>
      <c r="V690" s="33">
        <f t="shared" si="193"/>
        <v>999.99999999999966</v>
      </c>
      <c r="W690" s="105">
        <f t="shared" si="194"/>
        <v>377321.57739765348</v>
      </c>
      <c r="X690" s="112">
        <f t="shared" si="197"/>
        <v>431.3109906179626</v>
      </c>
      <c r="Y690" s="32">
        <f>(uNES*L690+ uOCEX*G690+uEREX*'PH + UC'!H690+uHOEX*I690+uNES*S690+ uOCEX*N690+uEREX*O690+uHOEX*P690)/(1+oDR)^A$5:A$65536</f>
        <v>228.2251524393937</v>
      </c>
    </row>
    <row r="691" spans="1:25" x14ac:dyDescent="0.25">
      <c r="A691" s="4">
        <v>685</v>
      </c>
      <c r="C691" s="110">
        <f>IF(male=0,VLOOKUP((A689:A1523/'Life tables'!$I$2)+age,lifetable,13,1),IF(male=1,VLOOKUP((A689:A1523/'Life tables'!$I$2)+age,lifetable,10,1),"error"))</f>
        <v>1.1900158768971547E-3</v>
      </c>
      <c r="F691" s="101">
        <f t="shared" si="181"/>
        <v>159.891174646579</v>
      </c>
      <c r="G691" s="101">
        <f t="shared" si="182"/>
        <v>16.061403127040634</v>
      </c>
      <c r="H691" s="101">
        <f t="shared" si="183"/>
        <v>0.36754547831486079</v>
      </c>
      <c r="I691" s="101">
        <f t="shared" si="184"/>
        <v>0.36754547831486079</v>
      </c>
      <c r="J691" s="101">
        <f t="shared" si="185"/>
        <v>94.012900326919336</v>
      </c>
      <c r="K691" s="101">
        <f t="shared" si="186"/>
        <v>22.983427565808213</v>
      </c>
      <c r="L691" s="101">
        <f t="shared" si="195"/>
        <v>26.0983526701811</v>
      </c>
      <c r="M691" s="101">
        <f t="shared" si="187"/>
        <v>840.10882535342068</v>
      </c>
      <c r="N691" s="101">
        <f t="shared" si="188"/>
        <v>80.904300084408263</v>
      </c>
      <c r="O691" s="101">
        <f t="shared" si="189"/>
        <v>1.9311772568659744</v>
      </c>
      <c r="P691" s="101">
        <f t="shared" si="190"/>
        <v>1.9311772568659744</v>
      </c>
      <c r="Q691" s="101">
        <f t="shared" si="191"/>
        <v>438.12513084665039</v>
      </c>
      <c r="R691" s="101">
        <f t="shared" si="192"/>
        <v>14.929739716402155</v>
      </c>
      <c r="S691" s="101">
        <f t="shared" si="196"/>
        <v>302.28730019222792</v>
      </c>
      <c r="T691" s="101">
        <f t="shared" si="180"/>
        <v>532.13803117356974</v>
      </c>
      <c r="U691" s="101">
        <f t="shared" si="180"/>
        <v>37.913167282210367</v>
      </c>
      <c r="V691" s="33">
        <f t="shared" si="193"/>
        <v>999.99999999999966</v>
      </c>
      <c r="W691" s="105">
        <f t="shared" si="194"/>
        <v>375394.64937801176</v>
      </c>
      <c r="X691" s="112">
        <f t="shared" si="197"/>
        <v>429.94880154421958</v>
      </c>
      <c r="Y691" s="32">
        <f>(uNES*L691+ uOCEX*G691+uEREX*'PH + UC'!H691+uHOEX*I691+uNES*S691+ uOCEX*N691+uEREX*O691+uHOEX*P691)/(1+oDR)^A$5:A$65536</f>
        <v>227.41118252945697</v>
      </c>
    </row>
    <row r="692" spans="1:25" x14ac:dyDescent="0.25">
      <c r="A692" s="4">
        <v>686</v>
      </c>
      <c r="C692" s="110">
        <f>IF(male=0,VLOOKUP((A690:A1524/'Life tables'!$I$2)+age,lifetable,13,1),IF(male=1,VLOOKUP((A690:A1524/'Life tables'!$I$2)+age,lifetable,10,1),"error"))</f>
        <v>1.1900158768971547E-3</v>
      </c>
      <c r="F692" s="101">
        <f t="shared" si="181"/>
        <v>159.89117464657795</v>
      </c>
      <c r="G692" s="101">
        <f t="shared" si="182"/>
        <v>16.061403127040528</v>
      </c>
      <c r="H692" s="101">
        <f t="shared" si="183"/>
        <v>0.3675454783148584</v>
      </c>
      <c r="I692" s="101">
        <f t="shared" si="184"/>
        <v>0.3675454783148584</v>
      </c>
      <c r="J692" s="101">
        <f t="shared" si="185"/>
        <v>94.223161457960273</v>
      </c>
      <c r="K692" s="101">
        <f t="shared" si="186"/>
        <v>23.012239132535136</v>
      </c>
      <c r="L692" s="101">
        <f t="shared" si="195"/>
        <v>25.859279972412281</v>
      </c>
      <c r="M692" s="101">
        <f t="shared" si="187"/>
        <v>840.10882535342171</v>
      </c>
      <c r="N692" s="101">
        <f t="shared" si="188"/>
        <v>80.904300084408362</v>
      </c>
      <c r="O692" s="101">
        <f t="shared" si="189"/>
        <v>1.9311772568659766</v>
      </c>
      <c r="P692" s="101">
        <f t="shared" si="190"/>
        <v>1.9311772568659766</v>
      </c>
      <c r="Q692" s="101">
        <f t="shared" si="191"/>
        <v>439.22574735194564</v>
      </c>
      <c r="R692" s="101">
        <f t="shared" si="192"/>
        <v>14.952239587082076</v>
      </c>
      <c r="S692" s="101">
        <f t="shared" si="196"/>
        <v>301.16418381625363</v>
      </c>
      <c r="T692" s="101">
        <f t="shared" si="180"/>
        <v>533.4489088099059</v>
      </c>
      <c r="U692" s="101">
        <f t="shared" si="180"/>
        <v>37.964478719617212</v>
      </c>
      <c r="V692" s="33">
        <f t="shared" si="193"/>
        <v>999.99999999999966</v>
      </c>
      <c r="W692" s="105">
        <f t="shared" si="194"/>
        <v>373471.65237810672</v>
      </c>
      <c r="X692" s="112">
        <f t="shared" si="197"/>
        <v>428.58661247047644</v>
      </c>
      <c r="Y692" s="32">
        <f>(uNES*L692+ uOCEX*G692+uEREX*'PH + UC'!H692+uHOEX*I692+uNES*S692+ uOCEX*N692+uEREX*O692+uHOEX*P692)/(1+oDR)^A$5:A$65536</f>
        <v>226.59766192008962</v>
      </c>
    </row>
    <row r="693" spans="1:25" x14ac:dyDescent="0.25">
      <c r="A693" s="4">
        <v>687</v>
      </c>
      <c r="C693" s="110">
        <f>IF(male=0,VLOOKUP((A691:A1525/'Life tables'!$I$2)+age,lifetable,13,1),IF(male=1,VLOOKUP((A691:A1525/'Life tables'!$I$2)+age,lifetable,10,1),"error"))</f>
        <v>1.1900158768971547E-3</v>
      </c>
      <c r="F693" s="101">
        <f t="shared" si="181"/>
        <v>159.89117464657696</v>
      </c>
      <c r="G693" s="101">
        <f t="shared" si="182"/>
        <v>16.061403127040428</v>
      </c>
      <c r="H693" s="101">
        <f t="shared" si="183"/>
        <v>0.36754547831485612</v>
      </c>
      <c r="I693" s="101">
        <f t="shared" si="184"/>
        <v>0.36754547831485612</v>
      </c>
      <c r="J693" s="101">
        <f t="shared" si="185"/>
        <v>94.433422589001211</v>
      </c>
      <c r="K693" s="101">
        <f t="shared" si="186"/>
        <v>23.041050699262058</v>
      </c>
      <c r="L693" s="101">
        <f t="shared" si="195"/>
        <v>25.620207274643548</v>
      </c>
      <c r="M693" s="101">
        <f t="shared" si="187"/>
        <v>840.10882535342273</v>
      </c>
      <c r="N693" s="101">
        <f t="shared" si="188"/>
        <v>80.904300084408462</v>
      </c>
      <c r="O693" s="101">
        <f t="shared" si="189"/>
        <v>1.9311772568659791</v>
      </c>
      <c r="P693" s="101">
        <f t="shared" si="190"/>
        <v>1.9311772568659791</v>
      </c>
      <c r="Q693" s="101">
        <f t="shared" si="191"/>
        <v>440.32636385724089</v>
      </c>
      <c r="R693" s="101">
        <f t="shared" si="192"/>
        <v>14.974739457761997</v>
      </c>
      <c r="S693" s="101">
        <f t="shared" si="196"/>
        <v>300.04106744027945</v>
      </c>
      <c r="T693" s="101">
        <f t="shared" si="180"/>
        <v>534.75978644624206</v>
      </c>
      <c r="U693" s="101">
        <f t="shared" si="180"/>
        <v>38.015790157024057</v>
      </c>
      <c r="V693" s="33">
        <f t="shared" si="193"/>
        <v>999.99999999999966</v>
      </c>
      <c r="W693" s="105">
        <f t="shared" si="194"/>
        <v>371552.57990714646</v>
      </c>
      <c r="X693" s="112">
        <f t="shared" si="197"/>
        <v>427.22442339673353</v>
      </c>
      <c r="Y693" s="32">
        <f>(uNES*L693+ uOCEX*G693+uEREX*'PH + UC'!H693+uHOEX*I693+uNES*S693+ uOCEX*N693+uEREX*O693+uHOEX*P693)/(1+oDR)^A$5:A$65536</f>
        <v>225.78459042018545</v>
      </c>
    </row>
    <row r="694" spans="1:25" x14ac:dyDescent="0.25">
      <c r="A694" s="4">
        <v>688</v>
      </c>
      <c r="C694" s="110">
        <f>IF(male=0,VLOOKUP((A692:A1526/'Life tables'!$I$2)+age,lifetable,13,1),IF(male=1,VLOOKUP((A692:A1526/'Life tables'!$I$2)+age,lifetable,10,1),"error"))</f>
        <v>1.1900158768971547E-3</v>
      </c>
      <c r="F694" s="101">
        <f t="shared" si="181"/>
        <v>159.89117464657602</v>
      </c>
      <c r="G694" s="101">
        <f t="shared" si="182"/>
        <v>16.061403127040336</v>
      </c>
      <c r="H694" s="101">
        <f t="shared" si="183"/>
        <v>0.36754547831485396</v>
      </c>
      <c r="I694" s="101">
        <f t="shared" si="184"/>
        <v>0.36754547831485396</v>
      </c>
      <c r="J694" s="101">
        <f t="shared" si="185"/>
        <v>94.643683720042148</v>
      </c>
      <c r="K694" s="101">
        <f t="shared" si="186"/>
        <v>23.069862265988981</v>
      </c>
      <c r="L694" s="101">
        <f t="shared" si="195"/>
        <v>25.381134576874842</v>
      </c>
      <c r="M694" s="101">
        <f t="shared" si="187"/>
        <v>840.10882535342375</v>
      </c>
      <c r="N694" s="101">
        <f t="shared" si="188"/>
        <v>80.904300084408561</v>
      </c>
      <c r="O694" s="101">
        <f t="shared" si="189"/>
        <v>1.9311772568659815</v>
      </c>
      <c r="P694" s="101">
        <f t="shared" si="190"/>
        <v>1.9311772568659815</v>
      </c>
      <c r="Q694" s="101">
        <f t="shared" si="191"/>
        <v>441.42698036253614</v>
      </c>
      <c r="R694" s="101">
        <f t="shared" si="192"/>
        <v>14.997239328441918</v>
      </c>
      <c r="S694" s="101">
        <f t="shared" si="196"/>
        <v>298.91795106430516</v>
      </c>
      <c r="T694" s="101">
        <f t="shared" si="180"/>
        <v>536.07066408257833</v>
      </c>
      <c r="U694" s="101">
        <f t="shared" si="180"/>
        <v>38.067101594430895</v>
      </c>
      <c r="V694" s="33">
        <f t="shared" si="193"/>
        <v>999.99999999999977</v>
      </c>
      <c r="W694" s="105">
        <f t="shared" si="194"/>
        <v>369637.42548406619</v>
      </c>
      <c r="X694" s="112">
        <f t="shared" si="197"/>
        <v>425.86223432299056</v>
      </c>
      <c r="Y694" s="32">
        <f>(uNES*L694+ uOCEX*G694+uEREX*'PH + UC'!H694+uHOEX*I694+uNES*S694+ uOCEX*N694+uEREX*O694+uHOEX*P694)/(1+oDR)^A$5:A$65536</f>
        <v>224.97196783871087</v>
      </c>
    </row>
    <row r="695" spans="1:25" x14ac:dyDescent="0.25">
      <c r="A695" s="4">
        <v>689</v>
      </c>
      <c r="C695" s="110">
        <f>IF(male=0,VLOOKUP((A693:A1527/'Life tables'!$I$2)+age,lifetable,13,1),IF(male=1,VLOOKUP((A693:A1527/'Life tables'!$I$2)+age,lifetable,10,1),"error"))</f>
        <v>1.1900158768971547E-3</v>
      </c>
      <c r="F695" s="101">
        <f t="shared" si="181"/>
        <v>159.89117464657511</v>
      </c>
      <c r="G695" s="101">
        <f t="shared" si="182"/>
        <v>16.061403127040244</v>
      </c>
      <c r="H695" s="101">
        <f t="shared" si="183"/>
        <v>0.36754547831485185</v>
      </c>
      <c r="I695" s="101">
        <f t="shared" si="184"/>
        <v>0.36754547831485185</v>
      </c>
      <c r="J695" s="101">
        <f t="shared" si="185"/>
        <v>94.853944851083085</v>
      </c>
      <c r="K695" s="101">
        <f t="shared" si="186"/>
        <v>23.098673832715903</v>
      </c>
      <c r="L695" s="101">
        <f t="shared" si="195"/>
        <v>25.142061879106166</v>
      </c>
      <c r="M695" s="101">
        <f t="shared" si="187"/>
        <v>840.10882535342466</v>
      </c>
      <c r="N695" s="101">
        <f t="shared" si="188"/>
        <v>80.904300084408646</v>
      </c>
      <c r="O695" s="101">
        <f t="shared" si="189"/>
        <v>1.9311772568659835</v>
      </c>
      <c r="P695" s="101">
        <f t="shared" si="190"/>
        <v>1.9311772568659835</v>
      </c>
      <c r="Q695" s="101">
        <f t="shared" si="191"/>
        <v>442.52759686783139</v>
      </c>
      <c r="R695" s="101">
        <f t="shared" si="192"/>
        <v>15.019739199121839</v>
      </c>
      <c r="S695" s="101">
        <f t="shared" si="196"/>
        <v>297.79483468833075</v>
      </c>
      <c r="T695" s="101">
        <f t="shared" si="180"/>
        <v>537.38154171891449</v>
      </c>
      <c r="U695" s="101">
        <f t="shared" si="180"/>
        <v>38.11841303183774</v>
      </c>
      <c r="V695" s="33">
        <f t="shared" si="193"/>
        <v>999.99999999999977</v>
      </c>
      <c r="W695" s="105">
        <f t="shared" si="194"/>
        <v>367726.18263751495</v>
      </c>
      <c r="X695" s="112">
        <f t="shared" si="197"/>
        <v>424.50004524924748</v>
      </c>
      <c r="Y695" s="32">
        <f>(uNES*L695+ uOCEX*G695+uEREX*'PH + UC'!H695+uHOEX*I695+uNES*S695+ uOCEX*N695+uEREX*O695+uHOEX*P695)/(1+oDR)^A$5:A$65536</f>
        <v>224.15979398470546</v>
      </c>
    </row>
    <row r="696" spans="1:25" x14ac:dyDescent="0.25">
      <c r="A696" s="4">
        <v>690</v>
      </c>
      <c r="C696" s="110">
        <f>IF(male=0,VLOOKUP((A694:A1528/'Life tables'!$I$2)+age,lifetable,13,1),IF(male=1,VLOOKUP((A694:A1528/'Life tables'!$I$2)+age,lifetable,10,1),"error"))</f>
        <v>1.1900158768971547E-3</v>
      </c>
      <c r="F696" s="101">
        <f t="shared" si="181"/>
        <v>159.89117464657423</v>
      </c>
      <c r="G696" s="101">
        <f t="shared" si="182"/>
        <v>16.061403127040155</v>
      </c>
      <c r="H696" s="101">
        <f t="shared" si="183"/>
        <v>0.36754547831484985</v>
      </c>
      <c r="I696" s="101">
        <f t="shared" si="184"/>
        <v>0.36754547831484985</v>
      </c>
      <c r="J696" s="101">
        <f t="shared" si="185"/>
        <v>95.064205982124022</v>
      </c>
      <c r="K696" s="101">
        <f t="shared" si="186"/>
        <v>23.127485399442826</v>
      </c>
      <c r="L696" s="101">
        <f t="shared" si="195"/>
        <v>24.902989181337517</v>
      </c>
      <c r="M696" s="101">
        <f t="shared" si="187"/>
        <v>840.10882535342546</v>
      </c>
      <c r="N696" s="101">
        <f t="shared" si="188"/>
        <v>80.904300084408717</v>
      </c>
      <c r="O696" s="101">
        <f t="shared" si="189"/>
        <v>1.9311772568659853</v>
      </c>
      <c r="P696" s="101">
        <f t="shared" si="190"/>
        <v>1.9311772568659853</v>
      </c>
      <c r="Q696" s="101">
        <f t="shared" si="191"/>
        <v>443.62821337312664</v>
      </c>
      <c r="R696" s="101">
        <f t="shared" si="192"/>
        <v>15.042239069801759</v>
      </c>
      <c r="S696" s="101">
        <f t="shared" si="196"/>
        <v>296.67171831235635</v>
      </c>
      <c r="T696" s="101">
        <f t="shared" si="180"/>
        <v>538.69241935525065</v>
      </c>
      <c r="U696" s="101">
        <f t="shared" si="180"/>
        <v>38.169724469244585</v>
      </c>
      <c r="V696" s="33">
        <f t="shared" si="193"/>
        <v>999.99999999999966</v>
      </c>
      <c r="W696" s="105">
        <f t="shared" si="194"/>
        <v>365818.84490584279</v>
      </c>
      <c r="X696" s="112">
        <f t="shared" si="197"/>
        <v>423.1378561755044</v>
      </c>
      <c r="Y696" s="32">
        <f>(uNES*L696+ uOCEX*G696+uEREX*'PH + UC'!H696+uHOEX*I696+uNES*S696+ uOCEX*N696+uEREX*O696+uHOEX*P696)/(1+oDR)^A$5:A$65536</f>
        <v>223.34806866728135</v>
      </c>
    </row>
    <row r="697" spans="1:25" x14ac:dyDescent="0.25">
      <c r="A697" s="4">
        <v>691</v>
      </c>
      <c r="C697" s="110">
        <f>IF(male=0,VLOOKUP((A695:A1529/'Life tables'!$I$2)+age,lifetable,13,1),IF(male=1,VLOOKUP((A695:A1529/'Life tables'!$I$2)+age,lifetable,10,1),"error"))</f>
        <v>1.1900158768971547E-3</v>
      </c>
      <c r="F697" s="101">
        <f t="shared" si="181"/>
        <v>159.89117464657338</v>
      </c>
      <c r="G697" s="101">
        <f t="shared" si="182"/>
        <v>16.061403127040069</v>
      </c>
      <c r="H697" s="101">
        <f t="shared" si="183"/>
        <v>0.36754547831484785</v>
      </c>
      <c r="I697" s="101">
        <f t="shared" si="184"/>
        <v>0.36754547831484785</v>
      </c>
      <c r="J697" s="101">
        <f t="shared" si="185"/>
        <v>95.27446711316496</v>
      </c>
      <c r="K697" s="101">
        <f t="shared" si="186"/>
        <v>23.156296966169748</v>
      </c>
      <c r="L697" s="101">
        <f t="shared" si="195"/>
        <v>24.663916483568897</v>
      </c>
      <c r="M697" s="101">
        <f t="shared" si="187"/>
        <v>840.10882535342625</v>
      </c>
      <c r="N697" s="101">
        <f t="shared" si="188"/>
        <v>80.904300084408803</v>
      </c>
      <c r="O697" s="101">
        <f t="shared" si="189"/>
        <v>1.9311772568659873</v>
      </c>
      <c r="P697" s="101">
        <f t="shared" si="190"/>
        <v>1.9311772568659873</v>
      </c>
      <c r="Q697" s="101">
        <f t="shared" si="191"/>
        <v>444.72882987842189</v>
      </c>
      <c r="R697" s="101">
        <f t="shared" si="192"/>
        <v>15.06473894048168</v>
      </c>
      <c r="S697" s="101">
        <f t="shared" si="196"/>
        <v>295.54860193638194</v>
      </c>
      <c r="T697" s="101">
        <f t="shared" si="180"/>
        <v>540.00329699158681</v>
      </c>
      <c r="U697" s="101">
        <f t="shared" si="180"/>
        <v>38.22103590665143</v>
      </c>
      <c r="V697" s="33">
        <f t="shared" si="193"/>
        <v>999.99999999999966</v>
      </c>
      <c r="W697" s="105">
        <f t="shared" si="194"/>
        <v>363915.40583708487</v>
      </c>
      <c r="X697" s="112">
        <f t="shared" si="197"/>
        <v>421.77566710176137</v>
      </c>
      <c r="Y697" s="32">
        <f>(uNES*L697+ uOCEX*G697+uEREX*'PH + UC'!H697+uHOEX*I697+uNES*S697+ uOCEX*N697+uEREX*O697+uHOEX*P697)/(1+oDR)^A$5:A$65536</f>
        <v>222.53679169562329</v>
      </c>
    </row>
    <row r="698" spans="1:25" x14ac:dyDescent="0.25">
      <c r="A698" s="4">
        <v>692</v>
      </c>
      <c r="C698" s="110">
        <f>IF(male=0,VLOOKUP((A696:A1530/'Life tables'!$I$2)+age,lifetable,13,1),IF(male=1,VLOOKUP((A696:A1530/'Life tables'!$I$2)+age,lifetable,10,1),"error"))</f>
        <v>1.1900158768971547E-3</v>
      </c>
      <c r="F698" s="101">
        <f t="shared" si="181"/>
        <v>159.89117464657258</v>
      </c>
      <c r="G698" s="101">
        <f t="shared" si="182"/>
        <v>16.061403127039988</v>
      </c>
      <c r="H698" s="101">
        <f t="shared" si="183"/>
        <v>0.36754547831484602</v>
      </c>
      <c r="I698" s="101">
        <f t="shared" si="184"/>
        <v>0.36754547831484602</v>
      </c>
      <c r="J698" s="101">
        <f t="shared" si="185"/>
        <v>95.484728244205897</v>
      </c>
      <c r="K698" s="101">
        <f t="shared" si="186"/>
        <v>23.18510853289667</v>
      </c>
      <c r="L698" s="101">
        <f t="shared" si="195"/>
        <v>24.424843785800334</v>
      </c>
      <c r="M698" s="101">
        <f t="shared" si="187"/>
        <v>840.10882535342705</v>
      </c>
      <c r="N698" s="101">
        <f t="shared" si="188"/>
        <v>80.904300084408874</v>
      </c>
      <c r="O698" s="101">
        <f t="shared" si="189"/>
        <v>1.9311772568659891</v>
      </c>
      <c r="P698" s="101">
        <f t="shared" si="190"/>
        <v>1.9311772568659891</v>
      </c>
      <c r="Q698" s="101">
        <f t="shared" si="191"/>
        <v>445.82944638371714</v>
      </c>
      <c r="R698" s="101">
        <f t="shared" si="192"/>
        <v>15.087238811161601</v>
      </c>
      <c r="S698" s="101">
        <f t="shared" si="196"/>
        <v>294.42548556040754</v>
      </c>
      <c r="T698" s="101">
        <f t="shared" si="180"/>
        <v>541.31417462792308</v>
      </c>
      <c r="U698" s="101">
        <f t="shared" si="180"/>
        <v>38.272347344058275</v>
      </c>
      <c r="V698" s="33">
        <f t="shared" si="193"/>
        <v>999.99999999999966</v>
      </c>
      <c r="W698" s="105">
        <f t="shared" si="194"/>
        <v>362015.8589889491</v>
      </c>
      <c r="X698" s="112">
        <f t="shared" si="197"/>
        <v>420.4134780280184</v>
      </c>
      <c r="Y698" s="32">
        <f>(uNES*L698+ uOCEX*G698+uEREX*'PH + UC'!H698+uHOEX*I698+uNES*S698+ uOCEX*N698+uEREX*O698+uHOEX*P698)/(1+oDR)^A$5:A$65536</f>
        <v>221.72596287898847</v>
      </c>
    </row>
    <row r="699" spans="1:25" x14ac:dyDescent="0.25">
      <c r="A699" s="4">
        <v>693</v>
      </c>
      <c r="C699" s="110">
        <f>IF(male=0,VLOOKUP((A697:A1531/'Life tables'!$I$2)+age,lifetable,13,1),IF(male=1,VLOOKUP((A697:A1531/'Life tables'!$I$2)+age,lifetable,10,1),"error"))</f>
        <v>1.1900158768971547E-3</v>
      </c>
      <c r="F699" s="101">
        <f t="shared" si="181"/>
        <v>159.89117464657184</v>
      </c>
      <c r="G699" s="101">
        <f t="shared" si="182"/>
        <v>16.061403127039917</v>
      </c>
      <c r="H699" s="101">
        <f t="shared" si="183"/>
        <v>0.36754547831484435</v>
      </c>
      <c r="I699" s="101">
        <f t="shared" si="184"/>
        <v>0.36754547831484435</v>
      </c>
      <c r="J699" s="101">
        <f t="shared" si="185"/>
        <v>95.694989375246834</v>
      </c>
      <c r="K699" s="101">
        <f t="shared" si="186"/>
        <v>23.213920099623593</v>
      </c>
      <c r="L699" s="101">
        <f t="shared" si="195"/>
        <v>24.185771088031828</v>
      </c>
      <c r="M699" s="101">
        <f t="shared" si="187"/>
        <v>840.10882535342773</v>
      </c>
      <c r="N699" s="101">
        <f t="shared" si="188"/>
        <v>80.904300084408945</v>
      </c>
      <c r="O699" s="101">
        <f t="shared" si="189"/>
        <v>1.9311772568659906</v>
      </c>
      <c r="P699" s="101">
        <f t="shared" si="190"/>
        <v>1.9311772568659906</v>
      </c>
      <c r="Q699" s="101">
        <f t="shared" si="191"/>
        <v>446.93006288901239</v>
      </c>
      <c r="R699" s="101">
        <f t="shared" si="192"/>
        <v>15.109738681841522</v>
      </c>
      <c r="S699" s="101">
        <f t="shared" si="196"/>
        <v>293.30236918443279</v>
      </c>
      <c r="T699" s="101">
        <f t="shared" si="180"/>
        <v>542.62505226425924</v>
      </c>
      <c r="U699" s="101">
        <f t="shared" si="180"/>
        <v>38.323658781465113</v>
      </c>
      <c r="V699" s="33">
        <f t="shared" si="193"/>
        <v>999.99999999999955</v>
      </c>
      <c r="W699" s="105">
        <f t="shared" si="194"/>
        <v>360120.19792880234</v>
      </c>
      <c r="X699" s="112">
        <f t="shared" si="197"/>
        <v>419.05128895427515</v>
      </c>
      <c r="Y699" s="32">
        <f>(uNES*L699+ uOCEX*G699+uEREX*'PH + UC'!H699+uHOEX*I699+uNES*S699+ uOCEX*N699+uEREX*O699+uHOEX*P699)/(1+oDR)^A$5:A$65536</f>
        <v>220.91558202670697</v>
      </c>
    </row>
    <row r="700" spans="1:25" x14ac:dyDescent="0.25">
      <c r="A700" s="4">
        <v>694</v>
      </c>
      <c r="C700" s="110">
        <f>IF(male=0,VLOOKUP((A698:A1532/'Life tables'!$I$2)+age,lifetable,13,1),IF(male=1,VLOOKUP((A698:A1532/'Life tables'!$I$2)+age,lifetable,10,1),"error"))</f>
        <v>1.1900158768971547E-3</v>
      </c>
      <c r="F700" s="101">
        <f t="shared" si="181"/>
        <v>159.89117464657113</v>
      </c>
      <c r="G700" s="101">
        <f t="shared" si="182"/>
        <v>16.061403127039842</v>
      </c>
      <c r="H700" s="101">
        <f t="shared" si="183"/>
        <v>0.36754547831484269</v>
      </c>
      <c r="I700" s="101">
        <f t="shared" si="184"/>
        <v>0.36754547831484269</v>
      </c>
      <c r="J700" s="101">
        <f t="shared" si="185"/>
        <v>95.905250506287771</v>
      </c>
      <c r="K700" s="101">
        <f t="shared" si="186"/>
        <v>23.242731666350515</v>
      </c>
      <c r="L700" s="101">
        <f t="shared" si="195"/>
        <v>23.946698390263322</v>
      </c>
      <c r="M700" s="101">
        <f t="shared" si="187"/>
        <v>840.10882535342841</v>
      </c>
      <c r="N700" s="101">
        <f t="shared" si="188"/>
        <v>80.904300084409016</v>
      </c>
      <c r="O700" s="101">
        <f t="shared" si="189"/>
        <v>1.9311772568659922</v>
      </c>
      <c r="P700" s="101">
        <f t="shared" si="190"/>
        <v>1.9311772568659922</v>
      </c>
      <c r="Q700" s="101">
        <f t="shared" si="191"/>
        <v>448.03067939430764</v>
      </c>
      <c r="R700" s="101">
        <f t="shared" si="192"/>
        <v>15.132238552521443</v>
      </c>
      <c r="S700" s="101">
        <f t="shared" si="196"/>
        <v>292.17925280845827</v>
      </c>
      <c r="T700" s="101">
        <f t="shared" si="180"/>
        <v>543.9359299005954</v>
      </c>
      <c r="U700" s="101">
        <f t="shared" si="180"/>
        <v>38.374970218871958</v>
      </c>
      <c r="V700" s="33">
        <f t="shared" si="193"/>
        <v>999.99999999999955</v>
      </c>
      <c r="W700" s="105">
        <f t="shared" si="194"/>
        <v>358228.41623365675</v>
      </c>
      <c r="X700" s="112">
        <f t="shared" si="197"/>
        <v>417.68909988053213</v>
      </c>
      <c r="Y700" s="32">
        <f>(uNES*L700+ uOCEX*G700+uEREX*'PH + UC'!H700+uHOEX*I700+uNES*S700+ uOCEX*N700+uEREX*O700+uHOEX*P700)/(1+oDR)^A$5:A$65536</f>
        <v>220.10564894818174</v>
      </c>
    </row>
    <row r="701" spans="1:25" x14ac:dyDescent="0.25">
      <c r="A701" s="4">
        <v>695</v>
      </c>
      <c r="C701" s="110">
        <f>IF(male=0,VLOOKUP((A699:A1533/'Life tables'!$I$2)+age,lifetable,13,1),IF(male=1,VLOOKUP((A699:A1533/'Life tables'!$I$2)+age,lifetable,10,1),"error"))</f>
        <v>1.1900158768971547E-3</v>
      </c>
      <c r="F701" s="101">
        <f t="shared" si="181"/>
        <v>159.89117464657045</v>
      </c>
      <c r="G701" s="101">
        <f t="shared" si="182"/>
        <v>16.061403127039775</v>
      </c>
      <c r="H701" s="101">
        <f t="shared" si="183"/>
        <v>0.36754547831484113</v>
      </c>
      <c r="I701" s="101">
        <f t="shared" si="184"/>
        <v>0.36754547831484113</v>
      </c>
      <c r="J701" s="101">
        <f t="shared" si="185"/>
        <v>96.115511637328709</v>
      </c>
      <c r="K701" s="101">
        <f t="shared" si="186"/>
        <v>23.271543233077438</v>
      </c>
      <c r="L701" s="101">
        <f t="shared" si="195"/>
        <v>23.707625692494844</v>
      </c>
      <c r="M701" s="101">
        <f t="shared" si="187"/>
        <v>840.1088253534291</v>
      </c>
      <c r="N701" s="101">
        <f t="shared" si="188"/>
        <v>80.904300084409073</v>
      </c>
      <c r="O701" s="101">
        <f t="shared" si="189"/>
        <v>1.9311772568659937</v>
      </c>
      <c r="P701" s="101">
        <f t="shared" si="190"/>
        <v>1.9311772568659937</v>
      </c>
      <c r="Q701" s="101">
        <f t="shared" si="191"/>
        <v>449.13129589960289</v>
      </c>
      <c r="R701" s="101">
        <f t="shared" si="192"/>
        <v>15.154738423201364</v>
      </c>
      <c r="S701" s="101">
        <f t="shared" si="196"/>
        <v>291.05613643248375</v>
      </c>
      <c r="T701" s="101">
        <f t="shared" si="180"/>
        <v>545.24680753693156</v>
      </c>
      <c r="U701" s="101">
        <f t="shared" si="180"/>
        <v>38.426281656278803</v>
      </c>
      <c r="V701" s="33">
        <f t="shared" si="193"/>
        <v>999.99999999999955</v>
      </c>
      <c r="W701" s="105">
        <f t="shared" si="194"/>
        <v>356340.50749015529</v>
      </c>
      <c r="X701" s="112">
        <f t="shared" si="197"/>
        <v>416.3269108067891</v>
      </c>
      <c r="Y701" s="32">
        <f>(uNES*L701+ uOCEX*G701+uEREX*'PH + UC'!H701+uHOEX*I701+uNES*S701+ uOCEX*N701+uEREX*O701+uHOEX*P701)/(1+oDR)^A$5:A$65536</f>
        <v>219.29616345288781</v>
      </c>
    </row>
    <row r="702" spans="1:25" x14ac:dyDescent="0.25">
      <c r="A702" s="4">
        <v>696</v>
      </c>
      <c r="C702" s="110">
        <f>IF(male=0,VLOOKUP((A700:A1534/'Life tables'!$I$2)+age,lifetable,13,1),IF(male=1,VLOOKUP((A700:A1534/'Life tables'!$I$2)+age,lifetable,10,1),"error"))</f>
        <v>1.1900158768971547E-3</v>
      </c>
      <c r="F702" s="101">
        <f t="shared" si="181"/>
        <v>159.89117464656977</v>
      </c>
      <c r="G702" s="101">
        <f t="shared" si="182"/>
        <v>16.061403127039707</v>
      </c>
      <c r="H702" s="101">
        <f t="shared" si="183"/>
        <v>0.36754547831483958</v>
      </c>
      <c r="I702" s="101">
        <f t="shared" si="184"/>
        <v>0.36754547831483958</v>
      </c>
      <c r="J702" s="101">
        <f t="shared" si="185"/>
        <v>96.325772768369632</v>
      </c>
      <c r="K702" s="101">
        <f t="shared" si="186"/>
        <v>23.30035479980436</v>
      </c>
      <c r="L702" s="101">
        <f t="shared" si="195"/>
        <v>23.468552994726394</v>
      </c>
      <c r="M702" s="101">
        <f t="shared" si="187"/>
        <v>840.10882535342978</v>
      </c>
      <c r="N702" s="101">
        <f t="shared" si="188"/>
        <v>80.904300084409144</v>
      </c>
      <c r="O702" s="101">
        <f t="shared" si="189"/>
        <v>1.9311772568659953</v>
      </c>
      <c r="P702" s="101">
        <f t="shared" si="190"/>
        <v>1.9311772568659953</v>
      </c>
      <c r="Q702" s="101">
        <f t="shared" si="191"/>
        <v>450.23191240489814</v>
      </c>
      <c r="R702" s="101">
        <f t="shared" si="192"/>
        <v>15.177238293881285</v>
      </c>
      <c r="S702" s="101">
        <f t="shared" si="196"/>
        <v>289.93302005650924</v>
      </c>
      <c r="T702" s="101">
        <f t="shared" si="180"/>
        <v>546.55768517326783</v>
      </c>
      <c r="U702" s="101">
        <f t="shared" si="180"/>
        <v>38.477593093685641</v>
      </c>
      <c r="V702" s="33">
        <f t="shared" si="193"/>
        <v>999.99999999999955</v>
      </c>
      <c r="W702" s="105">
        <f t="shared" si="194"/>
        <v>354456.46529455949</v>
      </c>
      <c r="X702" s="112">
        <f t="shared" si="197"/>
        <v>414.96472173304613</v>
      </c>
      <c r="Y702" s="32">
        <f>(uNES*L702+ uOCEX*G702+uEREX*'PH + UC'!H702+uHOEX*I702+uNES*S702+ uOCEX*N702+uEREX*O702+uHOEX*P702)/(1+oDR)^A$5:A$65536</f>
        <v>218.48712535037291</v>
      </c>
    </row>
    <row r="703" spans="1:25" x14ac:dyDescent="0.25">
      <c r="A703" s="4">
        <v>697</v>
      </c>
      <c r="C703" s="110">
        <f>IF(male=0,VLOOKUP((A701:A1535/'Life tables'!$I$2)+age,lifetable,13,1),IF(male=1,VLOOKUP((A701:A1535/'Life tables'!$I$2)+age,lifetable,10,1),"error"))</f>
        <v>1.1900158768971547E-3</v>
      </c>
      <c r="F703" s="101">
        <f t="shared" si="181"/>
        <v>159.89117464656911</v>
      </c>
      <c r="G703" s="101">
        <f t="shared" si="182"/>
        <v>16.06140312703964</v>
      </c>
      <c r="H703" s="101">
        <f t="shared" si="183"/>
        <v>0.36754547831483808</v>
      </c>
      <c r="I703" s="101">
        <f t="shared" si="184"/>
        <v>0.36754547831483808</v>
      </c>
      <c r="J703" s="101">
        <f t="shared" si="185"/>
        <v>96.536033899410555</v>
      </c>
      <c r="K703" s="101">
        <f t="shared" si="186"/>
        <v>23.329166366531283</v>
      </c>
      <c r="L703" s="101">
        <f t="shared" si="195"/>
        <v>23.229480296957973</v>
      </c>
      <c r="M703" s="101">
        <f t="shared" si="187"/>
        <v>840.10882535343035</v>
      </c>
      <c r="N703" s="101">
        <f t="shared" si="188"/>
        <v>80.904300084409201</v>
      </c>
      <c r="O703" s="101">
        <f t="shared" si="189"/>
        <v>1.9311772568659966</v>
      </c>
      <c r="P703" s="101">
        <f t="shared" si="190"/>
        <v>1.9311772568659966</v>
      </c>
      <c r="Q703" s="101">
        <f t="shared" si="191"/>
        <v>451.33252891019339</v>
      </c>
      <c r="R703" s="101">
        <f t="shared" si="192"/>
        <v>15.199738164561206</v>
      </c>
      <c r="S703" s="101">
        <f t="shared" si="196"/>
        <v>288.8099036805346</v>
      </c>
      <c r="T703" s="101">
        <f t="shared" si="180"/>
        <v>547.86856280960399</v>
      </c>
      <c r="U703" s="101">
        <f t="shared" si="180"/>
        <v>38.528904531092486</v>
      </c>
      <c r="V703" s="33">
        <f t="shared" si="193"/>
        <v>999.99999999999943</v>
      </c>
      <c r="W703" s="105">
        <f t="shared" si="194"/>
        <v>352576.28325273411</v>
      </c>
      <c r="X703" s="112">
        <f t="shared" si="197"/>
        <v>413.60253265930305</v>
      </c>
      <c r="Y703" s="32">
        <f>(uNES*L703+ uOCEX*G703+uEREX*'PH + UC'!H703+uHOEX*I703+uNES*S703+ uOCEX*N703+uEREX*O703+uHOEX*P703)/(1+oDR)^A$5:A$65536</f>
        <v>217.67853445025736</v>
      </c>
    </row>
    <row r="704" spans="1:25" x14ac:dyDescent="0.25">
      <c r="A704" s="4">
        <v>698</v>
      </c>
      <c r="C704" s="110">
        <f>IF(male=0,VLOOKUP((A702:A1536/'Life tables'!$I$2)+age,lifetable,13,1),IF(male=1,VLOOKUP((A702:A1536/'Life tables'!$I$2)+age,lifetable,10,1),"error"))</f>
        <v>1.1900158768971547E-3</v>
      </c>
      <c r="F704" s="101">
        <f t="shared" si="181"/>
        <v>159.89117464656849</v>
      </c>
      <c r="G704" s="101">
        <f t="shared" si="182"/>
        <v>16.061403127039579</v>
      </c>
      <c r="H704" s="101">
        <f t="shared" si="183"/>
        <v>0.36754547831483664</v>
      </c>
      <c r="I704" s="101">
        <f t="shared" si="184"/>
        <v>0.36754547831483664</v>
      </c>
      <c r="J704" s="101">
        <f t="shared" si="185"/>
        <v>96.746295030451478</v>
      </c>
      <c r="K704" s="101">
        <f t="shared" si="186"/>
        <v>23.357977933258205</v>
      </c>
      <c r="L704" s="101">
        <f t="shared" si="195"/>
        <v>22.990407599189552</v>
      </c>
      <c r="M704" s="101">
        <f t="shared" si="187"/>
        <v>840.10882535343092</v>
      </c>
      <c r="N704" s="101">
        <f t="shared" si="188"/>
        <v>80.904300084409243</v>
      </c>
      <c r="O704" s="101">
        <f t="shared" si="189"/>
        <v>1.9311772568659979</v>
      </c>
      <c r="P704" s="101">
        <f t="shared" si="190"/>
        <v>1.9311772568659979</v>
      </c>
      <c r="Q704" s="101">
        <f t="shared" si="191"/>
        <v>452.43314541548864</v>
      </c>
      <c r="R704" s="101">
        <f t="shared" si="192"/>
        <v>15.222238035241126</v>
      </c>
      <c r="S704" s="101">
        <f t="shared" si="196"/>
        <v>287.68678730455986</v>
      </c>
      <c r="T704" s="101">
        <f t="shared" si="180"/>
        <v>549.17944044594014</v>
      </c>
      <c r="U704" s="101">
        <f t="shared" si="180"/>
        <v>38.580215968499331</v>
      </c>
      <c r="V704" s="33">
        <f t="shared" si="193"/>
        <v>999.99999999999943</v>
      </c>
      <c r="W704" s="105">
        <f t="shared" si="194"/>
        <v>350699.95498013491</v>
      </c>
      <c r="X704" s="112">
        <f t="shared" si="197"/>
        <v>412.24034358555991</v>
      </c>
      <c r="Y704" s="32">
        <f>(uNES*L704+ uOCEX*G704+uEREX*'PH + UC'!H704+uHOEX*I704+uNES*S704+ uOCEX*N704+uEREX*O704+uHOEX*P704)/(1+oDR)^A$5:A$65536</f>
        <v>216.87039056223384</v>
      </c>
    </row>
    <row r="705" spans="1:25" x14ac:dyDescent="0.25">
      <c r="A705" s="4">
        <v>699</v>
      </c>
      <c r="C705" s="110">
        <f>IF(male=0,VLOOKUP((A703:A1537/'Life tables'!$I$2)+age,lifetable,13,1),IF(male=1,VLOOKUP((A703:A1537/'Life tables'!$I$2)+age,lifetable,10,1),"error"))</f>
        <v>1.1900158768971547E-3</v>
      </c>
      <c r="F705" s="101">
        <f t="shared" si="181"/>
        <v>159.89117464656792</v>
      </c>
      <c r="G705" s="101">
        <f t="shared" si="182"/>
        <v>16.061403127039522</v>
      </c>
      <c r="H705" s="101">
        <f t="shared" si="183"/>
        <v>0.36754547831483531</v>
      </c>
      <c r="I705" s="101">
        <f t="shared" si="184"/>
        <v>0.36754547831483531</v>
      </c>
      <c r="J705" s="101">
        <f t="shared" si="185"/>
        <v>96.956556161492401</v>
      </c>
      <c r="K705" s="101">
        <f t="shared" si="186"/>
        <v>23.386789499985127</v>
      </c>
      <c r="L705" s="101">
        <f t="shared" si="195"/>
        <v>22.751334901421188</v>
      </c>
      <c r="M705" s="101">
        <f t="shared" si="187"/>
        <v>840.10882535343148</v>
      </c>
      <c r="N705" s="101">
        <f t="shared" si="188"/>
        <v>80.9043000844093</v>
      </c>
      <c r="O705" s="101">
        <f t="shared" si="189"/>
        <v>1.9311772568659993</v>
      </c>
      <c r="P705" s="101">
        <f t="shared" si="190"/>
        <v>1.9311772568659993</v>
      </c>
      <c r="Q705" s="101">
        <f t="shared" si="191"/>
        <v>453.53376192078389</v>
      </c>
      <c r="R705" s="101">
        <f t="shared" si="192"/>
        <v>15.244737905921049</v>
      </c>
      <c r="S705" s="101">
        <f t="shared" si="196"/>
        <v>286.56367092858522</v>
      </c>
      <c r="T705" s="101">
        <f t="shared" si="180"/>
        <v>550.4903180822763</v>
      </c>
      <c r="U705" s="101">
        <f t="shared" si="180"/>
        <v>38.631527405906176</v>
      </c>
      <c r="V705" s="33">
        <f t="shared" si="193"/>
        <v>999.99999999999943</v>
      </c>
      <c r="W705" s="105">
        <f t="shared" si="194"/>
        <v>348827.47410179477</v>
      </c>
      <c r="X705" s="112">
        <f t="shared" si="197"/>
        <v>410.87815451181689</v>
      </c>
      <c r="Y705" s="32">
        <f>(uNES*L705+ uOCEX*G705+uEREX*'PH + UC'!H705+uHOEX*I705+uNES*S705+ uOCEX*N705+uEREX*O705+uHOEX*P705)/(1+oDR)^A$5:A$65536</f>
        <v>216.06269349606791</v>
      </c>
    </row>
    <row r="706" spans="1:25" x14ac:dyDescent="0.25">
      <c r="A706" s="4">
        <v>700</v>
      </c>
      <c r="C706" s="110">
        <f>IF(male=0,VLOOKUP((A704:A1538/'Life tables'!$I$2)+age,lifetable,13,1),IF(male=1,VLOOKUP((A704:A1538/'Life tables'!$I$2)+age,lifetable,10,1),"error"))</f>
        <v>1.1900158768971547E-3</v>
      </c>
      <c r="F706" s="101">
        <f t="shared" si="181"/>
        <v>159.89117464656738</v>
      </c>
      <c r="G706" s="101">
        <f t="shared" si="182"/>
        <v>16.061403127039465</v>
      </c>
      <c r="H706" s="101">
        <f t="shared" si="183"/>
        <v>0.36754547831483408</v>
      </c>
      <c r="I706" s="101">
        <f t="shared" si="184"/>
        <v>0.36754547831483408</v>
      </c>
      <c r="J706" s="101">
        <f t="shared" si="185"/>
        <v>97.166817292533324</v>
      </c>
      <c r="K706" s="101">
        <f t="shared" si="186"/>
        <v>23.41560106671205</v>
      </c>
      <c r="L706" s="101">
        <f t="shared" si="195"/>
        <v>22.512262203652881</v>
      </c>
      <c r="M706" s="101">
        <f t="shared" si="187"/>
        <v>840.10882535343205</v>
      </c>
      <c r="N706" s="101">
        <f t="shared" si="188"/>
        <v>80.904300084409357</v>
      </c>
      <c r="O706" s="101">
        <f t="shared" si="189"/>
        <v>1.9311772568660006</v>
      </c>
      <c r="P706" s="101">
        <f t="shared" si="190"/>
        <v>1.9311772568660006</v>
      </c>
      <c r="Q706" s="101">
        <f t="shared" si="191"/>
        <v>454.63437842607914</v>
      </c>
      <c r="R706" s="101">
        <f t="shared" si="192"/>
        <v>15.267237776600972</v>
      </c>
      <c r="S706" s="101">
        <f t="shared" si="196"/>
        <v>285.44055455261059</v>
      </c>
      <c r="T706" s="101">
        <f t="shared" si="180"/>
        <v>551.80119571861246</v>
      </c>
      <c r="U706" s="101">
        <f t="shared" si="180"/>
        <v>38.682838843313021</v>
      </c>
      <c r="V706" s="33">
        <f t="shared" si="193"/>
        <v>999.99999999999943</v>
      </c>
      <c r="W706" s="105">
        <f t="shared" si="194"/>
        <v>346958.83425230993</v>
      </c>
      <c r="X706" s="112">
        <f t="shared" si="197"/>
        <v>409.51596543807398</v>
      </c>
      <c r="Y706" s="32">
        <f>(uNES*L706+ uOCEX*G706+uEREX*'PH + UC'!H706+uHOEX*I706+uNES*S706+ uOCEX*N706+uEREX*O706+uHOEX*P706)/(1+oDR)^A$5:A$65536</f>
        <v>215.25544306159716</v>
      </c>
    </row>
    <row r="707" spans="1:25" x14ac:dyDescent="0.25">
      <c r="A707" s="4">
        <v>701</v>
      </c>
      <c r="C707" s="110">
        <f>IF(male=0,VLOOKUP((A705:A1539/'Life tables'!$I$2)+age,lifetable,13,1),IF(male=1,VLOOKUP((A705:A1539/'Life tables'!$I$2)+age,lifetable,10,1),"error"))</f>
        <v>1.1900158768971547E-3</v>
      </c>
      <c r="F707" s="101">
        <f t="shared" si="181"/>
        <v>159.89117464656684</v>
      </c>
      <c r="G707" s="101">
        <f t="shared" si="182"/>
        <v>16.061403127039412</v>
      </c>
      <c r="H707" s="101">
        <f t="shared" si="183"/>
        <v>0.36754547831483286</v>
      </c>
      <c r="I707" s="101">
        <f t="shared" si="184"/>
        <v>0.36754547831483286</v>
      </c>
      <c r="J707" s="101">
        <f t="shared" si="185"/>
        <v>97.377078423574247</v>
      </c>
      <c r="K707" s="101">
        <f t="shared" si="186"/>
        <v>23.444412633438972</v>
      </c>
      <c r="L707" s="101">
        <f t="shared" si="195"/>
        <v>22.273189505884545</v>
      </c>
      <c r="M707" s="101">
        <f t="shared" si="187"/>
        <v>840.10882535343262</v>
      </c>
      <c r="N707" s="101">
        <f t="shared" si="188"/>
        <v>80.904300084409414</v>
      </c>
      <c r="O707" s="101">
        <f t="shared" si="189"/>
        <v>1.9311772568660017</v>
      </c>
      <c r="P707" s="101">
        <f t="shared" si="190"/>
        <v>1.9311772568660017</v>
      </c>
      <c r="Q707" s="101">
        <f t="shared" si="191"/>
        <v>455.73499493137439</v>
      </c>
      <c r="R707" s="101">
        <f t="shared" si="192"/>
        <v>15.289737647280894</v>
      </c>
      <c r="S707" s="101">
        <f t="shared" si="196"/>
        <v>284.31743817663596</v>
      </c>
      <c r="T707" s="101">
        <f t="shared" ref="T707:U770" si="198">J707+Q707</f>
        <v>553.11207335494862</v>
      </c>
      <c r="U707" s="101">
        <f t="shared" si="198"/>
        <v>38.734150280719867</v>
      </c>
      <c r="V707" s="33">
        <f t="shared" si="193"/>
        <v>999.99999999999943</v>
      </c>
      <c r="W707" s="105">
        <f t="shared" si="194"/>
        <v>345094.02907582553</v>
      </c>
      <c r="X707" s="112">
        <f t="shared" si="197"/>
        <v>408.15377636433101</v>
      </c>
      <c r="Y707" s="32">
        <f>(uNES*L707+ uOCEX*G707+uEREX*'PH + UC'!H707+uHOEX*I707+uNES*S707+ uOCEX*N707+uEREX*O707+uHOEX*P707)/(1+oDR)^A$5:A$65536</f>
        <v>214.44863906873164</v>
      </c>
    </row>
    <row r="708" spans="1:25" x14ac:dyDescent="0.25">
      <c r="A708" s="4">
        <v>702</v>
      </c>
      <c r="C708" s="110">
        <f>IF(male=0,VLOOKUP((A706:A1540/'Life tables'!$I$2)+age,lifetable,13,1),IF(male=1,VLOOKUP((A706:A1540/'Life tables'!$I$2)+age,lifetable,10,1),"error"))</f>
        <v>1.1900158768971547E-3</v>
      </c>
      <c r="F708" s="101">
        <f t="shared" si="181"/>
        <v>159.89117464656633</v>
      </c>
      <c r="G708" s="101">
        <f t="shared" si="182"/>
        <v>16.061403127039362</v>
      </c>
      <c r="H708" s="101">
        <f t="shared" si="183"/>
        <v>0.3675454783148317</v>
      </c>
      <c r="I708" s="101">
        <f t="shared" si="184"/>
        <v>0.3675454783148317</v>
      </c>
      <c r="J708" s="101">
        <f t="shared" si="185"/>
        <v>97.58733955461517</v>
      </c>
      <c r="K708" s="101">
        <f t="shared" si="186"/>
        <v>23.473224200165895</v>
      </c>
      <c r="L708" s="101">
        <f t="shared" si="195"/>
        <v>22.034116808116238</v>
      </c>
      <c r="M708" s="101">
        <f t="shared" si="187"/>
        <v>840.10882535343308</v>
      </c>
      <c r="N708" s="101">
        <f t="shared" si="188"/>
        <v>80.904300084409456</v>
      </c>
      <c r="O708" s="101">
        <f t="shared" si="189"/>
        <v>1.9311772568660028</v>
      </c>
      <c r="P708" s="101">
        <f t="shared" si="190"/>
        <v>1.9311772568660028</v>
      </c>
      <c r="Q708" s="101">
        <f t="shared" si="191"/>
        <v>456.83561143666964</v>
      </c>
      <c r="R708" s="101">
        <f t="shared" si="192"/>
        <v>15.312237517960817</v>
      </c>
      <c r="S708" s="101">
        <f t="shared" si="196"/>
        <v>283.1943218006611</v>
      </c>
      <c r="T708" s="101">
        <f t="shared" si="198"/>
        <v>554.42295099128478</v>
      </c>
      <c r="U708" s="101">
        <f t="shared" si="198"/>
        <v>38.785461718126712</v>
      </c>
      <c r="V708" s="33">
        <f t="shared" si="193"/>
        <v>999.99999999999943</v>
      </c>
      <c r="W708" s="105">
        <f t="shared" si="194"/>
        <v>343233.05222602369</v>
      </c>
      <c r="X708" s="112">
        <f t="shared" si="197"/>
        <v>406.79158729058781</v>
      </c>
      <c r="Y708" s="32">
        <f>(uNES*L708+ uOCEX*G708+uEREX*'PH + UC'!H708+uHOEX*I708+uNES*S708+ uOCEX*N708+uEREX*O708+uHOEX*P708)/(1+oDR)^A$5:A$65536</f>
        <v>213.6422813274539</v>
      </c>
    </row>
    <row r="709" spans="1:25" x14ac:dyDescent="0.25">
      <c r="A709" s="4">
        <v>703</v>
      </c>
      <c r="C709" s="110">
        <f>IF(male=0,VLOOKUP((A707:A1541/'Life tables'!$I$2)+age,lifetable,13,1),IF(male=1,VLOOKUP((A707:A1541/'Life tables'!$I$2)+age,lifetable,10,1),"error"))</f>
        <v>1.1900158768971547E-3</v>
      </c>
      <c r="F709" s="101">
        <f t="shared" si="181"/>
        <v>159.89117464656584</v>
      </c>
      <c r="G709" s="101">
        <f t="shared" si="182"/>
        <v>16.061403127039313</v>
      </c>
      <c r="H709" s="101">
        <f t="shared" si="183"/>
        <v>0.36754547831483059</v>
      </c>
      <c r="I709" s="101">
        <f t="shared" si="184"/>
        <v>0.36754547831483059</v>
      </c>
      <c r="J709" s="101">
        <f t="shared" si="185"/>
        <v>97.797600685656093</v>
      </c>
      <c r="K709" s="101">
        <f t="shared" si="186"/>
        <v>23.502035766892817</v>
      </c>
      <c r="L709" s="101">
        <f t="shared" si="195"/>
        <v>21.795044110347959</v>
      </c>
      <c r="M709" s="101">
        <f t="shared" si="187"/>
        <v>840.10882535343353</v>
      </c>
      <c r="N709" s="101">
        <f t="shared" si="188"/>
        <v>80.904300084409499</v>
      </c>
      <c r="O709" s="101">
        <f t="shared" si="189"/>
        <v>1.9311772568660039</v>
      </c>
      <c r="P709" s="101">
        <f t="shared" si="190"/>
        <v>1.9311772568660039</v>
      </c>
      <c r="Q709" s="101">
        <f t="shared" si="191"/>
        <v>457.93622794196489</v>
      </c>
      <c r="R709" s="101">
        <f t="shared" si="192"/>
        <v>15.33473738864074</v>
      </c>
      <c r="S709" s="101">
        <f t="shared" si="196"/>
        <v>282.07120542468635</v>
      </c>
      <c r="T709" s="101">
        <f t="shared" si="198"/>
        <v>555.73382862762094</v>
      </c>
      <c r="U709" s="101">
        <f t="shared" si="198"/>
        <v>38.836773155533557</v>
      </c>
      <c r="V709" s="33">
        <f t="shared" si="193"/>
        <v>999.99999999999932</v>
      </c>
      <c r="W709" s="105">
        <f t="shared" si="194"/>
        <v>341375.89736610925</v>
      </c>
      <c r="X709" s="112">
        <f t="shared" si="197"/>
        <v>405.42939821684479</v>
      </c>
      <c r="Y709" s="32">
        <f>(uNES*L709+ uOCEX*G709+uEREX*'PH + UC'!H709+uHOEX*I709+uNES*S709+ uOCEX*N709+uEREX*O709+uHOEX*P709)/(1+oDR)^A$5:A$65536</f>
        <v>212.83636964781905</v>
      </c>
    </row>
    <row r="710" spans="1:25" x14ac:dyDescent="0.25">
      <c r="A710" s="4">
        <v>704</v>
      </c>
      <c r="C710" s="110">
        <f>IF(male=0,VLOOKUP((A708:A1542/'Life tables'!$I$2)+age,lifetable,13,1),IF(male=1,VLOOKUP((A708:A1542/'Life tables'!$I$2)+age,lifetable,10,1),"error"))</f>
        <v>1.1900158768971547E-3</v>
      </c>
      <c r="F710" s="101">
        <f t="shared" si="181"/>
        <v>159.89117464656536</v>
      </c>
      <c r="G710" s="101">
        <f t="shared" si="182"/>
        <v>16.061403127039263</v>
      </c>
      <c r="H710" s="101">
        <f t="shared" si="183"/>
        <v>0.36754547831482948</v>
      </c>
      <c r="I710" s="101">
        <f t="shared" si="184"/>
        <v>0.36754547831482948</v>
      </c>
      <c r="J710" s="101">
        <f t="shared" si="185"/>
        <v>98.007861816697016</v>
      </c>
      <c r="K710" s="101">
        <f t="shared" si="186"/>
        <v>23.530847333619739</v>
      </c>
      <c r="L710" s="101">
        <f t="shared" si="195"/>
        <v>21.55597141257968</v>
      </c>
      <c r="M710" s="101">
        <f t="shared" si="187"/>
        <v>840.10882535343399</v>
      </c>
      <c r="N710" s="101">
        <f t="shared" si="188"/>
        <v>80.904300084409542</v>
      </c>
      <c r="O710" s="101">
        <f t="shared" si="189"/>
        <v>1.9311772568660051</v>
      </c>
      <c r="P710" s="101">
        <f t="shared" si="190"/>
        <v>1.9311772568660051</v>
      </c>
      <c r="Q710" s="101">
        <f t="shared" si="191"/>
        <v>459.03684444726014</v>
      </c>
      <c r="R710" s="101">
        <f t="shared" si="192"/>
        <v>15.357237259320662</v>
      </c>
      <c r="S710" s="101">
        <f t="shared" si="196"/>
        <v>280.94808904871161</v>
      </c>
      <c r="T710" s="101">
        <f t="shared" si="198"/>
        <v>557.0447062639571</v>
      </c>
      <c r="U710" s="101">
        <f t="shared" si="198"/>
        <v>38.888084592940402</v>
      </c>
      <c r="V710" s="33">
        <f t="shared" si="193"/>
        <v>999.99999999999932</v>
      </c>
      <c r="W710" s="105">
        <f t="shared" si="194"/>
        <v>339522.55816879624</v>
      </c>
      <c r="X710" s="112">
        <f t="shared" si="197"/>
        <v>404.06720914310176</v>
      </c>
      <c r="Y710" s="32">
        <f>(uNES*L710+ uOCEX*G710+uEREX*'PH + UC'!H710+uHOEX*I710+uNES*S710+ uOCEX*N710+uEREX*O710+uHOEX*P710)/(1+oDR)^A$5:A$65536</f>
        <v>212.03090383995405</v>
      </c>
    </row>
    <row r="711" spans="1:25" x14ac:dyDescent="0.25">
      <c r="A711" s="4">
        <v>705</v>
      </c>
      <c r="C711" s="110">
        <f>IF(male=0,VLOOKUP((A709:A1543/'Life tables'!$I$2)+age,lifetable,13,1),IF(male=1,VLOOKUP((A709:A1543/'Life tables'!$I$2)+age,lifetable,10,1),"error"))</f>
        <v>1.1900158768971547E-3</v>
      </c>
      <c r="F711" s="101">
        <f t="shared" ref="F711:F774" si="199">E710*(1-pCAPH)+F710*(1-pCAPH)+M710*(pUAPH)</f>
        <v>159.89117464656491</v>
      </c>
      <c r="G711" s="101">
        <f t="shared" ref="G711:G774" si="200">F711*(rrOSEX)</f>
        <v>16.061403127039217</v>
      </c>
      <c r="H711" s="101">
        <f t="shared" ref="H711:H774" si="201">F711*rrEREX</f>
        <v>0.36754547831482842</v>
      </c>
      <c r="I711" s="101">
        <f t="shared" ref="I711:I774" si="202">F711*rrHOEX</f>
        <v>0.36754547831482842</v>
      </c>
      <c r="J711" s="101">
        <f t="shared" ref="J711:J774" si="203">F711*mr + G711*mr + H711*mr+I711*mr +J710</f>
        <v>98.218122947737939</v>
      </c>
      <c r="K711" s="101">
        <f t="shared" ref="K711:K774" si="204">F711*amr + I711*amrHOEX +K710</f>
        <v>23.559658900346662</v>
      </c>
      <c r="L711" s="101">
        <f t="shared" si="195"/>
        <v>21.31689871481143</v>
      </c>
      <c r="M711" s="101">
        <f t="shared" ref="M711:M774" si="205">E710*pCAPH+F710*pCAPH+M710*(1-pUAPH)</f>
        <v>840.10882535343444</v>
      </c>
      <c r="N711" s="101">
        <f t="shared" ref="N711:N774" si="206">M711*rrOSEXc</f>
        <v>80.904300084409584</v>
      </c>
      <c r="O711" s="101">
        <f t="shared" ref="O711:O774" si="207">M711*rrEREXc</f>
        <v>1.9311772568660059</v>
      </c>
      <c r="P711" s="101">
        <f t="shared" ref="P711:P774" si="208">M711*rrHOEXc</f>
        <v>1.9311772568660059</v>
      </c>
      <c r="Q711" s="101">
        <f t="shared" ref="Q711:Q774" si="209">M711*mr + N711*mr + O711*mr+P711*mr+Q710</f>
        <v>460.13746095255539</v>
      </c>
      <c r="R711" s="101">
        <f t="shared" ref="R711:R774" si="210">M711*amrc + P711*amrHOEX+R710</f>
        <v>15.379737130000585</v>
      </c>
      <c r="S711" s="101">
        <f t="shared" si="196"/>
        <v>279.82497267273686</v>
      </c>
      <c r="T711" s="101">
        <f t="shared" si="198"/>
        <v>558.35558390029337</v>
      </c>
      <c r="U711" s="101">
        <f t="shared" si="198"/>
        <v>38.939396030347247</v>
      </c>
      <c r="V711" s="33">
        <f t="shared" ref="V711:V774" si="211">SUM(F711,M711)</f>
        <v>999.99999999999932</v>
      </c>
      <c r="W711" s="105">
        <f t="shared" ref="W711:W774" si="212">(cNES*L711+cOSEX*G711+cEREX*H711+cHOEX*I711 + cNES*S711 + cOSEX*N711 + cEREX*O711 + cHOEX*P711)/(1+cDR)^A$5:A$65536</f>
        <v>337673.0283162939</v>
      </c>
      <c r="X711" s="112">
        <f t="shared" si="197"/>
        <v>402.70502006935874</v>
      </c>
      <c r="Y711" s="32">
        <f>(uNES*L711+ uOCEX*G711+uEREX*'PH + UC'!H711+uHOEX*I711+uNES*S711+ uOCEX*N711+uEREX*O711+uHOEX*P711)/(1+oDR)^A$5:A$65536</f>
        <v>211.22588371405868</v>
      </c>
    </row>
    <row r="712" spans="1:25" x14ac:dyDescent="0.25">
      <c r="A712" s="4">
        <v>706</v>
      </c>
      <c r="C712" s="110">
        <f>IF(male=0,VLOOKUP((A710:A1544/'Life tables'!$I$2)+age,lifetable,13,1),IF(male=1,VLOOKUP((A710:A1544/'Life tables'!$I$2)+age,lifetable,10,1),"error"))</f>
        <v>1.1900158768971547E-3</v>
      </c>
      <c r="F712" s="101">
        <f t="shared" si="199"/>
        <v>159.89117464656448</v>
      </c>
      <c r="G712" s="101">
        <f t="shared" si="200"/>
        <v>16.061403127039174</v>
      </c>
      <c r="H712" s="101">
        <f t="shared" si="201"/>
        <v>0.36754547831482742</v>
      </c>
      <c r="I712" s="101">
        <f t="shared" si="202"/>
        <v>0.36754547831482742</v>
      </c>
      <c r="J712" s="101">
        <f t="shared" si="203"/>
        <v>98.428384078778862</v>
      </c>
      <c r="K712" s="101">
        <f t="shared" si="204"/>
        <v>23.588470467073584</v>
      </c>
      <c r="L712" s="101">
        <f t="shared" ref="L712:L775" si="213">F712-SUM(G712:K712)</f>
        <v>21.077826017043208</v>
      </c>
      <c r="M712" s="101">
        <f t="shared" si="205"/>
        <v>840.1088253534349</v>
      </c>
      <c r="N712" s="101">
        <f t="shared" si="206"/>
        <v>80.904300084409627</v>
      </c>
      <c r="O712" s="101">
        <f t="shared" si="207"/>
        <v>1.9311772568660071</v>
      </c>
      <c r="P712" s="101">
        <f t="shared" si="208"/>
        <v>1.9311772568660071</v>
      </c>
      <c r="Q712" s="101">
        <f t="shared" si="209"/>
        <v>461.23807745785064</v>
      </c>
      <c r="R712" s="101">
        <f t="shared" si="210"/>
        <v>15.402237000680508</v>
      </c>
      <c r="S712" s="101">
        <f t="shared" ref="S712:S775" si="214">M712-SUM(N712:R712)</f>
        <v>278.70185629676212</v>
      </c>
      <c r="T712" s="101">
        <f t="shared" si="198"/>
        <v>559.66646153662953</v>
      </c>
      <c r="U712" s="101">
        <f t="shared" si="198"/>
        <v>38.990707467754092</v>
      </c>
      <c r="V712" s="33">
        <f t="shared" si="211"/>
        <v>999.99999999999932</v>
      </c>
      <c r="W712" s="105">
        <f t="shared" si="212"/>
        <v>335827.3015002943</v>
      </c>
      <c r="X712" s="112">
        <f t="shared" ref="X712:X775" si="215">(L712+G712+H712+I712+N712+O712+P712+S712)</f>
        <v>401.34283099561577</v>
      </c>
      <c r="Y712" s="32">
        <f>(uNES*L712+ uOCEX*G712+uEREX*'PH + UC'!H712+uHOEX*I712+uNES*S712+ uOCEX*N712+uEREX*O712+uHOEX*P712)/(1+oDR)^A$5:A$65536</f>
        <v>210.42130908040477</v>
      </c>
    </row>
    <row r="713" spans="1:25" x14ac:dyDescent="0.25">
      <c r="A713" s="4">
        <v>707</v>
      </c>
      <c r="C713" s="110">
        <f>IF(male=0,VLOOKUP((A711:A1545/'Life tables'!$I$2)+age,lifetable,13,1),IF(male=1,VLOOKUP((A711:A1545/'Life tables'!$I$2)+age,lifetable,10,1),"error"))</f>
        <v>1.1900158768971547E-3</v>
      </c>
      <c r="F713" s="101">
        <f t="shared" si="199"/>
        <v>159.89117464656408</v>
      </c>
      <c r="G713" s="101">
        <f t="shared" si="200"/>
        <v>16.061403127039135</v>
      </c>
      <c r="H713" s="101">
        <f t="shared" si="201"/>
        <v>0.36754547831482653</v>
      </c>
      <c r="I713" s="101">
        <f t="shared" si="202"/>
        <v>0.36754547831482653</v>
      </c>
      <c r="J713" s="101">
        <f t="shared" si="203"/>
        <v>98.638645209819785</v>
      </c>
      <c r="K713" s="101">
        <f t="shared" si="204"/>
        <v>23.617282033800503</v>
      </c>
      <c r="L713" s="101">
        <f t="shared" si="213"/>
        <v>20.838753319275014</v>
      </c>
      <c r="M713" s="101">
        <f t="shared" si="205"/>
        <v>840.10882535343535</v>
      </c>
      <c r="N713" s="101">
        <f t="shared" si="206"/>
        <v>80.904300084409684</v>
      </c>
      <c r="O713" s="101">
        <f t="shared" si="207"/>
        <v>1.9311772568660082</v>
      </c>
      <c r="P713" s="101">
        <f t="shared" si="208"/>
        <v>1.9311772568660082</v>
      </c>
      <c r="Q713" s="101">
        <f t="shared" si="209"/>
        <v>462.33869396314589</v>
      </c>
      <c r="R713" s="101">
        <f t="shared" si="210"/>
        <v>15.42473687136043</v>
      </c>
      <c r="S713" s="101">
        <f t="shared" si="214"/>
        <v>277.57873992078737</v>
      </c>
      <c r="T713" s="101">
        <f t="shared" si="198"/>
        <v>560.97733917296569</v>
      </c>
      <c r="U713" s="101">
        <f t="shared" si="198"/>
        <v>39.04201890516093</v>
      </c>
      <c r="V713" s="33">
        <f t="shared" si="211"/>
        <v>999.99999999999943</v>
      </c>
      <c r="W713" s="105">
        <f t="shared" si="212"/>
        <v>333985.37142195762</v>
      </c>
      <c r="X713" s="112">
        <f t="shared" si="215"/>
        <v>399.98064192187286</v>
      </c>
      <c r="Y713" s="32">
        <f>(uNES*L713+ uOCEX*G713+uEREX*'PH + UC'!H713+uHOEX*I713+uNES*S713+ uOCEX*N713+uEREX*O713+uHOEX*P713)/(1+oDR)^A$5:A$65536</f>
        <v>209.6171797493364</v>
      </c>
    </row>
    <row r="714" spans="1:25" x14ac:dyDescent="0.25">
      <c r="A714" s="4">
        <v>708</v>
      </c>
      <c r="C714" s="110">
        <f>IF(male=0,VLOOKUP((A712:A1546/'Life tables'!$I$2)+age,lifetable,13,1),IF(male=1,VLOOKUP((A712:A1546/'Life tables'!$I$2)+age,lifetable,10,1),"error"))</f>
        <v>1.1900158768971547E-3</v>
      </c>
      <c r="F714" s="101">
        <f t="shared" si="199"/>
        <v>159.89117464656371</v>
      </c>
      <c r="G714" s="101">
        <f t="shared" si="200"/>
        <v>16.0614031270391</v>
      </c>
      <c r="H714" s="101">
        <f t="shared" si="201"/>
        <v>0.36754547831482565</v>
      </c>
      <c r="I714" s="101">
        <f t="shared" si="202"/>
        <v>0.36754547831482565</v>
      </c>
      <c r="J714" s="101">
        <f t="shared" si="203"/>
        <v>98.848906340860708</v>
      </c>
      <c r="K714" s="101">
        <f t="shared" si="204"/>
        <v>23.646093600527422</v>
      </c>
      <c r="L714" s="101">
        <f t="shared" si="213"/>
        <v>20.599680621506849</v>
      </c>
      <c r="M714" s="101">
        <f t="shared" si="205"/>
        <v>840.1088253534358</v>
      </c>
      <c r="N714" s="101">
        <f t="shared" si="206"/>
        <v>80.904300084409726</v>
      </c>
      <c r="O714" s="101">
        <f t="shared" si="207"/>
        <v>1.9311772568660091</v>
      </c>
      <c r="P714" s="101">
        <f t="shared" si="208"/>
        <v>1.9311772568660091</v>
      </c>
      <c r="Q714" s="101">
        <f t="shared" si="209"/>
        <v>463.43931046844114</v>
      </c>
      <c r="R714" s="101">
        <f t="shared" si="210"/>
        <v>15.447236742040353</v>
      </c>
      <c r="S714" s="101">
        <f t="shared" si="214"/>
        <v>276.45562354481262</v>
      </c>
      <c r="T714" s="101">
        <f t="shared" si="198"/>
        <v>562.28821680930184</v>
      </c>
      <c r="U714" s="101">
        <f t="shared" si="198"/>
        <v>39.093330342567775</v>
      </c>
      <c r="V714" s="33">
        <f t="shared" si="211"/>
        <v>999.99999999999955</v>
      </c>
      <c r="W714" s="105">
        <f t="shared" si="212"/>
        <v>332147.23179190053</v>
      </c>
      <c r="X714" s="112">
        <f t="shared" si="215"/>
        <v>398.61845284812995</v>
      </c>
      <c r="Y714" s="32">
        <f>(uNES*L714+ uOCEX*G714+uEREX*'PH + UC'!H714+uHOEX*I714+uNES*S714+ uOCEX*N714+uEREX*O714+uHOEX*P714)/(1+oDR)^A$5:A$65536</f>
        <v>208.81349553126987</v>
      </c>
    </row>
    <row r="715" spans="1:25" x14ac:dyDescent="0.25">
      <c r="A715" s="4">
        <v>709</v>
      </c>
      <c r="C715" s="110">
        <f>IF(male=0,VLOOKUP((A713:A1547/'Life tables'!$I$2)+age,lifetable,13,1),IF(male=1,VLOOKUP((A713:A1547/'Life tables'!$I$2)+age,lifetable,10,1),"error"))</f>
        <v>1.1900158768971547E-3</v>
      </c>
      <c r="F715" s="101">
        <f t="shared" si="199"/>
        <v>159.89117464656334</v>
      </c>
      <c r="G715" s="101">
        <f t="shared" si="200"/>
        <v>16.06140312703906</v>
      </c>
      <c r="H715" s="101">
        <f t="shared" si="201"/>
        <v>0.36754547831482481</v>
      </c>
      <c r="I715" s="101">
        <f t="shared" si="202"/>
        <v>0.36754547831482481</v>
      </c>
      <c r="J715" s="101">
        <f t="shared" si="203"/>
        <v>99.059167471901631</v>
      </c>
      <c r="K715" s="101">
        <f t="shared" si="204"/>
        <v>23.674905167254341</v>
      </c>
      <c r="L715" s="101">
        <f t="shared" si="213"/>
        <v>20.360607923738655</v>
      </c>
      <c r="M715" s="101">
        <f t="shared" si="205"/>
        <v>840.10882535343615</v>
      </c>
      <c r="N715" s="101">
        <f t="shared" si="206"/>
        <v>80.904300084409755</v>
      </c>
      <c r="O715" s="101">
        <f t="shared" si="207"/>
        <v>1.9311772568660099</v>
      </c>
      <c r="P715" s="101">
        <f t="shared" si="208"/>
        <v>1.9311772568660099</v>
      </c>
      <c r="Q715" s="101">
        <f t="shared" si="209"/>
        <v>464.53992697373639</v>
      </c>
      <c r="R715" s="101">
        <f t="shared" si="210"/>
        <v>15.469736612720276</v>
      </c>
      <c r="S715" s="101">
        <f t="shared" si="214"/>
        <v>275.33250716883776</v>
      </c>
      <c r="T715" s="101">
        <f t="shared" si="198"/>
        <v>563.599094445638</v>
      </c>
      <c r="U715" s="101">
        <f t="shared" si="198"/>
        <v>39.14464177997462</v>
      </c>
      <c r="V715" s="33">
        <f t="shared" si="211"/>
        <v>999.99999999999955</v>
      </c>
      <c r="W715" s="105">
        <f t="shared" si="212"/>
        <v>330312.87633018015</v>
      </c>
      <c r="X715" s="112">
        <f t="shared" si="215"/>
        <v>397.25626377438687</v>
      </c>
      <c r="Y715" s="32">
        <f>(uNES*L715+ uOCEX*G715+uEREX*'PH + UC'!H715+uHOEX*I715+uNES*S715+ uOCEX*N715+uEREX*O715+uHOEX*P715)/(1+oDR)^A$5:A$65536</f>
        <v>208.01025623669381</v>
      </c>
    </row>
    <row r="716" spans="1:25" x14ac:dyDescent="0.25">
      <c r="A716" s="4">
        <v>710</v>
      </c>
      <c r="C716" s="110">
        <f>IF(male=0,VLOOKUP((A714:A1548/'Life tables'!$I$2)+age,lifetable,13,1),IF(male=1,VLOOKUP((A714:A1548/'Life tables'!$I$2)+age,lifetable,10,1),"error"))</f>
        <v>1.1900158768971547E-3</v>
      </c>
      <c r="F716" s="101">
        <f t="shared" si="199"/>
        <v>159.891174646563</v>
      </c>
      <c r="G716" s="101">
        <f t="shared" si="200"/>
        <v>16.061403127039029</v>
      </c>
      <c r="H716" s="101">
        <f t="shared" si="201"/>
        <v>0.36754547831482404</v>
      </c>
      <c r="I716" s="101">
        <f t="shared" si="202"/>
        <v>0.36754547831482404</v>
      </c>
      <c r="J716" s="101">
        <f t="shared" si="203"/>
        <v>99.269428602942554</v>
      </c>
      <c r="K716" s="101">
        <f t="shared" si="204"/>
        <v>23.70371673398126</v>
      </c>
      <c r="L716" s="101">
        <f t="shared" si="213"/>
        <v>20.121535225970518</v>
      </c>
      <c r="M716" s="101">
        <f t="shared" si="205"/>
        <v>840.10882535343649</v>
      </c>
      <c r="N716" s="101">
        <f t="shared" si="206"/>
        <v>80.904300084409783</v>
      </c>
      <c r="O716" s="101">
        <f t="shared" si="207"/>
        <v>1.9311772568660106</v>
      </c>
      <c r="P716" s="101">
        <f t="shared" si="208"/>
        <v>1.9311772568660106</v>
      </c>
      <c r="Q716" s="101">
        <f t="shared" si="209"/>
        <v>465.64054347903163</v>
      </c>
      <c r="R716" s="101">
        <f t="shared" si="210"/>
        <v>15.492236483400198</v>
      </c>
      <c r="S716" s="101">
        <f t="shared" si="214"/>
        <v>274.20939079286279</v>
      </c>
      <c r="T716" s="101">
        <f t="shared" si="198"/>
        <v>564.90997208197416</v>
      </c>
      <c r="U716" s="101">
        <f t="shared" si="198"/>
        <v>39.195953217381458</v>
      </c>
      <c r="V716" s="33">
        <f t="shared" si="211"/>
        <v>999.99999999999955</v>
      </c>
      <c r="W716" s="105">
        <f t="shared" si="212"/>
        <v>328482.29876628314</v>
      </c>
      <c r="X716" s="112">
        <f t="shared" si="215"/>
        <v>395.89407470064378</v>
      </c>
      <c r="Y716" s="32">
        <f>(uNES*L716+ uOCEX*G716+uEREX*'PH + UC'!H716+uHOEX*I716+uNES*S716+ uOCEX*N716+uEREX*O716+uHOEX*P716)/(1+oDR)^A$5:A$65536</f>
        <v>207.20746167616895</v>
      </c>
    </row>
    <row r="717" spans="1:25" x14ac:dyDescent="0.25">
      <c r="A717" s="4">
        <v>711</v>
      </c>
      <c r="C717" s="110">
        <f>IF(male=0,VLOOKUP((A715:A1549/'Life tables'!$I$2)+age,lifetable,13,1),IF(male=1,VLOOKUP((A715:A1549/'Life tables'!$I$2)+age,lifetable,10,1),"error"))</f>
        <v>1.1900158768971547E-3</v>
      </c>
      <c r="F717" s="101">
        <f t="shared" si="199"/>
        <v>159.89117464656266</v>
      </c>
      <c r="G717" s="101">
        <f t="shared" si="200"/>
        <v>16.061403127038993</v>
      </c>
      <c r="H717" s="101">
        <f t="shared" si="201"/>
        <v>0.36754547831482326</v>
      </c>
      <c r="I717" s="101">
        <f t="shared" si="202"/>
        <v>0.36754547831482326</v>
      </c>
      <c r="J717" s="101">
        <f t="shared" si="203"/>
        <v>99.479689733983477</v>
      </c>
      <c r="K717" s="101">
        <f t="shared" si="204"/>
        <v>23.732528300708179</v>
      </c>
      <c r="L717" s="101">
        <f t="shared" si="213"/>
        <v>19.882462528202382</v>
      </c>
      <c r="M717" s="101">
        <f t="shared" si="205"/>
        <v>840.10882535343683</v>
      </c>
      <c r="N717" s="101">
        <f t="shared" si="206"/>
        <v>80.904300084409826</v>
      </c>
      <c r="O717" s="101">
        <f t="shared" si="207"/>
        <v>1.9311772568660115</v>
      </c>
      <c r="P717" s="101">
        <f t="shared" si="208"/>
        <v>1.9311772568660115</v>
      </c>
      <c r="Q717" s="101">
        <f t="shared" si="209"/>
        <v>466.74115998432688</v>
      </c>
      <c r="R717" s="101">
        <f t="shared" si="210"/>
        <v>15.514736354080121</v>
      </c>
      <c r="S717" s="101">
        <f t="shared" si="214"/>
        <v>273.08627441688793</v>
      </c>
      <c r="T717" s="101">
        <f t="shared" si="198"/>
        <v>566.22084971831032</v>
      </c>
      <c r="U717" s="101">
        <f t="shared" si="198"/>
        <v>39.247264654788296</v>
      </c>
      <c r="V717" s="33">
        <f t="shared" si="211"/>
        <v>999.99999999999955</v>
      </c>
      <c r="W717" s="105">
        <f t="shared" si="212"/>
        <v>326655.49283911125</v>
      </c>
      <c r="X717" s="112">
        <f t="shared" si="215"/>
        <v>394.53188562690082</v>
      </c>
      <c r="Y717" s="32">
        <f>(uNES*L717+ uOCEX*G717+uEREX*'PH + UC'!H717+uHOEX*I717+uNES*S717+ uOCEX*N717+uEREX*O717+uHOEX*P717)/(1+oDR)^A$5:A$65536</f>
        <v>206.40511166032843</v>
      </c>
    </row>
    <row r="718" spans="1:25" x14ac:dyDescent="0.25">
      <c r="A718" s="4">
        <v>712</v>
      </c>
      <c r="C718" s="110">
        <f>IF(male=0,VLOOKUP((A716:A1550/'Life tables'!$I$2)+age,lifetable,13,1),IF(male=1,VLOOKUP((A716:A1550/'Life tables'!$I$2)+age,lifetable,10,1),"error"))</f>
        <v>1.1900158768971547E-3</v>
      </c>
      <c r="F718" s="101">
        <f t="shared" si="199"/>
        <v>159.89117464656235</v>
      </c>
      <c r="G718" s="101">
        <f t="shared" si="200"/>
        <v>16.061403127038961</v>
      </c>
      <c r="H718" s="101">
        <f t="shared" si="201"/>
        <v>0.36754547831482254</v>
      </c>
      <c r="I718" s="101">
        <f t="shared" si="202"/>
        <v>0.36754547831482254</v>
      </c>
      <c r="J718" s="101">
        <f t="shared" si="203"/>
        <v>99.6899508650244</v>
      </c>
      <c r="K718" s="101">
        <f t="shared" si="204"/>
        <v>23.761339867435098</v>
      </c>
      <c r="L718" s="101">
        <f t="shared" si="213"/>
        <v>19.643389830434245</v>
      </c>
      <c r="M718" s="101">
        <f t="shared" si="205"/>
        <v>840.10882535343717</v>
      </c>
      <c r="N718" s="101">
        <f t="shared" si="206"/>
        <v>80.904300084409854</v>
      </c>
      <c r="O718" s="101">
        <f t="shared" si="207"/>
        <v>1.9311772568660124</v>
      </c>
      <c r="P718" s="101">
        <f t="shared" si="208"/>
        <v>1.9311772568660124</v>
      </c>
      <c r="Q718" s="101">
        <f t="shared" si="209"/>
        <v>467.84177648962213</v>
      </c>
      <c r="R718" s="101">
        <f t="shared" si="210"/>
        <v>15.537236224760044</v>
      </c>
      <c r="S718" s="101">
        <f t="shared" si="214"/>
        <v>271.96315804091319</v>
      </c>
      <c r="T718" s="101">
        <f t="shared" si="198"/>
        <v>567.53172735464659</v>
      </c>
      <c r="U718" s="101">
        <f t="shared" si="198"/>
        <v>39.298576092195141</v>
      </c>
      <c r="V718" s="33">
        <f t="shared" si="211"/>
        <v>999.99999999999955</v>
      </c>
      <c r="W718" s="105">
        <f t="shared" si="212"/>
        <v>324832.4522969682</v>
      </c>
      <c r="X718" s="112">
        <f t="shared" si="215"/>
        <v>393.16969655315791</v>
      </c>
      <c r="Y718" s="32">
        <f>(uNES*L718+ uOCEX*G718+uEREX*'PH + UC'!H718+uHOEX*I718+uNES*S718+ uOCEX*N718+uEREX*O718+uHOEX*P718)/(1+oDR)^A$5:A$65536</f>
        <v>205.60320599987716</v>
      </c>
    </row>
    <row r="719" spans="1:25" x14ac:dyDescent="0.25">
      <c r="A719" s="4">
        <v>713</v>
      </c>
      <c r="C719" s="110">
        <f>IF(male=0,VLOOKUP((A717:A1551/'Life tables'!$I$2)+age,lifetable,13,1),IF(male=1,VLOOKUP((A717:A1551/'Life tables'!$I$2)+age,lifetable,10,1),"error"))</f>
        <v>1.1900158768971547E-3</v>
      </c>
      <c r="F719" s="101">
        <f t="shared" si="199"/>
        <v>159.89117464656204</v>
      </c>
      <c r="G719" s="101">
        <f t="shared" si="200"/>
        <v>16.061403127038929</v>
      </c>
      <c r="H719" s="101">
        <f t="shared" si="201"/>
        <v>0.36754547831482182</v>
      </c>
      <c r="I719" s="101">
        <f t="shared" si="202"/>
        <v>0.36754547831482182</v>
      </c>
      <c r="J719" s="101">
        <f t="shared" si="203"/>
        <v>99.900211996065323</v>
      </c>
      <c r="K719" s="101">
        <f t="shared" si="204"/>
        <v>23.790151434162016</v>
      </c>
      <c r="L719" s="101">
        <f t="shared" si="213"/>
        <v>19.404317132666108</v>
      </c>
      <c r="M719" s="101">
        <f t="shared" si="205"/>
        <v>840.10882535343751</v>
      </c>
      <c r="N719" s="101">
        <f t="shared" si="206"/>
        <v>80.904300084409883</v>
      </c>
      <c r="O719" s="101">
        <f t="shared" si="207"/>
        <v>1.931177256866013</v>
      </c>
      <c r="P719" s="101">
        <f t="shared" si="208"/>
        <v>1.931177256866013</v>
      </c>
      <c r="Q719" s="101">
        <f t="shared" si="209"/>
        <v>468.94239299491738</v>
      </c>
      <c r="R719" s="101">
        <f t="shared" si="210"/>
        <v>15.559736095439966</v>
      </c>
      <c r="S719" s="101">
        <f t="shared" si="214"/>
        <v>270.84004166493833</v>
      </c>
      <c r="T719" s="101">
        <f t="shared" si="198"/>
        <v>568.84260499098275</v>
      </c>
      <c r="U719" s="101">
        <f t="shared" si="198"/>
        <v>39.349887529601986</v>
      </c>
      <c r="V719" s="33">
        <f t="shared" si="211"/>
        <v>999.99999999999955</v>
      </c>
      <c r="W719" s="105">
        <f t="shared" si="212"/>
        <v>323013.17089754535</v>
      </c>
      <c r="X719" s="112">
        <f t="shared" si="215"/>
        <v>391.80750747941488</v>
      </c>
      <c r="Y719" s="32">
        <f>(uNES*L719+ uOCEX*G719+uEREX*'PH + UC'!H719+uHOEX*I719+uNES*S719+ uOCEX*N719+uEREX*O719+uHOEX*P719)/(1+oDR)^A$5:A$65536</f>
        <v>204.80174450559224</v>
      </c>
    </row>
    <row r="720" spans="1:25" x14ac:dyDescent="0.25">
      <c r="A720" s="4">
        <v>714</v>
      </c>
      <c r="C720" s="110">
        <f>IF(male=0,VLOOKUP((A718:A1552/'Life tables'!$I$2)+age,lifetable,13,1),IF(male=1,VLOOKUP((A718:A1552/'Life tables'!$I$2)+age,lifetable,10,1),"error"))</f>
        <v>1.1900158768971547E-3</v>
      </c>
      <c r="F720" s="101">
        <f t="shared" si="199"/>
        <v>159.89117464656175</v>
      </c>
      <c r="G720" s="101">
        <f t="shared" si="200"/>
        <v>16.061403127038901</v>
      </c>
      <c r="H720" s="101">
        <f t="shared" si="201"/>
        <v>0.36754547831482115</v>
      </c>
      <c r="I720" s="101">
        <f t="shared" si="202"/>
        <v>0.36754547831482115</v>
      </c>
      <c r="J720" s="101">
        <f t="shared" si="203"/>
        <v>100.11047312710625</v>
      </c>
      <c r="K720" s="101">
        <f t="shared" si="204"/>
        <v>23.818963000888935</v>
      </c>
      <c r="L720" s="101">
        <f t="shared" si="213"/>
        <v>19.165244434898028</v>
      </c>
      <c r="M720" s="101">
        <f t="shared" si="205"/>
        <v>840.10882535343785</v>
      </c>
      <c r="N720" s="101">
        <f t="shared" si="206"/>
        <v>80.904300084409911</v>
      </c>
      <c r="O720" s="101">
        <f t="shared" si="207"/>
        <v>1.9311772568660139</v>
      </c>
      <c r="P720" s="101">
        <f t="shared" si="208"/>
        <v>1.9311772568660139</v>
      </c>
      <c r="Q720" s="101">
        <f t="shared" si="209"/>
        <v>470.04300950021263</v>
      </c>
      <c r="R720" s="101">
        <f t="shared" si="210"/>
        <v>15.582235966119889</v>
      </c>
      <c r="S720" s="101">
        <f t="shared" si="214"/>
        <v>269.71692528896335</v>
      </c>
      <c r="T720" s="101">
        <f t="shared" si="198"/>
        <v>570.15348262731891</v>
      </c>
      <c r="U720" s="101">
        <f t="shared" si="198"/>
        <v>39.401198967008824</v>
      </c>
      <c r="V720" s="33">
        <f t="shared" si="211"/>
        <v>999.99999999999955</v>
      </c>
      <c r="W720" s="105">
        <f t="shared" si="212"/>
        <v>321197.64240790991</v>
      </c>
      <c r="X720" s="112">
        <f t="shared" si="215"/>
        <v>390.44531840567186</v>
      </c>
      <c r="Y720" s="32">
        <f>(uNES*L720+ uOCEX*G720+uEREX*'PH + UC'!H720+uHOEX*I720+uNES*S720+ uOCEX*N720+uEREX*O720+uHOEX*P720)/(1+oDR)^A$5:A$65536</f>
        <v>204.00072698832301</v>
      </c>
    </row>
    <row r="721" spans="1:25" x14ac:dyDescent="0.25">
      <c r="A721" s="4">
        <v>715</v>
      </c>
      <c r="C721" s="110">
        <f>IF(male=0,VLOOKUP((A719:A1553/'Life tables'!$I$2)+age,lifetable,13,1),IF(male=1,VLOOKUP((A719:A1553/'Life tables'!$I$2)+age,lifetable,10,1),"error"))</f>
        <v>1.1900158768971547E-3</v>
      </c>
      <c r="F721" s="101">
        <f t="shared" si="199"/>
        <v>159.89117464656147</v>
      </c>
      <c r="G721" s="101">
        <f t="shared" si="200"/>
        <v>16.061403127038872</v>
      </c>
      <c r="H721" s="101">
        <f t="shared" si="201"/>
        <v>0.36754547831482048</v>
      </c>
      <c r="I721" s="101">
        <f t="shared" si="202"/>
        <v>0.36754547831482048</v>
      </c>
      <c r="J721" s="101">
        <f t="shared" si="203"/>
        <v>100.32073425814717</v>
      </c>
      <c r="K721" s="101">
        <f t="shared" si="204"/>
        <v>23.847774567615854</v>
      </c>
      <c r="L721" s="101">
        <f t="shared" si="213"/>
        <v>18.92617173712992</v>
      </c>
      <c r="M721" s="101">
        <f t="shared" si="205"/>
        <v>840.10882535343819</v>
      </c>
      <c r="N721" s="101">
        <f t="shared" si="206"/>
        <v>80.904300084409954</v>
      </c>
      <c r="O721" s="101">
        <f t="shared" si="207"/>
        <v>1.9311772568660146</v>
      </c>
      <c r="P721" s="101">
        <f t="shared" si="208"/>
        <v>1.9311772568660146</v>
      </c>
      <c r="Q721" s="101">
        <f t="shared" si="209"/>
        <v>471.14362600550788</v>
      </c>
      <c r="R721" s="101">
        <f t="shared" si="210"/>
        <v>15.604735836799811</v>
      </c>
      <c r="S721" s="101">
        <f t="shared" si="214"/>
        <v>268.59380891298849</v>
      </c>
      <c r="T721" s="101">
        <f t="shared" si="198"/>
        <v>571.46436026365507</v>
      </c>
      <c r="U721" s="101">
        <f t="shared" si="198"/>
        <v>39.452510404415662</v>
      </c>
      <c r="V721" s="33">
        <f t="shared" si="211"/>
        <v>999.99999999999966</v>
      </c>
      <c r="W721" s="105">
        <f t="shared" si="212"/>
        <v>319385.86060449062</v>
      </c>
      <c r="X721" s="112">
        <f t="shared" si="215"/>
        <v>389.08312933192894</v>
      </c>
      <c r="Y721" s="32">
        <f>(uNES*L721+ uOCEX*G721+uEREX*'PH + UC'!H721+uHOEX*I721+uNES*S721+ uOCEX*N721+uEREX*O721+uHOEX*P721)/(1+oDR)^A$5:A$65536</f>
        <v>203.20015325899089</v>
      </c>
    </row>
    <row r="722" spans="1:25" x14ac:dyDescent="0.25">
      <c r="A722" s="4">
        <v>716</v>
      </c>
      <c r="C722" s="110">
        <f>IF(male=0,VLOOKUP((A720:A1554/'Life tables'!$I$2)+age,lifetable,13,1),IF(male=1,VLOOKUP((A720:A1554/'Life tables'!$I$2)+age,lifetable,10,1),"error"))</f>
        <v>1.1900158768971547E-3</v>
      </c>
      <c r="F722" s="101">
        <f t="shared" si="199"/>
        <v>159.89117464656118</v>
      </c>
      <c r="G722" s="101">
        <f t="shared" si="200"/>
        <v>16.061403127038844</v>
      </c>
      <c r="H722" s="101">
        <f t="shared" si="201"/>
        <v>0.36754547831481987</v>
      </c>
      <c r="I722" s="101">
        <f t="shared" si="202"/>
        <v>0.36754547831481987</v>
      </c>
      <c r="J722" s="101">
        <f t="shared" si="203"/>
        <v>100.53099538918809</v>
      </c>
      <c r="K722" s="101">
        <f t="shared" si="204"/>
        <v>23.876586134342773</v>
      </c>
      <c r="L722" s="101">
        <f t="shared" si="213"/>
        <v>18.68709903936184</v>
      </c>
      <c r="M722" s="101">
        <f t="shared" si="205"/>
        <v>840.10882535343853</v>
      </c>
      <c r="N722" s="101">
        <f t="shared" si="206"/>
        <v>80.904300084409982</v>
      </c>
      <c r="O722" s="101">
        <f t="shared" si="207"/>
        <v>1.9311772568660155</v>
      </c>
      <c r="P722" s="101">
        <f t="shared" si="208"/>
        <v>1.9311772568660155</v>
      </c>
      <c r="Q722" s="101">
        <f t="shared" si="209"/>
        <v>472.24424251080313</v>
      </c>
      <c r="R722" s="101">
        <f t="shared" si="210"/>
        <v>15.627235707479734</v>
      </c>
      <c r="S722" s="101">
        <f t="shared" si="214"/>
        <v>267.47069253701363</v>
      </c>
      <c r="T722" s="101">
        <f t="shared" si="198"/>
        <v>572.77523789999123</v>
      </c>
      <c r="U722" s="101">
        <f t="shared" si="198"/>
        <v>39.503821841822507</v>
      </c>
      <c r="V722" s="33">
        <f t="shared" si="211"/>
        <v>999.99999999999977</v>
      </c>
      <c r="W722" s="105">
        <f t="shared" si="212"/>
        <v>317577.81927306519</v>
      </c>
      <c r="X722" s="112">
        <f t="shared" si="215"/>
        <v>387.72094025818598</v>
      </c>
      <c r="Y722" s="32">
        <f>(uNES*L722+ uOCEX*G722+uEREX*'PH + UC'!H722+uHOEX*I722+uNES*S722+ uOCEX*N722+uEREX*O722+uHOEX*P722)/(1+oDR)^A$5:A$65536</f>
        <v>202.40002312858911</v>
      </c>
    </row>
    <row r="723" spans="1:25" x14ac:dyDescent="0.25">
      <c r="A723" s="4">
        <v>717</v>
      </c>
      <c r="C723" s="110">
        <f>IF(male=0,VLOOKUP((A721:A1555/'Life tables'!$I$2)+age,lifetable,13,1),IF(male=1,VLOOKUP((A721:A1555/'Life tables'!$I$2)+age,lifetable,10,1),"error"))</f>
        <v>1.1900158768971547E-3</v>
      </c>
      <c r="F723" s="101">
        <f t="shared" si="199"/>
        <v>159.89117464656096</v>
      </c>
      <c r="G723" s="101">
        <f t="shared" si="200"/>
        <v>16.061403127038822</v>
      </c>
      <c r="H723" s="101">
        <f t="shared" si="201"/>
        <v>0.36754547831481932</v>
      </c>
      <c r="I723" s="101">
        <f t="shared" si="202"/>
        <v>0.36754547831481932</v>
      </c>
      <c r="J723" s="101">
        <f t="shared" si="203"/>
        <v>100.74125652022902</v>
      </c>
      <c r="K723" s="101">
        <f t="shared" si="204"/>
        <v>23.905397701069692</v>
      </c>
      <c r="L723" s="101">
        <f t="shared" si="213"/>
        <v>18.448026341593788</v>
      </c>
      <c r="M723" s="101">
        <f t="shared" si="205"/>
        <v>840.10882535343887</v>
      </c>
      <c r="N723" s="101">
        <f t="shared" si="206"/>
        <v>80.904300084410011</v>
      </c>
      <c r="O723" s="101">
        <f t="shared" si="207"/>
        <v>1.9311772568660162</v>
      </c>
      <c r="P723" s="101">
        <f t="shared" si="208"/>
        <v>1.9311772568660162</v>
      </c>
      <c r="Q723" s="101">
        <f t="shared" si="209"/>
        <v>473.34485901609838</v>
      </c>
      <c r="R723" s="101">
        <f t="shared" si="210"/>
        <v>15.649735578159657</v>
      </c>
      <c r="S723" s="101">
        <f t="shared" si="214"/>
        <v>266.34757616103877</v>
      </c>
      <c r="T723" s="101">
        <f t="shared" si="198"/>
        <v>574.08611553632738</v>
      </c>
      <c r="U723" s="101">
        <f t="shared" si="198"/>
        <v>39.555133279229352</v>
      </c>
      <c r="V723" s="33">
        <f t="shared" si="211"/>
        <v>999.99999999999977</v>
      </c>
      <c r="W723" s="105">
        <f t="shared" si="212"/>
        <v>315773.51220874605</v>
      </c>
      <c r="X723" s="112">
        <f t="shared" si="215"/>
        <v>386.35875118444307</v>
      </c>
      <c r="Y723" s="32">
        <f>(uNES*L723+ uOCEX*G723+uEREX*'PH + UC'!H723+uHOEX*I723+uNES*S723+ uOCEX*N723+uEREX*O723+uHOEX*P723)/(1+oDR)^A$5:A$65536</f>
        <v>201.6003364081831</v>
      </c>
    </row>
    <row r="724" spans="1:25" x14ac:dyDescent="0.25">
      <c r="A724" s="4">
        <v>718</v>
      </c>
      <c r="C724" s="110">
        <f>IF(male=0,VLOOKUP((A722:A1556/'Life tables'!$I$2)+age,lifetable,13,1),IF(male=1,VLOOKUP((A722:A1556/'Life tables'!$I$2)+age,lifetable,10,1),"error"))</f>
        <v>1.1900158768971547E-3</v>
      </c>
      <c r="F724" s="101">
        <f t="shared" si="199"/>
        <v>159.89117464656073</v>
      </c>
      <c r="G724" s="101">
        <f t="shared" si="200"/>
        <v>16.061403127038798</v>
      </c>
      <c r="H724" s="101">
        <f t="shared" si="201"/>
        <v>0.36754547831481882</v>
      </c>
      <c r="I724" s="101">
        <f t="shared" si="202"/>
        <v>0.36754547831481882</v>
      </c>
      <c r="J724" s="101">
        <f t="shared" si="203"/>
        <v>100.95151765126994</v>
      </c>
      <c r="K724" s="101">
        <f t="shared" si="204"/>
        <v>23.934209267796611</v>
      </c>
      <c r="L724" s="101">
        <f t="shared" si="213"/>
        <v>18.208953643825737</v>
      </c>
      <c r="M724" s="101">
        <f t="shared" si="205"/>
        <v>840.10882535343922</v>
      </c>
      <c r="N724" s="101">
        <f t="shared" si="206"/>
        <v>80.904300084410053</v>
      </c>
      <c r="O724" s="101">
        <f t="shared" si="207"/>
        <v>1.931177256866017</v>
      </c>
      <c r="P724" s="101">
        <f t="shared" si="208"/>
        <v>1.931177256866017</v>
      </c>
      <c r="Q724" s="101">
        <f t="shared" si="209"/>
        <v>474.44547552139363</v>
      </c>
      <c r="R724" s="101">
        <f t="shared" si="210"/>
        <v>15.672235448839579</v>
      </c>
      <c r="S724" s="101">
        <f t="shared" si="214"/>
        <v>265.22445978506391</v>
      </c>
      <c r="T724" s="101">
        <f t="shared" si="198"/>
        <v>575.39699317266354</v>
      </c>
      <c r="U724" s="101">
        <f t="shared" si="198"/>
        <v>39.60644471663619</v>
      </c>
      <c r="V724" s="33">
        <f t="shared" si="211"/>
        <v>1000</v>
      </c>
      <c r="W724" s="105">
        <f t="shared" si="212"/>
        <v>313972.93321596825</v>
      </c>
      <c r="X724" s="112">
        <f t="shared" si="215"/>
        <v>384.99656211070021</v>
      </c>
      <c r="Y724" s="32">
        <f>(uNES*L724+ uOCEX*G724+uEREX*'PH + UC'!H724+uHOEX*I724+uNES*S724+ uOCEX*N724+uEREX*O724+uHOEX*P724)/(1+oDR)^A$5:A$65536</f>
        <v>200.80109290891025</v>
      </c>
    </row>
    <row r="725" spans="1:25" x14ac:dyDescent="0.25">
      <c r="A725" s="4">
        <v>719</v>
      </c>
      <c r="C725" s="110">
        <f>IF(male=0,VLOOKUP((A723:A1557/'Life tables'!$I$2)+age,lifetable,13,1),IF(male=1,VLOOKUP((A723:A1557/'Life tables'!$I$2)+age,lifetable,10,1),"error"))</f>
        <v>1.1900158768971547E-3</v>
      </c>
      <c r="F725" s="101">
        <f t="shared" si="199"/>
        <v>159.8911746465605</v>
      </c>
      <c r="G725" s="101">
        <f t="shared" si="200"/>
        <v>16.061403127038776</v>
      </c>
      <c r="H725" s="101">
        <f t="shared" si="201"/>
        <v>0.36754547831481826</v>
      </c>
      <c r="I725" s="101">
        <f t="shared" si="202"/>
        <v>0.36754547831481826</v>
      </c>
      <c r="J725" s="101">
        <f t="shared" si="203"/>
        <v>101.16177878231086</v>
      </c>
      <c r="K725" s="101">
        <f t="shared" si="204"/>
        <v>23.96302083452353</v>
      </c>
      <c r="L725" s="101">
        <f t="shared" si="213"/>
        <v>17.969880946057714</v>
      </c>
      <c r="M725" s="101">
        <f t="shared" si="205"/>
        <v>840.10882535343944</v>
      </c>
      <c r="N725" s="101">
        <f t="shared" si="206"/>
        <v>80.904300084410067</v>
      </c>
      <c r="O725" s="101">
        <f t="shared" si="207"/>
        <v>1.9311772568660175</v>
      </c>
      <c r="P725" s="101">
        <f t="shared" si="208"/>
        <v>1.9311772568660175</v>
      </c>
      <c r="Q725" s="101">
        <f t="shared" si="209"/>
        <v>475.54609202668888</v>
      </c>
      <c r="R725" s="101">
        <f t="shared" si="210"/>
        <v>15.694735319519502</v>
      </c>
      <c r="S725" s="101">
        <f t="shared" si="214"/>
        <v>264.10134340908894</v>
      </c>
      <c r="T725" s="101">
        <f t="shared" si="198"/>
        <v>576.7078708089997</v>
      </c>
      <c r="U725" s="101">
        <f t="shared" si="198"/>
        <v>39.657756154043028</v>
      </c>
      <c r="V725" s="33">
        <f t="shared" si="211"/>
        <v>1000</v>
      </c>
      <c r="W725" s="105">
        <f t="shared" si="212"/>
        <v>312176.07610847487</v>
      </c>
      <c r="X725" s="112">
        <f t="shared" si="215"/>
        <v>383.63437303695719</v>
      </c>
      <c r="Y725" s="32">
        <f>(uNES*L725+ uOCEX*G725+uEREX*'PH + UC'!H725+uHOEX*I725+uNES*S725+ uOCEX*N725+uEREX*O725+uHOEX*P725)/(1+oDR)^A$5:A$65536</f>
        <v>200.00229244197973</v>
      </c>
    </row>
    <row r="726" spans="1:25" x14ac:dyDescent="0.25">
      <c r="A726" s="4">
        <v>720</v>
      </c>
      <c r="C726" s="110">
        <f>IF(male=0,VLOOKUP((A724:A1558/'Life tables'!$I$2)+age,lifetable,13,1),IF(male=1,VLOOKUP((A724:A1558/'Life tables'!$I$2)+age,lifetable,10,1),"error"))</f>
        <v>1.1900158768971547E-3</v>
      </c>
      <c r="F726" s="101">
        <f t="shared" si="199"/>
        <v>159.8911746465603</v>
      </c>
      <c r="G726" s="101">
        <f t="shared" si="200"/>
        <v>16.061403127038755</v>
      </c>
      <c r="H726" s="101">
        <f t="shared" si="201"/>
        <v>0.36754547831481782</v>
      </c>
      <c r="I726" s="101">
        <f t="shared" si="202"/>
        <v>0.36754547831481782</v>
      </c>
      <c r="J726" s="101">
        <f t="shared" si="203"/>
        <v>101.37203991335178</v>
      </c>
      <c r="K726" s="101">
        <f t="shared" si="204"/>
        <v>23.991832401250448</v>
      </c>
      <c r="L726" s="101">
        <f t="shared" si="213"/>
        <v>17.730808248289662</v>
      </c>
      <c r="M726" s="101">
        <f t="shared" si="205"/>
        <v>840.10882535343967</v>
      </c>
      <c r="N726" s="101">
        <f t="shared" si="206"/>
        <v>80.904300084410096</v>
      </c>
      <c r="O726" s="101">
        <f t="shared" si="207"/>
        <v>1.9311772568660179</v>
      </c>
      <c r="P726" s="101">
        <f t="shared" si="208"/>
        <v>1.9311772568660179</v>
      </c>
      <c r="Q726" s="101">
        <f t="shared" si="209"/>
        <v>476.64670853198413</v>
      </c>
      <c r="R726" s="101">
        <f t="shared" si="210"/>
        <v>15.717235190199425</v>
      </c>
      <c r="S726" s="101">
        <f t="shared" si="214"/>
        <v>262.97822703311397</v>
      </c>
      <c r="T726" s="101">
        <f t="shared" si="198"/>
        <v>578.01874844533586</v>
      </c>
      <c r="U726" s="101">
        <f t="shared" si="198"/>
        <v>39.709067591449873</v>
      </c>
      <c r="V726" s="33">
        <f t="shared" si="211"/>
        <v>1000</v>
      </c>
      <c r="W726" s="105">
        <f t="shared" si="212"/>
        <v>310382.93470930523</v>
      </c>
      <c r="X726" s="112">
        <f t="shared" si="215"/>
        <v>382.27218396321416</v>
      </c>
      <c r="Y726" s="32">
        <f>(uNES*L726+ uOCEX*G726+uEREX*'PH + UC'!H726+uHOEX*I726+uNES*S726+ uOCEX*N726+uEREX*O726+uHOEX*P726)/(1+oDR)^A$5:A$65536</f>
        <v>199.20393481867274</v>
      </c>
    </row>
    <row r="727" spans="1:25" x14ac:dyDescent="0.25">
      <c r="A727" s="4">
        <v>721</v>
      </c>
      <c r="C727" s="110">
        <f>IF(male=0,VLOOKUP((A725:A1559/'Life tables'!$I$2)+age,lifetable,13,1),IF(male=1,VLOOKUP((A725:A1559/'Life tables'!$I$2)+age,lifetable,10,1),"error"))</f>
        <v>1.1900158768971547E-3</v>
      </c>
      <c r="F727" s="101">
        <f t="shared" si="199"/>
        <v>159.8911746465601</v>
      </c>
      <c r="G727" s="101">
        <f t="shared" si="200"/>
        <v>16.061403127038737</v>
      </c>
      <c r="H727" s="101">
        <f t="shared" si="201"/>
        <v>0.36754547831481738</v>
      </c>
      <c r="I727" s="101">
        <f t="shared" si="202"/>
        <v>0.36754547831481738</v>
      </c>
      <c r="J727" s="101">
        <f t="shared" si="203"/>
        <v>101.58230104439271</v>
      </c>
      <c r="K727" s="101">
        <f t="shared" si="204"/>
        <v>24.020643967977367</v>
      </c>
      <c r="L727" s="101">
        <f t="shared" si="213"/>
        <v>17.491735550521639</v>
      </c>
      <c r="M727" s="101">
        <f t="shared" si="205"/>
        <v>840.1088253534399</v>
      </c>
      <c r="N727" s="101">
        <f t="shared" si="206"/>
        <v>80.90430008441011</v>
      </c>
      <c r="O727" s="101">
        <f t="shared" si="207"/>
        <v>1.9311772568660186</v>
      </c>
      <c r="P727" s="101">
        <f t="shared" si="208"/>
        <v>1.9311772568660186</v>
      </c>
      <c r="Q727" s="101">
        <f t="shared" si="209"/>
        <v>477.74732503727938</v>
      </c>
      <c r="R727" s="101">
        <f t="shared" si="210"/>
        <v>15.739735060879347</v>
      </c>
      <c r="S727" s="101">
        <f t="shared" si="214"/>
        <v>261.85511065713911</v>
      </c>
      <c r="T727" s="101">
        <f t="shared" si="198"/>
        <v>579.32962608167213</v>
      </c>
      <c r="U727" s="101">
        <f t="shared" si="198"/>
        <v>39.760379028856718</v>
      </c>
      <c r="V727" s="33">
        <f t="shared" si="211"/>
        <v>1000</v>
      </c>
      <c r="W727" s="105">
        <f t="shared" si="212"/>
        <v>308593.50285078096</v>
      </c>
      <c r="X727" s="112">
        <f t="shared" si="215"/>
        <v>380.90999488947125</v>
      </c>
      <c r="Y727" s="32">
        <f>(uNES*L727+ uOCEX*G727+uEREX*'PH + UC'!H727+uHOEX*I727+uNES*S727+ uOCEX*N727+uEREX*O727+uHOEX*P727)/(1+oDR)^A$5:A$65536</f>
        <v>198.40601985034266</v>
      </c>
    </row>
    <row r="728" spans="1:25" x14ac:dyDescent="0.25">
      <c r="A728" s="4">
        <v>722</v>
      </c>
      <c r="C728" s="110">
        <f>IF(male=0,VLOOKUP((A726:A1560/'Life tables'!$I$2)+age,lifetable,13,1),IF(male=1,VLOOKUP((A726:A1560/'Life tables'!$I$2)+age,lifetable,10,1),"error"))</f>
        <v>1.1900158768971547E-3</v>
      </c>
      <c r="F728" s="101">
        <f t="shared" si="199"/>
        <v>159.8911746465599</v>
      </c>
      <c r="G728" s="101">
        <f t="shared" si="200"/>
        <v>16.061403127038716</v>
      </c>
      <c r="H728" s="101">
        <f t="shared" si="201"/>
        <v>0.36754547831481693</v>
      </c>
      <c r="I728" s="101">
        <f t="shared" si="202"/>
        <v>0.36754547831481693</v>
      </c>
      <c r="J728" s="101">
        <f t="shared" si="203"/>
        <v>101.79256217543363</v>
      </c>
      <c r="K728" s="101">
        <f t="shared" si="204"/>
        <v>24.049455534704286</v>
      </c>
      <c r="L728" s="101">
        <f t="shared" si="213"/>
        <v>17.252662852753645</v>
      </c>
      <c r="M728" s="101">
        <f t="shared" si="205"/>
        <v>840.10882535344012</v>
      </c>
      <c r="N728" s="101">
        <f t="shared" si="206"/>
        <v>80.904300084410139</v>
      </c>
      <c r="O728" s="101">
        <f t="shared" si="207"/>
        <v>1.931177256866019</v>
      </c>
      <c r="P728" s="101">
        <f t="shared" si="208"/>
        <v>1.931177256866019</v>
      </c>
      <c r="Q728" s="101">
        <f t="shared" si="209"/>
        <v>478.84794154257463</v>
      </c>
      <c r="R728" s="101">
        <f t="shared" si="210"/>
        <v>15.76223493155927</v>
      </c>
      <c r="S728" s="101">
        <f t="shared" si="214"/>
        <v>260.73199428116402</v>
      </c>
      <c r="T728" s="101">
        <f t="shared" si="198"/>
        <v>580.64050371800829</v>
      </c>
      <c r="U728" s="101">
        <f t="shared" si="198"/>
        <v>39.811690466263556</v>
      </c>
      <c r="V728" s="33">
        <f t="shared" si="211"/>
        <v>1000</v>
      </c>
      <c r="W728" s="105">
        <f t="shared" si="212"/>
        <v>306807.77437449258</v>
      </c>
      <c r="X728" s="112">
        <f t="shared" si="215"/>
        <v>379.54780581572822</v>
      </c>
      <c r="Y728" s="32">
        <f>(uNES*L728+ uOCEX*G728+uEREX*'PH + UC'!H728+uHOEX*I728+uNES*S728+ uOCEX*N728+uEREX*O728+uHOEX*P728)/(1+oDR)^A$5:A$65536</f>
        <v>197.60854734841428</v>
      </c>
    </row>
    <row r="729" spans="1:25" x14ac:dyDescent="0.25">
      <c r="A729" s="4">
        <v>723</v>
      </c>
      <c r="C729" s="110">
        <f>IF(male=0,VLOOKUP((A727:A1561/'Life tables'!$I$2)+age,lifetable,13,1),IF(male=1,VLOOKUP((A727:A1561/'Life tables'!$I$2)+age,lifetable,10,1),"error"))</f>
        <v>1.1900158768971547E-3</v>
      </c>
      <c r="F729" s="101">
        <f t="shared" si="199"/>
        <v>159.8911746465597</v>
      </c>
      <c r="G729" s="101">
        <f t="shared" si="200"/>
        <v>16.061403127038695</v>
      </c>
      <c r="H729" s="101">
        <f t="shared" si="201"/>
        <v>0.36754547831481643</v>
      </c>
      <c r="I729" s="101">
        <f t="shared" si="202"/>
        <v>0.36754547831481643</v>
      </c>
      <c r="J729" s="101">
        <f t="shared" si="203"/>
        <v>102.00282330647455</v>
      </c>
      <c r="K729" s="101">
        <f t="shared" si="204"/>
        <v>24.078267101431205</v>
      </c>
      <c r="L729" s="101">
        <f t="shared" si="213"/>
        <v>17.013590154985621</v>
      </c>
      <c r="M729" s="101">
        <f t="shared" si="205"/>
        <v>840.10882535344035</v>
      </c>
      <c r="N729" s="101">
        <f t="shared" si="206"/>
        <v>80.904300084410153</v>
      </c>
      <c r="O729" s="101">
        <f t="shared" si="207"/>
        <v>1.9311772568660197</v>
      </c>
      <c r="P729" s="101">
        <f t="shared" si="208"/>
        <v>1.9311772568660197</v>
      </c>
      <c r="Q729" s="101">
        <f t="shared" si="209"/>
        <v>479.94855804786988</v>
      </c>
      <c r="R729" s="101">
        <f t="shared" si="210"/>
        <v>15.784734802239193</v>
      </c>
      <c r="S729" s="101">
        <f t="shared" si="214"/>
        <v>259.60887790518905</v>
      </c>
      <c r="T729" s="101">
        <f t="shared" si="198"/>
        <v>581.95138135434445</v>
      </c>
      <c r="U729" s="101">
        <f t="shared" si="198"/>
        <v>39.863001903670394</v>
      </c>
      <c r="V729" s="33">
        <f t="shared" si="211"/>
        <v>1000</v>
      </c>
      <c r="W729" s="105">
        <f t="shared" si="212"/>
        <v>305025.74313128699</v>
      </c>
      <c r="X729" s="112">
        <f t="shared" si="215"/>
        <v>378.1856167419852</v>
      </c>
      <c r="Y729" s="32">
        <f>(uNES*L729+ uOCEX*G729+uEREX*'PH + UC'!H729+uHOEX*I729+uNES*S729+ uOCEX*N729+uEREX*O729+uHOEX*P729)/(1+oDR)^A$5:A$65536</f>
        <v>196.81151712438472</v>
      </c>
    </row>
    <row r="730" spans="1:25" x14ac:dyDescent="0.25">
      <c r="A730" s="4">
        <v>724</v>
      </c>
      <c r="C730" s="110">
        <f>IF(male=0,VLOOKUP((A728:A1562/'Life tables'!$I$2)+age,lifetable,13,1),IF(male=1,VLOOKUP((A728:A1562/'Life tables'!$I$2)+age,lifetable,10,1),"error"))</f>
        <v>1.1900158768971547E-3</v>
      </c>
      <c r="F730" s="101">
        <f t="shared" si="199"/>
        <v>159.89117464655953</v>
      </c>
      <c r="G730" s="101">
        <f t="shared" si="200"/>
        <v>16.06140312703868</v>
      </c>
      <c r="H730" s="101">
        <f t="shared" si="201"/>
        <v>0.36754547831481604</v>
      </c>
      <c r="I730" s="101">
        <f t="shared" si="202"/>
        <v>0.36754547831481604</v>
      </c>
      <c r="J730" s="101">
        <f t="shared" si="203"/>
        <v>102.21308443751548</v>
      </c>
      <c r="K730" s="101">
        <f t="shared" si="204"/>
        <v>24.107078668158124</v>
      </c>
      <c r="L730" s="101">
        <f t="shared" si="213"/>
        <v>16.774517457217627</v>
      </c>
      <c r="M730" s="101">
        <f t="shared" si="205"/>
        <v>840.10882535344058</v>
      </c>
      <c r="N730" s="101">
        <f t="shared" si="206"/>
        <v>80.904300084410181</v>
      </c>
      <c r="O730" s="101">
        <f t="shared" si="207"/>
        <v>1.9311772568660202</v>
      </c>
      <c r="P730" s="101">
        <f t="shared" si="208"/>
        <v>1.9311772568660202</v>
      </c>
      <c r="Q730" s="101">
        <f t="shared" si="209"/>
        <v>481.04917455316513</v>
      </c>
      <c r="R730" s="101">
        <f t="shared" si="210"/>
        <v>15.807234672919115</v>
      </c>
      <c r="S730" s="101">
        <f t="shared" si="214"/>
        <v>258.48576152921419</v>
      </c>
      <c r="T730" s="101">
        <f t="shared" si="198"/>
        <v>583.26225899068061</v>
      </c>
      <c r="U730" s="101">
        <f t="shared" si="198"/>
        <v>39.914313341077239</v>
      </c>
      <c r="V730" s="33">
        <f t="shared" si="211"/>
        <v>1000.0000000000001</v>
      </c>
      <c r="W730" s="105">
        <f t="shared" si="212"/>
        <v>303247.4029812541</v>
      </c>
      <c r="X730" s="112">
        <f t="shared" si="215"/>
        <v>376.82342766824235</v>
      </c>
      <c r="Y730" s="32">
        <f>(uNES*L730+ uOCEX*G730+uEREX*'PH + UC'!H730+uHOEX*I730+uNES*S730+ uOCEX*N730+uEREX*O730+uHOEX*P730)/(1+oDR)^A$5:A$65536</f>
        <v>196.01492898982238</v>
      </c>
    </row>
    <row r="731" spans="1:25" x14ac:dyDescent="0.25">
      <c r="A731" s="4">
        <v>725</v>
      </c>
      <c r="C731" s="110">
        <f>IF(male=0,VLOOKUP((A729:A1563/'Life tables'!$I$2)+age,lifetable,13,1),IF(male=1,VLOOKUP((A729:A1563/'Life tables'!$I$2)+age,lifetable,10,1),"error"))</f>
        <v>1.1900158768971547E-3</v>
      </c>
      <c r="F731" s="101">
        <f t="shared" si="199"/>
        <v>159.89117464655936</v>
      </c>
      <c r="G731" s="101">
        <f t="shared" si="200"/>
        <v>16.061403127038663</v>
      </c>
      <c r="H731" s="101">
        <f t="shared" si="201"/>
        <v>0.36754547831481565</v>
      </c>
      <c r="I731" s="101">
        <f t="shared" si="202"/>
        <v>0.36754547831481565</v>
      </c>
      <c r="J731" s="101">
        <f t="shared" si="203"/>
        <v>102.42334556855639</v>
      </c>
      <c r="K731" s="101">
        <f t="shared" si="204"/>
        <v>24.135890234885043</v>
      </c>
      <c r="L731" s="101">
        <f t="shared" si="213"/>
        <v>16.535444759449632</v>
      </c>
      <c r="M731" s="101">
        <f t="shared" si="205"/>
        <v>840.10882535344081</v>
      </c>
      <c r="N731" s="101">
        <f t="shared" si="206"/>
        <v>80.904300084410195</v>
      </c>
      <c r="O731" s="101">
        <f t="shared" si="207"/>
        <v>1.9311772568660206</v>
      </c>
      <c r="P731" s="101">
        <f t="shared" si="208"/>
        <v>1.9311772568660206</v>
      </c>
      <c r="Q731" s="101">
        <f t="shared" si="209"/>
        <v>482.14979105846038</v>
      </c>
      <c r="R731" s="101">
        <f t="shared" si="210"/>
        <v>15.829734543599038</v>
      </c>
      <c r="S731" s="101">
        <f t="shared" si="214"/>
        <v>257.36264515323921</v>
      </c>
      <c r="T731" s="101">
        <f t="shared" si="198"/>
        <v>584.57313662701677</v>
      </c>
      <c r="U731" s="101">
        <f t="shared" si="198"/>
        <v>39.965624778484084</v>
      </c>
      <c r="V731" s="33">
        <f t="shared" si="211"/>
        <v>1000.0000000000002</v>
      </c>
      <c r="W731" s="105">
        <f t="shared" si="212"/>
        <v>301472.74779371318</v>
      </c>
      <c r="X731" s="112">
        <f t="shared" si="215"/>
        <v>375.46123859449938</v>
      </c>
      <c r="Y731" s="32">
        <f>(uNES*L731+ uOCEX*G731+uEREX*'PH + UC'!H731+uHOEX*I731+uNES*S731+ uOCEX*N731+uEREX*O731+uHOEX*P731)/(1+oDR)^A$5:A$65536</f>
        <v>195.21878275636794</v>
      </c>
    </row>
    <row r="732" spans="1:25" x14ac:dyDescent="0.25">
      <c r="A732" s="4">
        <v>726</v>
      </c>
      <c r="C732" s="110">
        <f>IF(male=0,VLOOKUP((A730:A1564/'Life tables'!$I$2)+age,lifetable,13,1),IF(male=1,VLOOKUP((A730:A1564/'Life tables'!$I$2)+age,lifetable,10,1),"error"))</f>
        <v>1.1900158768971547E-3</v>
      </c>
      <c r="F732" s="101">
        <f t="shared" si="199"/>
        <v>159.89117464655919</v>
      </c>
      <c r="G732" s="101">
        <f t="shared" si="200"/>
        <v>16.061403127038645</v>
      </c>
      <c r="H732" s="101">
        <f t="shared" si="201"/>
        <v>0.36754547831481527</v>
      </c>
      <c r="I732" s="101">
        <f t="shared" si="202"/>
        <v>0.36754547831481527</v>
      </c>
      <c r="J732" s="101">
        <f t="shared" si="203"/>
        <v>102.63360669959729</v>
      </c>
      <c r="K732" s="101">
        <f t="shared" si="204"/>
        <v>24.164701801611962</v>
      </c>
      <c r="L732" s="101">
        <f t="shared" si="213"/>
        <v>16.296372061681666</v>
      </c>
      <c r="M732" s="101">
        <f t="shared" si="205"/>
        <v>840.10882535344092</v>
      </c>
      <c r="N732" s="101">
        <f t="shared" si="206"/>
        <v>80.90430008441021</v>
      </c>
      <c r="O732" s="101">
        <f t="shared" si="207"/>
        <v>1.9311772568660208</v>
      </c>
      <c r="P732" s="101">
        <f t="shared" si="208"/>
        <v>1.9311772568660208</v>
      </c>
      <c r="Q732" s="101">
        <f t="shared" si="209"/>
        <v>483.25040756375563</v>
      </c>
      <c r="R732" s="101">
        <f t="shared" si="210"/>
        <v>15.852234414278961</v>
      </c>
      <c r="S732" s="101">
        <f t="shared" si="214"/>
        <v>256.23952877726401</v>
      </c>
      <c r="T732" s="101">
        <f t="shared" si="198"/>
        <v>585.88401426335292</v>
      </c>
      <c r="U732" s="101">
        <f t="shared" si="198"/>
        <v>40.016936215890922</v>
      </c>
      <c r="V732" s="33">
        <f t="shared" si="211"/>
        <v>1000.0000000000001</v>
      </c>
      <c r="W732" s="105">
        <f t="shared" si="212"/>
        <v>299701.7714472001</v>
      </c>
      <c r="X732" s="112">
        <f t="shared" si="215"/>
        <v>374.09904952075624</v>
      </c>
      <c r="Y732" s="32">
        <f>(uNES*L732+ uOCEX*G732+uEREX*'PH + UC'!H732+uHOEX*I732+uNES*S732+ uOCEX*N732+uEREX*O732+uHOEX*P732)/(1+oDR)^A$5:A$65536</f>
        <v>194.42307823573358</v>
      </c>
    </row>
    <row r="733" spans="1:25" x14ac:dyDescent="0.25">
      <c r="A733" s="4">
        <v>727</v>
      </c>
      <c r="C733" s="110">
        <f>IF(male=0,VLOOKUP((A731:A1565/'Life tables'!$I$2)+age,lifetable,13,1),IF(male=1,VLOOKUP((A731:A1565/'Life tables'!$I$2)+age,lifetable,10,1),"error"))</f>
        <v>1.1900158768971547E-3</v>
      </c>
      <c r="F733" s="101">
        <f t="shared" si="199"/>
        <v>159.89117464655902</v>
      </c>
      <c r="G733" s="101">
        <f t="shared" si="200"/>
        <v>16.061403127038627</v>
      </c>
      <c r="H733" s="101">
        <f t="shared" si="201"/>
        <v>0.36754547831481488</v>
      </c>
      <c r="I733" s="101">
        <f t="shared" si="202"/>
        <v>0.36754547831481488</v>
      </c>
      <c r="J733" s="101">
        <f t="shared" si="203"/>
        <v>102.8438678306382</v>
      </c>
      <c r="K733" s="101">
        <f t="shared" si="204"/>
        <v>24.193513368338881</v>
      </c>
      <c r="L733" s="101">
        <f t="shared" si="213"/>
        <v>16.0572993639137</v>
      </c>
      <c r="M733" s="101">
        <f t="shared" si="205"/>
        <v>840.10882535344103</v>
      </c>
      <c r="N733" s="101">
        <f t="shared" si="206"/>
        <v>80.904300084410224</v>
      </c>
      <c r="O733" s="101">
        <f t="shared" si="207"/>
        <v>1.9311772568660213</v>
      </c>
      <c r="P733" s="101">
        <f t="shared" si="208"/>
        <v>1.9311772568660213</v>
      </c>
      <c r="Q733" s="101">
        <f t="shared" si="209"/>
        <v>484.35102406905088</v>
      </c>
      <c r="R733" s="101">
        <f t="shared" si="210"/>
        <v>15.874734284958883</v>
      </c>
      <c r="S733" s="101">
        <f t="shared" si="214"/>
        <v>255.11641240128904</v>
      </c>
      <c r="T733" s="101">
        <f t="shared" si="198"/>
        <v>587.19489189968908</v>
      </c>
      <c r="U733" s="101">
        <f t="shared" si="198"/>
        <v>40.06824765329776</v>
      </c>
      <c r="V733" s="33">
        <f t="shared" si="211"/>
        <v>1000</v>
      </c>
      <c r="W733" s="105">
        <f t="shared" si="212"/>
        <v>297934.46782945516</v>
      </c>
      <c r="X733" s="112">
        <f t="shared" si="215"/>
        <v>372.73686044701327</v>
      </c>
      <c r="Y733" s="32">
        <f>(uNES*L733+ uOCEX*G733+uEREX*'PH + UC'!H733+uHOEX*I733+uNES*S733+ uOCEX*N733+uEREX*O733+uHOEX*P733)/(1+oDR)^A$5:A$65536</f>
        <v>193.62781523970352</v>
      </c>
    </row>
    <row r="734" spans="1:25" x14ac:dyDescent="0.25">
      <c r="A734" s="4">
        <v>728</v>
      </c>
      <c r="C734" s="110">
        <f>IF(male=0,VLOOKUP((A732:A1566/'Life tables'!$I$2)+age,lifetable,13,1),IF(male=1,VLOOKUP((A732:A1566/'Life tables'!$I$2)+age,lifetable,10,1),"error"))</f>
        <v>1.1900158768971547E-3</v>
      </c>
      <c r="F734" s="101">
        <f t="shared" si="199"/>
        <v>159.89117464655885</v>
      </c>
      <c r="G734" s="101">
        <f t="shared" si="200"/>
        <v>16.061403127038609</v>
      </c>
      <c r="H734" s="101">
        <f t="shared" si="201"/>
        <v>0.36754547831481449</v>
      </c>
      <c r="I734" s="101">
        <f t="shared" si="202"/>
        <v>0.36754547831481449</v>
      </c>
      <c r="J734" s="101">
        <f t="shared" si="203"/>
        <v>103.05412896167911</v>
      </c>
      <c r="K734" s="101">
        <f t="shared" si="204"/>
        <v>24.222324935065799</v>
      </c>
      <c r="L734" s="101">
        <f t="shared" si="213"/>
        <v>15.818226666145705</v>
      </c>
      <c r="M734" s="101">
        <f t="shared" si="205"/>
        <v>840.10882535344115</v>
      </c>
      <c r="N734" s="101">
        <f t="shared" si="206"/>
        <v>80.904300084410238</v>
      </c>
      <c r="O734" s="101">
        <f t="shared" si="207"/>
        <v>1.9311772568660215</v>
      </c>
      <c r="P734" s="101">
        <f t="shared" si="208"/>
        <v>1.9311772568660215</v>
      </c>
      <c r="Q734" s="101">
        <f t="shared" si="209"/>
        <v>485.45164057434613</v>
      </c>
      <c r="R734" s="101">
        <f t="shared" si="210"/>
        <v>15.897234155638806</v>
      </c>
      <c r="S734" s="101">
        <f t="shared" si="214"/>
        <v>253.99329602531395</v>
      </c>
      <c r="T734" s="101">
        <f t="shared" si="198"/>
        <v>588.50576953602524</v>
      </c>
      <c r="U734" s="101">
        <f t="shared" si="198"/>
        <v>40.119559090704605</v>
      </c>
      <c r="V734" s="33">
        <f t="shared" si="211"/>
        <v>1000</v>
      </c>
      <c r="W734" s="105">
        <f t="shared" si="212"/>
        <v>296170.83083740837</v>
      </c>
      <c r="X734" s="112">
        <f t="shared" si="215"/>
        <v>371.37467137327019</v>
      </c>
      <c r="Y734" s="32">
        <f>(uNES*L734+ uOCEX*G734+uEREX*'PH + UC'!H734+uHOEX*I734+uNES*S734+ uOCEX*N734+uEREX*O734+uHOEX*P734)/(1+oDR)^A$5:A$65536</f>
        <v>192.83299358013323</v>
      </c>
    </row>
    <row r="735" spans="1:25" x14ac:dyDescent="0.25">
      <c r="A735" s="4">
        <v>729</v>
      </c>
      <c r="C735" s="110">
        <f>IF(male=0,VLOOKUP((A733:A1567/'Life tables'!$I$2)+age,lifetable,13,1),IF(male=1,VLOOKUP((A733:A1567/'Life tables'!$I$2)+age,lifetable,10,1),"error"))</f>
        <v>1.1900158768971547E-3</v>
      </c>
      <c r="F735" s="101">
        <f t="shared" si="199"/>
        <v>159.89117464655871</v>
      </c>
      <c r="G735" s="101">
        <f t="shared" si="200"/>
        <v>16.061403127038595</v>
      </c>
      <c r="H735" s="101">
        <f t="shared" si="201"/>
        <v>0.36754547831481416</v>
      </c>
      <c r="I735" s="101">
        <f t="shared" si="202"/>
        <v>0.36754547831481416</v>
      </c>
      <c r="J735" s="101">
        <f t="shared" si="203"/>
        <v>103.26439009272002</v>
      </c>
      <c r="K735" s="101">
        <f t="shared" si="204"/>
        <v>24.251136501792718</v>
      </c>
      <c r="L735" s="101">
        <f t="shared" si="213"/>
        <v>15.579153968377739</v>
      </c>
      <c r="M735" s="101">
        <f t="shared" si="205"/>
        <v>840.10882535344126</v>
      </c>
      <c r="N735" s="101">
        <f t="shared" si="206"/>
        <v>80.904300084410252</v>
      </c>
      <c r="O735" s="101">
        <f t="shared" si="207"/>
        <v>1.9311772568660217</v>
      </c>
      <c r="P735" s="101">
        <f t="shared" si="208"/>
        <v>1.9311772568660217</v>
      </c>
      <c r="Q735" s="101">
        <f t="shared" si="209"/>
        <v>486.55225707964138</v>
      </c>
      <c r="R735" s="101">
        <f t="shared" si="210"/>
        <v>15.919734026318729</v>
      </c>
      <c r="S735" s="101">
        <f t="shared" si="214"/>
        <v>252.87017964933887</v>
      </c>
      <c r="T735" s="101">
        <f t="shared" si="198"/>
        <v>589.8166471723614</v>
      </c>
      <c r="U735" s="101">
        <f t="shared" si="198"/>
        <v>40.17087052811145</v>
      </c>
      <c r="V735" s="33">
        <f t="shared" si="211"/>
        <v>1000</v>
      </c>
      <c r="W735" s="105">
        <f t="shared" si="212"/>
        <v>294410.85437716765</v>
      </c>
      <c r="X735" s="112">
        <f t="shared" si="215"/>
        <v>370.01248229952716</v>
      </c>
      <c r="Y735" s="32">
        <f>(uNES*L735+ uOCEX*G735+uEREX*'PH + UC'!H735+uHOEX*I735+uNES*S735+ uOCEX*N735+uEREX*O735+uHOEX*P735)/(1+oDR)^A$5:A$65536</f>
        <v>192.03861306895035</v>
      </c>
    </row>
    <row r="736" spans="1:25" x14ac:dyDescent="0.25">
      <c r="A736" s="4">
        <v>730</v>
      </c>
      <c r="C736" s="110">
        <f>IF(male=0,VLOOKUP((A734:A1568/'Life tables'!$I$2)+age,lifetable,13,1),IF(male=1,VLOOKUP((A734:A1568/'Life tables'!$I$2)+age,lifetable,10,1),"error"))</f>
        <v>1.1900158768971547E-3</v>
      </c>
      <c r="F736" s="101">
        <f t="shared" si="199"/>
        <v>159.89117464655857</v>
      </c>
      <c r="G736" s="101">
        <f t="shared" si="200"/>
        <v>16.061403127038581</v>
      </c>
      <c r="H736" s="101">
        <f t="shared" si="201"/>
        <v>0.36754547831481382</v>
      </c>
      <c r="I736" s="101">
        <f t="shared" si="202"/>
        <v>0.36754547831481382</v>
      </c>
      <c r="J736" s="101">
        <f t="shared" si="203"/>
        <v>103.47465122376093</v>
      </c>
      <c r="K736" s="101">
        <f t="shared" si="204"/>
        <v>24.279948068519637</v>
      </c>
      <c r="L736" s="101">
        <f t="shared" si="213"/>
        <v>15.340081270609801</v>
      </c>
      <c r="M736" s="101">
        <f t="shared" si="205"/>
        <v>840.10882535344138</v>
      </c>
      <c r="N736" s="101">
        <f t="shared" si="206"/>
        <v>80.904300084410252</v>
      </c>
      <c r="O736" s="101">
        <f t="shared" si="207"/>
        <v>1.9311772568660219</v>
      </c>
      <c r="P736" s="101">
        <f t="shared" si="208"/>
        <v>1.9311772568660219</v>
      </c>
      <c r="Q736" s="101">
        <f t="shared" si="209"/>
        <v>487.65287358493663</v>
      </c>
      <c r="R736" s="101">
        <f t="shared" si="210"/>
        <v>15.942233896998651</v>
      </c>
      <c r="S736" s="101">
        <f t="shared" si="214"/>
        <v>251.74706327336378</v>
      </c>
      <c r="T736" s="101">
        <f t="shared" si="198"/>
        <v>591.12752480869756</v>
      </c>
      <c r="U736" s="101">
        <f t="shared" si="198"/>
        <v>40.222181965518288</v>
      </c>
      <c r="V736" s="33">
        <f t="shared" si="211"/>
        <v>1000</v>
      </c>
      <c r="W736" s="105">
        <f t="shared" si="212"/>
        <v>292654.53236400516</v>
      </c>
      <c r="X736" s="112">
        <f t="shared" si="215"/>
        <v>368.65029322578408</v>
      </c>
      <c r="Y736" s="32">
        <f>(uNES*L736+ uOCEX*G736+uEREX*'PH + UC'!H736+uHOEX*I736+uNES*S736+ uOCEX*N736+uEREX*O736+uHOEX*P736)/(1+oDR)^A$5:A$65536</f>
        <v>191.24467351815395</v>
      </c>
    </row>
    <row r="737" spans="1:25" x14ac:dyDescent="0.25">
      <c r="A737" s="4">
        <v>731</v>
      </c>
      <c r="C737" s="110">
        <f>IF(male=0,VLOOKUP((A735:A1569/'Life tables'!$I$2)+age,lifetable,13,1),IF(male=1,VLOOKUP((A735:A1569/'Life tables'!$I$2)+age,lifetable,10,1),"error"))</f>
        <v>1.3000289296523082E-3</v>
      </c>
      <c r="F737" s="101">
        <f t="shared" si="199"/>
        <v>159.89117464655843</v>
      </c>
      <c r="G737" s="101">
        <f t="shared" si="200"/>
        <v>16.061403127038567</v>
      </c>
      <c r="H737" s="101">
        <f t="shared" si="201"/>
        <v>0.36754547831481349</v>
      </c>
      <c r="I737" s="101">
        <f t="shared" si="202"/>
        <v>0.36754547831481349</v>
      </c>
      <c r="J737" s="101">
        <f t="shared" si="203"/>
        <v>103.70435030462305</v>
      </c>
      <c r="K737" s="101">
        <f t="shared" si="204"/>
        <v>24.308759635246556</v>
      </c>
      <c r="L737" s="101">
        <f t="shared" si="213"/>
        <v>15.081570623020639</v>
      </c>
      <c r="M737" s="101">
        <f t="shared" si="205"/>
        <v>840.10882535344149</v>
      </c>
      <c r="N737" s="101">
        <f t="shared" si="206"/>
        <v>80.904300084410266</v>
      </c>
      <c r="O737" s="101">
        <f t="shared" si="207"/>
        <v>1.9311772568660222</v>
      </c>
      <c r="P737" s="101">
        <f t="shared" si="208"/>
        <v>1.9311772568660222</v>
      </c>
      <c r="Q737" s="101">
        <f t="shared" si="209"/>
        <v>488.85523846519976</v>
      </c>
      <c r="R737" s="101">
        <f t="shared" si="210"/>
        <v>15.964733767678574</v>
      </c>
      <c r="S737" s="101">
        <f t="shared" si="214"/>
        <v>250.52219852242081</v>
      </c>
      <c r="T737" s="101">
        <f t="shared" si="198"/>
        <v>592.55958876982277</v>
      </c>
      <c r="U737" s="101">
        <f t="shared" si="198"/>
        <v>40.273493402925126</v>
      </c>
      <c r="V737" s="33">
        <f t="shared" si="211"/>
        <v>999.99999999999989</v>
      </c>
      <c r="W737" s="105">
        <f t="shared" si="212"/>
        <v>290775.85775712301</v>
      </c>
      <c r="X737" s="112">
        <f t="shared" si="215"/>
        <v>367.16691782725195</v>
      </c>
      <c r="Y737" s="32">
        <f>(uNES*L737+ uOCEX*G737+uEREX*'PH + UC'!H737+uHOEX*I737+uNES*S737+ uOCEX*N737+uEREX*O737+uHOEX*P737)/(1+oDR)^A$5:A$65536</f>
        <v>190.38547461933635</v>
      </c>
    </row>
    <row r="738" spans="1:25" x14ac:dyDescent="0.25">
      <c r="A738" s="4">
        <v>732</v>
      </c>
      <c r="C738" s="110">
        <f>IF(male=0,VLOOKUP((A736:A1570/'Life tables'!$I$2)+age,lifetable,13,1),IF(male=1,VLOOKUP((A736:A1570/'Life tables'!$I$2)+age,lifetable,10,1),"error"))</f>
        <v>1.3000289296523082E-3</v>
      </c>
      <c r="F738" s="101">
        <f t="shared" si="199"/>
        <v>159.89117464655828</v>
      </c>
      <c r="G738" s="101">
        <f t="shared" si="200"/>
        <v>16.061403127038552</v>
      </c>
      <c r="H738" s="101">
        <f t="shared" si="201"/>
        <v>0.36754547831481316</v>
      </c>
      <c r="I738" s="101">
        <f t="shared" si="202"/>
        <v>0.36754547831481316</v>
      </c>
      <c r="J738" s="101">
        <f t="shared" si="203"/>
        <v>103.93404938548517</v>
      </c>
      <c r="K738" s="101">
        <f t="shared" si="204"/>
        <v>24.337571201973475</v>
      </c>
      <c r="L738" s="101">
        <f t="shared" si="213"/>
        <v>14.823059975431477</v>
      </c>
      <c r="M738" s="101">
        <f t="shared" si="205"/>
        <v>840.1088253534416</v>
      </c>
      <c r="N738" s="101">
        <f t="shared" si="206"/>
        <v>80.904300084410281</v>
      </c>
      <c r="O738" s="101">
        <f t="shared" si="207"/>
        <v>1.9311772568660224</v>
      </c>
      <c r="P738" s="101">
        <f t="shared" si="208"/>
        <v>1.9311772568660224</v>
      </c>
      <c r="Q738" s="101">
        <f t="shared" si="209"/>
        <v>490.05760334546289</v>
      </c>
      <c r="R738" s="101">
        <f t="shared" si="210"/>
        <v>15.987233638358497</v>
      </c>
      <c r="S738" s="101">
        <f t="shared" si="214"/>
        <v>249.29733377147795</v>
      </c>
      <c r="T738" s="101">
        <f t="shared" si="198"/>
        <v>593.99165273094809</v>
      </c>
      <c r="U738" s="101">
        <f t="shared" si="198"/>
        <v>40.324804840331971</v>
      </c>
      <c r="V738" s="33">
        <f t="shared" si="211"/>
        <v>999.99999999999989</v>
      </c>
      <c r="W738" s="105">
        <f t="shared" si="212"/>
        <v>288901.11509660532</v>
      </c>
      <c r="X738" s="112">
        <f t="shared" si="215"/>
        <v>365.68354242871993</v>
      </c>
      <c r="Y738" s="32">
        <f>(uNES*L738+ uOCEX*G738+uEREX*'PH + UC'!H738+uHOEX*I738+uNES*S738+ uOCEX*N738+uEREX*O738+uHOEX*P738)/(1+oDR)^A$5:A$65536</f>
        <v>189.52675409428588</v>
      </c>
    </row>
    <row r="739" spans="1:25" x14ac:dyDescent="0.25">
      <c r="A739" s="4">
        <v>733</v>
      </c>
      <c r="C739" s="110">
        <f>IF(male=0,VLOOKUP((A737:A1571/'Life tables'!$I$2)+age,lifetable,13,1),IF(male=1,VLOOKUP((A737:A1571/'Life tables'!$I$2)+age,lifetable,10,1),"error"))</f>
        <v>1.3000289296523082E-3</v>
      </c>
      <c r="F739" s="101">
        <f t="shared" si="199"/>
        <v>159.89117464655814</v>
      </c>
      <c r="G739" s="101">
        <f t="shared" si="200"/>
        <v>16.061403127038538</v>
      </c>
      <c r="H739" s="101">
        <f t="shared" si="201"/>
        <v>0.36754547831481288</v>
      </c>
      <c r="I739" s="101">
        <f t="shared" si="202"/>
        <v>0.36754547831481288</v>
      </c>
      <c r="J739" s="101">
        <f t="shared" si="203"/>
        <v>104.16374846634729</v>
      </c>
      <c r="K739" s="101">
        <f t="shared" si="204"/>
        <v>24.366382768700394</v>
      </c>
      <c r="L739" s="101">
        <f t="shared" si="213"/>
        <v>14.564549327842286</v>
      </c>
      <c r="M739" s="101">
        <f t="shared" si="205"/>
        <v>840.10882535344172</v>
      </c>
      <c r="N739" s="101">
        <f t="shared" si="206"/>
        <v>80.904300084410295</v>
      </c>
      <c r="O739" s="101">
        <f t="shared" si="207"/>
        <v>1.9311772568660228</v>
      </c>
      <c r="P739" s="101">
        <f t="shared" si="208"/>
        <v>1.9311772568660228</v>
      </c>
      <c r="Q739" s="101">
        <f t="shared" si="209"/>
        <v>491.25996822572603</v>
      </c>
      <c r="R739" s="101">
        <f t="shared" si="210"/>
        <v>16.009733509038419</v>
      </c>
      <c r="S739" s="101">
        <f t="shared" si="214"/>
        <v>248.07246902053498</v>
      </c>
      <c r="T739" s="101">
        <f t="shared" si="198"/>
        <v>595.4237166920733</v>
      </c>
      <c r="U739" s="101">
        <f t="shared" si="198"/>
        <v>40.376116277738817</v>
      </c>
      <c r="V739" s="33">
        <f t="shared" si="211"/>
        <v>999.99999999999989</v>
      </c>
      <c r="W739" s="105">
        <f t="shared" si="212"/>
        <v>287030.297825785</v>
      </c>
      <c r="X739" s="112">
        <f t="shared" si="215"/>
        <v>364.2001670301878</v>
      </c>
      <c r="Y739" s="32">
        <f>(uNES*L739+ uOCEX*G739+uEREX*'PH + UC'!H739+uHOEX*I739+uNES*S739+ uOCEX*N739+uEREX*O739+uHOEX*P739)/(1+oDR)^A$5:A$65536</f>
        <v>188.66851173891482</v>
      </c>
    </row>
    <row r="740" spans="1:25" x14ac:dyDescent="0.25">
      <c r="A740" s="4">
        <v>734</v>
      </c>
      <c r="C740" s="110">
        <f>IF(male=0,VLOOKUP((A738:A1572/'Life tables'!$I$2)+age,lifetable,13,1),IF(male=1,VLOOKUP((A738:A1572/'Life tables'!$I$2)+age,lifetable,10,1),"error"))</f>
        <v>1.3000289296523082E-3</v>
      </c>
      <c r="F740" s="101">
        <f t="shared" si="199"/>
        <v>159.89117464655803</v>
      </c>
      <c r="G740" s="101">
        <f t="shared" si="200"/>
        <v>16.061403127038528</v>
      </c>
      <c r="H740" s="101">
        <f t="shared" si="201"/>
        <v>0.3675454783148126</v>
      </c>
      <c r="I740" s="101">
        <f t="shared" si="202"/>
        <v>0.3675454783148126</v>
      </c>
      <c r="J740" s="101">
        <f t="shared" si="203"/>
        <v>104.39344754720941</v>
      </c>
      <c r="K740" s="101">
        <f t="shared" si="204"/>
        <v>24.395194335427313</v>
      </c>
      <c r="L740" s="101">
        <f t="shared" si="213"/>
        <v>14.306038680253153</v>
      </c>
      <c r="M740" s="101">
        <f t="shared" si="205"/>
        <v>840.10882535344183</v>
      </c>
      <c r="N740" s="101">
        <f t="shared" si="206"/>
        <v>80.904300084410295</v>
      </c>
      <c r="O740" s="101">
        <f t="shared" si="207"/>
        <v>1.931177256866023</v>
      </c>
      <c r="P740" s="101">
        <f t="shared" si="208"/>
        <v>1.931177256866023</v>
      </c>
      <c r="Q740" s="101">
        <f t="shared" si="209"/>
        <v>492.46233310598916</v>
      </c>
      <c r="R740" s="101">
        <f t="shared" si="210"/>
        <v>16.032233379718342</v>
      </c>
      <c r="S740" s="101">
        <f t="shared" si="214"/>
        <v>246.84760426959201</v>
      </c>
      <c r="T740" s="101">
        <f t="shared" si="198"/>
        <v>596.85578065319851</v>
      </c>
      <c r="U740" s="101">
        <f t="shared" si="198"/>
        <v>40.427427715145654</v>
      </c>
      <c r="V740" s="33">
        <f t="shared" si="211"/>
        <v>999.99999999999989</v>
      </c>
      <c r="W740" s="105">
        <f t="shared" si="212"/>
        <v>285163.39939787402</v>
      </c>
      <c r="X740" s="112">
        <f t="shared" si="215"/>
        <v>362.71679163165567</v>
      </c>
      <c r="Y740" s="32">
        <f>(uNES*L740+ uOCEX*G740+uEREX*'PH + UC'!H740+uHOEX*I740+uNES*S740+ uOCEX*N740+uEREX*O740+uHOEX*P740)/(1+oDR)^A$5:A$65536</f>
        <v>187.8107473492135</v>
      </c>
    </row>
    <row r="741" spans="1:25" x14ac:dyDescent="0.25">
      <c r="A741" s="4">
        <v>735</v>
      </c>
      <c r="C741" s="110">
        <f>IF(male=0,VLOOKUP((A739:A1573/'Life tables'!$I$2)+age,lifetable,13,1),IF(male=1,VLOOKUP((A739:A1573/'Life tables'!$I$2)+age,lifetable,10,1),"error"))</f>
        <v>1.3000289296523082E-3</v>
      </c>
      <c r="F741" s="101">
        <f t="shared" si="199"/>
        <v>159.89117464655791</v>
      </c>
      <c r="G741" s="101">
        <f t="shared" si="200"/>
        <v>16.061403127038517</v>
      </c>
      <c r="H741" s="101">
        <f t="shared" si="201"/>
        <v>0.36754547831481232</v>
      </c>
      <c r="I741" s="101">
        <f t="shared" si="202"/>
        <v>0.36754547831481232</v>
      </c>
      <c r="J741" s="101">
        <f t="shared" si="203"/>
        <v>104.62314662807152</v>
      </c>
      <c r="K741" s="101">
        <f t="shared" si="204"/>
        <v>24.424005902154232</v>
      </c>
      <c r="L741" s="101">
        <f t="shared" si="213"/>
        <v>14.047528032664019</v>
      </c>
      <c r="M741" s="101">
        <f t="shared" si="205"/>
        <v>840.10882535344194</v>
      </c>
      <c r="N741" s="101">
        <f t="shared" si="206"/>
        <v>80.904300084410309</v>
      </c>
      <c r="O741" s="101">
        <f t="shared" si="207"/>
        <v>1.9311772568660233</v>
      </c>
      <c r="P741" s="101">
        <f t="shared" si="208"/>
        <v>1.9311772568660233</v>
      </c>
      <c r="Q741" s="101">
        <f t="shared" si="209"/>
        <v>493.66469798625229</v>
      </c>
      <c r="R741" s="101">
        <f t="shared" si="210"/>
        <v>16.054733250398264</v>
      </c>
      <c r="S741" s="101">
        <f t="shared" si="214"/>
        <v>245.62273951864904</v>
      </c>
      <c r="T741" s="101">
        <f t="shared" si="198"/>
        <v>598.28784461432383</v>
      </c>
      <c r="U741" s="101">
        <f t="shared" si="198"/>
        <v>40.478739152552492</v>
      </c>
      <c r="V741" s="33">
        <f t="shared" si="211"/>
        <v>999.99999999999989</v>
      </c>
      <c r="W741" s="105">
        <f t="shared" si="212"/>
        <v>283300.41327594721</v>
      </c>
      <c r="X741" s="112">
        <f t="shared" si="215"/>
        <v>361.23341623312353</v>
      </c>
      <c r="Y741" s="32">
        <f>(uNES*L741+ uOCEX*G741+uEREX*'PH + UC'!H741+uHOEX*I741+uNES*S741+ uOCEX*N741+uEREX*O741+uHOEX*P741)/(1+oDR)^A$5:A$65536</f>
        <v>186.95346072124983</v>
      </c>
    </row>
    <row r="742" spans="1:25" x14ac:dyDescent="0.25">
      <c r="A742" s="4">
        <v>736</v>
      </c>
      <c r="C742" s="110">
        <f>IF(male=0,VLOOKUP((A740:A1574/'Life tables'!$I$2)+age,lifetable,13,1),IF(male=1,VLOOKUP((A740:A1574/'Life tables'!$I$2)+age,lifetable,10,1),"error"))</f>
        <v>1.3000289296523082E-3</v>
      </c>
      <c r="F742" s="101">
        <f t="shared" si="199"/>
        <v>159.8911746465578</v>
      </c>
      <c r="G742" s="101">
        <f t="shared" si="200"/>
        <v>16.061403127038506</v>
      </c>
      <c r="H742" s="101">
        <f t="shared" si="201"/>
        <v>0.36754547831481205</v>
      </c>
      <c r="I742" s="101">
        <f t="shared" si="202"/>
        <v>0.36754547831481205</v>
      </c>
      <c r="J742" s="101">
        <f t="shared" si="203"/>
        <v>104.85284570893364</v>
      </c>
      <c r="K742" s="101">
        <f t="shared" si="204"/>
        <v>24.45281746888115</v>
      </c>
      <c r="L742" s="101">
        <f t="shared" si="213"/>
        <v>13.789017385074857</v>
      </c>
      <c r="M742" s="101">
        <f t="shared" si="205"/>
        <v>840.10882535344206</v>
      </c>
      <c r="N742" s="101">
        <f t="shared" si="206"/>
        <v>80.904300084410323</v>
      </c>
      <c r="O742" s="101">
        <f t="shared" si="207"/>
        <v>1.9311772568660235</v>
      </c>
      <c r="P742" s="101">
        <f t="shared" si="208"/>
        <v>1.9311772568660235</v>
      </c>
      <c r="Q742" s="101">
        <f t="shared" si="209"/>
        <v>494.86706286651543</v>
      </c>
      <c r="R742" s="101">
        <f t="shared" si="210"/>
        <v>16.077233121078187</v>
      </c>
      <c r="S742" s="101">
        <f t="shared" si="214"/>
        <v>244.39787476770607</v>
      </c>
      <c r="T742" s="101">
        <f t="shared" si="198"/>
        <v>599.71990857544904</v>
      </c>
      <c r="U742" s="101">
        <f t="shared" si="198"/>
        <v>40.530050589959338</v>
      </c>
      <c r="V742" s="33">
        <f t="shared" si="211"/>
        <v>999.99999999999989</v>
      </c>
      <c r="W742" s="105">
        <f t="shared" si="212"/>
        <v>281441.33293292968</v>
      </c>
      <c r="X742" s="112">
        <f t="shared" si="215"/>
        <v>359.75004083459146</v>
      </c>
      <c r="Y742" s="32">
        <f>(uNES*L742+ uOCEX*G742+uEREX*'PH + UC'!H742+uHOEX*I742+uNES*S742+ uOCEX*N742+uEREX*O742+uHOEX*P742)/(1+oDR)^A$5:A$65536</f>
        <v>186.09665165116968</v>
      </c>
    </row>
    <row r="743" spans="1:25" x14ac:dyDescent="0.25">
      <c r="A743" s="4">
        <v>737</v>
      </c>
      <c r="C743" s="110">
        <f>IF(male=0,VLOOKUP((A741:A1575/'Life tables'!$I$2)+age,lifetable,13,1),IF(male=1,VLOOKUP((A741:A1575/'Life tables'!$I$2)+age,lifetable,10,1),"error"))</f>
        <v>1.3000289296523082E-3</v>
      </c>
      <c r="F743" s="101">
        <f t="shared" si="199"/>
        <v>159.89117464655769</v>
      </c>
      <c r="G743" s="101">
        <f t="shared" si="200"/>
        <v>16.061403127038492</v>
      </c>
      <c r="H743" s="101">
        <f t="shared" si="201"/>
        <v>0.36754547831481182</v>
      </c>
      <c r="I743" s="101">
        <f t="shared" si="202"/>
        <v>0.36754547831481182</v>
      </c>
      <c r="J743" s="101">
        <f t="shared" si="203"/>
        <v>105.08254478979576</v>
      </c>
      <c r="K743" s="101">
        <f t="shared" si="204"/>
        <v>24.481629035608069</v>
      </c>
      <c r="L743" s="101">
        <f t="shared" si="213"/>
        <v>13.530506737485723</v>
      </c>
      <c r="M743" s="101">
        <f t="shared" si="205"/>
        <v>840.10882535344206</v>
      </c>
      <c r="N743" s="101">
        <f t="shared" si="206"/>
        <v>80.904300084410323</v>
      </c>
      <c r="O743" s="101">
        <f t="shared" si="207"/>
        <v>1.9311772568660235</v>
      </c>
      <c r="P743" s="101">
        <f t="shared" si="208"/>
        <v>1.9311772568660235</v>
      </c>
      <c r="Q743" s="101">
        <f t="shared" si="209"/>
        <v>496.06942774677856</v>
      </c>
      <c r="R743" s="101">
        <f t="shared" si="210"/>
        <v>16.09973299175811</v>
      </c>
      <c r="S743" s="101">
        <f t="shared" si="214"/>
        <v>243.1730100167631</v>
      </c>
      <c r="T743" s="101">
        <f t="shared" si="198"/>
        <v>601.15197253657436</v>
      </c>
      <c r="U743" s="101">
        <f t="shared" si="198"/>
        <v>40.581362027366183</v>
      </c>
      <c r="V743" s="33">
        <f t="shared" si="211"/>
        <v>999.99999999999977</v>
      </c>
      <c r="W743" s="105">
        <f t="shared" si="212"/>
        <v>279586.15185158147</v>
      </c>
      <c r="X743" s="112">
        <f t="shared" si="215"/>
        <v>358.26666543605933</v>
      </c>
      <c r="Y743" s="32">
        <f>(uNES*L743+ uOCEX*G743+uEREX*'PH + UC'!H743+uHOEX*I743+uNES*S743+ uOCEX*N743+uEREX*O743+uHOEX*P743)/(1+oDR)^A$5:A$65536</f>
        <v>185.2403199351966</v>
      </c>
    </row>
    <row r="744" spans="1:25" x14ac:dyDescent="0.25">
      <c r="A744" s="4">
        <v>738</v>
      </c>
      <c r="C744" s="110">
        <f>IF(male=0,VLOOKUP((A742:A1576/'Life tables'!$I$2)+age,lifetable,13,1),IF(male=1,VLOOKUP((A742:A1576/'Life tables'!$I$2)+age,lifetable,10,1),"error"))</f>
        <v>1.3000289296523082E-3</v>
      </c>
      <c r="F744" s="101">
        <f t="shared" si="199"/>
        <v>159.89117464655757</v>
      </c>
      <c r="G744" s="101">
        <f t="shared" si="200"/>
        <v>16.061403127038481</v>
      </c>
      <c r="H744" s="101">
        <f t="shared" si="201"/>
        <v>0.36754547831481155</v>
      </c>
      <c r="I744" s="101">
        <f t="shared" si="202"/>
        <v>0.36754547831481155</v>
      </c>
      <c r="J744" s="101">
        <f t="shared" si="203"/>
        <v>105.31224387065788</v>
      </c>
      <c r="K744" s="101">
        <f t="shared" si="204"/>
        <v>24.510440602334988</v>
      </c>
      <c r="L744" s="101">
        <f t="shared" si="213"/>
        <v>13.271996089896589</v>
      </c>
      <c r="M744" s="101">
        <f t="shared" si="205"/>
        <v>840.10882535344206</v>
      </c>
      <c r="N744" s="101">
        <f t="shared" si="206"/>
        <v>80.904300084410323</v>
      </c>
      <c r="O744" s="101">
        <f t="shared" si="207"/>
        <v>1.9311772568660235</v>
      </c>
      <c r="P744" s="101">
        <f t="shared" si="208"/>
        <v>1.9311772568660235</v>
      </c>
      <c r="Q744" s="101">
        <f t="shared" si="209"/>
        <v>497.27179262704169</v>
      </c>
      <c r="R744" s="101">
        <f t="shared" si="210"/>
        <v>16.122232862438032</v>
      </c>
      <c r="S744" s="101">
        <f t="shared" si="214"/>
        <v>241.9481452658199</v>
      </c>
      <c r="T744" s="101">
        <f t="shared" si="198"/>
        <v>602.58403649769957</v>
      </c>
      <c r="U744" s="101">
        <f t="shared" si="198"/>
        <v>40.632673464773021</v>
      </c>
      <c r="V744" s="33">
        <f t="shared" si="211"/>
        <v>999.99999999999966</v>
      </c>
      <c r="W744" s="105">
        <f t="shared" si="212"/>
        <v>277734.86352448486</v>
      </c>
      <c r="X744" s="112">
        <f t="shared" si="215"/>
        <v>356.78329003752697</v>
      </c>
      <c r="Y744" s="32">
        <f>(uNES*L744+ uOCEX*G744+uEREX*'PH + UC'!H744+uHOEX*I744+uNES*S744+ uOCEX*N744+uEREX*O744+uHOEX*P744)/(1+oDR)^A$5:A$65536</f>
        <v>184.38446536963167</v>
      </c>
    </row>
    <row r="745" spans="1:25" x14ac:dyDescent="0.25">
      <c r="A745" s="4">
        <v>739</v>
      </c>
      <c r="C745" s="110">
        <f>IF(male=0,VLOOKUP((A743:A1577/'Life tables'!$I$2)+age,lifetable,13,1),IF(male=1,VLOOKUP((A743:A1577/'Life tables'!$I$2)+age,lifetable,10,1),"error"))</f>
        <v>1.3000289296523082E-3</v>
      </c>
      <c r="F745" s="101">
        <f t="shared" si="199"/>
        <v>159.89117464655746</v>
      </c>
      <c r="G745" s="101">
        <f t="shared" si="200"/>
        <v>16.061403127038471</v>
      </c>
      <c r="H745" s="101">
        <f t="shared" si="201"/>
        <v>0.36754547831481127</v>
      </c>
      <c r="I745" s="101">
        <f t="shared" si="202"/>
        <v>0.36754547831481127</v>
      </c>
      <c r="J745" s="101">
        <f t="shared" si="203"/>
        <v>105.54194295152</v>
      </c>
      <c r="K745" s="101">
        <f t="shared" si="204"/>
        <v>24.539252169061907</v>
      </c>
      <c r="L745" s="101">
        <f t="shared" si="213"/>
        <v>13.013485442307456</v>
      </c>
      <c r="M745" s="101">
        <f t="shared" si="205"/>
        <v>840.10882535344206</v>
      </c>
      <c r="N745" s="101">
        <f t="shared" si="206"/>
        <v>80.904300084410323</v>
      </c>
      <c r="O745" s="101">
        <f t="shared" si="207"/>
        <v>1.9311772568660235</v>
      </c>
      <c r="P745" s="101">
        <f t="shared" si="208"/>
        <v>1.9311772568660235</v>
      </c>
      <c r="Q745" s="101">
        <f t="shared" si="209"/>
        <v>498.47415750730482</v>
      </c>
      <c r="R745" s="101">
        <f t="shared" si="210"/>
        <v>16.144732733117955</v>
      </c>
      <c r="S745" s="101">
        <f t="shared" si="214"/>
        <v>240.72328051487693</v>
      </c>
      <c r="T745" s="101">
        <f t="shared" si="198"/>
        <v>604.01610045882478</v>
      </c>
      <c r="U745" s="101">
        <f t="shared" si="198"/>
        <v>40.683984902179859</v>
      </c>
      <c r="V745" s="33">
        <f t="shared" si="211"/>
        <v>999.99999999999955</v>
      </c>
      <c r="W745" s="105">
        <f t="shared" si="212"/>
        <v>275887.46145402966</v>
      </c>
      <c r="X745" s="112">
        <f t="shared" si="215"/>
        <v>355.29991463899484</v>
      </c>
      <c r="Y745" s="32">
        <f>(uNES*L745+ uOCEX*G745+uEREX*'PH + UC'!H745+uHOEX*I745+uNES*S745+ uOCEX*N745+uEREX*O745+uHOEX*P745)/(1+oDR)^A$5:A$65536</f>
        <v>183.5290877508541</v>
      </c>
    </row>
    <row r="746" spans="1:25" x14ac:dyDescent="0.25">
      <c r="A746" s="4">
        <v>740</v>
      </c>
      <c r="C746" s="110">
        <f>IF(male=0,VLOOKUP((A744:A1578/'Life tables'!$I$2)+age,lifetable,13,1),IF(male=1,VLOOKUP((A744:A1578/'Life tables'!$I$2)+age,lifetable,10,1),"error"))</f>
        <v>1.3000289296523082E-3</v>
      </c>
      <c r="F746" s="101">
        <f t="shared" si="199"/>
        <v>159.89117464655737</v>
      </c>
      <c r="G746" s="101">
        <f t="shared" si="200"/>
        <v>16.061403127038464</v>
      </c>
      <c r="H746" s="101">
        <f t="shared" si="201"/>
        <v>0.3675454783148111</v>
      </c>
      <c r="I746" s="101">
        <f t="shared" si="202"/>
        <v>0.3675454783148111</v>
      </c>
      <c r="J746" s="101">
        <f t="shared" si="203"/>
        <v>105.77164203238212</v>
      </c>
      <c r="K746" s="101">
        <f t="shared" si="204"/>
        <v>24.568063735788826</v>
      </c>
      <c r="L746" s="101">
        <f t="shared" si="213"/>
        <v>12.75497479471835</v>
      </c>
      <c r="M746" s="101">
        <f t="shared" si="205"/>
        <v>840.10882535344206</v>
      </c>
      <c r="N746" s="101">
        <f t="shared" si="206"/>
        <v>80.904300084410323</v>
      </c>
      <c r="O746" s="101">
        <f t="shared" si="207"/>
        <v>1.9311772568660235</v>
      </c>
      <c r="P746" s="101">
        <f t="shared" si="208"/>
        <v>1.9311772568660235</v>
      </c>
      <c r="Q746" s="101">
        <f t="shared" si="209"/>
        <v>499.67652238756796</v>
      </c>
      <c r="R746" s="101">
        <f t="shared" si="210"/>
        <v>16.167232603797878</v>
      </c>
      <c r="S746" s="101">
        <f t="shared" si="214"/>
        <v>239.49841576393385</v>
      </c>
      <c r="T746" s="101">
        <f t="shared" si="198"/>
        <v>605.4481644199501</v>
      </c>
      <c r="U746" s="101">
        <f t="shared" si="198"/>
        <v>40.735296339586704</v>
      </c>
      <c r="V746" s="33">
        <f t="shared" si="211"/>
        <v>999.99999999999943</v>
      </c>
      <c r="W746" s="105">
        <f t="shared" si="212"/>
        <v>274043.9391523996</v>
      </c>
      <c r="X746" s="112">
        <f t="shared" si="215"/>
        <v>353.81653924046265</v>
      </c>
      <c r="Y746" s="32">
        <f>(uNES*L746+ uOCEX*G746+uEREX*'PH + UC'!H746+uHOEX*I746+uNES*S746+ uOCEX*N746+uEREX*O746+uHOEX*P746)/(1+oDR)^A$5:A$65536</f>
        <v>182.6741868753202</v>
      </c>
    </row>
    <row r="747" spans="1:25" x14ac:dyDescent="0.25">
      <c r="A747" s="4">
        <v>741</v>
      </c>
      <c r="C747" s="110">
        <f>IF(male=0,VLOOKUP((A745:A1579/'Life tables'!$I$2)+age,lifetable,13,1),IF(male=1,VLOOKUP((A745:A1579/'Life tables'!$I$2)+age,lifetable,10,1),"error"))</f>
        <v>1.3000289296523082E-3</v>
      </c>
      <c r="F747" s="101">
        <f t="shared" si="199"/>
        <v>159.89117464655729</v>
      </c>
      <c r="G747" s="101">
        <f t="shared" si="200"/>
        <v>16.061403127038453</v>
      </c>
      <c r="H747" s="101">
        <f t="shared" si="201"/>
        <v>0.36754547831481088</v>
      </c>
      <c r="I747" s="101">
        <f t="shared" si="202"/>
        <v>0.36754547831481088</v>
      </c>
      <c r="J747" s="101">
        <f t="shared" si="203"/>
        <v>106.00134111324424</v>
      </c>
      <c r="K747" s="101">
        <f t="shared" si="204"/>
        <v>24.596875302515745</v>
      </c>
      <c r="L747" s="101">
        <f t="shared" si="213"/>
        <v>12.496464147129245</v>
      </c>
      <c r="M747" s="101">
        <f t="shared" si="205"/>
        <v>840.10882535344206</v>
      </c>
      <c r="N747" s="101">
        <f t="shared" si="206"/>
        <v>80.904300084410323</v>
      </c>
      <c r="O747" s="101">
        <f t="shared" si="207"/>
        <v>1.9311772568660235</v>
      </c>
      <c r="P747" s="101">
        <f t="shared" si="208"/>
        <v>1.9311772568660235</v>
      </c>
      <c r="Q747" s="101">
        <f t="shared" si="209"/>
        <v>500.87888726783109</v>
      </c>
      <c r="R747" s="101">
        <f t="shared" si="210"/>
        <v>16.1897324744778</v>
      </c>
      <c r="S747" s="101">
        <f t="shared" si="214"/>
        <v>238.27355101299088</v>
      </c>
      <c r="T747" s="101">
        <f t="shared" si="198"/>
        <v>606.88022838107531</v>
      </c>
      <c r="U747" s="101">
        <f t="shared" si="198"/>
        <v>40.786607776993549</v>
      </c>
      <c r="V747" s="33">
        <f t="shared" si="211"/>
        <v>999.99999999999932</v>
      </c>
      <c r="W747" s="105">
        <f t="shared" si="212"/>
        <v>272204.29014155793</v>
      </c>
      <c r="X747" s="112">
        <f t="shared" si="215"/>
        <v>352.33316384193057</v>
      </c>
      <c r="Y747" s="32">
        <f>(uNES*L747+ uOCEX*G747+uEREX*'PH + UC'!H747+uHOEX*I747+uNES*S747+ uOCEX*N747+uEREX*O747+uHOEX*P747)/(1+oDR)^A$5:A$65536</f>
        <v>181.81976253956438</v>
      </c>
    </row>
    <row r="748" spans="1:25" x14ac:dyDescent="0.25">
      <c r="A748" s="4">
        <v>742</v>
      </c>
      <c r="C748" s="110">
        <f>IF(male=0,VLOOKUP((A746:A1580/'Life tables'!$I$2)+age,lifetable,13,1),IF(male=1,VLOOKUP((A746:A1580/'Life tables'!$I$2)+age,lifetable,10,1),"error"))</f>
        <v>1.3000289296523082E-3</v>
      </c>
      <c r="F748" s="101">
        <f t="shared" si="199"/>
        <v>159.8911746465572</v>
      </c>
      <c r="G748" s="101">
        <f t="shared" si="200"/>
        <v>16.061403127038446</v>
      </c>
      <c r="H748" s="101">
        <f t="shared" si="201"/>
        <v>0.36754547831481071</v>
      </c>
      <c r="I748" s="101">
        <f t="shared" si="202"/>
        <v>0.36754547831481071</v>
      </c>
      <c r="J748" s="101">
        <f t="shared" si="203"/>
        <v>106.23104019410636</v>
      </c>
      <c r="K748" s="101">
        <f t="shared" si="204"/>
        <v>24.625686869242664</v>
      </c>
      <c r="L748" s="101">
        <f t="shared" si="213"/>
        <v>12.237953499540112</v>
      </c>
      <c r="M748" s="101">
        <f t="shared" si="205"/>
        <v>840.10882535344206</v>
      </c>
      <c r="N748" s="101">
        <f t="shared" si="206"/>
        <v>80.904300084410323</v>
      </c>
      <c r="O748" s="101">
        <f t="shared" si="207"/>
        <v>1.9311772568660235</v>
      </c>
      <c r="P748" s="101">
        <f t="shared" si="208"/>
        <v>1.9311772568660235</v>
      </c>
      <c r="Q748" s="101">
        <f t="shared" si="209"/>
        <v>502.08125214809422</v>
      </c>
      <c r="R748" s="101">
        <f t="shared" si="210"/>
        <v>16.212232345157723</v>
      </c>
      <c r="S748" s="101">
        <f t="shared" si="214"/>
        <v>237.04868626204768</v>
      </c>
      <c r="T748" s="101">
        <f t="shared" si="198"/>
        <v>608.31229234220064</v>
      </c>
      <c r="U748" s="101">
        <f t="shared" si="198"/>
        <v>40.837919214400387</v>
      </c>
      <c r="V748" s="33">
        <f t="shared" si="211"/>
        <v>999.99999999999932</v>
      </c>
      <c r="W748" s="105">
        <f t="shared" si="212"/>
        <v>270368.50795323378</v>
      </c>
      <c r="X748" s="112">
        <f t="shared" si="215"/>
        <v>350.84978844339821</v>
      </c>
      <c r="Y748" s="32">
        <f>(uNES*L748+ uOCEX*G748+uEREX*'PH + UC'!H748+uHOEX*I748+uNES*S748+ uOCEX*N748+uEREX*O748+uHOEX*P748)/(1+oDR)^A$5:A$65536</f>
        <v>180.96581454019815</v>
      </c>
    </row>
    <row r="749" spans="1:25" x14ac:dyDescent="0.25">
      <c r="A749" s="4">
        <v>743</v>
      </c>
      <c r="C749" s="110">
        <f>IF(male=0,VLOOKUP((A747:A1581/'Life tables'!$I$2)+age,lifetable,13,1),IF(male=1,VLOOKUP((A747:A1581/'Life tables'!$I$2)+age,lifetable,10,1),"error"))</f>
        <v>1.3000289296523082E-3</v>
      </c>
      <c r="F749" s="101">
        <f t="shared" si="199"/>
        <v>159.89117464655712</v>
      </c>
      <c r="G749" s="101">
        <f t="shared" si="200"/>
        <v>16.061403127038435</v>
      </c>
      <c r="H749" s="101">
        <f t="shared" si="201"/>
        <v>0.36754547831481049</v>
      </c>
      <c r="I749" s="101">
        <f t="shared" si="202"/>
        <v>0.36754547831481049</v>
      </c>
      <c r="J749" s="101">
        <f t="shared" si="203"/>
        <v>106.46073927496847</v>
      </c>
      <c r="K749" s="101">
        <f t="shared" si="204"/>
        <v>24.654498435969582</v>
      </c>
      <c r="L749" s="101">
        <f t="shared" si="213"/>
        <v>11.979442851951006</v>
      </c>
      <c r="M749" s="101">
        <f t="shared" si="205"/>
        <v>840.10882535344206</v>
      </c>
      <c r="N749" s="101">
        <f t="shared" si="206"/>
        <v>80.904300084410323</v>
      </c>
      <c r="O749" s="101">
        <f t="shared" si="207"/>
        <v>1.9311772568660235</v>
      </c>
      <c r="P749" s="101">
        <f t="shared" si="208"/>
        <v>1.9311772568660235</v>
      </c>
      <c r="Q749" s="101">
        <f t="shared" si="209"/>
        <v>503.28361702835736</v>
      </c>
      <c r="R749" s="101">
        <f t="shared" si="210"/>
        <v>16.234732215837646</v>
      </c>
      <c r="S749" s="101">
        <f t="shared" si="214"/>
        <v>235.82382151110471</v>
      </c>
      <c r="T749" s="101">
        <f t="shared" si="198"/>
        <v>609.74435630332584</v>
      </c>
      <c r="U749" s="101">
        <f t="shared" si="198"/>
        <v>40.889230651807225</v>
      </c>
      <c r="V749" s="33">
        <f t="shared" si="211"/>
        <v>999.9999999999992</v>
      </c>
      <c r="W749" s="105">
        <f t="shared" si="212"/>
        <v>268536.58612890879</v>
      </c>
      <c r="X749" s="112">
        <f t="shared" si="215"/>
        <v>349.36641304486614</v>
      </c>
      <c r="Y749" s="32">
        <f>(uNES*L749+ uOCEX*G749+uEREX*'PH + UC'!H749+uHOEX*I749+uNES*S749+ uOCEX*N749+uEREX*O749+uHOEX*P749)/(1+oDR)^A$5:A$65536</f>
        <v>180.11234267391126</v>
      </c>
    </row>
    <row r="750" spans="1:25" x14ac:dyDescent="0.25">
      <c r="A750" s="4">
        <v>744</v>
      </c>
      <c r="C750" s="110">
        <f>IF(male=0,VLOOKUP((A748:A1582/'Life tables'!$I$2)+age,lifetable,13,1),IF(male=1,VLOOKUP((A748:A1582/'Life tables'!$I$2)+age,lifetable,10,1),"error"))</f>
        <v>1.3000289296523082E-3</v>
      </c>
      <c r="F750" s="101">
        <f t="shared" si="199"/>
        <v>159.89117464655703</v>
      </c>
      <c r="G750" s="101">
        <f t="shared" si="200"/>
        <v>16.061403127038428</v>
      </c>
      <c r="H750" s="101">
        <f t="shared" si="201"/>
        <v>0.36754547831481033</v>
      </c>
      <c r="I750" s="101">
        <f t="shared" si="202"/>
        <v>0.36754547831481033</v>
      </c>
      <c r="J750" s="101">
        <f t="shared" si="203"/>
        <v>106.69043835583059</v>
      </c>
      <c r="K750" s="101">
        <f t="shared" si="204"/>
        <v>24.683310002696501</v>
      </c>
      <c r="L750" s="101">
        <f t="shared" si="213"/>
        <v>11.720932204361873</v>
      </c>
      <c r="M750" s="101">
        <f t="shared" si="205"/>
        <v>840.10882535344206</v>
      </c>
      <c r="N750" s="101">
        <f t="shared" si="206"/>
        <v>80.904300084410323</v>
      </c>
      <c r="O750" s="101">
        <f t="shared" si="207"/>
        <v>1.9311772568660235</v>
      </c>
      <c r="P750" s="101">
        <f t="shared" si="208"/>
        <v>1.9311772568660235</v>
      </c>
      <c r="Q750" s="101">
        <f t="shared" si="209"/>
        <v>504.48598190862049</v>
      </c>
      <c r="R750" s="101">
        <f t="shared" si="210"/>
        <v>16.257232086517568</v>
      </c>
      <c r="S750" s="101">
        <f t="shared" si="214"/>
        <v>234.59895676016163</v>
      </c>
      <c r="T750" s="101">
        <f t="shared" si="198"/>
        <v>611.17642026445105</v>
      </c>
      <c r="U750" s="101">
        <f t="shared" si="198"/>
        <v>40.94054208921407</v>
      </c>
      <c r="V750" s="33">
        <f t="shared" si="211"/>
        <v>999.99999999999909</v>
      </c>
      <c r="W750" s="105">
        <f t="shared" si="212"/>
        <v>266708.51821980224</v>
      </c>
      <c r="X750" s="112">
        <f t="shared" si="215"/>
        <v>347.88303764633395</v>
      </c>
      <c r="Y750" s="32">
        <f>(uNES*L750+ uOCEX*G750+uEREX*'PH + UC'!H750+uHOEX*I750+uNES*S750+ uOCEX*N750+uEREX*O750+uHOEX*P750)/(1+oDR)^A$5:A$65536</f>
        <v>179.25934673747022</v>
      </c>
    </row>
    <row r="751" spans="1:25" x14ac:dyDescent="0.25">
      <c r="A751" s="4">
        <v>745</v>
      </c>
      <c r="C751" s="110">
        <f>IF(male=0,VLOOKUP((A749:A1583/'Life tables'!$I$2)+age,lifetable,13,1),IF(male=1,VLOOKUP((A749:A1583/'Life tables'!$I$2)+age,lifetable,10,1),"error"))</f>
        <v>1.3000289296523082E-3</v>
      </c>
      <c r="F751" s="101">
        <f t="shared" si="199"/>
        <v>159.89117464655695</v>
      </c>
      <c r="G751" s="101">
        <f t="shared" si="200"/>
        <v>16.061403127038417</v>
      </c>
      <c r="H751" s="101">
        <f t="shared" si="201"/>
        <v>0.3675454783148101</v>
      </c>
      <c r="I751" s="101">
        <f t="shared" si="202"/>
        <v>0.3675454783148101</v>
      </c>
      <c r="J751" s="101">
        <f t="shared" si="203"/>
        <v>106.92013743669271</v>
      </c>
      <c r="K751" s="101">
        <f t="shared" si="204"/>
        <v>24.71212156942342</v>
      </c>
      <c r="L751" s="101">
        <f t="shared" si="213"/>
        <v>11.462421556772767</v>
      </c>
      <c r="M751" s="101">
        <f t="shared" si="205"/>
        <v>840.10882535344206</v>
      </c>
      <c r="N751" s="101">
        <f t="shared" si="206"/>
        <v>80.904300084410323</v>
      </c>
      <c r="O751" s="101">
        <f t="shared" si="207"/>
        <v>1.9311772568660235</v>
      </c>
      <c r="P751" s="101">
        <f t="shared" si="208"/>
        <v>1.9311772568660235</v>
      </c>
      <c r="Q751" s="101">
        <f t="shared" si="209"/>
        <v>505.68834678888362</v>
      </c>
      <c r="R751" s="101">
        <f t="shared" si="210"/>
        <v>16.279731957197491</v>
      </c>
      <c r="S751" s="101">
        <f t="shared" si="214"/>
        <v>233.37409200921866</v>
      </c>
      <c r="T751" s="101">
        <f t="shared" si="198"/>
        <v>612.60848422557638</v>
      </c>
      <c r="U751" s="101">
        <f t="shared" si="198"/>
        <v>40.991853526620915</v>
      </c>
      <c r="V751" s="33">
        <f t="shared" si="211"/>
        <v>999.99999999999898</v>
      </c>
      <c r="W751" s="105">
        <f t="shared" si="212"/>
        <v>264884.29778685811</v>
      </c>
      <c r="X751" s="112">
        <f t="shared" si="215"/>
        <v>346.39966224780181</v>
      </c>
      <c r="Y751" s="32">
        <f>(uNES*L751+ uOCEX*G751+uEREX*'PH + UC'!H751+uHOEX*I751+uNES*S751+ uOCEX*N751+uEREX*O751+uHOEX*P751)/(1+oDR)^A$5:A$65536</f>
        <v>178.40682652771989</v>
      </c>
    </row>
    <row r="752" spans="1:25" x14ac:dyDescent="0.25">
      <c r="A752" s="4">
        <v>746</v>
      </c>
      <c r="C752" s="110">
        <f>IF(male=0,VLOOKUP((A750:A1584/'Life tables'!$I$2)+age,lifetable,13,1),IF(male=1,VLOOKUP((A750:A1584/'Life tables'!$I$2)+age,lifetable,10,1),"error"))</f>
        <v>1.3000289296523082E-3</v>
      </c>
      <c r="F752" s="101">
        <f t="shared" si="199"/>
        <v>159.89117464655686</v>
      </c>
      <c r="G752" s="101">
        <f t="shared" si="200"/>
        <v>16.06140312703841</v>
      </c>
      <c r="H752" s="101">
        <f t="shared" si="201"/>
        <v>0.36754547831480994</v>
      </c>
      <c r="I752" s="101">
        <f t="shared" si="202"/>
        <v>0.36754547831480994</v>
      </c>
      <c r="J752" s="101">
        <f t="shared" si="203"/>
        <v>107.14983651755483</v>
      </c>
      <c r="K752" s="101">
        <f t="shared" si="204"/>
        <v>24.740933136150339</v>
      </c>
      <c r="L752" s="101">
        <f t="shared" si="213"/>
        <v>11.203910909183662</v>
      </c>
      <c r="M752" s="101">
        <f t="shared" si="205"/>
        <v>840.10882535344206</v>
      </c>
      <c r="N752" s="101">
        <f t="shared" si="206"/>
        <v>80.904300084410323</v>
      </c>
      <c r="O752" s="101">
        <f t="shared" si="207"/>
        <v>1.9311772568660235</v>
      </c>
      <c r="P752" s="101">
        <f t="shared" si="208"/>
        <v>1.9311772568660235</v>
      </c>
      <c r="Q752" s="101">
        <f t="shared" si="209"/>
        <v>506.89071166914675</v>
      </c>
      <c r="R752" s="101">
        <f t="shared" si="210"/>
        <v>16.302231827877414</v>
      </c>
      <c r="S752" s="101">
        <f t="shared" si="214"/>
        <v>232.14922725827546</v>
      </c>
      <c r="T752" s="101">
        <f t="shared" si="198"/>
        <v>614.04054818670159</v>
      </c>
      <c r="U752" s="101">
        <f t="shared" si="198"/>
        <v>41.043164964027753</v>
      </c>
      <c r="V752" s="33">
        <f t="shared" si="211"/>
        <v>999.99999999999886</v>
      </c>
      <c r="W752" s="105">
        <f t="shared" si="212"/>
        <v>263063.9184007303</v>
      </c>
      <c r="X752" s="112">
        <f t="shared" si="215"/>
        <v>344.91628684926951</v>
      </c>
      <c r="Y752" s="32">
        <f>(uNES*L752+ uOCEX*G752+uEREX*'PH + UC'!H752+uHOEX*I752+uNES*S752+ uOCEX*N752+uEREX*O752+uHOEX*P752)/(1+oDR)^A$5:A$65536</f>
        <v>177.55478184158176</v>
      </c>
    </row>
    <row r="753" spans="1:25" x14ac:dyDescent="0.25">
      <c r="A753" s="4">
        <v>747</v>
      </c>
      <c r="C753" s="110">
        <f>IF(male=0,VLOOKUP((A751:A1585/'Life tables'!$I$2)+age,lifetable,13,1),IF(male=1,VLOOKUP((A751:A1585/'Life tables'!$I$2)+age,lifetable,10,1),"error"))</f>
        <v>1.3000289296523082E-3</v>
      </c>
      <c r="F753" s="101">
        <f t="shared" si="199"/>
        <v>159.89117464655678</v>
      </c>
      <c r="G753" s="101">
        <f t="shared" si="200"/>
        <v>16.061403127038403</v>
      </c>
      <c r="H753" s="101">
        <f t="shared" si="201"/>
        <v>0.36754547831480971</v>
      </c>
      <c r="I753" s="101">
        <f t="shared" si="202"/>
        <v>0.36754547831480971</v>
      </c>
      <c r="J753" s="101">
        <f t="shared" si="203"/>
        <v>107.37953559841695</v>
      </c>
      <c r="K753" s="101">
        <f t="shared" si="204"/>
        <v>24.769744702877258</v>
      </c>
      <c r="L753" s="101">
        <f t="shared" si="213"/>
        <v>10.945400261594557</v>
      </c>
      <c r="M753" s="101">
        <f t="shared" si="205"/>
        <v>840.10882535344206</v>
      </c>
      <c r="N753" s="101">
        <f t="shared" si="206"/>
        <v>80.904300084410323</v>
      </c>
      <c r="O753" s="101">
        <f t="shared" si="207"/>
        <v>1.9311772568660235</v>
      </c>
      <c r="P753" s="101">
        <f t="shared" si="208"/>
        <v>1.9311772568660235</v>
      </c>
      <c r="Q753" s="101">
        <f t="shared" si="209"/>
        <v>508.09307654940989</v>
      </c>
      <c r="R753" s="101">
        <f t="shared" si="210"/>
        <v>16.324731698557336</v>
      </c>
      <c r="S753" s="101">
        <f t="shared" si="214"/>
        <v>230.92436250733249</v>
      </c>
      <c r="T753" s="101">
        <f t="shared" si="198"/>
        <v>615.47261214782679</v>
      </c>
      <c r="U753" s="101">
        <f t="shared" si="198"/>
        <v>41.094476401434591</v>
      </c>
      <c r="V753" s="33">
        <f t="shared" si="211"/>
        <v>999.99999999999886</v>
      </c>
      <c r="W753" s="105">
        <f t="shared" si="212"/>
        <v>261247.37364176987</v>
      </c>
      <c r="X753" s="112">
        <f t="shared" si="215"/>
        <v>343.43291145073744</v>
      </c>
      <c r="Y753" s="32">
        <f>(uNES*L753+ uOCEX*G753+uEREX*'PH + UC'!H753+uHOEX*I753+uNES*S753+ uOCEX*N753+uEREX*O753+uHOEX*P753)/(1+oDR)^A$5:A$65536</f>
        <v>176.70321247605551</v>
      </c>
    </row>
    <row r="754" spans="1:25" x14ac:dyDescent="0.25">
      <c r="A754" s="4">
        <v>748</v>
      </c>
      <c r="C754" s="110">
        <f>IF(male=0,VLOOKUP((A752:A1586/'Life tables'!$I$2)+age,lifetable,13,1),IF(male=1,VLOOKUP((A752:A1586/'Life tables'!$I$2)+age,lifetable,10,1),"error"))</f>
        <v>1.3000289296523082E-3</v>
      </c>
      <c r="F754" s="101">
        <f t="shared" si="199"/>
        <v>159.89117464655669</v>
      </c>
      <c r="G754" s="101">
        <f t="shared" si="200"/>
        <v>16.061403127038393</v>
      </c>
      <c r="H754" s="101">
        <f t="shared" si="201"/>
        <v>0.36754547831480955</v>
      </c>
      <c r="I754" s="101">
        <f t="shared" si="202"/>
        <v>0.36754547831480955</v>
      </c>
      <c r="J754" s="101">
        <f t="shared" si="203"/>
        <v>107.60923467927907</v>
      </c>
      <c r="K754" s="101">
        <f t="shared" si="204"/>
        <v>24.798556269604177</v>
      </c>
      <c r="L754" s="101">
        <f t="shared" si="213"/>
        <v>10.686889614005452</v>
      </c>
      <c r="M754" s="101">
        <f t="shared" si="205"/>
        <v>840.10882535344206</v>
      </c>
      <c r="N754" s="101">
        <f t="shared" si="206"/>
        <v>80.904300084410323</v>
      </c>
      <c r="O754" s="101">
        <f t="shared" si="207"/>
        <v>1.9311772568660235</v>
      </c>
      <c r="P754" s="101">
        <f t="shared" si="208"/>
        <v>1.9311772568660235</v>
      </c>
      <c r="Q754" s="101">
        <f t="shared" si="209"/>
        <v>509.29544142967302</v>
      </c>
      <c r="R754" s="101">
        <f t="shared" si="210"/>
        <v>16.347231569237259</v>
      </c>
      <c r="S754" s="101">
        <f t="shared" si="214"/>
        <v>229.69949775638941</v>
      </c>
      <c r="T754" s="101">
        <f t="shared" si="198"/>
        <v>616.90467610895212</v>
      </c>
      <c r="U754" s="101">
        <f t="shared" si="198"/>
        <v>41.145787838841436</v>
      </c>
      <c r="V754" s="33">
        <f t="shared" si="211"/>
        <v>999.99999999999875</v>
      </c>
      <c r="W754" s="105">
        <f t="shared" si="212"/>
        <v>259434.65710001063</v>
      </c>
      <c r="X754" s="112">
        <f t="shared" si="215"/>
        <v>341.94953605220525</v>
      </c>
      <c r="Y754" s="32">
        <f>(uNES*L754+ uOCEX*G754+uEREX*'PH + UC'!H754+uHOEX*I754+uNES*S754+ uOCEX*N754+uEREX*O754+uHOEX*P754)/(1+oDR)^A$5:A$65536</f>
        <v>175.85211822821782</v>
      </c>
    </row>
    <row r="755" spans="1:25" x14ac:dyDescent="0.25">
      <c r="A755" s="4">
        <v>749</v>
      </c>
      <c r="C755" s="110">
        <f>IF(male=0,VLOOKUP((A753:A1587/'Life tables'!$I$2)+age,lifetable,13,1),IF(male=1,VLOOKUP((A753:A1587/'Life tables'!$I$2)+age,lifetable,10,1),"error"))</f>
        <v>1.3000289296523082E-3</v>
      </c>
      <c r="F755" s="101">
        <f t="shared" si="199"/>
        <v>159.89117464655664</v>
      </c>
      <c r="G755" s="101">
        <f t="shared" si="200"/>
        <v>16.061403127038389</v>
      </c>
      <c r="H755" s="101">
        <f t="shared" si="201"/>
        <v>0.36754547831480938</v>
      </c>
      <c r="I755" s="101">
        <f t="shared" si="202"/>
        <v>0.36754547831480938</v>
      </c>
      <c r="J755" s="101">
        <f t="shared" si="203"/>
        <v>107.83893376014119</v>
      </c>
      <c r="K755" s="101">
        <f t="shared" si="204"/>
        <v>24.827367836331096</v>
      </c>
      <c r="L755" s="101">
        <f t="shared" si="213"/>
        <v>10.428378966416346</v>
      </c>
      <c r="M755" s="101">
        <f t="shared" si="205"/>
        <v>840.10882535344206</v>
      </c>
      <c r="N755" s="101">
        <f t="shared" si="206"/>
        <v>80.904300084410323</v>
      </c>
      <c r="O755" s="101">
        <f t="shared" si="207"/>
        <v>1.9311772568660235</v>
      </c>
      <c r="P755" s="101">
        <f t="shared" si="208"/>
        <v>1.9311772568660235</v>
      </c>
      <c r="Q755" s="101">
        <f t="shared" si="209"/>
        <v>510.49780630993615</v>
      </c>
      <c r="R755" s="101">
        <f t="shared" si="210"/>
        <v>16.369731439917182</v>
      </c>
      <c r="S755" s="101">
        <f t="shared" si="214"/>
        <v>228.47463300544644</v>
      </c>
      <c r="T755" s="101">
        <f t="shared" si="198"/>
        <v>618.33674007007733</v>
      </c>
      <c r="U755" s="101">
        <f t="shared" si="198"/>
        <v>41.197099276248281</v>
      </c>
      <c r="V755" s="33">
        <f t="shared" si="211"/>
        <v>999.99999999999864</v>
      </c>
      <c r="W755" s="105">
        <f t="shared" si="212"/>
        <v>257625.76237515523</v>
      </c>
      <c r="X755" s="112">
        <f t="shared" si="215"/>
        <v>340.46616065367317</v>
      </c>
      <c r="Y755" s="32">
        <f>(uNES*L755+ uOCEX*G755+uEREX*'PH + UC'!H755+uHOEX*I755+uNES*S755+ uOCEX*N755+uEREX*O755+uHOEX*P755)/(1+oDR)^A$5:A$65536</f>
        <v>175.00149889522291</v>
      </c>
    </row>
    <row r="756" spans="1:25" x14ac:dyDescent="0.25">
      <c r="A756" s="4">
        <v>750</v>
      </c>
      <c r="C756" s="110">
        <f>IF(male=0,VLOOKUP((A754:A1588/'Life tables'!$I$2)+age,lifetable,13,1),IF(male=1,VLOOKUP((A754:A1588/'Life tables'!$I$2)+age,lifetable,10,1),"error"))</f>
        <v>1.3000289296523082E-3</v>
      </c>
      <c r="F756" s="101">
        <f t="shared" si="199"/>
        <v>159.89117464655658</v>
      </c>
      <c r="G756" s="101">
        <f t="shared" si="200"/>
        <v>16.061403127038382</v>
      </c>
      <c r="H756" s="101">
        <f t="shared" si="201"/>
        <v>0.36754547831480927</v>
      </c>
      <c r="I756" s="101">
        <f t="shared" si="202"/>
        <v>0.36754547831480927</v>
      </c>
      <c r="J756" s="101">
        <f t="shared" si="203"/>
        <v>108.06863284100331</v>
      </c>
      <c r="K756" s="101">
        <f t="shared" si="204"/>
        <v>24.856179403058015</v>
      </c>
      <c r="L756" s="101">
        <f t="shared" si="213"/>
        <v>10.16986831882727</v>
      </c>
      <c r="M756" s="101">
        <f t="shared" si="205"/>
        <v>840.10882535344206</v>
      </c>
      <c r="N756" s="101">
        <f t="shared" si="206"/>
        <v>80.904300084410323</v>
      </c>
      <c r="O756" s="101">
        <f t="shared" si="207"/>
        <v>1.9311772568660235</v>
      </c>
      <c r="P756" s="101">
        <f t="shared" si="208"/>
        <v>1.9311772568660235</v>
      </c>
      <c r="Q756" s="101">
        <f t="shared" si="209"/>
        <v>511.70017119019928</v>
      </c>
      <c r="R756" s="101">
        <f t="shared" si="210"/>
        <v>16.392231310597104</v>
      </c>
      <c r="S756" s="101">
        <f t="shared" si="214"/>
        <v>227.24976825450324</v>
      </c>
      <c r="T756" s="101">
        <f t="shared" si="198"/>
        <v>619.76880403120254</v>
      </c>
      <c r="U756" s="101">
        <f t="shared" si="198"/>
        <v>41.248410713655119</v>
      </c>
      <c r="V756" s="33">
        <f t="shared" si="211"/>
        <v>999.99999999999864</v>
      </c>
      <c r="W756" s="105">
        <f t="shared" si="212"/>
        <v>255820.68307656169</v>
      </c>
      <c r="X756" s="112">
        <f t="shared" si="215"/>
        <v>338.98278525514087</v>
      </c>
      <c r="Y756" s="32">
        <f>(uNES*L756+ uOCEX*G756+uEREX*'PH + UC'!H756+uHOEX*I756+uNES*S756+ uOCEX*N756+uEREX*O756+uHOEX*P756)/(1+oDR)^A$5:A$65536</f>
        <v>174.15135427430235</v>
      </c>
    </row>
    <row r="757" spans="1:25" x14ac:dyDescent="0.25">
      <c r="A757" s="4">
        <v>751</v>
      </c>
      <c r="C757" s="110">
        <f>IF(male=0,VLOOKUP((A755:A1589/'Life tables'!$I$2)+age,lifetable,13,1),IF(male=1,VLOOKUP((A755:A1589/'Life tables'!$I$2)+age,lifetable,10,1),"error"))</f>
        <v>1.3000289296523082E-3</v>
      </c>
      <c r="F757" s="101">
        <f t="shared" si="199"/>
        <v>159.89117464655652</v>
      </c>
      <c r="G757" s="101">
        <f t="shared" si="200"/>
        <v>16.061403127038375</v>
      </c>
      <c r="H757" s="101">
        <f t="shared" si="201"/>
        <v>0.36754547831480916</v>
      </c>
      <c r="I757" s="101">
        <f t="shared" si="202"/>
        <v>0.36754547831480916</v>
      </c>
      <c r="J757" s="101">
        <f t="shared" si="203"/>
        <v>108.29833192186543</v>
      </c>
      <c r="K757" s="101">
        <f t="shared" si="204"/>
        <v>24.884990969784933</v>
      </c>
      <c r="L757" s="101">
        <f t="shared" si="213"/>
        <v>9.9113576712381644</v>
      </c>
      <c r="M757" s="101">
        <f t="shared" si="205"/>
        <v>840.10882535344206</v>
      </c>
      <c r="N757" s="101">
        <f t="shared" si="206"/>
        <v>80.904300084410323</v>
      </c>
      <c r="O757" s="101">
        <f t="shared" si="207"/>
        <v>1.9311772568660235</v>
      </c>
      <c r="P757" s="101">
        <f t="shared" si="208"/>
        <v>1.9311772568660235</v>
      </c>
      <c r="Q757" s="101">
        <f t="shared" si="209"/>
        <v>512.90253607046236</v>
      </c>
      <c r="R757" s="101">
        <f t="shared" si="210"/>
        <v>16.414731181277027</v>
      </c>
      <c r="S757" s="101">
        <f t="shared" si="214"/>
        <v>226.02490350356027</v>
      </c>
      <c r="T757" s="101">
        <f t="shared" si="198"/>
        <v>621.20086799232774</v>
      </c>
      <c r="U757" s="101">
        <f t="shared" si="198"/>
        <v>41.299722151061957</v>
      </c>
      <c r="V757" s="33">
        <f t="shared" si="211"/>
        <v>999.99999999999864</v>
      </c>
      <c r="W757" s="105">
        <f t="shared" si="212"/>
        <v>254019.41282323009</v>
      </c>
      <c r="X757" s="112">
        <f t="shared" si="215"/>
        <v>337.49940985660879</v>
      </c>
      <c r="Y757" s="32">
        <f>(uNES*L757+ uOCEX*G757+uEREX*'PH + UC'!H757+uHOEX*I757+uNES*S757+ uOCEX*N757+uEREX*O757+uHOEX*P757)/(1+oDR)^A$5:A$65536</f>
        <v>173.30168416276527</v>
      </c>
    </row>
    <row r="758" spans="1:25" x14ac:dyDescent="0.25">
      <c r="A758" s="4">
        <v>752</v>
      </c>
      <c r="C758" s="110">
        <f>IF(male=0,VLOOKUP((A756:A1590/'Life tables'!$I$2)+age,lifetable,13,1),IF(male=1,VLOOKUP((A756:A1590/'Life tables'!$I$2)+age,lifetable,10,1),"error"))</f>
        <v>1.3000289296523082E-3</v>
      </c>
      <c r="F758" s="101">
        <f t="shared" si="199"/>
        <v>159.89117464655646</v>
      </c>
      <c r="G758" s="101">
        <f t="shared" si="200"/>
        <v>16.061403127038371</v>
      </c>
      <c r="H758" s="101">
        <f t="shared" si="201"/>
        <v>0.36754547831480899</v>
      </c>
      <c r="I758" s="101">
        <f t="shared" si="202"/>
        <v>0.36754547831480899</v>
      </c>
      <c r="J758" s="101">
        <f t="shared" si="203"/>
        <v>108.52803100272754</v>
      </c>
      <c r="K758" s="101">
        <f t="shared" si="204"/>
        <v>24.913802536511852</v>
      </c>
      <c r="L758" s="101">
        <f t="shared" si="213"/>
        <v>9.6528470236490875</v>
      </c>
      <c r="M758" s="101">
        <f t="shared" si="205"/>
        <v>840.10882535344206</v>
      </c>
      <c r="N758" s="101">
        <f t="shared" si="206"/>
        <v>80.904300084410323</v>
      </c>
      <c r="O758" s="101">
        <f t="shared" si="207"/>
        <v>1.9311772568660235</v>
      </c>
      <c r="P758" s="101">
        <f t="shared" si="208"/>
        <v>1.9311772568660235</v>
      </c>
      <c r="Q758" s="101">
        <f t="shared" si="209"/>
        <v>514.10490095072544</v>
      </c>
      <c r="R758" s="101">
        <f t="shared" si="210"/>
        <v>16.43723105195695</v>
      </c>
      <c r="S758" s="101">
        <f t="shared" si="214"/>
        <v>224.8000387526173</v>
      </c>
      <c r="T758" s="101">
        <f t="shared" si="198"/>
        <v>622.63293195345295</v>
      </c>
      <c r="U758" s="101">
        <f t="shared" si="198"/>
        <v>41.351033588468802</v>
      </c>
      <c r="V758" s="33">
        <f t="shared" si="211"/>
        <v>999.99999999999852</v>
      </c>
      <c r="W758" s="105">
        <f t="shared" si="212"/>
        <v>252221.94524378778</v>
      </c>
      <c r="X758" s="112">
        <f t="shared" si="215"/>
        <v>336.01603445807677</v>
      </c>
      <c r="Y758" s="32">
        <f>(uNES*L758+ uOCEX*G758+uEREX*'PH + UC'!H758+uHOEX*I758+uNES*S758+ uOCEX*N758+uEREX*O758+uHOEX*P758)/(1+oDR)^A$5:A$65536</f>
        <v>172.45248835799762</v>
      </c>
    </row>
    <row r="759" spans="1:25" x14ac:dyDescent="0.25">
      <c r="A759" s="4">
        <v>753</v>
      </c>
      <c r="C759" s="110">
        <f>IF(male=0,VLOOKUP((A757:A1591/'Life tables'!$I$2)+age,lifetable,13,1),IF(male=1,VLOOKUP((A757:A1591/'Life tables'!$I$2)+age,lifetable,10,1),"error"))</f>
        <v>1.3000289296523082E-3</v>
      </c>
      <c r="F759" s="101">
        <f t="shared" si="199"/>
        <v>159.89117464655641</v>
      </c>
      <c r="G759" s="101">
        <f t="shared" si="200"/>
        <v>16.061403127038364</v>
      </c>
      <c r="H759" s="101">
        <f t="shared" si="201"/>
        <v>0.36754547831480888</v>
      </c>
      <c r="I759" s="101">
        <f t="shared" si="202"/>
        <v>0.36754547831480888</v>
      </c>
      <c r="J759" s="101">
        <f t="shared" si="203"/>
        <v>108.75773008358966</v>
      </c>
      <c r="K759" s="101">
        <f t="shared" si="204"/>
        <v>24.942614103238771</v>
      </c>
      <c r="L759" s="101">
        <f t="shared" si="213"/>
        <v>9.3943363760599823</v>
      </c>
      <c r="M759" s="101">
        <f t="shared" si="205"/>
        <v>840.10882535344206</v>
      </c>
      <c r="N759" s="101">
        <f t="shared" si="206"/>
        <v>80.904300084410323</v>
      </c>
      <c r="O759" s="101">
        <f t="shared" si="207"/>
        <v>1.9311772568660235</v>
      </c>
      <c r="P759" s="101">
        <f t="shared" si="208"/>
        <v>1.9311772568660235</v>
      </c>
      <c r="Q759" s="101">
        <f t="shared" si="209"/>
        <v>515.30726583098851</v>
      </c>
      <c r="R759" s="101">
        <f t="shared" si="210"/>
        <v>16.459730922636872</v>
      </c>
      <c r="S759" s="101">
        <f t="shared" si="214"/>
        <v>223.57517400167433</v>
      </c>
      <c r="T759" s="101">
        <f t="shared" si="198"/>
        <v>624.06499591457816</v>
      </c>
      <c r="U759" s="101">
        <f t="shared" si="198"/>
        <v>41.402345025875647</v>
      </c>
      <c r="V759" s="33">
        <f t="shared" si="211"/>
        <v>999.99999999999841</v>
      </c>
      <c r="W759" s="105">
        <f t="shared" si="212"/>
        <v>250428.27397647622</v>
      </c>
      <c r="X759" s="112">
        <f t="shared" si="215"/>
        <v>334.53265905954464</v>
      </c>
      <c r="Y759" s="32">
        <f>(uNES*L759+ uOCEX*G759+uEREX*'PH + UC'!H759+uHOEX*I759+uNES*S759+ uOCEX*N759+uEREX*O759+uHOEX*P759)/(1+oDR)^A$5:A$65536</f>
        <v>171.60376665746318</v>
      </c>
    </row>
    <row r="760" spans="1:25" x14ac:dyDescent="0.25">
      <c r="A760" s="4">
        <v>754</v>
      </c>
      <c r="C760" s="110">
        <f>IF(male=0,VLOOKUP((A758:A1592/'Life tables'!$I$2)+age,lifetable,13,1),IF(male=1,VLOOKUP((A758:A1592/'Life tables'!$I$2)+age,lifetable,10,1),"error"))</f>
        <v>1.3000289296523082E-3</v>
      </c>
      <c r="F760" s="101">
        <f t="shared" si="199"/>
        <v>159.89117464655635</v>
      </c>
      <c r="G760" s="101">
        <f t="shared" si="200"/>
        <v>16.061403127038361</v>
      </c>
      <c r="H760" s="101">
        <f t="shared" si="201"/>
        <v>0.36754547831480872</v>
      </c>
      <c r="I760" s="101">
        <f t="shared" si="202"/>
        <v>0.36754547831480872</v>
      </c>
      <c r="J760" s="101">
        <f t="shared" si="203"/>
        <v>108.98742916445178</v>
      </c>
      <c r="K760" s="101">
        <f t="shared" si="204"/>
        <v>24.97142566996569</v>
      </c>
      <c r="L760" s="101">
        <f t="shared" si="213"/>
        <v>9.1358257284709055</v>
      </c>
      <c r="M760" s="101">
        <f t="shared" si="205"/>
        <v>840.10882535344206</v>
      </c>
      <c r="N760" s="101">
        <f t="shared" si="206"/>
        <v>80.904300084410323</v>
      </c>
      <c r="O760" s="101">
        <f t="shared" si="207"/>
        <v>1.9311772568660235</v>
      </c>
      <c r="P760" s="101">
        <f t="shared" si="208"/>
        <v>1.9311772568660235</v>
      </c>
      <c r="Q760" s="101">
        <f t="shared" si="209"/>
        <v>516.50963071125159</v>
      </c>
      <c r="R760" s="101">
        <f t="shared" si="210"/>
        <v>16.482230793316795</v>
      </c>
      <c r="S760" s="101">
        <f t="shared" si="214"/>
        <v>222.35030925073124</v>
      </c>
      <c r="T760" s="101">
        <f t="shared" si="198"/>
        <v>625.49705987570337</v>
      </c>
      <c r="U760" s="101">
        <f t="shared" si="198"/>
        <v>41.453656463282485</v>
      </c>
      <c r="V760" s="33">
        <f t="shared" si="211"/>
        <v>999.99999999999841</v>
      </c>
      <c r="W760" s="105">
        <f t="shared" si="212"/>
        <v>248638.39266913777</v>
      </c>
      <c r="X760" s="112">
        <f t="shared" si="215"/>
        <v>333.04928366101251</v>
      </c>
      <c r="Y760" s="32">
        <f>(uNES*L760+ uOCEX*G760+uEREX*'PH + UC'!H760+uHOEX*I760+uNES*S760+ uOCEX*N760+uEREX*O760+uHOEX*P760)/(1+oDR)^A$5:A$65536</f>
        <v>170.75551885870266</v>
      </c>
    </row>
    <row r="761" spans="1:25" x14ac:dyDescent="0.25">
      <c r="A761" s="4">
        <v>755</v>
      </c>
      <c r="C761" s="110">
        <f>IF(male=0,VLOOKUP((A759:A1593/'Life tables'!$I$2)+age,lifetable,13,1),IF(male=1,VLOOKUP((A759:A1593/'Life tables'!$I$2)+age,lifetable,10,1),"error"))</f>
        <v>1.3000289296523082E-3</v>
      </c>
      <c r="F761" s="101">
        <f t="shared" si="199"/>
        <v>159.89117464655629</v>
      </c>
      <c r="G761" s="101">
        <f t="shared" si="200"/>
        <v>16.061403127038353</v>
      </c>
      <c r="H761" s="101">
        <f t="shared" si="201"/>
        <v>0.3675454783148086</v>
      </c>
      <c r="I761" s="101">
        <f t="shared" si="202"/>
        <v>0.3675454783148086</v>
      </c>
      <c r="J761" s="101">
        <f t="shared" si="203"/>
        <v>109.2171282453139</v>
      </c>
      <c r="K761" s="101">
        <f t="shared" si="204"/>
        <v>25.000237236692609</v>
      </c>
      <c r="L761" s="101">
        <f t="shared" si="213"/>
        <v>8.8773150808818002</v>
      </c>
      <c r="M761" s="101">
        <f t="shared" si="205"/>
        <v>840.10882535344206</v>
      </c>
      <c r="N761" s="101">
        <f t="shared" si="206"/>
        <v>80.904300084410323</v>
      </c>
      <c r="O761" s="101">
        <f t="shared" si="207"/>
        <v>1.9311772568660235</v>
      </c>
      <c r="P761" s="101">
        <f t="shared" si="208"/>
        <v>1.9311772568660235</v>
      </c>
      <c r="Q761" s="101">
        <f t="shared" si="209"/>
        <v>517.71199559151466</v>
      </c>
      <c r="R761" s="101">
        <f t="shared" si="210"/>
        <v>16.504730663996718</v>
      </c>
      <c r="S761" s="101">
        <f t="shared" si="214"/>
        <v>221.12544449978827</v>
      </c>
      <c r="T761" s="101">
        <f t="shared" si="198"/>
        <v>626.92912383682858</v>
      </c>
      <c r="U761" s="101">
        <f t="shared" si="198"/>
        <v>41.504967900689323</v>
      </c>
      <c r="V761" s="33">
        <f t="shared" si="211"/>
        <v>999.99999999999841</v>
      </c>
      <c r="W761" s="105">
        <f t="shared" si="212"/>
        <v>246852.29497920128</v>
      </c>
      <c r="X761" s="112">
        <f t="shared" si="215"/>
        <v>331.56590826248043</v>
      </c>
      <c r="Y761" s="32">
        <f>(uNES*L761+ uOCEX*G761+uEREX*'PH + UC'!H761+uHOEX*I761+uNES*S761+ uOCEX*N761+uEREX*O761+uHOEX*P761)/(1+oDR)^A$5:A$65536</f>
        <v>169.90774475933426</v>
      </c>
    </row>
    <row r="762" spans="1:25" x14ac:dyDescent="0.25">
      <c r="A762" s="4">
        <v>756</v>
      </c>
      <c r="C762" s="110">
        <f>IF(male=0,VLOOKUP((A760:A1594/'Life tables'!$I$2)+age,lifetable,13,1),IF(male=1,VLOOKUP((A760:A1594/'Life tables'!$I$2)+age,lifetable,10,1),"error"))</f>
        <v>1.3000289296523082E-3</v>
      </c>
      <c r="F762" s="101">
        <f t="shared" si="199"/>
        <v>159.89117464655624</v>
      </c>
      <c r="G762" s="101">
        <f t="shared" si="200"/>
        <v>16.061403127038346</v>
      </c>
      <c r="H762" s="101">
        <f t="shared" si="201"/>
        <v>0.36754547831480849</v>
      </c>
      <c r="I762" s="101">
        <f t="shared" si="202"/>
        <v>0.36754547831480849</v>
      </c>
      <c r="J762" s="101">
        <f t="shared" si="203"/>
        <v>109.44682732617602</v>
      </c>
      <c r="K762" s="101">
        <f t="shared" si="204"/>
        <v>25.029048803419528</v>
      </c>
      <c r="L762" s="101">
        <f t="shared" si="213"/>
        <v>8.6188044332927234</v>
      </c>
      <c r="M762" s="101">
        <f t="shared" si="205"/>
        <v>840.10882535344206</v>
      </c>
      <c r="N762" s="101">
        <f t="shared" si="206"/>
        <v>80.904300084410323</v>
      </c>
      <c r="O762" s="101">
        <f t="shared" si="207"/>
        <v>1.9311772568660235</v>
      </c>
      <c r="P762" s="101">
        <f t="shared" si="208"/>
        <v>1.9311772568660235</v>
      </c>
      <c r="Q762" s="101">
        <f t="shared" si="209"/>
        <v>518.91436047177774</v>
      </c>
      <c r="R762" s="101">
        <f t="shared" si="210"/>
        <v>16.52723053467664</v>
      </c>
      <c r="S762" s="101">
        <f t="shared" si="214"/>
        <v>219.9005797488453</v>
      </c>
      <c r="T762" s="101">
        <f t="shared" si="198"/>
        <v>628.36118779795379</v>
      </c>
      <c r="U762" s="101">
        <f t="shared" si="198"/>
        <v>41.556279338096168</v>
      </c>
      <c r="V762" s="33">
        <f t="shared" si="211"/>
        <v>999.99999999999829</v>
      </c>
      <c r="W762" s="105">
        <f t="shared" si="212"/>
        <v>245069.97457366902</v>
      </c>
      <c r="X762" s="112">
        <f t="shared" si="215"/>
        <v>330.08253286394836</v>
      </c>
      <c r="Y762" s="32">
        <f>(uNES*L762+ uOCEX*G762+uEREX*'PH + UC'!H762+uHOEX*I762+uNES*S762+ uOCEX*N762+uEREX*O762+uHOEX*P762)/(1+oDR)^A$5:A$65536</f>
        <v>169.06044415705307</v>
      </c>
    </row>
    <row r="763" spans="1:25" x14ac:dyDescent="0.25">
      <c r="A763" s="4">
        <v>757</v>
      </c>
      <c r="C763" s="110">
        <f>IF(male=0,VLOOKUP((A761:A1595/'Life tables'!$I$2)+age,lifetable,13,1),IF(male=1,VLOOKUP((A761:A1595/'Life tables'!$I$2)+age,lifetable,10,1),"error"))</f>
        <v>1.3000289296523082E-3</v>
      </c>
      <c r="F763" s="101">
        <f t="shared" si="199"/>
        <v>159.89117464655618</v>
      </c>
      <c r="G763" s="101">
        <f t="shared" si="200"/>
        <v>16.061403127038343</v>
      </c>
      <c r="H763" s="101">
        <f t="shared" si="201"/>
        <v>0.36754547831480833</v>
      </c>
      <c r="I763" s="101">
        <f t="shared" si="202"/>
        <v>0.36754547831480833</v>
      </c>
      <c r="J763" s="101">
        <f t="shared" si="203"/>
        <v>109.67652640703814</v>
      </c>
      <c r="K763" s="101">
        <f t="shared" si="204"/>
        <v>25.057860370146447</v>
      </c>
      <c r="L763" s="101">
        <f t="shared" si="213"/>
        <v>8.3602937857036181</v>
      </c>
      <c r="M763" s="101">
        <f t="shared" si="205"/>
        <v>840.10882535344206</v>
      </c>
      <c r="N763" s="101">
        <f t="shared" si="206"/>
        <v>80.904300084410323</v>
      </c>
      <c r="O763" s="101">
        <f t="shared" si="207"/>
        <v>1.9311772568660235</v>
      </c>
      <c r="P763" s="101">
        <f t="shared" si="208"/>
        <v>1.9311772568660235</v>
      </c>
      <c r="Q763" s="101">
        <f t="shared" si="209"/>
        <v>520.11672535204082</v>
      </c>
      <c r="R763" s="101">
        <f t="shared" si="210"/>
        <v>16.549730405356563</v>
      </c>
      <c r="S763" s="101">
        <f t="shared" si="214"/>
        <v>218.67571499790233</v>
      </c>
      <c r="T763" s="101">
        <f t="shared" si="198"/>
        <v>629.793251759079</v>
      </c>
      <c r="U763" s="101">
        <f t="shared" si="198"/>
        <v>41.607590775503013</v>
      </c>
      <c r="V763" s="33">
        <f t="shared" si="211"/>
        <v>999.99999999999818</v>
      </c>
      <c r="W763" s="105">
        <f t="shared" si="212"/>
        <v>243291.42512910254</v>
      </c>
      <c r="X763" s="112">
        <f t="shared" si="215"/>
        <v>328.59915746541628</v>
      </c>
      <c r="Y763" s="32">
        <f>(uNES*L763+ uOCEX*G763+uEREX*'PH + UC'!H763+uHOEX*I763+uNES*S763+ uOCEX*N763+uEREX*O763+uHOEX*P763)/(1+oDR)^A$5:A$65536</f>
        <v>168.21361684963153</v>
      </c>
    </row>
    <row r="764" spans="1:25" x14ac:dyDescent="0.25">
      <c r="A764" s="4">
        <v>758</v>
      </c>
      <c r="C764" s="110">
        <f>IF(male=0,VLOOKUP((A762:A1596/'Life tables'!$I$2)+age,lifetable,13,1),IF(male=1,VLOOKUP((A762:A1596/'Life tables'!$I$2)+age,lifetable,10,1),"error"))</f>
        <v>1.3000289296523082E-3</v>
      </c>
      <c r="F764" s="101">
        <f t="shared" si="199"/>
        <v>159.89117464655612</v>
      </c>
      <c r="G764" s="101">
        <f t="shared" si="200"/>
        <v>16.061403127038336</v>
      </c>
      <c r="H764" s="101">
        <f t="shared" si="201"/>
        <v>0.36754547831480822</v>
      </c>
      <c r="I764" s="101">
        <f t="shared" si="202"/>
        <v>0.36754547831480822</v>
      </c>
      <c r="J764" s="101">
        <f t="shared" si="203"/>
        <v>109.90622548790026</v>
      </c>
      <c r="K764" s="101">
        <f t="shared" si="204"/>
        <v>25.086671936873365</v>
      </c>
      <c r="L764" s="101">
        <f t="shared" si="213"/>
        <v>8.1017831381145413</v>
      </c>
      <c r="M764" s="101">
        <f t="shared" si="205"/>
        <v>840.10882535344206</v>
      </c>
      <c r="N764" s="101">
        <f t="shared" si="206"/>
        <v>80.904300084410323</v>
      </c>
      <c r="O764" s="101">
        <f t="shared" si="207"/>
        <v>1.9311772568660235</v>
      </c>
      <c r="P764" s="101">
        <f t="shared" si="208"/>
        <v>1.9311772568660235</v>
      </c>
      <c r="Q764" s="101">
        <f t="shared" si="209"/>
        <v>521.31909023230389</v>
      </c>
      <c r="R764" s="101">
        <f t="shared" si="210"/>
        <v>16.572230276036485</v>
      </c>
      <c r="S764" s="101">
        <f t="shared" si="214"/>
        <v>217.45085024695925</v>
      </c>
      <c r="T764" s="101">
        <f t="shared" si="198"/>
        <v>631.22531572020421</v>
      </c>
      <c r="U764" s="101">
        <f t="shared" si="198"/>
        <v>41.658902212909851</v>
      </c>
      <c r="V764" s="33">
        <f t="shared" si="211"/>
        <v>999.99999999999818</v>
      </c>
      <c r="W764" s="105">
        <f t="shared" si="212"/>
        <v>241516.64033160935</v>
      </c>
      <c r="X764" s="112">
        <f t="shared" si="215"/>
        <v>327.11578206688409</v>
      </c>
      <c r="Y764" s="32">
        <f>(uNES*L764+ uOCEX*G764+uEREX*'PH + UC'!H764+uHOEX*I764+uNES*S764+ uOCEX*N764+uEREX*O764+uHOEX*P764)/(1+oDR)^A$5:A$65536</f>
        <v>167.3672626349194</v>
      </c>
    </row>
    <row r="765" spans="1:25" x14ac:dyDescent="0.25">
      <c r="A765" s="4">
        <v>759</v>
      </c>
      <c r="C765" s="110">
        <f>IF(male=0,VLOOKUP((A763:A1597/'Life tables'!$I$2)+age,lifetable,13,1),IF(male=1,VLOOKUP((A763:A1597/'Life tables'!$I$2)+age,lifetable,10,1),"error"))</f>
        <v>1.3000289296523082E-3</v>
      </c>
      <c r="F765" s="101">
        <f t="shared" si="199"/>
        <v>159.89117464655607</v>
      </c>
      <c r="G765" s="101">
        <f t="shared" si="200"/>
        <v>16.061403127038332</v>
      </c>
      <c r="H765" s="101">
        <f t="shared" si="201"/>
        <v>0.36754547831480811</v>
      </c>
      <c r="I765" s="101">
        <f t="shared" si="202"/>
        <v>0.36754547831480811</v>
      </c>
      <c r="J765" s="101">
        <f t="shared" si="203"/>
        <v>110.13592456876238</v>
      </c>
      <c r="K765" s="101">
        <f t="shared" si="204"/>
        <v>25.115483503600284</v>
      </c>
      <c r="L765" s="101">
        <f t="shared" si="213"/>
        <v>7.8432724905254645</v>
      </c>
      <c r="M765" s="101">
        <f t="shared" si="205"/>
        <v>840.10882535344206</v>
      </c>
      <c r="N765" s="101">
        <f t="shared" si="206"/>
        <v>80.904300084410323</v>
      </c>
      <c r="O765" s="101">
        <f t="shared" si="207"/>
        <v>1.9311772568660235</v>
      </c>
      <c r="P765" s="101">
        <f t="shared" si="208"/>
        <v>1.9311772568660235</v>
      </c>
      <c r="Q765" s="101">
        <f t="shared" si="209"/>
        <v>522.52145511256697</v>
      </c>
      <c r="R765" s="101">
        <f t="shared" si="210"/>
        <v>16.594730146716408</v>
      </c>
      <c r="S765" s="101">
        <f t="shared" si="214"/>
        <v>216.22598549601628</v>
      </c>
      <c r="T765" s="101">
        <f t="shared" si="198"/>
        <v>632.6573796813293</v>
      </c>
      <c r="U765" s="101">
        <f t="shared" si="198"/>
        <v>41.710213650316689</v>
      </c>
      <c r="V765" s="33">
        <f t="shared" si="211"/>
        <v>999.99999999999818</v>
      </c>
      <c r="W765" s="105">
        <f t="shared" si="212"/>
        <v>239745.6138768293</v>
      </c>
      <c r="X765" s="112">
        <f t="shared" si="215"/>
        <v>325.63240666835208</v>
      </c>
      <c r="Y765" s="32">
        <f>(uNES*L765+ uOCEX*G765+uEREX*'PH + UC'!H765+uHOEX*I765+uNES*S765+ uOCEX*N765+uEREX*O765+uHOEX*P765)/(1+oDR)^A$5:A$65536</f>
        <v>166.5213813108434</v>
      </c>
    </row>
    <row r="766" spans="1:25" x14ac:dyDescent="0.25">
      <c r="A766" s="4">
        <v>760</v>
      </c>
      <c r="C766" s="110">
        <f>IF(male=0,VLOOKUP((A764:A1598/'Life tables'!$I$2)+age,lifetable,13,1),IF(male=1,VLOOKUP((A764:A1598/'Life tables'!$I$2)+age,lifetable,10,1),"error"))</f>
        <v>1.3000289296523082E-3</v>
      </c>
      <c r="F766" s="101">
        <f t="shared" si="199"/>
        <v>159.89117464655601</v>
      </c>
      <c r="G766" s="101">
        <f t="shared" si="200"/>
        <v>16.061403127038325</v>
      </c>
      <c r="H766" s="101">
        <f t="shared" si="201"/>
        <v>0.36754547831480794</v>
      </c>
      <c r="I766" s="101">
        <f t="shared" si="202"/>
        <v>0.36754547831480794</v>
      </c>
      <c r="J766" s="101">
        <f t="shared" si="203"/>
        <v>110.3656236496245</v>
      </c>
      <c r="K766" s="101">
        <f t="shared" si="204"/>
        <v>25.144295070327203</v>
      </c>
      <c r="L766" s="101">
        <f t="shared" si="213"/>
        <v>7.5847618429363592</v>
      </c>
      <c r="M766" s="101">
        <f t="shared" si="205"/>
        <v>840.10882535344206</v>
      </c>
      <c r="N766" s="101">
        <f t="shared" si="206"/>
        <v>80.904300084410323</v>
      </c>
      <c r="O766" s="101">
        <f t="shared" si="207"/>
        <v>1.9311772568660235</v>
      </c>
      <c r="P766" s="101">
        <f t="shared" si="208"/>
        <v>1.9311772568660235</v>
      </c>
      <c r="Q766" s="101">
        <f t="shared" si="209"/>
        <v>523.72381999283004</v>
      </c>
      <c r="R766" s="101">
        <f t="shared" si="210"/>
        <v>16.617230017396331</v>
      </c>
      <c r="S766" s="101">
        <f t="shared" si="214"/>
        <v>215.00112074507331</v>
      </c>
      <c r="T766" s="101">
        <f t="shared" si="198"/>
        <v>634.08944364245451</v>
      </c>
      <c r="U766" s="101">
        <f t="shared" si="198"/>
        <v>41.761525087723534</v>
      </c>
      <c r="V766" s="33">
        <f t="shared" si="211"/>
        <v>999.99999999999807</v>
      </c>
      <c r="W766" s="105">
        <f t="shared" si="212"/>
        <v>237978.33946992128</v>
      </c>
      <c r="X766" s="112">
        <f t="shared" si="215"/>
        <v>324.14903126981994</v>
      </c>
      <c r="Y766" s="32">
        <f>(uNES*L766+ uOCEX*G766+uEREX*'PH + UC'!H766+uHOEX*I766+uNES*S766+ uOCEX*N766+uEREX*O766+uHOEX*P766)/(1+oDR)^A$5:A$65536</f>
        <v>165.67597267540705</v>
      </c>
    </row>
    <row r="767" spans="1:25" x14ac:dyDescent="0.25">
      <c r="A767" s="4">
        <v>761</v>
      </c>
      <c r="C767" s="110">
        <f>IF(male=0,VLOOKUP((A765:A1599/'Life tables'!$I$2)+age,lifetable,13,1),IF(male=1,VLOOKUP((A765:A1599/'Life tables'!$I$2)+age,lifetable,10,1),"error"))</f>
        <v>1.3000289296523082E-3</v>
      </c>
      <c r="F767" s="101">
        <f t="shared" si="199"/>
        <v>159.89117464655595</v>
      </c>
      <c r="G767" s="101">
        <f t="shared" si="200"/>
        <v>16.061403127038318</v>
      </c>
      <c r="H767" s="101">
        <f t="shared" si="201"/>
        <v>0.36754547831480783</v>
      </c>
      <c r="I767" s="101">
        <f t="shared" si="202"/>
        <v>0.36754547831480783</v>
      </c>
      <c r="J767" s="101">
        <f t="shared" si="203"/>
        <v>110.59532273048661</v>
      </c>
      <c r="K767" s="101">
        <f t="shared" si="204"/>
        <v>25.173106637054122</v>
      </c>
      <c r="L767" s="101">
        <f t="shared" si="213"/>
        <v>7.3262511953472824</v>
      </c>
      <c r="M767" s="101">
        <f t="shared" si="205"/>
        <v>840.10882535344206</v>
      </c>
      <c r="N767" s="101">
        <f t="shared" si="206"/>
        <v>80.904300084410323</v>
      </c>
      <c r="O767" s="101">
        <f t="shared" si="207"/>
        <v>1.9311772568660235</v>
      </c>
      <c r="P767" s="101">
        <f t="shared" si="208"/>
        <v>1.9311772568660235</v>
      </c>
      <c r="Q767" s="101">
        <f t="shared" si="209"/>
        <v>524.92618487309312</v>
      </c>
      <c r="R767" s="101">
        <f t="shared" si="210"/>
        <v>16.639729888076253</v>
      </c>
      <c r="S767" s="101">
        <f t="shared" si="214"/>
        <v>213.77625599413034</v>
      </c>
      <c r="T767" s="101">
        <f t="shared" si="198"/>
        <v>635.52150760357972</v>
      </c>
      <c r="U767" s="101">
        <f t="shared" si="198"/>
        <v>41.812836525130379</v>
      </c>
      <c r="V767" s="33">
        <f t="shared" si="211"/>
        <v>999.99999999999795</v>
      </c>
      <c r="W767" s="105">
        <f t="shared" si="212"/>
        <v>236214.81082554898</v>
      </c>
      <c r="X767" s="112">
        <f t="shared" si="215"/>
        <v>322.66565587128792</v>
      </c>
      <c r="Y767" s="32">
        <f>(uNES*L767+ uOCEX*G767+uEREX*'PH + UC'!H767+uHOEX*I767+uNES*S767+ uOCEX*N767+uEREX*O767+uHOEX*P767)/(1+oDR)^A$5:A$65536</f>
        <v>164.83103652669175</v>
      </c>
    </row>
    <row r="768" spans="1:25" x14ac:dyDescent="0.25">
      <c r="A768" s="4">
        <v>762</v>
      </c>
      <c r="C768" s="110">
        <f>IF(male=0,VLOOKUP((A766:A1600/'Life tables'!$I$2)+age,lifetable,13,1),IF(male=1,VLOOKUP((A766:A1600/'Life tables'!$I$2)+age,lifetable,10,1),"error"))</f>
        <v>1.3000289296523082E-3</v>
      </c>
      <c r="F768" s="101">
        <f t="shared" si="199"/>
        <v>159.89117464655592</v>
      </c>
      <c r="G768" s="101">
        <f t="shared" si="200"/>
        <v>16.061403127038318</v>
      </c>
      <c r="H768" s="101">
        <f t="shared" si="201"/>
        <v>0.36754547831480777</v>
      </c>
      <c r="I768" s="101">
        <f t="shared" si="202"/>
        <v>0.36754547831480777</v>
      </c>
      <c r="J768" s="101">
        <f t="shared" si="203"/>
        <v>110.82502181134873</v>
      </c>
      <c r="K768" s="101">
        <f t="shared" si="204"/>
        <v>25.201918203781041</v>
      </c>
      <c r="L768" s="101">
        <f t="shared" si="213"/>
        <v>7.0677405477582056</v>
      </c>
      <c r="M768" s="101">
        <f t="shared" si="205"/>
        <v>840.10882535344206</v>
      </c>
      <c r="N768" s="101">
        <f t="shared" si="206"/>
        <v>80.904300084410323</v>
      </c>
      <c r="O768" s="101">
        <f t="shared" si="207"/>
        <v>1.9311772568660235</v>
      </c>
      <c r="P768" s="101">
        <f t="shared" si="208"/>
        <v>1.9311772568660235</v>
      </c>
      <c r="Q768" s="101">
        <f t="shared" si="209"/>
        <v>526.1285497533562</v>
      </c>
      <c r="R768" s="101">
        <f t="shared" si="210"/>
        <v>16.662229758756176</v>
      </c>
      <c r="S768" s="101">
        <f t="shared" si="214"/>
        <v>212.55139124318725</v>
      </c>
      <c r="T768" s="101">
        <f t="shared" si="198"/>
        <v>636.95357156470493</v>
      </c>
      <c r="U768" s="101">
        <f t="shared" si="198"/>
        <v>41.864147962537217</v>
      </c>
      <c r="V768" s="33">
        <f t="shared" si="211"/>
        <v>999.99999999999795</v>
      </c>
      <c r="W768" s="105">
        <f t="shared" si="212"/>
        <v>234455.02166786778</v>
      </c>
      <c r="X768" s="112">
        <f t="shared" si="215"/>
        <v>321.18228047275579</v>
      </c>
      <c r="Y768" s="32">
        <f>(uNES*L768+ uOCEX*G768+uEREX*'PH + UC'!H768+uHOEX*I768+uNES*S768+ uOCEX*N768+uEREX*O768+uHOEX*P768)/(1+oDR)^A$5:A$65536</f>
        <v>163.986572662855</v>
      </c>
    </row>
    <row r="769" spans="1:25" x14ac:dyDescent="0.25">
      <c r="A769" s="4">
        <v>763</v>
      </c>
      <c r="C769" s="110">
        <f>IF(male=0,VLOOKUP((A767:A1601/'Life tables'!$I$2)+age,lifetable,13,1),IF(male=1,VLOOKUP((A767:A1601/'Life tables'!$I$2)+age,lifetable,10,1),"error"))</f>
        <v>1.3000289296523082E-3</v>
      </c>
      <c r="F769" s="101">
        <f t="shared" si="199"/>
        <v>159.8911746465559</v>
      </c>
      <c r="G769" s="101">
        <f t="shared" si="200"/>
        <v>16.061403127038314</v>
      </c>
      <c r="H769" s="101">
        <f t="shared" si="201"/>
        <v>0.36754547831480772</v>
      </c>
      <c r="I769" s="101">
        <f t="shared" si="202"/>
        <v>0.36754547831480772</v>
      </c>
      <c r="J769" s="101">
        <f t="shared" si="203"/>
        <v>111.05472089221085</v>
      </c>
      <c r="K769" s="101">
        <f t="shared" si="204"/>
        <v>25.23072977050796</v>
      </c>
      <c r="L769" s="101">
        <f t="shared" si="213"/>
        <v>6.8092299001691572</v>
      </c>
      <c r="M769" s="101">
        <f t="shared" si="205"/>
        <v>840.10882535344206</v>
      </c>
      <c r="N769" s="101">
        <f t="shared" si="206"/>
        <v>80.904300084410323</v>
      </c>
      <c r="O769" s="101">
        <f t="shared" si="207"/>
        <v>1.9311772568660235</v>
      </c>
      <c r="P769" s="101">
        <f t="shared" si="208"/>
        <v>1.9311772568660235</v>
      </c>
      <c r="Q769" s="101">
        <f t="shared" si="209"/>
        <v>527.33091463361927</v>
      </c>
      <c r="R769" s="101">
        <f t="shared" si="210"/>
        <v>16.684729629436099</v>
      </c>
      <c r="S769" s="101">
        <f t="shared" si="214"/>
        <v>211.32652649224428</v>
      </c>
      <c r="T769" s="101">
        <f t="shared" si="198"/>
        <v>638.38563552583014</v>
      </c>
      <c r="U769" s="101">
        <f t="shared" si="198"/>
        <v>41.915459399944055</v>
      </c>
      <c r="V769" s="33">
        <f t="shared" si="211"/>
        <v>999.99999999999795</v>
      </c>
      <c r="W769" s="105">
        <f t="shared" si="212"/>
        <v>232698.9657305115</v>
      </c>
      <c r="X769" s="112">
        <f t="shared" si="215"/>
        <v>319.69890507422372</v>
      </c>
      <c r="Y769" s="32">
        <f>(uNES*L769+ uOCEX*G769+uEREX*'PH + UC'!H769+uHOEX*I769+uNES*S769+ uOCEX*N769+uEREX*O769+uHOEX*P769)/(1+oDR)^A$5:A$65536</f>
        <v>163.14258088213214</v>
      </c>
    </row>
    <row r="770" spans="1:25" x14ac:dyDescent="0.25">
      <c r="A770" s="4">
        <v>764</v>
      </c>
      <c r="C770" s="110">
        <f>IF(male=0,VLOOKUP((A768:A1602/'Life tables'!$I$2)+age,lifetable,13,1),IF(male=1,VLOOKUP((A768:A1602/'Life tables'!$I$2)+age,lifetable,10,1),"error"))</f>
        <v>1.3000289296523082E-3</v>
      </c>
      <c r="F770" s="101">
        <f t="shared" si="199"/>
        <v>159.89117464655587</v>
      </c>
      <c r="G770" s="101">
        <f t="shared" si="200"/>
        <v>16.061403127038311</v>
      </c>
      <c r="H770" s="101">
        <f t="shared" si="201"/>
        <v>0.36754547831480761</v>
      </c>
      <c r="I770" s="101">
        <f t="shared" si="202"/>
        <v>0.36754547831480761</v>
      </c>
      <c r="J770" s="101">
        <f t="shared" si="203"/>
        <v>111.28441997307297</v>
      </c>
      <c r="K770" s="101">
        <f t="shared" si="204"/>
        <v>25.259541337234879</v>
      </c>
      <c r="L770" s="101">
        <f t="shared" si="213"/>
        <v>6.5507192525801088</v>
      </c>
      <c r="M770" s="101">
        <f t="shared" si="205"/>
        <v>840.10882535344206</v>
      </c>
      <c r="N770" s="101">
        <f t="shared" si="206"/>
        <v>80.904300084410323</v>
      </c>
      <c r="O770" s="101">
        <f t="shared" si="207"/>
        <v>1.9311772568660235</v>
      </c>
      <c r="P770" s="101">
        <f t="shared" si="208"/>
        <v>1.9311772568660235</v>
      </c>
      <c r="Q770" s="101">
        <f t="shared" si="209"/>
        <v>528.53327951388235</v>
      </c>
      <c r="R770" s="101">
        <f t="shared" si="210"/>
        <v>16.707229500116021</v>
      </c>
      <c r="S770" s="101">
        <f t="shared" si="214"/>
        <v>210.10166174130131</v>
      </c>
      <c r="T770" s="101">
        <f t="shared" si="198"/>
        <v>639.81769948695535</v>
      </c>
      <c r="U770" s="101">
        <f t="shared" si="198"/>
        <v>41.9667708373509</v>
      </c>
      <c r="V770" s="33">
        <f t="shared" si="211"/>
        <v>999.99999999999795</v>
      </c>
      <c r="W770" s="105">
        <f t="shared" si="212"/>
        <v>230946.63675657881</v>
      </c>
      <c r="X770" s="112">
        <f t="shared" si="215"/>
        <v>318.2155296756917</v>
      </c>
      <c r="Y770" s="32">
        <f>(uNES*L770+ uOCEX*G770+uEREX*'PH + UC'!H770+uHOEX*I770+uNES*S770+ uOCEX*N770+uEREX*O770+uHOEX*P770)/(1+oDR)^A$5:A$65536</f>
        <v>162.29906098283482</v>
      </c>
    </row>
    <row r="771" spans="1:25" x14ac:dyDescent="0.25">
      <c r="A771" s="4">
        <v>765</v>
      </c>
      <c r="C771" s="110">
        <f>IF(male=0,VLOOKUP((A769:A1603/'Life tables'!$I$2)+age,lifetable,13,1),IF(male=1,VLOOKUP((A769:A1603/'Life tables'!$I$2)+age,lifetable,10,1),"error"))</f>
        <v>1.3000289296523082E-3</v>
      </c>
      <c r="F771" s="101">
        <f t="shared" si="199"/>
        <v>159.89117464655584</v>
      </c>
      <c r="G771" s="101">
        <f t="shared" si="200"/>
        <v>16.061403127038307</v>
      </c>
      <c r="H771" s="101">
        <f t="shared" si="201"/>
        <v>0.36754547831480755</v>
      </c>
      <c r="I771" s="101">
        <f t="shared" si="202"/>
        <v>0.36754547831480755</v>
      </c>
      <c r="J771" s="101">
        <f t="shared" si="203"/>
        <v>111.51411905393509</v>
      </c>
      <c r="K771" s="101">
        <f t="shared" si="204"/>
        <v>25.288352903961798</v>
      </c>
      <c r="L771" s="101">
        <f t="shared" si="213"/>
        <v>6.292208604991032</v>
      </c>
      <c r="M771" s="101">
        <f t="shared" si="205"/>
        <v>840.10882535344206</v>
      </c>
      <c r="N771" s="101">
        <f t="shared" si="206"/>
        <v>80.904300084410323</v>
      </c>
      <c r="O771" s="101">
        <f t="shared" si="207"/>
        <v>1.9311772568660235</v>
      </c>
      <c r="P771" s="101">
        <f t="shared" si="208"/>
        <v>1.9311772568660235</v>
      </c>
      <c r="Q771" s="101">
        <f t="shared" si="209"/>
        <v>529.73564439414542</v>
      </c>
      <c r="R771" s="101">
        <f t="shared" si="210"/>
        <v>16.729729370795944</v>
      </c>
      <c r="S771" s="101">
        <f t="shared" si="214"/>
        <v>208.87679699035834</v>
      </c>
      <c r="T771" s="101">
        <f t="shared" ref="T771:U834" si="216">J771+Q771</f>
        <v>641.24976344808056</v>
      </c>
      <c r="U771" s="101">
        <f t="shared" si="216"/>
        <v>42.018082274757745</v>
      </c>
      <c r="V771" s="33">
        <f t="shared" si="211"/>
        <v>999.99999999999795</v>
      </c>
      <c r="W771" s="105">
        <f t="shared" si="212"/>
        <v>229198.02849861869</v>
      </c>
      <c r="X771" s="112">
        <f t="shared" si="215"/>
        <v>316.73215427715968</v>
      </c>
      <c r="Y771" s="32">
        <f>(uNES*L771+ uOCEX*G771+uEREX*'PH + UC'!H771+uHOEX*I771+uNES*S771+ uOCEX*N771+uEREX*O771+uHOEX*P771)/(1+oDR)^A$5:A$65536</f>
        <v>161.45601276335208</v>
      </c>
    </row>
    <row r="772" spans="1:25" x14ac:dyDescent="0.25">
      <c r="A772" s="4">
        <v>766</v>
      </c>
      <c r="C772" s="110">
        <f>IF(male=0,VLOOKUP((A770:A1604/'Life tables'!$I$2)+age,lifetable,13,1),IF(male=1,VLOOKUP((A770:A1604/'Life tables'!$I$2)+age,lifetable,10,1),"error"))</f>
        <v>1.3000289296523082E-3</v>
      </c>
      <c r="F772" s="101">
        <f t="shared" si="199"/>
        <v>159.89117464655581</v>
      </c>
      <c r="G772" s="101">
        <f t="shared" si="200"/>
        <v>16.061403127038304</v>
      </c>
      <c r="H772" s="101">
        <f t="shared" si="201"/>
        <v>0.36754547831480749</v>
      </c>
      <c r="I772" s="101">
        <f t="shared" si="202"/>
        <v>0.36754547831480749</v>
      </c>
      <c r="J772" s="101">
        <f t="shared" si="203"/>
        <v>111.74381813479721</v>
      </c>
      <c r="K772" s="101">
        <f t="shared" si="204"/>
        <v>25.317164470688716</v>
      </c>
      <c r="L772" s="101">
        <f t="shared" si="213"/>
        <v>6.0336979574019836</v>
      </c>
      <c r="M772" s="101">
        <f t="shared" si="205"/>
        <v>840.10882535344206</v>
      </c>
      <c r="N772" s="101">
        <f t="shared" si="206"/>
        <v>80.904300084410323</v>
      </c>
      <c r="O772" s="101">
        <f t="shared" si="207"/>
        <v>1.9311772568660235</v>
      </c>
      <c r="P772" s="101">
        <f t="shared" si="208"/>
        <v>1.9311772568660235</v>
      </c>
      <c r="Q772" s="101">
        <f t="shared" si="209"/>
        <v>530.9380092744085</v>
      </c>
      <c r="R772" s="101">
        <f t="shared" si="210"/>
        <v>16.752229241475867</v>
      </c>
      <c r="S772" s="101">
        <f t="shared" si="214"/>
        <v>207.65193223941526</v>
      </c>
      <c r="T772" s="101">
        <f t="shared" si="216"/>
        <v>642.68182740920565</v>
      </c>
      <c r="U772" s="101">
        <f t="shared" si="216"/>
        <v>42.069393712164583</v>
      </c>
      <c r="V772" s="33">
        <f t="shared" si="211"/>
        <v>999.99999999999784</v>
      </c>
      <c r="W772" s="105">
        <f t="shared" si="212"/>
        <v>227453.13471861862</v>
      </c>
      <c r="X772" s="112">
        <f t="shared" si="215"/>
        <v>315.24877887862749</v>
      </c>
      <c r="Y772" s="32">
        <f>(uNES*L772+ uOCEX*G772+uEREX*'PH + UC'!H772+uHOEX*I772+uNES*S772+ uOCEX*N772+uEREX*O772+uHOEX*P772)/(1+oDR)^A$5:A$65536</f>
        <v>160.61343602214976</v>
      </c>
    </row>
    <row r="773" spans="1:25" x14ac:dyDescent="0.25">
      <c r="A773" s="4">
        <v>767</v>
      </c>
      <c r="C773" s="110">
        <f>IF(male=0,VLOOKUP((A771:A1605/'Life tables'!$I$2)+age,lifetable,13,1),IF(male=1,VLOOKUP((A771:A1605/'Life tables'!$I$2)+age,lifetable,10,1),"error"))</f>
        <v>1.3000289296523082E-3</v>
      </c>
      <c r="F773" s="101">
        <f t="shared" si="199"/>
        <v>159.89117464655578</v>
      </c>
      <c r="G773" s="101">
        <f t="shared" si="200"/>
        <v>16.061403127038304</v>
      </c>
      <c r="H773" s="101">
        <f t="shared" si="201"/>
        <v>0.36754547831480744</v>
      </c>
      <c r="I773" s="101">
        <f t="shared" si="202"/>
        <v>0.36754547831480744</v>
      </c>
      <c r="J773" s="101">
        <f t="shared" si="203"/>
        <v>111.97351721565933</v>
      </c>
      <c r="K773" s="101">
        <f t="shared" si="204"/>
        <v>25.345976037415635</v>
      </c>
      <c r="L773" s="101">
        <f t="shared" si="213"/>
        <v>5.7751873098129067</v>
      </c>
      <c r="M773" s="101">
        <f t="shared" si="205"/>
        <v>840.10882535344206</v>
      </c>
      <c r="N773" s="101">
        <f t="shared" si="206"/>
        <v>80.904300084410323</v>
      </c>
      <c r="O773" s="101">
        <f t="shared" si="207"/>
        <v>1.9311772568660235</v>
      </c>
      <c r="P773" s="101">
        <f t="shared" si="208"/>
        <v>1.9311772568660235</v>
      </c>
      <c r="Q773" s="101">
        <f t="shared" si="209"/>
        <v>532.14037415467158</v>
      </c>
      <c r="R773" s="101">
        <f t="shared" si="210"/>
        <v>16.774729112155789</v>
      </c>
      <c r="S773" s="101">
        <f t="shared" si="214"/>
        <v>206.42706748847229</v>
      </c>
      <c r="T773" s="101">
        <f t="shared" si="216"/>
        <v>644.11389137033086</v>
      </c>
      <c r="U773" s="101">
        <f t="shared" si="216"/>
        <v>42.120705149571421</v>
      </c>
      <c r="V773" s="33">
        <f t="shared" si="211"/>
        <v>999.99999999999784</v>
      </c>
      <c r="W773" s="105">
        <f t="shared" si="212"/>
        <v>225711.94918798996</v>
      </c>
      <c r="X773" s="112">
        <f t="shared" si="215"/>
        <v>313.76540348009547</v>
      </c>
      <c r="Y773" s="32">
        <f>(uNES*L773+ uOCEX*G773+uEREX*'PH + UC'!H773+uHOEX*I773+uNES*S773+ uOCEX*N773+uEREX*O773+uHOEX*P773)/(1+oDR)^A$5:A$65536</f>
        <v>159.77133055777071</v>
      </c>
    </row>
    <row r="774" spans="1:25" x14ac:dyDescent="0.25">
      <c r="A774" s="4">
        <v>768</v>
      </c>
      <c r="C774" s="110">
        <f>IF(male=0,VLOOKUP((A772:A1606/'Life tables'!$I$2)+age,lifetable,13,1),IF(male=1,VLOOKUP((A772:A1606/'Life tables'!$I$2)+age,lifetable,10,1),"error"))</f>
        <v>1.3000289296523082E-3</v>
      </c>
      <c r="F774" s="101">
        <f t="shared" si="199"/>
        <v>159.89117464655575</v>
      </c>
      <c r="G774" s="101">
        <f t="shared" si="200"/>
        <v>16.0614031270383</v>
      </c>
      <c r="H774" s="101">
        <f t="shared" si="201"/>
        <v>0.36754547831480738</v>
      </c>
      <c r="I774" s="101">
        <f t="shared" si="202"/>
        <v>0.36754547831480738</v>
      </c>
      <c r="J774" s="101">
        <f t="shared" si="203"/>
        <v>112.20321629652145</v>
      </c>
      <c r="K774" s="101">
        <f t="shared" si="204"/>
        <v>25.374787604142554</v>
      </c>
      <c r="L774" s="101">
        <f t="shared" si="213"/>
        <v>5.5166766622238299</v>
      </c>
      <c r="M774" s="101">
        <f t="shared" si="205"/>
        <v>840.10882535344206</v>
      </c>
      <c r="N774" s="101">
        <f t="shared" si="206"/>
        <v>80.904300084410323</v>
      </c>
      <c r="O774" s="101">
        <f t="shared" si="207"/>
        <v>1.9311772568660235</v>
      </c>
      <c r="P774" s="101">
        <f t="shared" si="208"/>
        <v>1.9311772568660235</v>
      </c>
      <c r="Q774" s="101">
        <f t="shared" si="209"/>
        <v>533.34273903493465</v>
      </c>
      <c r="R774" s="101">
        <f t="shared" si="210"/>
        <v>16.797228982835712</v>
      </c>
      <c r="S774" s="101">
        <f t="shared" si="214"/>
        <v>205.20220273752932</v>
      </c>
      <c r="T774" s="101">
        <f t="shared" si="216"/>
        <v>645.54595533145607</v>
      </c>
      <c r="U774" s="101">
        <f t="shared" si="216"/>
        <v>42.172016586978266</v>
      </c>
      <c r="V774" s="33">
        <f t="shared" si="211"/>
        <v>999.99999999999784</v>
      </c>
      <c r="W774" s="105">
        <f t="shared" si="212"/>
        <v>223974.46568755558</v>
      </c>
      <c r="X774" s="112">
        <f t="shared" si="215"/>
        <v>312.28202808156345</v>
      </c>
      <c r="Y774" s="32">
        <f>(uNES*L774+ uOCEX*G774+uEREX*'PH + UC'!H774+uHOEX*I774+uNES*S774+ uOCEX*N774+uEREX*O774+uHOEX*P774)/(1+oDR)^A$5:A$65536</f>
        <v>158.9296961688344</v>
      </c>
    </row>
    <row r="775" spans="1:25" x14ac:dyDescent="0.25">
      <c r="A775" s="4">
        <v>769</v>
      </c>
      <c r="C775" s="110">
        <f>IF(male=0,VLOOKUP((A773:A1607/'Life tables'!$I$2)+age,lifetable,13,1),IF(male=1,VLOOKUP((A773:A1607/'Life tables'!$I$2)+age,lifetable,10,1),"error"))</f>
        <v>1.3000289296523082E-3</v>
      </c>
      <c r="F775" s="101">
        <f t="shared" ref="F775:F839" si="217">E774*(1-pCAPH)+F774*(1-pCAPH)+M774*(pUAPH)</f>
        <v>159.89117464655573</v>
      </c>
      <c r="G775" s="101">
        <f t="shared" ref="G775:G838" si="218">F775*(rrOSEX)</f>
        <v>16.061403127038297</v>
      </c>
      <c r="H775" s="101">
        <f t="shared" ref="H775:H839" si="219">F775*rrEREX</f>
        <v>0.36754547831480733</v>
      </c>
      <c r="I775" s="101">
        <f t="shared" ref="I775:I839" si="220">F775*rrHOEX</f>
        <v>0.36754547831480733</v>
      </c>
      <c r="J775" s="101">
        <f t="shared" ref="J775:J838" si="221">F775*mr + G775*mr + H775*mr+I775*mr +J774</f>
        <v>112.43291537738357</v>
      </c>
      <c r="K775" s="101">
        <f t="shared" ref="K775:K839" si="222">F775*amr + I775*amrHOEX +K774</f>
        <v>25.403599170869473</v>
      </c>
      <c r="L775" s="101">
        <f t="shared" si="213"/>
        <v>5.2581660146347531</v>
      </c>
      <c r="M775" s="101">
        <f t="shared" ref="M775:M839" si="223">E774*pCAPH+F774*pCAPH+M774*(1-pUAPH)</f>
        <v>840.10882535344206</v>
      </c>
      <c r="N775" s="101">
        <f t="shared" ref="N775:N838" si="224">M775*rrOSEXc</f>
        <v>80.904300084410323</v>
      </c>
      <c r="O775" s="101">
        <f t="shared" ref="O775:O839" si="225">M775*rrEREXc</f>
        <v>1.9311772568660235</v>
      </c>
      <c r="P775" s="101">
        <f t="shared" ref="P775:P839" si="226">M775*rrHOEXc</f>
        <v>1.9311772568660235</v>
      </c>
      <c r="Q775" s="101">
        <f t="shared" ref="Q775:Q838" si="227">M775*mr + N775*mr + O775*mr+P775*mr+Q774</f>
        <v>534.54510391519773</v>
      </c>
      <c r="R775" s="101">
        <f t="shared" ref="R775:R839" si="228">M775*amrc + P775*amrHOEX+R774</f>
        <v>16.819728853515635</v>
      </c>
      <c r="S775" s="101">
        <f t="shared" si="214"/>
        <v>203.97733798658635</v>
      </c>
      <c r="T775" s="101">
        <f t="shared" si="216"/>
        <v>646.97801929258128</v>
      </c>
      <c r="U775" s="101">
        <f t="shared" si="216"/>
        <v>42.223328024385111</v>
      </c>
      <c r="V775" s="33">
        <f t="shared" ref="V775:V838" si="229">SUM(F775,M775)</f>
        <v>999.99999999999773</v>
      </c>
      <c r="W775" s="105">
        <f t="shared" ref="W775:W839" si="230">(cNES*L775+cOSEX*G775+cEREX*H775+cHOEX*I775 + cNES*S775 + cOSEX*N775 + cEREX*O775 + cHOEX*P775)/(1+cDR)^A$5:A$65536</f>
        <v>222240.67800753479</v>
      </c>
      <c r="X775" s="112">
        <f t="shared" si="215"/>
        <v>310.79865268303138</v>
      </c>
      <c r="Y775" s="32">
        <f>(uNES*L775+ uOCEX*G775+uEREX*'PH + UC'!H775+uHOEX*I775+uNES*S775+ uOCEX*N775+uEREX*O775+uHOEX*P775)/(1+oDR)^A$5:A$65536</f>
        <v>158.08853265403741</v>
      </c>
    </row>
    <row r="776" spans="1:25" x14ac:dyDescent="0.25">
      <c r="A776" s="4">
        <v>770</v>
      </c>
      <c r="C776" s="110">
        <f>IF(male=0,VLOOKUP((A774:A1608/'Life tables'!$I$2)+age,lifetable,13,1),IF(male=1,VLOOKUP((A774:A1608/'Life tables'!$I$2)+age,lifetable,10,1),"error"))</f>
        <v>1.3000289296523082E-3</v>
      </c>
      <c r="F776" s="101">
        <f t="shared" si="217"/>
        <v>159.8911746465557</v>
      </c>
      <c r="G776" s="101">
        <f t="shared" si="218"/>
        <v>16.061403127038293</v>
      </c>
      <c r="H776" s="101">
        <f t="shared" si="219"/>
        <v>0.36754547831480722</v>
      </c>
      <c r="I776" s="101">
        <f t="shared" si="220"/>
        <v>0.36754547831480722</v>
      </c>
      <c r="J776" s="101">
        <f t="shared" si="221"/>
        <v>112.66261445824568</v>
      </c>
      <c r="K776" s="101">
        <f t="shared" si="222"/>
        <v>25.432410737596392</v>
      </c>
      <c r="L776" s="101">
        <f t="shared" ref="L776:L839" si="231">F776-SUM(G776:K776)</f>
        <v>4.9996553670457047</v>
      </c>
      <c r="M776" s="101">
        <f t="shared" si="223"/>
        <v>840.10882535344206</v>
      </c>
      <c r="N776" s="101">
        <f t="shared" si="224"/>
        <v>80.904300084410323</v>
      </c>
      <c r="O776" s="101">
        <f t="shared" si="225"/>
        <v>1.9311772568660235</v>
      </c>
      <c r="P776" s="101">
        <f t="shared" si="226"/>
        <v>1.9311772568660235</v>
      </c>
      <c r="Q776" s="101">
        <f t="shared" si="227"/>
        <v>535.7474687954608</v>
      </c>
      <c r="R776" s="101">
        <f t="shared" si="228"/>
        <v>16.842228724195557</v>
      </c>
      <c r="S776" s="101">
        <f t="shared" ref="S776:S839" si="232">M776-SUM(N776:R776)</f>
        <v>202.75247323564327</v>
      </c>
      <c r="T776" s="101">
        <f t="shared" si="216"/>
        <v>648.41008325370649</v>
      </c>
      <c r="U776" s="101">
        <f t="shared" si="216"/>
        <v>42.274639461791949</v>
      </c>
      <c r="V776" s="33">
        <f t="shared" si="229"/>
        <v>999.99999999999773</v>
      </c>
      <c r="W776" s="105">
        <f t="shared" si="230"/>
        <v>220510.57994753154</v>
      </c>
      <c r="X776" s="112">
        <f t="shared" ref="X776:X839" si="233">(L776+G776+H776+I776+N776+O776+P776+S776)</f>
        <v>309.31527728449925</v>
      </c>
      <c r="Y776" s="32">
        <f>(uNES*L776+ uOCEX*G776+uEREX*'PH + UC'!H776+uHOEX*I776+uNES*S776+ uOCEX*N776+uEREX*O776+uHOEX*P776)/(1+oDR)^A$5:A$65536</f>
        <v>157.24783981215302</v>
      </c>
    </row>
    <row r="777" spans="1:25" x14ac:dyDescent="0.25">
      <c r="A777" s="4">
        <v>771</v>
      </c>
      <c r="C777" s="110">
        <f>IF(male=0,VLOOKUP((A775:A1609/'Life tables'!$I$2)+age,lifetable,13,1),IF(male=1,VLOOKUP((A775:A1609/'Life tables'!$I$2)+age,lifetable,10,1),"error"))</f>
        <v>1.3000289296523082E-3</v>
      </c>
      <c r="F777" s="101">
        <f t="shared" si="217"/>
        <v>159.89117464655567</v>
      </c>
      <c r="G777" s="101">
        <f t="shared" si="218"/>
        <v>16.06140312703829</v>
      </c>
      <c r="H777" s="101">
        <f t="shared" si="219"/>
        <v>0.36754547831480716</v>
      </c>
      <c r="I777" s="101">
        <f t="shared" si="220"/>
        <v>0.36754547831480716</v>
      </c>
      <c r="J777" s="101">
        <f t="shared" si="221"/>
        <v>112.8923135391078</v>
      </c>
      <c r="K777" s="101">
        <f t="shared" si="222"/>
        <v>25.461222304323311</v>
      </c>
      <c r="L777" s="101">
        <f t="shared" si="231"/>
        <v>4.7411447194566563</v>
      </c>
      <c r="M777" s="101">
        <f t="shared" si="223"/>
        <v>840.10882535344206</v>
      </c>
      <c r="N777" s="101">
        <f t="shared" si="224"/>
        <v>80.904300084410323</v>
      </c>
      <c r="O777" s="101">
        <f t="shared" si="225"/>
        <v>1.9311772568660235</v>
      </c>
      <c r="P777" s="101">
        <f t="shared" si="226"/>
        <v>1.9311772568660235</v>
      </c>
      <c r="Q777" s="101">
        <f t="shared" si="227"/>
        <v>536.94983367572388</v>
      </c>
      <c r="R777" s="101">
        <f t="shared" si="228"/>
        <v>16.86472859487548</v>
      </c>
      <c r="S777" s="101">
        <f t="shared" si="232"/>
        <v>201.52760848470029</v>
      </c>
      <c r="T777" s="101">
        <f t="shared" si="216"/>
        <v>649.8421472148317</v>
      </c>
      <c r="U777" s="101">
        <f t="shared" si="216"/>
        <v>42.325950899198787</v>
      </c>
      <c r="V777" s="33">
        <f t="shared" si="229"/>
        <v>999.99999999999773</v>
      </c>
      <c r="W777" s="105">
        <f t="shared" si="230"/>
        <v>218784.16531652058</v>
      </c>
      <c r="X777" s="112">
        <f t="shared" si="233"/>
        <v>307.83190188596723</v>
      </c>
      <c r="Y777" s="32">
        <f>(uNES*L777+ uOCEX*G777+uEREX*'PH + UC'!H777+uHOEX*I777+uNES*S777+ uOCEX*N777+uEREX*O777+uHOEX*P777)/(1+oDR)^A$5:A$65536</f>
        <v>156.40761744203138</v>
      </c>
    </row>
    <row r="778" spans="1:25" x14ac:dyDescent="0.25">
      <c r="A778" s="4">
        <v>772</v>
      </c>
      <c r="C778" s="110">
        <f>IF(male=0,VLOOKUP((A776:A1610/'Life tables'!$I$2)+age,lifetable,13,1),IF(male=1,VLOOKUP((A776:A1610/'Life tables'!$I$2)+age,lifetable,10,1),"error"))</f>
        <v>1.3000289296523082E-3</v>
      </c>
      <c r="F778" s="101">
        <f t="shared" si="217"/>
        <v>159.89117464655564</v>
      </c>
      <c r="G778" s="101">
        <f t="shared" si="218"/>
        <v>16.06140312703829</v>
      </c>
      <c r="H778" s="101">
        <f t="shared" si="219"/>
        <v>0.36754547831480711</v>
      </c>
      <c r="I778" s="101">
        <f t="shared" si="220"/>
        <v>0.36754547831480711</v>
      </c>
      <c r="J778" s="101">
        <f t="shared" si="221"/>
        <v>113.12201261996992</v>
      </c>
      <c r="K778" s="101">
        <f t="shared" si="222"/>
        <v>25.49003387105023</v>
      </c>
      <c r="L778" s="101">
        <f t="shared" si="231"/>
        <v>4.4826340718675795</v>
      </c>
      <c r="M778" s="101">
        <f t="shared" si="223"/>
        <v>840.10882535344206</v>
      </c>
      <c r="N778" s="101">
        <f t="shared" si="224"/>
        <v>80.904300084410323</v>
      </c>
      <c r="O778" s="101">
        <f t="shared" si="225"/>
        <v>1.9311772568660235</v>
      </c>
      <c r="P778" s="101">
        <f t="shared" si="226"/>
        <v>1.9311772568660235</v>
      </c>
      <c r="Q778" s="101">
        <f t="shared" si="227"/>
        <v>538.15219855598696</v>
      </c>
      <c r="R778" s="101">
        <f t="shared" si="228"/>
        <v>16.887228465555403</v>
      </c>
      <c r="S778" s="101">
        <f t="shared" si="232"/>
        <v>200.30274373375732</v>
      </c>
      <c r="T778" s="101">
        <f t="shared" si="216"/>
        <v>651.27421117595691</v>
      </c>
      <c r="U778" s="101">
        <f t="shared" si="216"/>
        <v>42.377262336605632</v>
      </c>
      <c r="V778" s="33">
        <f t="shared" si="229"/>
        <v>999.99999999999773</v>
      </c>
      <c r="W778" s="105">
        <f t="shared" si="230"/>
        <v>217061.42793283393</v>
      </c>
      <c r="X778" s="112">
        <f t="shared" si="233"/>
        <v>306.34852648743515</v>
      </c>
      <c r="Y778" s="32">
        <f>(uNES*L778+ uOCEX*G778+uEREX*'PH + UC'!H778+uHOEX*I778+uNES*S778+ uOCEX*N778+uEREX*O778+uHOEX*P778)/(1+oDR)^A$5:A$65536</f>
        <v>155.5678653425993</v>
      </c>
    </row>
    <row r="779" spans="1:25" x14ac:dyDescent="0.25">
      <c r="A779" s="4">
        <v>773</v>
      </c>
      <c r="C779" s="110">
        <f>IF(male=0,VLOOKUP((A777:A1611/'Life tables'!$I$2)+age,lifetable,13,1),IF(male=1,VLOOKUP((A777:A1611/'Life tables'!$I$2)+age,lifetable,10,1),"error"))</f>
        <v>1.3000289296523082E-3</v>
      </c>
      <c r="F779" s="101">
        <f t="shared" si="217"/>
        <v>159.89117464655561</v>
      </c>
      <c r="G779" s="101">
        <f t="shared" si="218"/>
        <v>16.061403127038286</v>
      </c>
      <c r="H779" s="101">
        <f t="shared" si="219"/>
        <v>0.36754547831480705</v>
      </c>
      <c r="I779" s="101">
        <f t="shared" si="220"/>
        <v>0.36754547831480705</v>
      </c>
      <c r="J779" s="101">
        <f t="shared" si="221"/>
        <v>113.35171170083204</v>
      </c>
      <c r="K779" s="101">
        <f t="shared" si="222"/>
        <v>25.518845437777149</v>
      </c>
      <c r="L779" s="101">
        <f t="shared" si="231"/>
        <v>4.224123424278531</v>
      </c>
      <c r="M779" s="101">
        <f t="shared" si="223"/>
        <v>840.10882535344206</v>
      </c>
      <c r="N779" s="101">
        <f t="shared" si="224"/>
        <v>80.904300084410323</v>
      </c>
      <c r="O779" s="101">
        <f t="shared" si="225"/>
        <v>1.9311772568660235</v>
      </c>
      <c r="P779" s="101">
        <f t="shared" si="226"/>
        <v>1.9311772568660235</v>
      </c>
      <c r="Q779" s="101">
        <f t="shared" si="227"/>
        <v>539.35456343625003</v>
      </c>
      <c r="R779" s="101">
        <f t="shared" si="228"/>
        <v>16.909728336235325</v>
      </c>
      <c r="S779" s="101">
        <f t="shared" si="232"/>
        <v>199.07787898281435</v>
      </c>
      <c r="T779" s="101">
        <f t="shared" si="216"/>
        <v>652.70627513708212</v>
      </c>
      <c r="U779" s="101">
        <f t="shared" si="216"/>
        <v>42.428573774012477</v>
      </c>
      <c r="V779" s="33">
        <f t="shared" si="229"/>
        <v>999.99999999999773</v>
      </c>
      <c r="W779" s="105">
        <f t="shared" si="230"/>
        <v>215342.36162414734</v>
      </c>
      <c r="X779" s="112">
        <f t="shared" si="233"/>
        <v>304.86515108890313</v>
      </c>
      <c r="Y779" s="32">
        <f>(uNES*L779+ uOCEX*G779+uEREX*'PH + UC'!H779+uHOEX*I779+uNES*S779+ uOCEX*N779+uEREX*O779+uHOEX*P779)/(1+oDR)^A$5:A$65536</f>
        <v>154.72858331286045</v>
      </c>
    </row>
    <row r="780" spans="1:25" x14ac:dyDescent="0.25">
      <c r="A780" s="4">
        <v>774</v>
      </c>
      <c r="C780" s="110">
        <f>IF(male=0,VLOOKUP((A778:A1612/'Life tables'!$I$2)+age,lifetable,13,1),IF(male=1,VLOOKUP((A778:A1612/'Life tables'!$I$2)+age,lifetable,10,1),"error"))</f>
        <v>1.3000289296523082E-3</v>
      </c>
      <c r="F780" s="101">
        <f t="shared" si="217"/>
        <v>159.89117464655558</v>
      </c>
      <c r="G780" s="101">
        <f t="shared" si="218"/>
        <v>16.061403127038282</v>
      </c>
      <c r="H780" s="101">
        <f t="shared" si="219"/>
        <v>0.36754547831480699</v>
      </c>
      <c r="I780" s="101">
        <f t="shared" si="220"/>
        <v>0.36754547831480699</v>
      </c>
      <c r="J780" s="101">
        <f t="shared" si="221"/>
        <v>113.58141078169416</v>
      </c>
      <c r="K780" s="101">
        <f t="shared" si="222"/>
        <v>25.547657004504067</v>
      </c>
      <c r="L780" s="101">
        <f t="shared" si="231"/>
        <v>3.9656127766894826</v>
      </c>
      <c r="M780" s="101">
        <f t="shared" si="223"/>
        <v>840.10882535344206</v>
      </c>
      <c r="N780" s="101">
        <f t="shared" si="224"/>
        <v>80.904300084410323</v>
      </c>
      <c r="O780" s="101">
        <f t="shared" si="225"/>
        <v>1.9311772568660235</v>
      </c>
      <c r="P780" s="101">
        <f t="shared" si="226"/>
        <v>1.9311772568660235</v>
      </c>
      <c r="Q780" s="101">
        <f t="shared" si="227"/>
        <v>540.55692831651311</v>
      </c>
      <c r="R780" s="101">
        <f t="shared" si="228"/>
        <v>16.932228206915248</v>
      </c>
      <c r="S780" s="101">
        <f t="shared" si="232"/>
        <v>197.85301423187127</v>
      </c>
      <c r="T780" s="101">
        <f t="shared" si="216"/>
        <v>654.13833909820733</v>
      </c>
      <c r="U780" s="101">
        <f t="shared" si="216"/>
        <v>42.479885211419315</v>
      </c>
      <c r="V780" s="33">
        <f t="shared" si="229"/>
        <v>999.99999999999761</v>
      </c>
      <c r="W780" s="105">
        <f t="shared" si="230"/>
        <v>213626.96022746744</v>
      </c>
      <c r="X780" s="112">
        <f t="shared" si="233"/>
        <v>303.381775690371</v>
      </c>
      <c r="Y780" s="32">
        <f>(uNES*L780+ uOCEX*G780+uEREX*'PH + UC'!H780+uHOEX*I780+uNES*S780+ uOCEX*N780+uEREX*O780+uHOEX*P780)/(1+oDR)^A$5:A$65536</f>
        <v>153.88977115189513</v>
      </c>
    </row>
    <row r="781" spans="1:25" x14ac:dyDescent="0.25">
      <c r="A781" s="4">
        <v>775</v>
      </c>
      <c r="C781" s="110">
        <f>IF(male=0,VLOOKUP((A779:A1613/'Life tables'!$I$2)+age,lifetable,13,1),IF(male=1,VLOOKUP((A779:A1613/'Life tables'!$I$2)+age,lifetable,10,1),"error"))</f>
        <v>1.3000289296523082E-3</v>
      </c>
      <c r="F781" s="101">
        <f t="shared" si="217"/>
        <v>159.89117464655556</v>
      </c>
      <c r="G781" s="101">
        <f t="shared" si="218"/>
        <v>16.061403127038279</v>
      </c>
      <c r="H781" s="101">
        <f t="shared" si="219"/>
        <v>0.36754547831480694</v>
      </c>
      <c r="I781" s="101">
        <f t="shared" si="220"/>
        <v>0.36754547831480694</v>
      </c>
      <c r="J781" s="101">
        <f t="shared" si="221"/>
        <v>113.81110986255628</v>
      </c>
      <c r="K781" s="101">
        <f t="shared" si="222"/>
        <v>25.576468571230986</v>
      </c>
      <c r="L781" s="101">
        <f t="shared" si="231"/>
        <v>3.7071021291004058</v>
      </c>
      <c r="M781" s="101">
        <f t="shared" si="223"/>
        <v>840.10882535344206</v>
      </c>
      <c r="N781" s="101">
        <f t="shared" si="224"/>
        <v>80.904300084410323</v>
      </c>
      <c r="O781" s="101">
        <f t="shared" si="225"/>
        <v>1.9311772568660235</v>
      </c>
      <c r="P781" s="101">
        <f t="shared" si="226"/>
        <v>1.9311772568660235</v>
      </c>
      <c r="Q781" s="101">
        <f t="shared" si="227"/>
        <v>541.75929319677618</v>
      </c>
      <c r="R781" s="101">
        <f t="shared" si="228"/>
        <v>16.954728077595171</v>
      </c>
      <c r="S781" s="101">
        <f t="shared" si="232"/>
        <v>196.6281494809283</v>
      </c>
      <c r="T781" s="101">
        <f t="shared" si="216"/>
        <v>655.57040305933242</v>
      </c>
      <c r="U781" s="101">
        <f t="shared" si="216"/>
        <v>42.531196648826153</v>
      </c>
      <c r="V781" s="33">
        <f t="shared" si="229"/>
        <v>999.99999999999761</v>
      </c>
      <c r="W781" s="105">
        <f t="shared" si="230"/>
        <v>211915.2175891184</v>
      </c>
      <c r="X781" s="112">
        <f t="shared" si="233"/>
        <v>301.89840029183898</v>
      </c>
      <c r="Y781" s="32">
        <f>(uNES*L781+ uOCEX*G781+uEREX*'PH + UC'!H781+uHOEX*I781+uNES*S781+ uOCEX*N781+uEREX*O781+uHOEX*P781)/(1+oDR)^A$5:A$65536</f>
        <v>153.05142865886035</v>
      </c>
    </row>
    <row r="782" spans="1:25" x14ac:dyDescent="0.25">
      <c r="A782" s="4">
        <v>776</v>
      </c>
      <c r="C782" s="110">
        <f>IF(male=0,VLOOKUP((A780:A1614/'Life tables'!$I$2)+age,lifetable,13,1),IF(male=1,VLOOKUP((A780:A1614/'Life tables'!$I$2)+age,lifetable,10,1),"error"))</f>
        <v>1.3000289296523082E-3</v>
      </c>
      <c r="F782" s="101">
        <f t="shared" si="217"/>
        <v>159.89117464655553</v>
      </c>
      <c r="G782" s="101">
        <f t="shared" si="218"/>
        <v>16.061403127038275</v>
      </c>
      <c r="H782" s="101">
        <f t="shared" si="219"/>
        <v>0.36754547831480683</v>
      </c>
      <c r="I782" s="101">
        <f t="shared" si="220"/>
        <v>0.36754547831480683</v>
      </c>
      <c r="J782" s="101">
        <f t="shared" si="221"/>
        <v>114.0408089434184</v>
      </c>
      <c r="K782" s="101">
        <f t="shared" si="222"/>
        <v>25.605280137957905</v>
      </c>
      <c r="L782" s="101">
        <f t="shared" si="231"/>
        <v>3.448591481511329</v>
      </c>
      <c r="M782" s="101">
        <f t="shared" si="223"/>
        <v>840.10882535344206</v>
      </c>
      <c r="N782" s="101">
        <f t="shared" si="224"/>
        <v>80.904300084410323</v>
      </c>
      <c r="O782" s="101">
        <f t="shared" si="225"/>
        <v>1.9311772568660235</v>
      </c>
      <c r="P782" s="101">
        <f t="shared" si="226"/>
        <v>1.9311772568660235</v>
      </c>
      <c r="Q782" s="101">
        <f t="shared" si="227"/>
        <v>542.96165807703926</v>
      </c>
      <c r="R782" s="101">
        <f t="shared" si="228"/>
        <v>16.977227948275093</v>
      </c>
      <c r="S782" s="101">
        <f t="shared" si="232"/>
        <v>195.40328472998533</v>
      </c>
      <c r="T782" s="101">
        <f t="shared" si="216"/>
        <v>657.00246702045763</v>
      </c>
      <c r="U782" s="101">
        <f t="shared" si="216"/>
        <v>42.582508086232998</v>
      </c>
      <c r="V782" s="33">
        <f t="shared" si="229"/>
        <v>999.99999999999761</v>
      </c>
      <c r="W782" s="105">
        <f t="shared" si="230"/>
        <v>210207.12756472849</v>
      </c>
      <c r="X782" s="112">
        <f t="shared" si="233"/>
        <v>300.41502489330691</v>
      </c>
      <c r="Y782" s="32">
        <f>(uNES*L782+ uOCEX*G782+uEREX*'PH + UC'!H782+uHOEX*I782+uNES*S782+ uOCEX*N782+uEREX*O782+uHOEX*P782)/(1+oDR)^A$5:A$65536</f>
        <v>152.21355563298985</v>
      </c>
    </row>
    <row r="783" spans="1:25" x14ac:dyDescent="0.25">
      <c r="A783" s="4">
        <v>777</v>
      </c>
      <c r="C783" s="110">
        <f>IF(male=0,VLOOKUP((A781:A1615/'Life tables'!$I$2)+age,lifetable,13,1),IF(male=1,VLOOKUP((A781:A1615/'Life tables'!$I$2)+age,lifetable,10,1),"error"))</f>
        <v>1.3000289296523082E-3</v>
      </c>
      <c r="F783" s="101">
        <f t="shared" si="217"/>
        <v>159.8911746465555</v>
      </c>
      <c r="G783" s="101">
        <f t="shared" si="218"/>
        <v>16.061403127038272</v>
      </c>
      <c r="H783" s="101">
        <f t="shared" si="219"/>
        <v>0.36754547831480677</v>
      </c>
      <c r="I783" s="101">
        <f t="shared" si="220"/>
        <v>0.36754547831480677</v>
      </c>
      <c r="J783" s="101">
        <f t="shared" si="221"/>
        <v>114.27050802428052</v>
      </c>
      <c r="K783" s="101">
        <f t="shared" si="222"/>
        <v>25.634091704684824</v>
      </c>
      <c r="L783" s="101">
        <f t="shared" si="231"/>
        <v>3.1900808339222522</v>
      </c>
      <c r="M783" s="101">
        <f t="shared" si="223"/>
        <v>840.10882535344206</v>
      </c>
      <c r="N783" s="101">
        <f t="shared" si="224"/>
        <v>80.904300084410323</v>
      </c>
      <c r="O783" s="101">
        <f t="shared" si="225"/>
        <v>1.9311772568660235</v>
      </c>
      <c r="P783" s="101">
        <f t="shared" si="226"/>
        <v>1.9311772568660235</v>
      </c>
      <c r="Q783" s="101">
        <f t="shared" si="227"/>
        <v>544.16402295730234</v>
      </c>
      <c r="R783" s="101">
        <f t="shared" si="228"/>
        <v>16.999727818955016</v>
      </c>
      <c r="S783" s="101">
        <f t="shared" si="232"/>
        <v>194.17841997904236</v>
      </c>
      <c r="T783" s="101">
        <f t="shared" si="216"/>
        <v>658.43453098158284</v>
      </c>
      <c r="U783" s="101">
        <f t="shared" si="216"/>
        <v>42.633819523639843</v>
      </c>
      <c r="V783" s="33">
        <f t="shared" si="229"/>
        <v>999.9999999999975</v>
      </c>
      <c r="W783" s="105">
        <f t="shared" si="230"/>
        <v>208502.6840192166</v>
      </c>
      <c r="X783" s="112">
        <f t="shared" si="233"/>
        <v>298.93164949477489</v>
      </c>
      <c r="Y783" s="32">
        <f>(uNES*L783+ uOCEX*G783+uEREX*'PH + UC'!H783+uHOEX*I783+uNES*S783+ uOCEX*N783+uEREX*O783+uHOEX*P783)/(1+oDR)^A$5:A$65536</f>
        <v>151.37615187359387</v>
      </c>
    </row>
    <row r="784" spans="1:25" x14ac:dyDescent="0.25">
      <c r="A784" s="4">
        <v>778</v>
      </c>
      <c r="C784" s="110">
        <f>IF(male=0,VLOOKUP((A782:A1616/'Life tables'!$I$2)+age,lifetable,13,1),IF(male=1,VLOOKUP((A782:A1616/'Life tables'!$I$2)+age,lifetable,10,1),"error"))</f>
        <v>1.3000289296523082E-3</v>
      </c>
      <c r="F784" s="101">
        <f t="shared" si="217"/>
        <v>159.89117464655547</v>
      </c>
      <c r="G784" s="101">
        <f t="shared" si="218"/>
        <v>16.061403127038272</v>
      </c>
      <c r="H784" s="101">
        <f t="shared" si="219"/>
        <v>0.36754547831480672</v>
      </c>
      <c r="I784" s="101">
        <f t="shared" si="220"/>
        <v>0.36754547831480672</v>
      </c>
      <c r="J784" s="101">
        <f t="shared" si="221"/>
        <v>114.50020710514264</v>
      </c>
      <c r="K784" s="101">
        <f t="shared" si="222"/>
        <v>25.662903271411743</v>
      </c>
      <c r="L784" s="101">
        <f t="shared" si="231"/>
        <v>2.9315701863332038</v>
      </c>
      <c r="M784" s="101">
        <f t="shared" si="223"/>
        <v>840.10882535344206</v>
      </c>
      <c r="N784" s="101">
        <f t="shared" si="224"/>
        <v>80.904300084410323</v>
      </c>
      <c r="O784" s="101">
        <f t="shared" si="225"/>
        <v>1.9311772568660235</v>
      </c>
      <c r="P784" s="101">
        <f t="shared" si="226"/>
        <v>1.9311772568660235</v>
      </c>
      <c r="Q784" s="101">
        <f t="shared" si="227"/>
        <v>545.36638783756541</v>
      </c>
      <c r="R784" s="101">
        <f t="shared" si="228"/>
        <v>17.022227689634938</v>
      </c>
      <c r="S784" s="101">
        <f t="shared" si="232"/>
        <v>192.95355522809928</v>
      </c>
      <c r="T784" s="101">
        <f t="shared" si="216"/>
        <v>659.86659494270805</v>
      </c>
      <c r="U784" s="101">
        <f t="shared" si="216"/>
        <v>42.685130961046681</v>
      </c>
      <c r="V784" s="33">
        <f t="shared" si="229"/>
        <v>999.9999999999975</v>
      </c>
      <c r="W784" s="105">
        <f t="shared" si="230"/>
        <v>206801.88082677941</v>
      </c>
      <c r="X784" s="112">
        <f t="shared" si="233"/>
        <v>297.4482740962427</v>
      </c>
      <c r="Y784" s="32">
        <f>(uNES*L784+ uOCEX*G784+uEREX*'PH + UC'!H784+uHOEX*I784+uNES*S784+ uOCEX*N784+uEREX*O784+uHOEX*P784)/(1+oDR)^A$5:A$65536</f>
        <v>150.5392171800593</v>
      </c>
    </row>
    <row r="785" spans="1:25" x14ac:dyDescent="0.25">
      <c r="A785" s="4">
        <v>779</v>
      </c>
      <c r="C785" s="110">
        <f>IF(male=0,VLOOKUP((A783:A1617/'Life tables'!$I$2)+age,lifetable,13,1),IF(male=1,VLOOKUP((A783:A1617/'Life tables'!$I$2)+age,lifetable,10,1),"error"))</f>
        <v>1.3000289296523082E-3</v>
      </c>
      <c r="F785" s="101">
        <f t="shared" si="217"/>
        <v>159.89117464655544</v>
      </c>
      <c r="G785" s="101">
        <f t="shared" si="218"/>
        <v>16.061403127038268</v>
      </c>
      <c r="H785" s="101">
        <f t="shared" si="219"/>
        <v>0.36754547831480666</v>
      </c>
      <c r="I785" s="101">
        <f t="shared" si="220"/>
        <v>0.36754547831480666</v>
      </c>
      <c r="J785" s="101">
        <f t="shared" si="221"/>
        <v>114.72990618600475</v>
      </c>
      <c r="K785" s="101">
        <f t="shared" si="222"/>
        <v>25.691714838138662</v>
      </c>
      <c r="L785" s="101">
        <f t="shared" si="231"/>
        <v>2.6730595387441269</v>
      </c>
      <c r="M785" s="101">
        <f t="shared" si="223"/>
        <v>840.10882535344206</v>
      </c>
      <c r="N785" s="101">
        <f t="shared" si="224"/>
        <v>80.904300084410323</v>
      </c>
      <c r="O785" s="101">
        <f t="shared" si="225"/>
        <v>1.9311772568660235</v>
      </c>
      <c r="P785" s="101">
        <f t="shared" si="226"/>
        <v>1.9311772568660235</v>
      </c>
      <c r="Q785" s="101">
        <f t="shared" si="227"/>
        <v>546.56875271782849</v>
      </c>
      <c r="R785" s="101">
        <f t="shared" si="228"/>
        <v>17.044727560314861</v>
      </c>
      <c r="S785" s="101">
        <f t="shared" si="232"/>
        <v>191.72869047715631</v>
      </c>
      <c r="T785" s="101">
        <f t="shared" si="216"/>
        <v>661.29865890383326</v>
      </c>
      <c r="U785" s="101">
        <f t="shared" si="216"/>
        <v>42.736442398453519</v>
      </c>
      <c r="V785" s="33">
        <f t="shared" si="229"/>
        <v>999.9999999999975</v>
      </c>
      <c r="W785" s="105">
        <f t="shared" si="230"/>
        <v>205104.71187087818</v>
      </c>
      <c r="X785" s="112">
        <f t="shared" si="233"/>
        <v>295.96489869771068</v>
      </c>
      <c r="Y785" s="32">
        <f>(uNES*L785+ uOCEX*G785+uEREX*'PH + UC'!H785+uHOEX*I785+uNES*S785+ uOCEX*N785+uEREX*O785+uHOEX*P785)/(1+oDR)^A$5:A$65536</f>
        <v>149.70275135184968</v>
      </c>
    </row>
    <row r="786" spans="1:25" x14ac:dyDescent="0.25">
      <c r="A786" s="4">
        <v>780</v>
      </c>
      <c r="C786" s="110">
        <f>IF(male=0,VLOOKUP((A784:A1618/'Life tables'!$I$2)+age,lifetable,13,1),IF(male=1,VLOOKUP((A784:A1618/'Life tables'!$I$2)+age,lifetable,10,1),"error"))</f>
        <v>1.3000289296523082E-3</v>
      </c>
      <c r="F786" s="101">
        <f t="shared" si="217"/>
        <v>159.89117464655541</v>
      </c>
      <c r="G786" s="101">
        <f t="shared" si="218"/>
        <v>16.061403127038265</v>
      </c>
      <c r="H786" s="101">
        <f t="shared" si="219"/>
        <v>0.36754547831480661</v>
      </c>
      <c r="I786" s="101">
        <f t="shared" si="220"/>
        <v>0.36754547831480661</v>
      </c>
      <c r="J786" s="101">
        <f t="shared" si="221"/>
        <v>114.95960526686687</v>
      </c>
      <c r="K786" s="101">
        <f t="shared" si="222"/>
        <v>25.720526404865581</v>
      </c>
      <c r="L786" s="101">
        <f t="shared" si="231"/>
        <v>2.4145488911550785</v>
      </c>
      <c r="M786" s="101">
        <f t="shared" si="223"/>
        <v>840.10882535344206</v>
      </c>
      <c r="N786" s="101">
        <f t="shared" si="224"/>
        <v>80.904300084410323</v>
      </c>
      <c r="O786" s="101">
        <f t="shared" si="225"/>
        <v>1.9311772568660235</v>
      </c>
      <c r="P786" s="101">
        <f t="shared" si="226"/>
        <v>1.9311772568660235</v>
      </c>
      <c r="Q786" s="101">
        <f t="shared" si="227"/>
        <v>547.77111759809156</v>
      </c>
      <c r="R786" s="101">
        <f t="shared" si="228"/>
        <v>17.067227430994784</v>
      </c>
      <c r="S786" s="101">
        <f t="shared" si="232"/>
        <v>190.50382572621334</v>
      </c>
      <c r="T786" s="101">
        <f t="shared" si="216"/>
        <v>662.73072286495847</v>
      </c>
      <c r="U786" s="101">
        <f t="shared" si="216"/>
        <v>42.787753835860364</v>
      </c>
      <c r="V786" s="33">
        <f t="shared" si="229"/>
        <v>999.9999999999975</v>
      </c>
      <c r="W786" s="105">
        <f t="shared" si="230"/>
        <v>203411.17104422525</v>
      </c>
      <c r="X786" s="112">
        <f t="shared" si="233"/>
        <v>294.48152329917866</v>
      </c>
      <c r="Y786" s="32">
        <f>(uNES*L786+ uOCEX*G786+uEREX*'PH + UC'!H786+uHOEX*I786+uNES*S786+ uOCEX*N786+uEREX*O786+uHOEX*P786)/(1+oDR)^A$5:A$65536</f>
        <v>148.86675418850507</v>
      </c>
    </row>
    <row r="787" spans="1:25" x14ac:dyDescent="0.25">
      <c r="A787" s="4">
        <v>781</v>
      </c>
      <c r="C787" s="110">
        <f>IF(male=0,VLOOKUP((A785:A1619/'Life tables'!$I$2)+age,lifetable,13,1),IF(male=1,VLOOKUP((A785:A1619/'Life tables'!$I$2)+age,lifetable,10,1),"error"))</f>
        <v>1.3000289296523082E-3</v>
      </c>
      <c r="F787" s="101">
        <f t="shared" si="217"/>
        <v>159.89117464655538</v>
      </c>
      <c r="G787" s="101">
        <f t="shared" si="218"/>
        <v>16.061403127038261</v>
      </c>
      <c r="H787" s="101">
        <f t="shared" si="219"/>
        <v>0.3675454783148065</v>
      </c>
      <c r="I787" s="101">
        <f t="shared" si="220"/>
        <v>0.3675454783148065</v>
      </c>
      <c r="J787" s="101">
        <f t="shared" si="221"/>
        <v>115.18930434772899</v>
      </c>
      <c r="K787" s="101">
        <f t="shared" si="222"/>
        <v>25.749337971592499</v>
      </c>
      <c r="L787" s="101">
        <f t="shared" si="231"/>
        <v>2.1560382435660301</v>
      </c>
      <c r="M787" s="101">
        <f t="shared" si="223"/>
        <v>840.10882535344206</v>
      </c>
      <c r="N787" s="101">
        <f t="shared" si="224"/>
        <v>80.904300084410323</v>
      </c>
      <c r="O787" s="101">
        <f t="shared" si="225"/>
        <v>1.9311772568660235</v>
      </c>
      <c r="P787" s="101">
        <f t="shared" si="226"/>
        <v>1.9311772568660235</v>
      </c>
      <c r="Q787" s="101">
        <f t="shared" si="227"/>
        <v>548.97348247835464</v>
      </c>
      <c r="R787" s="101">
        <f t="shared" si="228"/>
        <v>17.089727301674706</v>
      </c>
      <c r="S787" s="101">
        <f t="shared" si="232"/>
        <v>189.27896097527037</v>
      </c>
      <c r="T787" s="101">
        <f t="shared" si="216"/>
        <v>664.16278682608367</v>
      </c>
      <c r="U787" s="101">
        <f t="shared" si="216"/>
        <v>42.839065273267209</v>
      </c>
      <c r="V787" s="33">
        <f t="shared" si="229"/>
        <v>999.9999999999975</v>
      </c>
      <c r="W787" s="105">
        <f t="shared" si="230"/>
        <v>201721.25224877076</v>
      </c>
      <c r="X787" s="112">
        <f t="shared" si="233"/>
        <v>292.99814790064664</v>
      </c>
      <c r="Y787" s="32">
        <f>(uNES*L787+ uOCEX*G787+uEREX*'PH + UC'!H787+uHOEX*I787+uNES*S787+ uOCEX*N787+uEREX*O787+uHOEX*P787)/(1+oDR)^A$5:A$65536</f>
        <v>148.03122548964197</v>
      </c>
    </row>
    <row r="788" spans="1:25" x14ac:dyDescent="0.25">
      <c r="A788" s="4">
        <v>782</v>
      </c>
      <c r="C788" s="110">
        <f>IF(male=0,VLOOKUP((A786:A1620/'Life tables'!$I$2)+age,lifetable,13,1),IF(male=1,VLOOKUP((A786:A1620/'Life tables'!$I$2)+age,lifetable,10,1),"error"))</f>
        <v>1.3000289296523082E-3</v>
      </c>
      <c r="F788" s="101">
        <f t="shared" si="217"/>
        <v>159.89117464655536</v>
      </c>
      <c r="G788" s="101">
        <f t="shared" si="218"/>
        <v>16.061403127038258</v>
      </c>
      <c r="H788" s="101">
        <f t="shared" si="219"/>
        <v>0.36754547831480644</v>
      </c>
      <c r="I788" s="101">
        <f t="shared" si="220"/>
        <v>0.36754547831480644</v>
      </c>
      <c r="J788" s="101">
        <f t="shared" si="221"/>
        <v>115.41900342859111</v>
      </c>
      <c r="K788" s="101">
        <f t="shared" si="222"/>
        <v>25.778149538319418</v>
      </c>
      <c r="L788" s="101">
        <f t="shared" si="231"/>
        <v>1.8975275959769533</v>
      </c>
      <c r="M788" s="101">
        <f t="shared" si="223"/>
        <v>840.10882535344206</v>
      </c>
      <c r="N788" s="101">
        <f t="shared" si="224"/>
        <v>80.904300084410323</v>
      </c>
      <c r="O788" s="101">
        <f t="shared" si="225"/>
        <v>1.9311772568660235</v>
      </c>
      <c r="P788" s="101">
        <f t="shared" si="226"/>
        <v>1.9311772568660235</v>
      </c>
      <c r="Q788" s="101">
        <f t="shared" si="227"/>
        <v>550.17584735861772</v>
      </c>
      <c r="R788" s="101">
        <f t="shared" si="228"/>
        <v>17.112227172354629</v>
      </c>
      <c r="S788" s="101">
        <f t="shared" si="232"/>
        <v>188.05409622432728</v>
      </c>
      <c r="T788" s="101">
        <f t="shared" si="216"/>
        <v>665.59485078720877</v>
      </c>
      <c r="U788" s="101">
        <f t="shared" si="216"/>
        <v>42.890376710674047</v>
      </c>
      <c r="V788" s="33">
        <f t="shared" si="229"/>
        <v>999.99999999999739</v>
      </c>
      <c r="W788" s="105">
        <f t="shared" si="230"/>
        <v>200034.94939568994</v>
      </c>
      <c r="X788" s="112">
        <f t="shared" si="233"/>
        <v>291.51477250211445</v>
      </c>
      <c r="Y788" s="32">
        <f>(uNES*L788+ uOCEX*G788+uEREX*'PH + UC'!H788+uHOEX*I788+uNES*S788+ uOCEX*N788+uEREX*O788+uHOEX*P788)/(1+oDR)^A$5:A$65536</f>
        <v>147.19616505495338</v>
      </c>
    </row>
    <row r="789" spans="1:25" x14ac:dyDescent="0.25">
      <c r="A789" s="4">
        <v>783</v>
      </c>
      <c r="C789" s="110">
        <f>IF(male=0,VLOOKUP((A787:A1621/'Life tables'!$I$2)+age,lifetable,13,1),IF(male=1,VLOOKUP((A787:A1621/'Life tables'!$I$2)+age,lifetable,10,1),"error"))</f>
        <v>1.4280338316089436E-3</v>
      </c>
      <c r="F789" s="101">
        <f t="shared" si="217"/>
        <v>159.89117464655533</v>
      </c>
      <c r="G789" s="101">
        <f t="shared" si="218"/>
        <v>16.061403127038258</v>
      </c>
      <c r="H789" s="101">
        <f t="shared" si="219"/>
        <v>0.36754547831480638</v>
      </c>
      <c r="I789" s="101">
        <f t="shared" si="220"/>
        <v>0.36754547831480638</v>
      </c>
      <c r="J789" s="101">
        <f t="shared" si="221"/>
        <v>115.67131939716599</v>
      </c>
      <c r="K789" s="101">
        <f t="shared" si="222"/>
        <v>25.806961105046337</v>
      </c>
      <c r="L789" s="101">
        <f t="shared" si="231"/>
        <v>1.6164000606751472</v>
      </c>
      <c r="M789" s="101">
        <f t="shared" si="223"/>
        <v>840.10882535344206</v>
      </c>
      <c r="N789" s="101">
        <f t="shared" si="224"/>
        <v>80.904300084410323</v>
      </c>
      <c r="O789" s="101">
        <f t="shared" si="225"/>
        <v>1.9311772568660235</v>
      </c>
      <c r="P789" s="101">
        <f t="shared" si="226"/>
        <v>1.9311772568660235</v>
      </c>
      <c r="Q789" s="101">
        <f t="shared" si="227"/>
        <v>551.49660083401409</v>
      </c>
      <c r="R789" s="101">
        <f t="shared" si="228"/>
        <v>17.134727043034552</v>
      </c>
      <c r="S789" s="101">
        <f t="shared" si="232"/>
        <v>186.71084287825101</v>
      </c>
      <c r="T789" s="101">
        <f t="shared" si="216"/>
        <v>667.16792023118012</v>
      </c>
      <c r="U789" s="101">
        <f t="shared" si="216"/>
        <v>42.941688148080885</v>
      </c>
      <c r="V789" s="33">
        <f t="shared" si="229"/>
        <v>999.99999999999739</v>
      </c>
      <c r="W789" s="105">
        <f t="shared" si="230"/>
        <v>198214.15918407639</v>
      </c>
      <c r="X789" s="112">
        <f t="shared" si="233"/>
        <v>289.89039162073641</v>
      </c>
      <c r="Y789" s="32">
        <f>(uNES*L789+ uOCEX*G789+uEREX*'PH + UC'!H789+uHOEX*I789+uNES*S789+ uOCEX*N789+uEREX*O789+uHOEX*P789)/(1+oDR)^A$5:A$65536</f>
        <v>146.28626263675659</v>
      </c>
    </row>
    <row r="790" spans="1:25" x14ac:dyDescent="0.25">
      <c r="A790" s="4">
        <v>784</v>
      </c>
      <c r="C790" s="110">
        <f>IF(male=0,VLOOKUP((A788:A1622/'Life tables'!$I$2)+age,lifetable,13,1),IF(male=1,VLOOKUP((A788:A1622/'Life tables'!$I$2)+age,lifetable,10,1),"error"))</f>
        <v>1.4280338316089436E-3</v>
      </c>
      <c r="F790" s="101">
        <f t="shared" si="217"/>
        <v>159.8911746465553</v>
      </c>
      <c r="G790" s="101">
        <f t="shared" si="218"/>
        <v>16.061403127038254</v>
      </c>
      <c r="H790" s="101">
        <f t="shared" si="219"/>
        <v>0.36754547831480633</v>
      </c>
      <c r="I790" s="101">
        <f t="shared" si="220"/>
        <v>0.36754547831480633</v>
      </c>
      <c r="J790" s="101">
        <f t="shared" si="221"/>
        <v>115.92363536574086</v>
      </c>
      <c r="K790" s="101">
        <f t="shared" si="222"/>
        <v>25.835772671773256</v>
      </c>
      <c r="L790" s="101">
        <f t="shared" si="231"/>
        <v>1.3352725253733126</v>
      </c>
      <c r="M790" s="101">
        <f t="shared" si="223"/>
        <v>840.10882535344206</v>
      </c>
      <c r="N790" s="101">
        <f t="shared" si="224"/>
        <v>80.904300084410323</v>
      </c>
      <c r="O790" s="101">
        <f t="shared" si="225"/>
        <v>1.9311772568660235</v>
      </c>
      <c r="P790" s="101">
        <f t="shared" si="226"/>
        <v>1.9311772568660235</v>
      </c>
      <c r="Q790" s="101">
        <f t="shared" si="227"/>
        <v>552.81735430941046</v>
      </c>
      <c r="R790" s="101">
        <f t="shared" si="228"/>
        <v>17.157226913714474</v>
      </c>
      <c r="S790" s="101">
        <f t="shared" si="232"/>
        <v>185.36758953217475</v>
      </c>
      <c r="T790" s="101">
        <f t="shared" si="216"/>
        <v>668.74098967515135</v>
      </c>
      <c r="U790" s="101">
        <f t="shared" si="216"/>
        <v>42.99299958548773</v>
      </c>
      <c r="V790" s="33">
        <f t="shared" si="229"/>
        <v>999.99999999999739</v>
      </c>
      <c r="W790" s="105">
        <f t="shared" si="230"/>
        <v>196397.29021204956</v>
      </c>
      <c r="X790" s="112">
        <f t="shared" si="233"/>
        <v>288.26601073935831</v>
      </c>
      <c r="Y790" s="32">
        <f>(uNES*L790+ uOCEX*G790+uEREX*'PH + UC'!H790+uHOEX*I790+uNES*S790+ uOCEX*N790+uEREX*O790+uHOEX*P790)/(1+oDR)^A$5:A$65536</f>
        <v>145.37687139892162</v>
      </c>
    </row>
    <row r="791" spans="1:25" x14ac:dyDescent="0.25">
      <c r="A791" s="4">
        <v>785</v>
      </c>
      <c r="C791" s="110">
        <f>IF(male=0,VLOOKUP((A789:A1623/'Life tables'!$I$2)+age,lifetable,13,1),IF(male=1,VLOOKUP((A789:A1623/'Life tables'!$I$2)+age,lifetable,10,1),"error"))</f>
        <v>1.4280338316089436E-3</v>
      </c>
      <c r="F791" s="101">
        <f t="shared" si="217"/>
        <v>159.89117464655527</v>
      </c>
      <c r="G791" s="101">
        <f t="shared" si="218"/>
        <v>16.06140312703825</v>
      </c>
      <c r="H791" s="101">
        <f t="shared" si="219"/>
        <v>0.36754547831480627</v>
      </c>
      <c r="I791" s="101">
        <f t="shared" si="220"/>
        <v>0.36754547831480627</v>
      </c>
      <c r="J791" s="101">
        <f t="shared" si="221"/>
        <v>116.17595133431574</v>
      </c>
      <c r="K791" s="101">
        <f t="shared" si="222"/>
        <v>25.864584238500175</v>
      </c>
      <c r="L791" s="101">
        <f t="shared" si="231"/>
        <v>1.0541449900714781</v>
      </c>
      <c r="M791" s="101">
        <f t="shared" si="223"/>
        <v>840.10882535344206</v>
      </c>
      <c r="N791" s="101">
        <f t="shared" si="224"/>
        <v>80.904300084410323</v>
      </c>
      <c r="O791" s="101">
        <f t="shared" si="225"/>
        <v>1.9311772568660235</v>
      </c>
      <c r="P791" s="101">
        <f t="shared" si="226"/>
        <v>1.9311772568660235</v>
      </c>
      <c r="Q791" s="101">
        <f t="shared" si="227"/>
        <v>554.13810778480683</v>
      </c>
      <c r="R791" s="101">
        <f t="shared" si="228"/>
        <v>17.179726784394397</v>
      </c>
      <c r="S791" s="101">
        <f t="shared" si="232"/>
        <v>184.02433618609848</v>
      </c>
      <c r="T791" s="101">
        <f t="shared" si="216"/>
        <v>670.31405911912259</v>
      </c>
      <c r="U791" s="101">
        <f t="shared" si="216"/>
        <v>43.044311022894576</v>
      </c>
      <c r="V791" s="33">
        <f t="shared" si="229"/>
        <v>999.99999999999727</v>
      </c>
      <c r="W791" s="105">
        <f t="shared" si="230"/>
        <v>194584.33587108777</v>
      </c>
      <c r="X791" s="112">
        <f t="shared" si="233"/>
        <v>286.64162985798021</v>
      </c>
      <c r="Y791" s="32">
        <f>(uNES*L791+ uOCEX*G791+uEREX*'PH + UC'!H791+uHOEX*I791+uNES*S791+ uOCEX*N791+uEREX*O791+uHOEX*P791)/(1+oDR)^A$5:A$65536</f>
        <v>144.46799112268496</v>
      </c>
    </row>
    <row r="792" spans="1:25" x14ac:dyDescent="0.25">
      <c r="A792" s="4">
        <v>786</v>
      </c>
      <c r="C792" s="110">
        <f>IF(male=0,VLOOKUP((A790:A1624/'Life tables'!$I$2)+age,lifetable,13,1),IF(male=1,VLOOKUP((A790:A1624/'Life tables'!$I$2)+age,lifetable,10,1),"error"))</f>
        <v>1.4280338316089436E-3</v>
      </c>
      <c r="F792" s="101">
        <f t="shared" si="217"/>
        <v>159.89117464655524</v>
      </c>
      <c r="G792" s="101">
        <f t="shared" si="218"/>
        <v>16.061403127038247</v>
      </c>
      <c r="H792" s="101">
        <f t="shared" si="219"/>
        <v>0.36754547831480622</v>
      </c>
      <c r="I792" s="101">
        <f t="shared" si="220"/>
        <v>0.36754547831480622</v>
      </c>
      <c r="J792" s="101">
        <f t="shared" si="221"/>
        <v>116.42826730289062</v>
      </c>
      <c r="K792" s="101">
        <f t="shared" si="222"/>
        <v>25.893395805227094</v>
      </c>
      <c r="L792" s="101">
        <f t="shared" si="231"/>
        <v>0.77301745476967199</v>
      </c>
      <c r="M792" s="101">
        <f t="shared" si="223"/>
        <v>840.10882535344206</v>
      </c>
      <c r="N792" s="101">
        <f t="shared" si="224"/>
        <v>80.904300084410323</v>
      </c>
      <c r="O792" s="101">
        <f t="shared" si="225"/>
        <v>1.9311772568660235</v>
      </c>
      <c r="P792" s="101">
        <f t="shared" si="226"/>
        <v>1.9311772568660235</v>
      </c>
      <c r="Q792" s="101">
        <f t="shared" si="227"/>
        <v>555.45886126020321</v>
      </c>
      <c r="R792" s="101">
        <f t="shared" si="228"/>
        <v>17.20222665507432</v>
      </c>
      <c r="S792" s="101">
        <f t="shared" si="232"/>
        <v>182.6810828400221</v>
      </c>
      <c r="T792" s="101">
        <f t="shared" si="216"/>
        <v>671.88712856309382</v>
      </c>
      <c r="U792" s="101">
        <f t="shared" si="216"/>
        <v>43.095622460301414</v>
      </c>
      <c r="V792" s="33">
        <f t="shared" si="229"/>
        <v>999.99999999999727</v>
      </c>
      <c r="W792" s="105">
        <f t="shared" si="230"/>
        <v>192775.28956268061</v>
      </c>
      <c r="X792" s="112">
        <f t="shared" si="233"/>
        <v>285.01724897660199</v>
      </c>
      <c r="Y792" s="32">
        <f>(uNES*L792+ uOCEX*G792+uEREX*'PH + UC'!H792+uHOEX*I792+uNES*S792+ uOCEX*N792+uEREX*O792+uHOEX*P792)/(1+oDR)^A$5:A$65536</f>
        <v>143.55962158936646</v>
      </c>
    </row>
    <row r="793" spans="1:25" x14ac:dyDescent="0.25">
      <c r="A793" s="4">
        <v>787</v>
      </c>
      <c r="C793" s="110">
        <f>IF(male=0,VLOOKUP((A791:A1625/'Life tables'!$I$2)+age,lifetable,13,1),IF(male=1,VLOOKUP((A791:A1625/'Life tables'!$I$2)+age,lifetable,10,1),"error"))</f>
        <v>1.4280338316089436E-3</v>
      </c>
      <c r="F793" s="101">
        <f t="shared" si="217"/>
        <v>159.89117464655521</v>
      </c>
      <c r="G793" s="101">
        <f t="shared" si="218"/>
        <v>16.061403127038243</v>
      </c>
      <c r="H793" s="101">
        <f t="shared" si="219"/>
        <v>0.36754547831480611</v>
      </c>
      <c r="I793" s="101">
        <f t="shared" si="220"/>
        <v>0.36754547831480611</v>
      </c>
      <c r="J793" s="101">
        <f t="shared" si="221"/>
        <v>116.68058327146549</v>
      </c>
      <c r="K793" s="101">
        <f t="shared" si="222"/>
        <v>25.922207371954013</v>
      </c>
      <c r="L793" s="101">
        <f t="shared" si="231"/>
        <v>0.49188991946783744</v>
      </c>
      <c r="M793" s="101">
        <f t="shared" si="223"/>
        <v>840.10882535344206</v>
      </c>
      <c r="N793" s="101">
        <f t="shared" si="224"/>
        <v>80.904300084410323</v>
      </c>
      <c r="O793" s="101">
        <f t="shared" si="225"/>
        <v>1.9311772568660235</v>
      </c>
      <c r="P793" s="101">
        <f t="shared" si="226"/>
        <v>1.9311772568660235</v>
      </c>
      <c r="Q793" s="101">
        <f t="shared" si="227"/>
        <v>556.77961473559958</v>
      </c>
      <c r="R793" s="101">
        <f t="shared" si="228"/>
        <v>17.224726525754242</v>
      </c>
      <c r="S793" s="101">
        <f t="shared" si="232"/>
        <v>181.33782949394583</v>
      </c>
      <c r="T793" s="101">
        <f t="shared" si="216"/>
        <v>673.46019800706506</v>
      </c>
      <c r="U793" s="101">
        <f t="shared" si="216"/>
        <v>43.146933897708251</v>
      </c>
      <c r="V793" s="33">
        <f t="shared" si="229"/>
        <v>999.99999999999727</v>
      </c>
      <c r="W793" s="105">
        <f t="shared" si="230"/>
        <v>190970.14469831454</v>
      </c>
      <c r="X793" s="112">
        <f t="shared" si="233"/>
        <v>283.39286809522389</v>
      </c>
      <c r="Y793" s="32">
        <f>(uNES*L793+ uOCEX*G793+uEREX*'PH + UC'!H793+uHOEX*I793+uNES*S793+ uOCEX*N793+uEREX*O793+uHOEX*P793)/(1+oDR)^A$5:A$65536</f>
        <v>142.65176258036965</v>
      </c>
    </row>
    <row r="794" spans="1:25" x14ac:dyDescent="0.25">
      <c r="A794" s="4">
        <v>788</v>
      </c>
      <c r="C794" s="110">
        <f>IF(male=0,VLOOKUP((A792:A1626/'Life tables'!$I$2)+age,lifetable,13,1),IF(male=1,VLOOKUP((A792:A1626/'Life tables'!$I$2)+age,lifetable,10,1),"error"))</f>
        <v>1.4280338316089436E-3</v>
      </c>
      <c r="F794" s="101">
        <f t="shared" si="217"/>
        <v>159.89117464655519</v>
      </c>
      <c r="G794" s="101">
        <f t="shared" si="218"/>
        <v>16.061403127038243</v>
      </c>
      <c r="H794" s="101">
        <f t="shared" si="219"/>
        <v>0.36754547831480605</v>
      </c>
      <c r="I794" s="101">
        <f t="shared" si="220"/>
        <v>0.36754547831480605</v>
      </c>
      <c r="J794" s="101">
        <f t="shared" si="221"/>
        <v>116.93289924004037</v>
      </c>
      <c r="K794" s="101">
        <f t="shared" si="222"/>
        <v>25.951018938680932</v>
      </c>
      <c r="L794" s="101">
        <f t="shared" si="231"/>
        <v>0.21076238416603132</v>
      </c>
      <c r="M794" s="101">
        <f t="shared" si="223"/>
        <v>840.10882535344206</v>
      </c>
      <c r="N794" s="101">
        <f t="shared" si="224"/>
        <v>80.904300084410323</v>
      </c>
      <c r="O794" s="101">
        <f t="shared" si="225"/>
        <v>1.9311772568660235</v>
      </c>
      <c r="P794" s="101">
        <f t="shared" si="226"/>
        <v>1.9311772568660235</v>
      </c>
      <c r="Q794" s="101">
        <f t="shared" si="227"/>
        <v>558.10036821099595</v>
      </c>
      <c r="R794" s="101">
        <f t="shared" si="228"/>
        <v>17.247226396434165</v>
      </c>
      <c r="S794" s="101">
        <f t="shared" si="232"/>
        <v>179.99457614786957</v>
      </c>
      <c r="T794" s="101">
        <f t="shared" si="216"/>
        <v>675.03326745103629</v>
      </c>
      <c r="U794" s="101">
        <f t="shared" si="216"/>
        <v>43.198245335115097</v>
      </c>
      <c r="V794" s="33">
        <f t="shared" si="229"/>
        <v>999.99999999999727</v>
      </c>
      <c r="W794" s="105">
        <f t="shared" si="230"/>
        <v>189168.89469945853</v>
      </c>
      <c r="X794" s="112">
        <f t="shared" si="233"/>
        <v>281.76848721384579</v>
      </c>
      <c r="Y794" s="32">
        <f>(uNES*L794+ uOCEX*G794+uEREX*'PH + UC'!H794+uHOEX*I794+uNES*S794+ uOCEX*N794+uEREX*O794+uHOEX*P794)/(1+oDR)^A$5:A$65536</f>
        <v>141.74441387718133</v>
      </c>
    </row>
    <row r="795" spans="1:25" x14ac:dyDescent="0.25">
      <c r="A795" s="4">
        <v>789</v>
      </c>
      <c r="C795" s="110">
        <f>IF(male=0,VLOOKUP((A793:A1627/'Life tables'!$I$2)+age,lifetable,13,1),IF(male=1,VLOOKUP((A793:A1627/'Life tables'!$I$2)+age,lifetable,10,1),"error"))</f>
        <v>1.4280338316089436E-3</v>
      </c>
      <c r="F795" s="101">
        <f t="shared" si="217"/>
        <v>159.89117464655519</v>
      </c>
      <c r="G795" s="101">
        <f t="shared" si="218"/>
        <v>16.061403127038243</v>
      </c>
      <c r="H795" s="101">
        <f t="shared" si="219"/>
        <v>0.36754547831480605</v>
      </c>
      <c r="I795" s="101">
        <f t="shared" si="220"/>
        <v>0.36754547831480605</v>
      </c>
      <c r="J795" s="101">
        <f t="shared" si="221"/>
        <v>117.18521520861525</v>
      </c>
      <c r="K795" s="101">
        <f t="shared" si="222"/>
        <v>25.97983050540785</v>
      </c>
      <c r="L795" s="101">
        <f t="shared" si="231"/>
        <v>-7.0365151135774795E-2</v>
      </c>
      <c r="M795" s="101">
        <f t="shared" si="223"/>
        <v>840.10882535344206</v>
      </c>
      <c r="N795" s="101">
        <f t="shared" si="224"/>
        <v>80.904300084410323</v>
      </c>
      <c r="O795" s="101">
        <f t="shared" si="225"/>
        <v>1.9311772568660235</v>
      </c>
      <c r="P795" s="101">
        <f t="shared" si="226"/>
        <v>1.9311772568660235</v>
      </c>
      <c r="Q795" s="101">
        <f t="shared" si="227"/>
        <v>559.42112168639233</v>
      </c>
      <c r="R795" s="101">
        <f t="shared" si="228"/>
        <v>17.269726267114088</v>
      </c>
      <c r="S795" s="101">
        <f t="shared" si="232"/>
        <v>178.6513228017933</v>
      </c>
      <c r="T795" s="101">
        <f t="shared" si="216"/>
        <v>676.60633689500753</v>
      </c>
      <c r="U795" s="101">
        <f t="shared" si="216"/>
        <v>43.249556772521942</v>
      </c>
      <c r="V795" s="33">
        <f t="shared" si="229"/>
        <v>999.99999999999727</v>
      </c>
      <c r="W795" s="105">
        <f t="shared" si="230"/>
        <v>187371.5329975496</v>
      </c>
      <c r="X795" s="112">
        <f t="shared" si="233"/>
        <v>280.14410633246774</v>
      </c>
      <c r="Y795" s="32">
        <f>(uNES*L795+ uOCEX*G795+uEREX*'PH + UC'!H795+uHOEX*I795+uNES*S795+ uOCEX*N795+uEREX*O795+uHOEX*P795)/(1+oDR)^A$5:A$65536</f>
        <v>140.83757526137194</v>
      </c>
    </row>
    <row r="796" spans="1:25" x14ac:dyDescent="0.25">
      <c r="A796" s="4">
        <v>790</v>
      </c>
      <c r="C796" s="110">
        <f>IF(male=0,VLOOKUP((A794:A1628/'Life tables'!$I$2)+age,lifetable,13,1),IF(male=1,VLOOKUP((A794:A1628/'Life tables'!$I$2)+age,lifetable,10,1),"error"))</f>
        <v>1.4280338316089436E-3</v>
      </c>
      <c r="F796" s="101">
        <f t="shared" si="217"/>
        <v>159.89117464655519</v>
      </c>
      <c r="G796" s="101">
        <f t="shared" si="218"/>
        <v>16.061403127038243</v>
      </c>
      <c r="H796" s="101">
        <f t="shared" si="219"/>
        <v>0.36754547831480605</v>
      </c>
      <c r="I796" s="101">
        <f t="shared" si="220"/>
        <v>0.36754547831480605</v>
      </c>
      <c r="J796" s="101">
        <f t="shared" si="221"/>
        <v>117.43753117719012</v>
      </c>
      <c r="K796" s="101">
        <f t="shared" si="222"/>
        <v>26.008642072134769</v>
      </c>
      <c r="L796" s="101">
        <f t="shared" si="231"/>
        <v>-0.35149268643755249</v>
      </c>
      <c r="M796" s="101">
        <f t="shared" si="223"/>
        <v>840.10882535344206</v>
      </c>
      <c r="N796" s="101">
        <f t="shared" si="224"/>
        <v>80.904300084410323</v>
      </c>
      <c r="O796" s="101">
        <f t="shared" si="225"/>
        <v>1.9311772568660235</v>
      </c>
      <c r="P796" s="101">
        <f t="shared" si="226"/>
        <v>1.9311772568660235</v>
      </c>
      <c r="Q796" s="101">
        <f t="shared" si="227"/>
        <v>560.7418751617887</v>
      </c>
      <c r="R796" s="101">
        <f t="shared" si="228"/>
        <v>17.29222613779401</v>
      </c>
      <c r="S796" s="101">
        <f t="shared" si="232"/>
        <v>177.30806945571692</v>
      </c>
      <c r="T796" s="101">
        <f t="shared" si="216"/>
        <v>678.17940633897888</v>
      </c>
      <c r="U796" s="101">
        <f t="shared" si="216"/>
        <v>43.30086820992878</v>
      </c>
      <c r="V796" s="33">
        <f t="shared" si="229"/>
        <v>999.99999999999727</v>
      </c>
      <c r="W796" s="105">
        <f t="shared" si="230"/>
        <v>185578.053033979</v>
      </c>
      <c r="X796" s="112">
        <f t="shared" si="233"/>
        <v>278.51972545108958</v>
      </c>
      <c r="Y796" s="32">
        <f>(uNES*L796+ uOCEX*G796+uEREX*'PH + UC'!H796+uHOEX*I796+uNES*S796+ uOCEX*N796+uEREX*O796+uHOEX*P796)/(1+oDR)^A$5:A$65536</f>
        <v>139.9312465145953</v>
      </c>
    </row>
    <row r="797" spans="1:25" x14ac:dyDescent="0.25">
      <c r="A797" s="4">
        <v>791</v>
      </c>
      <c r="C797" s="110">
        <f>IF(male=0,VLOOKUP((A795:A1629/'Life tables'!$I$2)+age,lifetable,13,1),IF(male=1,VLOOKUP((A795:A1629/'Life tables'!$I$2)+age,lifetable,10,1),"error"))</f>
        <v>1.4280338316089436E-3</v>
      </c>
      <c r="F797" s="101">
        <f t="shared" si="217"/>
        <v>159.89117464655519</v>
      </c>
      <c r="G797" s="101">
        <f t="shared" si="218"/>
        <v>16.061403127038243</v>
      </c>
      <c r="H797" s="101">
        <f t="shared" si="219"/>
        <v>0.36754547831480605</v>
      </c>
      <c r="I797" s="101">
        <f t="shared" si="220"/>
        <v>0.36754547831480605</v>
      </c>
      <c r="J797" s="101">
        <f t="shared" si="221"/>
        <v>117.689847145765</v>
      </c>
      <c r="K797" s="101">
        <f t="shared" si="222"/>
        <v>26.037453638861688</v>
      </c>
      <c r="L797" s="101">
        <f t="shared" si="231"/>
        <v>-0.63262022173935861</v>
      </c>
      <c r="M797" s="101">
        <f t="shared" si="223"/>
        <v>840.10882535344206</v>
      </c>
      <c r="N797" s="101">
        <f t="shared" si="224"/>
        <v>80.904300084410323</v>
      </c>
      <c r="O797" s="101">
        <f t="shared" si="225"/>
        <v>1.9311772568660235</v>
      </c>
      <c r="P797" s="101">
        <f t="shared" si="226"/>
        <v>1.9311772568660235</v>
      </c>
      <c r="Q797" s="101">
        <f t="shared" si="227"/>
        <v>562.06262863718507</v>
      </c>
      <c r="R797" s="101">
        <f t="shared" si="228"/>
        <v>17.314726008473933</v>
      </c>
      <c r="S797" s="101">
        <f t="shared" si="232"/>
        <v>175.96481610964065</v>
      </c>
      <c r="T797" s="101">
        <f t="shared" si="216"/>
        <v>679.75247578295011</v>
      </c>
      <c r="U797" s="101">
        <f t="shared" si="216"/>
        <v>43.352179647335618</v>
      </c>
      <c r="V797" s="33">
        <f t="shared" si="229"/>
        <v>999.99999999999727</v>
      </c>
      <c r="W797" s="105">
        <f t="shared" si="230"/>
        <v>183788.44826007792</v>
      </c>
      <c r="X797" s="112">
        <f t="shared" si="233"/>
        <v>276.89534456971148</v>
      </c>
      <c r="Y797" s="32">
        <f>(uNES*L797+ uOCEX*G797+uEREX*'PH + UC'!H797+uHOEX*I797+uNES*S797+ uOCEX*N797+uEREX*O797+uHOEX*P797)/(1+oDR)^A$5:A$65536</f>
        <v>139.02542741858858</v>
      </c>
    </row>
    <row r="798" spans="1:25" x14ac:dyDescent="0.25">
      <c r="A798" s="4">
        <v>792</v>
      </c>
      <c r="C798" s="110">
        <f>IF(male=0,VLOOKUP((A796:A1630/'Life tables'!$I$2)+age,lifetable,13,1),IF(male=1,VLOOKUP((A796:A1630/'Life tables'!$I$2)+age,lifetable,10,1),"error"))</f>
        <v>1.4280338316089436E-3</v>
      </c>
      <c r="F798" s="101">
        <f t="shared" si="217"/>
        <v>159.89117464655519</v>
      </c>
      <c r="G798" s="101">
        <f t="shared" si="218"/>
        <v>16.061403127038243</v>
      </c>
      <c r="H798" s="101">
        <f t="shared" si="219"/>
        <v>0.36754547831480605</v>
      </c>
      <c r="I798" s="101">
        <f t="shared" si="220"/>
        <v>0.36754547831480605</v>
      </c>
      <c r="J798" s="101">
        <f t="shared" si="221"/>
        <v>117.94216311433988</v>
      </c>
      <c r="K798" s="101">
        <f t="shared" si="222"/>
        <v>26.066265205588607</v>
      </c>
      <c r="L798" s="101">
        <f t="shared" si="231"/>
        <v>-0.91374775704113631</v>
      </c>
      <c r="M798" s="101">
        <f t="shared" si="223"/>
        <v>840.10882535344206</v>
      </c>
      <c r="N798" s="101">
        <f t="shared" si="224"/>
        <v>80.904300084410323</v>
      </c>
      <c r="O798" s="101">
        <f t="shared" si="225"/>
        <v>1.9311772568660235</v>
      </c>
      <c r="P798" s="101">
        <f t="shared" si="226"/>
        <v>1.9311772568660235</v>
      </c>
      <c r="Q798" s="101">
        <f t="shared" si="227"/>
        <v>563.38338211258144</v>
      </c>
      <c r="R798" s="101">
        <f t="shared" si="228"/>
        <v>17.337225879153856</v>
      </c>
      <c r="S798" s="101">
        <f t="shared" si="232"/>
        <v>174.62156276356438</v>
      </c>
      <c r="T798" s="101">
        <f t="shared" si="216"/>
        <v>681.32554522692135</v>
      </c>
      <c r="U798" s="101">
        <f t="shared" si="216"/>
        <v>43.403491084742463</v>
      </c>
      <c r="V798" s="33">
        <f t="shared" si="229"/>
        <v>999.99999999999727</v>
      </c>
      <c r="W798" s="105">
        <f t="shared" si="230"/>
        <v>182002.71213710328</v>
      </c>
      <c r="X798" s="112">
        <f t="shared" si="233"/>
        <v>275.2709636883335</v>
      </c>
      <c r="Y798" s="32">
        <f>(uNES*L798+ uOCEX*G798+uEREX*'PH + UC'!H798+uHOEX*I798+uNES*S798+ uOCEX*N798+uEREX*O798+uHOEX*P798)/(1+oDR)^A$5:A$65536</f>
        <v>138.12011775517237</v>
      </c>
    </row>
    <row r="799" spans="1:25" x14ac:dyDescent="0.25">
      <c r="A799" s="4">
        <v>793</v>
      </c>
      <c r="C799" s="110">
        <f>IF(male=0,VLOOKUP((A797:A1631/'Life tables'!$I$2)+age,lifetable,13,1),IF(male=1,VLOOKUP((A797:A1631/'Life tables'!$I$2)+age,lifetable,10,1),"error"))</f>
        <v>1.4280338316089436E-3</v>
      </c>
      <c r="F799" s="101">
        <f t="shared" si="217"/>
        <v>159.89117464655519</v>
      </c>
      <c r="G799" s="101">
        <f t="shared" si="218"/>
        <v>16.061403127038243</v>
      </c>
      <c r="H799" s="101">
        <f t="shared" si="219"/>
        <v>0.36754547831480605</v>
      </c>
      <c r="I799" s="101">
        <f t="shared" si="220"/>
        <v>0.36754547831480605</v>
      </c>
      <c r="J799" s="101">
        <f t="shared" si="221"/>
        <v>118.19447908291475</v>
      </c>
      <c r="K799" s="101">
        <f t="shared" si="222"/>
        <v>26.095076772315526</v>
      </c>
      <c r="L799" s="101">
        <f t="shared" si="231"/>
        <v>-1.1948752923429709</v>
      </c>
      <c r="M799" s="101">
        <f t="shared" si="223"/>
        <v>840.10882535344206</v>
      </c>
      <c r="N799" s="101">
        <f t="shared" si="224"/>
        <v>80.904300084410323</v>
      </c>
      <c r="O799" s="101">
        <f t="shared" si="225"/>
        <v>1.9311772568660235</v>
      </c>
      <c r="P799" s="101">
        <f t="shared" si="226"/>
        <v>1.9311772568660235</v>
      </c>
      <c r="Q799" s="101">
        <f t="shared" si="227"/>
        <v>564.70413558797782</v>
      </c>
      <c r="R799" s="101">
        <f t="shared" si="228"/>
        <v>17.359725749833778</v>
      </c>
      <c r="S799" s="101">
        <f t="shared" si="232"/>
        <v>173.27830941748812</v>
      </c>
      <c r="T799" s="101">
        <f t="shared" si="216"/>
        <v>682.89861467089258</v>
      </c>
      <c r="U799" s="101">
        <f t="shared" si="216"/>
        <v>43.454802522149308</v>
      </c>
      <c r="V799" s="33">
        <f t="shared" si="229"/>
        <v>999.99999999999727</v>
      </c>
      <c r="W799" s="105">
        <f t="shared" si="230"/>
        <v>180220.83813622306</v>
      </c>
      <c r="X799" s="112">
        <f t="shared" si="233"/>
        <v>273.64658280695539</v>
      </c>
      <c r="Y799" s="32">
        <f>(uNES*L799+ uOCEX*G799+uEREX*'PH + UC'!H799+uHOEX*I799+uNES*S799+ uOCEX*N799+uEREX*O799+uHOEX*P799)/(1+oDR)^A$5:A$65536</f>
        <v>137.2153173062506</v>
      </c>
    </row>
    <row r="800" spans="1:25" x14ac:dyDescent="0.25">
      <c r="A800" s="4">
        <v>794</v>
      </c>
      <c r="C800" s="110">
        <f>IF(male=0,VLOOKUP((A798:A1632/'Life tables'!$I$2)+age,lifetable,13,1),IF(male=1,VLOOKUP((A798:A1632/'Life tables'!$I$2)+age,lifetable,10,1),"error"))</f>
        <v>1.4280338316089436E-3</v>
      </c>
      <c r="F800" s="101">
        <f t="shared" si="217"/>
        <v>159.89117464655519</v>
      </c>
      <c r="G800" s="101">
        <f t="shared" si="218"/>
        <v>16.061403127038243</v>
      </c>
      <c r="H800" s="101">
        <f t="shared" si="219"/>
        <v>0.36754547831480605</v>
      </c>
      <c r="I800" s="101">
        <f t="shared" si="220"/>
        <v>0.36754547831480605</v>
      </c>
      <c r="J800" s="101">
        <f t="shared" si="221"/>
        <v>118.44679505148963</v>
      </c>
      <c r="K800" s="101">
        <f t="shared" si="222"/>
        <v>26.123888339042445</v>
      </c>
      <c r="L800" s="101">
        <f t="shared" si="231"/>
        <v>-1.4760028276447485</v>
      </c>
      <c r="M800" s="101">
        <f t="shared" si="223"/>
        <v>840.10882535344206</v>
      </c>
      <c r="N800" s="101">
        <f t="shared" si="224"/>
        <v>80.904300084410323</v>
      </c>
      <c r="O800" s="101">
        <f t="shared" si="225"/>
        <v>1.9311772568660235</v>
      </c>
      <c r="P800" s="101">
        <f t="shared" si="226"/>
        <v>1.9311772568660235</v>
      </c>
      <c r="Q800" s="101">
        <f t="shared" si="227"/>
        <v>566.02488906337419</v>
      </c>
      <c r="R800" s="101">
        <f t="shared" si="228"/>
        <v>17.382225620513701</v>
      </c>
      <c r="S800" s="101">
        <f t="shared" si="232"/>
        <v>171.93505607141174</v>
      </c>
      <c r="T800" s="101">
        <f t="shared" si="216"/>
        <v>684.47168411486382</v>
      </c>
      <c r="U800" s="101">
        <f t="shared" si="216"/>
        <v>43.506113959556146</v>
      </c>
      <c r="V800" s="33">
        <f t="shared" si="229"/>
        <v>999.99999999999727</v>
      </c>
      <c r="W800" s="105">
        <f t="shared" si="230"/>
        <v>178442.81973850302</v>
      </c>
      <c r="X800" s="112">
        <f t="shared" si="233"/>
        <v>272.02220192557718</v>
      </c>
      <c r="Y800" s="32">
        <f>(uNES*L800+ uOCEX*G800+uEREX*'PH + UC'!H800+uHOEX*I800+uNES*S800+ uOCEX*N800+uEREX*O800+uHOEX*P800)/(1+oDR)^A$5:A$65536</f>
        <v>136.31102585381043</v>
      </c>
    </row>
    <row r="801" spans="1:25" x14ac:dyDescent="0.25">
      <c r="A801" s="4">
        <v>795</v>
      </c>
      <c r="C801" s="110">
        <f>IF(male=0,VLOOKUP((A799:A1633/'Life tables'!$I$2)+age,lifetable,13,1),IF(male=1,VLOOKUP((A799:A1633/'Life tables'!$I$2)+age,lifetable,10,1),"error"))</f>
        <v>1.4280338316089436E-3</v>
      </c>
      <c r="F801" s="101">
        <f t="shared" si="217"/>
        <v>159.89117464655519</v>
      </c>
      <c r="G801" s="101">
        <f t="shared" si="218"/>
        <v>16.061403127038243</v>
      </c>
      <c r="H801" s="101">
        <f t="shared" si="219"/>
        <v>0.36754547831480605</v>
      </c>
      <c r="I801" s="101">
        <f t="shared" si="220"/>
        <v>0.36754547831480605</v>
      </c>
      <c r="J801" s="101">
        <f t="shared" si="221"/>
        <v>118.69911102006451</v>
      </c>
      <c r="K801" s="101">
        <f t="shared" si="222"/>
        <v>26.152699905769364</v>
      </c>
      <c r="L801" s="101">
        <f t="shared" si="231"/>
        <v>-1.7571303629465547</v>
      </c>
      <c r="M801" s="101">
        <f t="shared" si="223"/>
        <v>840.10882535344206</v>
      </c>
      <c r="N801" s="101">
        <f t="shared" si="224"/>
        <v>80.904300084410323</v>
      </c>
      <c r="O801" s="101">
        <f t="shared" si="225"/>
        <v>1.9311772568660235</v>
      </c>
      <c r="P801" s="101">
        <f t="shared" si="226"/>
        <v>1.9311772568660235</v>
      </c>
      <c r="Q801" s="101">
        <f t="shared" si="227"/>
        <v>567.34564253877056</v>
      </c>
      <c r="R801" s="101">
        <f t="shared" si="228"/>
        <v>17.404725491193624</v>
      </c>
      <c r="S801" s="101">
        <f t="shared" si="232"/>
        <v>170.59180272533547</v>
      </c>
      <c r="T801" s="101">
        <f t="shared" si="216"/>
        <v>686.04475355883505</v>
      </c>
      <c r="U801" s="101">
        <f t="shared" si="216"/>
        <v>43.557425396962984</v>
      </c>
      <c r="V801" s="33">
        <f t="shared" si="229"/>
        <v>999.99999999999727</v>
      </c>
      <c r="W801" s="105">
        <f t="shared" si="230"/>
        <v>176668.65043489216</v>
      </c>
      <c r="X801" s="112">
        <f t="shared" si="233"/>
        <v>270.39782104419913</v>
      </c>
      <c r="Y801" s="32">
        <f>(uNES*L801+ uOCEX*G801+uEREX*'PH + UC'!H801+uHOEX*I801+uNES*S801+ uOCEX*N801+uEREX*O801+uHOEX*P801)/(1+oDR)^A$5:A$65536</f>
        <v>135.40724317992252</v>
      </c>
    </row>
    <row r="802" spans="1:25" x14ac:dyDescent="0.25">
      <c r="A802" s="4">
        <v>796</v>
      </c>
      <c r="C802" s="110">
        <f>IF(male=0,VLOOKUP((A800:A1634/'Life tables'!$I$2)+age,lifetable,13,1),IF(male=1,VLOOKUP((A800:A1634/'Life tables'!$I$2)+age,lifetable,10,1),"error"))</f>
        <v>1.4280338316089436E-3</v>
      </c>
      <c r="F802" s="101">
        <f t="shared" si="217"/>
        <v>159.89117464655519</v>
      </c>
      <c r="G802" s="101">
        <f t="shared" si="218"/>
        <v>16.061403127038243</v>
      </c>
      <c r="H802" s="101">
        <f t="shared" si="219"/>
        <v>0.36754547831480605</v>
      </c>
      <c r="I802" s="101">
        <f t="shared" si="220"/>
        <v>0.36754547831480605</v>
      </c>
      <c r="J802" s="101">
        <f t="shared" si="221"/>
        <v>118.95142698863938</v>
      </c>
      <c r="K802" s="101">
        <f t="shared" si="222"/>
        <v>26.181511472496283</v>
      </c>
      <c r="L802" s="101">
        <f t="shared" si="231"/>
        <v>-2.0382578982483324</v>
      </c>
      <c r="M802" s="101">
        <f t="shared" si="223"/>
        <v>840.10882535344206</v>
      </c>
      <c r="N802" s="101">
        <f t="shared" si="224"/>
        <v>80.904300084410323</v>
      </c>
      <c r="O802" s="101">
        <f t="shared" si="225"/>
        <v>1.9311772568660235</v>
      </c>
      <c r="P802" s="101">
        <f t="shared" si="226"/>
        <v>1.9311772568660235</v>
      </c>
      <c r="Q802" s="101">
        <f t="shared" si="227"/>
        <v>568.66639601416693</v>
      </c>
      <c r="R802" s="101">
        <f t="shared" si="228"/>
        <v>17.427225361873546</v>
      </c>
      <c r="S802" s="101">
        <f t="shared" si="232"/>
        <v>169.2485493792592</v>
      </c>
      <c r="T802" s="101">
        <f t="shared" si="216"/>
        <v>687.61782300280629</v>
      </c>
      <c r="U802" s="101">
        <f t="shared" si="216"/>
        <v>43.608736834369829</v>
      </c>
      <c r="V802" s="33">
        <f t="shared" si="229"/>
        <v>999.99999999999727</v>
      </c>
      <c r="W802" s="105">
        <f t="shared" si="230"/>
        <v>174898.32372620856</v>
      </c>
      <c r="X802" s="112">
        <f t="shared" si="233"/>
        <v>268.77344016282109</v>
      </c>
      <c r="Y802" s="32">
        <f>(uNES*L802+ uOCEX*G802+uEREX*'PH + UC'!H802+uHOEX*I802+uNES*S802+ uOCEX*N802+uEREX*O802+uHOEX*P802)/(1+oDR)^A$5:A$65536</f>
        <v>134.50396906674052</v>
      </c>
    </row>
    <row r="803" spans="1:25" x14ac:dyDescent="0.25">
      <c r="A803" s="4">
        <v>797</v>
      </c>
      <c r="C803" s="110">
        <f>IF(male=0,VLOOKUP((A801:A1635/'Life tables'!$I$2)+age,lifetable,13,1),IF(male=1,VLOOKUP((A801:A1635/'Life tables'!$I$2)+age,lifetable,10,1),"error"))</f>
        <v>1.4280338316089436E-3</v>
      </c>
      <c r="F803" s="101">
        <f t="shared" si="217"/>
        <v>159.89117464655519</v>
      </c>
      <c r="G803" s="101">
        <f t="shared" si="218"/>
        <v>16.061403127038243</v>
      </c>
      <c r="H803" s="101">
        <f t="shared" si="219"/>
        <v>0.36754547831480605</v>
      </c>
      <c r="I803" s="101">
        <f t="shared" si="220"/>
        <v>0.36754547831480605</v>
      </c>
      <c r="J803" s="101">
        <f t="shared" si="221"/>
        <v>119.20374295721426</v>
      </c>
      <c r="K803" s="101">
        <f t="shared" si="222"/>
        <v>26.210323039223201</v>
      </c>
      <c r="L803" s="101">
        <f t="shared" si="231"/>
        <v>-2.3193854335501385</v>
      </c>
      <c r="M803" s="101">
        <f t="shared" si="223"/>
        <v>840.10882535344206</v>
      </c>
      <c r="N803" s="101">
        <f t="shared" si="224"/>
        <v>80.904300084410323</v>
      </c>
      <c r="O803" s="101">
        <f t="shared" si="225"/>
        <v>1.9311772568660235</v>
      </c>
      <c r="P803" s="101">
        <f t="shared" si="226"/>
        <v>1.9311772568660235</v>
      </c>
      <c r="Q803" s="101">
        <f t="shared" si="227"/>
        <v>569.98714948956331</v>
      </c>
      <c r="R803" s="101">
        <f t="shared" si="228"/>
        <v>17.449725232553469</v>
      </c>
      <c r="S803" s="101">
        <f t="shared" si="232"/>
        <v>167.90529603318294</v>
      </c>
      <c r="T803" s="101">
        <f t="shared" si="216"/>
        <v>689.19089244677753</v>
      </c>
      <c r="U803" s="101">
        <f t="shared" si="216"/>
        <v>43.660048271776674</v>
      </c>
      <c r="V803" s="33">
        <f t="shared" si="229"/>
        <v>999.99999999999727</v>
      </c>
      <c r="W803" s="105">
        <f t="shared" si="230"/>
        <v>173131.83312312514</v>
      </c>
      <c r="X803" s="112">
        <f t="shared" si="233"/>
        <v>267.14905928144299</v>
      </c>
      <c r="Y803" s="32">
        <f>(uNES*L803+ uOCEX*G803+uEREX*'PH + UC'!H803+uHOEX*I803+uNES*S803+ uOCEX*N803+uEREX*O803+uHOEX*P803)/(1+oDR)^A$5:A$65536</f>
        <v>133.60120329650141</v>
      </c>
    </row>
    <row r="804" spans="1:25" x14ac:dyDescent="0.25">
      <c r="A804" s="4">
        <v>798</v>
      </c>
      <c r="C804" s="110">
        <f>IF(male=0,VLOOKUP((A802:A1636/'Life tables'!$I$2)+age,lifetable,13,1),IF(male=1,VLOOKUP((A802:A1636/'Life tables'!$I$2)+age,lifetable,10,1),"error"))</f>
        <v>1.4280338316089436E-3</v>
      </c>
      <c r="F804" s="101">
        <f t="shared" si="217"/>
        <v>159.89117464655519</v>
      </c>
      <c r="G804" s="101">
        <f t="shared" si="218"/>
        <v>16.061403127038243</v>
      </c>
      <c r="H804" s="101">
        <f t="shared" si="219"/>
        <v>0.36754547831480605</v>
      </c>
      <c r="I804" s="101">
        <f t="shared" si="220"/>
        <v>0.36754547831480605</v>
      </c>
      <c r="J804" s="101">
        <f t="shared" si="221"/>
        <v>119.45605892578914</v>
      </c>
      <c r="K804" s="101">
        <f t="shared" si="222"/>
        <v>26.23913460595012</v>
      </c>
      <c r="L804" s="101">
        <f t="shared" si="231"/>
        <v>-2.6005129688519162</v>
      </c>
      <c r="M804" s="101">
        <f t="shared" si="223"/>
        <v>840.10882535344206</v>
      </c>
      <c r="N804" s="101">
        <f t="shared" si="224"/>
        <v>80.904300084410323</v>
      </c>
      <c r="O804" s="101">
        <f t="shared" si="225"/>
        <v>1.9311772568660235</v>
      </c>
      <c r="P804" s="101">
        <f t="shared" si="226"/>
        <v>1.9311772568660235</v>
      </c>
      <c r="Q804" s="101">
        <f t="shared" si="227"/>
        <v>571.30790296495968</v>
      </c>
      <c r="R804" s="101">
        <f t="shared" si="228"/>
        <v>17.472225103233392</v>
      </c>
      <c r="S804" s="101">
        <f t="shared" si="232"/>
        <v>166.56204268710655</v>
      </c>
      <c r="T804" s="101">
        <f t="shared" si="216"/>
        <v>690.76396189074876</v>
      </c>
      <c r="U804" s="101">
        <f t="shared" si="216"/>
        <v>43.711359709183512</v>
      </c>
      <c r="V804" s="33">
        <f t="shared" si="229"/>
        <v>999.99999999999727</v>
      </c>
      <c r="W804" s="105">
        <f t="shared" si="230"/>
        <v>171369.17214615594</v>
      </c>
      <c r="X804" s="112">
        <f t="shared" si="233"/>
        <v>265.52467840006489</v>
      </c>
      <c r="Y804" s="32">
        <f>(uNES*L804+ uOCEX*G804+uEREX*'PH + UC'!H804+uHOEX*I804+uNES*S804+ uOCEX*N804+uEREX*O804+uHOEX*P804)/(1+oDR)^A$5:A$65536</f>
        <v>132.69894565152541</v>
      </c>
    </row>
    <row r="805" spans="1:25" x14ac:dyDescent="0.25">
      <c r="A805" s="4">
        <v>799</v>
      </c>
      <c r="C805" s="110">
        <f>IF(male=0,VLOOKUP((A803:A1637/'Life tables'!$I$2)+age,lifetable,13,1),IF(male=1,VLOOKUP((A803:A1637/'Life tables'!$I$2)+age,lifetable,10,1),"error"))</f>
        <v>1.4280338316089436E-3</v>
      </c>
      <c r="F805" s="101">
        <f t="shared" si="217"/>
        <v>159.89117464655519</v>
      </c>
      <c r="G805" s="101">
        <f t="shared" si="218"/>
        <v>16.061403127038243</v>
      </c>
      <c r="H805" s="101">
        <f t="shared" si="219"/>
        <v>0.36754547831480605</v>
      </c>
      <c r="I805" s="101">
        <f t="shared" si="220"/>
        <v>0.36754547831480605</v>
      </c>
      <c r="J805" s="101">
        <f t="shared" si="221"/>
        <v>119.70837489436401</v>
      </c>
      <c r="K805" s="101">
        <f t="shared" si="222"/>
        <v>26.267946172677039</v>
      </c>
      <c r="L805" s="101">
        <f t="shared" si="231"/>
        <v>-2.8816405041537223</v>
      </c>
      <c r="M805" s="101">
        <f t="shared" si="223"/>
        <v>840.10882535344206</v>
      </c>
      <c r="N805" s="101">
        <f t="shared" si="224"/>
        <v>80.904300084410323</v>
      </c>
      <c r="O805" s="101">
        <f t="shared" si="225"/>
        <v>1.9311772568660235</v>
      </c>
      <c r="P805" s="101">
        <f t="shared" si="226"/>
        <v>1.9311772568660235</v>
      </c>
      <c r="Q805" s="101">
        <f t="shared" si="227"/>
        <v>572.62865644035605</v>
      </c>
      <c r="R805" s="101">
        <f t="shared" si="228"/>
        <v>17.494724973913314</v>
      </c>
      <c r="S805" s="101">
        <f t="shared" si="232"/>
        <v>165.21878934103029</v>
      </c>
      <c r="T805" s="101">
        <f t="shared" si="216"/>
        <v>692.33703133472011</v>
      </c>
      <c r="U805" s="101">
        <f t="shared" si="216"/>
        <v>43.76267114659035</v>
      </c>
      <c r="V805" s="33">
        <f t="shared" si="229"/>
        <v>999.99999999999727</v>
      </c>
      <c r="W805" s="105">
        <f t="shared" si="230"/>
        <v>169610.33432564198</v>
      </c>
      <c r="X805" s="112">
        <f t="shared" si="233"/>
        <v>263.90029751868678</v>
      </c>
      <c r="Y805" s="32">
        <f>(uNES*L805+ uOCEX*G805+uEREX*'PH + UC'!H805+uHOEX*I805+uNES*S805+ uOCEX*N805+uEREX*O805+uHOEX*P805)/(1+oDR)^A$5:A$65536</f>
        <v>131.79719591421582</v>
      </c>
    </row>
    <row r="806" spans="1:25" x14ac:dyDescent="0.25">
      <c r="A806" s="4">
        <v>800</v>
      </c>
      <c r="C806" s="110">
        <f>IF(male=0,VLOOKUP((A804:A1638/'Life tables'!$I$2)+age,lifetable,13,1),IF(male=1,VLOOKUP((A804:A1638/'Life tables'!$I$2)+age,lifetable,10,1),"error"))</f>
        <v>1.4280338316089436E-3</v>
      </c>
      <c r="F806" s="101">
        <f t="shared" si="217"/>
        <v>159.89117464655519</v>
      </c>
      <c r="G806" s="101">
        <f t="shared" si="218"/>
        <v>16.061403127038243</v>
      </c>
      <c r="H806" s="101">
        <f t="shared" si="219"/>
        <v>0.36754547831480605</v>
      </c>
      <c r="I806" s="101">
        <f t="shared" si="220"/>
        <v>0.36754547831480605</v>
      </c>
      <c r="J806" s="101">
        <f t="shared" si="221"/>
        <v>119.96069086293889</v>
      </c>
      <c r="K806" s="101">
        <f t="shared" si="222"/>
        <v>26.296757739403958</v>
      </c>
      <c r="L806" s="101">
        <f t="shared" si="231"/>
        <v>-3.1627680394555284</v>
      </c>
      <c r="M806" s="101">
        <f t="shared" si="223"/>
        <v>840.10882535344206</v>
      </c>
      <c r="N806" s="101">
        <f t="shared" si="224"/>
        <v>80.904300084410323</v>
      </c>
      <c r="O806" s="101">
        <f t="shared" si="225"/>
        <v>1.9311772568660235</v>
      </c>
      <c r="P806" s="101">
        <f t="shared" si="226"/>
        <v>1.9311772568660235</v>
      </c>
      <c r="Q806" s="101">
        <f t="shared" si="227"/>
        <v>573.94940991575243</v>
      </c>
      <c r="R806" s="101">
        <f t="shared" si="228"/>
        <v>17.517224844593237</v>
      </c>
      <c r="S806" s="101">
        <f t="shared" si="232"/>
        <v>163.87553599495402</v>
      </c>
      <c r="T806" s="101">
        <f t="shared" si="216"/>
        <v>693.91010077869134</v>
      </c>
      <c r="U806" s="101">
        <f t="shared" si="216"/>
        <v>43.813982583997195</v>
      </c>
      <c r="V806" s="33">
        <f t="shared" si="229"/>
        <v>999.99999999999727</v>
      </c>
      <c r="W806" s="105">
        <f t="shared" si="230"/>
        <v>167855.31320173724</v>
      </c>
      <c r="X806" s="112">
        <f t="shared" si="233"/>
        <v>262.27591663730868</v>
      </c>
      <c r="Y806" s="32">
        <f>(uNES*L806+ uOCEX*G806+uEREX*'PH + UC'!H806+uHOEX*I806+uNES*S806+ uOCEX*N806+uEREX*O806+uHOEX*P806)/(1+oDR)^A$5:A$65536</f>
        <v>130.89595386705912</v>
      </c>
    </row>
    <row r="807" spans="1:25" x14ac:dyDescent="0.25">
      <c r="A807" s="4">
        <v>801</v>
      </c>
      <c r="C807" s="110">
        <f>IF(male=0,VLOOKUP((A805:A1639/'Life tables'!$I$2)+age,lifetable,13,1),IF(male=1,VLOOKUP((A805:A1639/'Life tables'!$I$2)+age,lifetable,10,1),"error"))</f>
        <v>1.4280338316089436E-3</v>
      </c>
      <c r="F807" s="101">
        <f t="shared" si="217"/>
        <v>159.89117464655519</v>
      </c>
      <c r="G807" s="101">
        <f t="shared" si="218"/>
        <v>16.061403127038243</v>
      </c>
      <c r="H807" s="101">
        <f t="shared" si="219"/>
        <v>0.36754547831480605</v>
      </c>
      <c r="I807" s="101">
        <f t="shared" si="220"/>
        <v>0.36754547831480605</v>
      </c>
      <c r="J807" s="101">
        <f t="shared" si="221"/>
        <v>120.21300683151377</v>
      </c>
      <c r="K807" s="101">
        <f t="shared" si="222"/>
        <v>26.325569306130877</v>
      </c>
      <c r="L807" s="101">
        <f t="shared" si="231"/>
        <v>-3.4438955747573345</v>
      </c>
      <c r="M807" s="101">
        <f t="shared" si="223"/>
        <v>840.10882535344206</v>
      </c>
      <c r="N807" s="101">
        <f t="shared" si="224"/>
        <v>80.904300084410323</v>
      </c>
      <c r="O807" s="101">
        <f t="shared" si="225"/>
        <v>1.9311772568660235</v>
      </c>
      <c r="P807" s="101">
        <f t="shared" si="226"/>
        <v>1.9311772568660235</v>
      </c>
      <c r="Q807" s="101">
        <f t="shared" si="227"/>
        <v>575.2701633911488</v>
      </c>
      <c r="R807" s="101">
        <f t="shared" si="228"/>
        <v>17.539724715273159</v>
      </c>
      <c r="S807" s="101">
        <f t="shared" si="232"/>
        <v>162.53228264887775</v>
      </c>
      <c r="T807" s="101">
        <f t="shared" si="216"/>
        <v>695.48317022266258</v>
      </c>
      <c r="U807" s="101">
        <f t="shared" si="216"/>
        <v>43.86529402140404</v>
      </c>
      <c r="V807" s="33">
        <f t="shared" si="229"/>
        <v>999.99999999999727</v>
      </c>
      <c r="W807" s="105">
        <f t="shared" si="230"/>
        <v>166104.10232439428</v>
      </c>
      <c r="X807" s="112">
        <f t="shared" si="233"/>
        <v>260.65153575593064</v>
      </c>
      <c r="Y807" s="32">
        <f>(uNES*L807+ uOCEX*G807+uEREX*'PH + UC'!H807+uHOEX*I807+uNES*S807+ uOCEX*N807+uEREX*O807+uHOEX*P807)/(1+oDR)^A$5:A$65536</f>
        <v>129.99521929262485</v>
      </c>
    </row>
    <row r="808" spans="1:25" x14ac:dyDescent="0.25">
      <c r="A808" s="4">
        <v>802</v>
      </c>
      <c r="C808" s="110">
        <f>IF(male=0,VLOOKUP((A806:A1640/'Life tables'!$I$2)+age,lifetable,13,1),IF(male=1,VLOOKUP((A806:A1640/'Life tables'!$I$2)+age,lifetable,10,1),"error"))</f>
        <v>1.4280338316089436E-3</v>
      </c>
      <c r="F808" s="101">
        <f t="shared" si="217"/>
        <v>159.89117464655519</v>
      </c>
      <c r="G808" s="101">
        <f t="shared" si="218"/>
        <v>16.061403127038243</v>
      </c>
      <c r="H808" s="101">
        <f t="shared" si="219"/>
        <v>0.36754547831480605</v>
      </c>
      <c r="I808" s="101">
        <f t="shared" si="220"/>
        <v>0.36754547831480605</v>
      </c>
      <c r="J808" s="101">
        <f t="shared" si="221"/>
        <v>120.46532280008864</v>
      </c>
      <c r="K808" s="101">
        <f t="shared" si="222"/>
        <v>26.354380872857796</v>
      </c>
      <c r="L808" s="101">
        <f t="shared" si="231"/>
        <v>-3.7250231100591122</v>
      </c>
      <c r="M808" s="101">
        <f t="shared" si="223"/>
        <v>840.10882535344206</v>
      </c>
      <c r="N808" s="101">
        <f t="shared" si="224"/>
        <v>80.904300084410323</v>
      </c>
      <c r="O808" s="101">
        <f t="shared" si="225"/>
        <v>1.9311772568660235</v>
      </c>
      <c r="P808" s="101">
        <f t="shared" si="226"/>
        <v>1.9311772568660235</v>
      </c>
      <c r="Q808" s="101">
        <f t="shared" si="227"/>
        <v>576.59091686654517</v>
      </c>
      <c r="R808" s="101">
        <f t="shared" si="228"/>
        <v>17.562224585953082</v>
      </c>
      <c r="S808" s="101">
        <f t="shared" si="232"/>
        <v>161.18902930280137</v>
      </c>
      <c r="T808" s="101">
        <f t="shared" si="216"/>
        <v>697.05623966663381</v>
      </c>
      <c r="U808" s="101">
        <f t="shared" si="216"/>
        <v>43.916605458810878</v>
      </c>
      <c r="V808" s="33">
        <f t="shared" si="229"/>
        <v>999.99999999999727</v>
      </c>
      <c r="W808" s="105">
        <f t="shared" si="230"/>
        <v>164356.69525335083</v>
      </c>
      <c r="X808" s="112">
        <f t="shared" si="233"/>
        <v>259.02715487455248</v>
      </c>
      <c r="Y808" s="32">
        <f>(uNES*L808+ uOCEX*G808+uEREX*'PH + UC'!H808+uHOEX*I808+uNES*S808+ uOCEX*N808+uEREX*O808+uHOEX*P808)/(1+oDR)^A$5:A$65536</f>
        <v>129.09499197356564</v>
      </c>
    </row>
    <row r="809" spans="1:25" x14ac:dyDescent="0.25">
      <c r="A809" s="4">
        <v>803</v>
      </c>
      <c r="C809" s="110">
        <f>IF(male=0,VLOOKUP((A807:A1641/'Life tables'!$I$2)+age,lifetable,13,1),IF(male=1,VLOOKUP((A807:A1641/'Life tables'!$I$2)+age,lifetable,10,1),"error"))</f>
        <v>1.4280338316089436E-3</v>
      </c>
      <c r="F809" s="101">
        <f t="shared" si="217"/>
        <v>159.89117464655519</v>
      </c>
      <c r="G809" s="101">
        <f t="shared" si="218"/>
        <v>16.061403127038243</v>
      </c>
      <c r="H809" s="101">
        <f t="shared" si="219"/>
        <v>0.36754547831480605</v>
      </c>
      <c r="I809" s="101">
        <f t="shared" si="220"/>
        <v>0.36754547831480605</v>
      </c>
      <c r="J809" s="101">
        <f t="shared" si="221"/>
        <v>120.71763876866352</v>
      </c>
      <c r="K809" s="101">
        <f t="shared" si="222"/>
        <v>26.383192439584715</v>
      </c>
      <c r="L809" s="101">
        <f t="shared" si="231"/>
        <v>-4.0061506453609184</v>
      </c>
      <c r="M809" s="101">
        <f t="shared" si="223"/>
        <v>840.10882535344206</v>
      </c>
      <c r="N809" s="101">
        <f t="shared" si="224"/>
        <v>80.904300084410323</v>
      </c>
      <c r="O809" s="101">
        <f t="shared" si="225"/>
        <v>1.9311772568660235</v>
      </c>
      <c r="P809" s="101">
        <f t="shared" si="226"/>
        <v>1.9311772568660235</v>
      </c>
      <c r="Q809" s="101">
        <f t="shared" si="227"/>
        <v>577.91167034194154</v>
      </c>
      <c r="R809" s="101">
        <f t="shared" si="228"/>
        <v>17.584724456633005</v>
      </c>
      <c r="S809" s="101">
        <f t="shared" si="232"/>
        <v>159.84577595672511</v>
      </c>
      <c r="T809" s="101">
        <f t="shared" si="216"/>
        <v>698.62930911060505</v>
      </c>
      <c r="U809" s="101">
        <f t="shared" si="216"/>
        <v>43.967916896217716</v>
      </c>
      <c r="V809" s="33">
        <f t="shared" si="229"/>
        <v>999.99999999999727</v>
      </c>
      <c r="W809" s="105">
        <f t="shared" si="230"/>
        <v>162613.08555811545</v>
      </c>
      <c r="X809" s="112">
        <f t="shared" si="233"/>
        <v>257.40277399317438</v>
      </c>
      <c r="Y809" s="32">
        <f>(uNES*L809+ uOCEX*G809+uEREX*'PH + UC'!H809+uHOEX*I809+uNES*S809+ uOCEX*N809+uEREX*O809+uHOEX*P809)/(1+oDR)^A$5:A$65536</f>
        <v>128.19527169261718</v>
      </c>
    </row>
    <row r="810" spans="1:25" x14ac:dyDescent="0.25">
      <c r="A810" s="4">
        <v>804</v>
      </c>
      <c r="C810" s="110">
        <f>IF(male=0,VLOOKUP((A808:A1642/'Life tables'!$I$2)+age,lifetable,13,1),IF(male=1,VLOOKUP((A808:A1642/'Life tables'!$I$2)+age,lifetable,10,1),"error"))</f>
        <v>1.4280338316089436E-3</v>
      </c>
      <c r="F810" s="101">
        <f t="shared" si="217"/>
        <v>159.89117464655519</v>
      </c>
      <c r="G810" s="101">
        <f t="shared" si="218"/>
        <v>16.061403127038243</v>
      </c>
      <c r="H810" s="101">
        <f t="shared" si="219"/>
        <v>0.36754547831480605</v>
      </c>
      <c r="I810" s="101">
        <f t="shared" si="220"/>
        <v>0.36754547831480605</v>
      </c>
      <c r="J810" s="101">
        <f t="shared" si="221"/>
        <v>120.9699547372384</v>
      </c>
      <c r="K810" s="101">
        <f t="shared" si="222"/>
        <v>26.412004006311633</v>
      </c>
      <c r="L810" s="101">
        <f t="shared" si="231"/>
        <v>-4.2872781806626961</v>
      </c>
      <c r="M810" s="101">
        <f t="shared" si="223"/>
        <v>840.10882535344206</v>
      </c>
      <c r="N810" s="101">
        <f t="shared" si="224"/>
        <v>80.904300084410323</v>
      </c>
      <c r="O810" s="101">
        <f t="shared" si="225"/>
        <v>1.9311772568660235</v>
      </c>
      <c r="P810" s="101">
        <f t="shared" si="226"/>
        <v>1.9311772568660235</v>
      </c>
      <c r="Q810" s="101">
        <f t="shared" si="227"/>
        <v>579.23242381733792</v>
      </c>
      <c r="R810" s="101">
        <f t="shared" si="228"/>
        <v>17.607224327312927</v>
      </c>
      <c r="S810" s="101">
        <f t="shared" si="232"/>
        <v>158.50252261064884</v>
      </c>
      <c r="T810" s="101">
        <f t="shared" si="216"/>
        <v>700.20237855457628</v>
      </c>
      <c r="U810" s="101">
        <f t="shared" si="216"/>
        <v>44.019228333624561</v>
      </c>
      <c r="V810" s="33">
        <f t="shared" si="229"/>
        <v>999.99999999999727</v>
      </c>
      <c r="W810" s="105">
        <f t="shared" si="230"/>
        <v>160873.26681795376</v>
      </c>
      <c r="X810" s="112">
        <f t="shared" si="233"/>
        <v>255.77839311179636</v>
      </c>
      <c r="Y810" s="32">
        <f>(uNES*L810+ uOCEX*G810+uEREX*'PH + UC'!H810+uHOEX*I810+uNES*S810+ uOCEX*N810+uEREX*O810+uHOEX*P810)/(1+oDR)^A$5:A$65536</f>
        <v>127.29605823259823</v>
      </c>
    </row>
    <row r="811" spans="1:25" x14ac:dyDescent="0.25">
      <c r="A811" s="4">
        <v>805</v>
      </c>
      <c r="C811" s="110">
        <f>IF(male=0,VLOOKUP((A809:A1643/'Life tables'!$I$2)+age,lifetable,13,1),IF(male=1,VLOOKUP((A809:A1643/'Life tables'!$I$2)+age,lifetable,10,1),"error"))</f>
        <v>1.4280338316089436E-3</v>
      </c>
      <c r="F811" s="101">
        <f t="shared" si="217"/>
        <v>159.89117464655519</v>
      </c>
      <c r="G811" s="101">
        <f t="shared" si="218"/>
        <v>16.061403127038243</v>
      </c>
      <c r="H811" s="101">
        <f t="shared" si="219"/>
        <v>0.36754547831480605</v>
      </c>
      <c r="I811" s="101">
        <f t="shared" si="220"/>
        <v>0.36754547831480605</v>
      </c>
      <c r="J811" s="101">
        <f t="shared" si="221"/>
        <v>121.22227070581327</v>
      </c>
      <c r="K811" s="101">
        <f t="shared" si="222"/>
        <v>26.440815573038552</v>
      </c>
      <c r="L811" s="101">
        <f t="shared" si="231"/>
        <v>-4.5684057159645022</v>
      </c>
      <c r="M811" s="101">
        <f t="shared" si="223"/>
        <v>840.10882535344206</v>
      </c>
      <c r="N811" s="101">
        <f t="shared" si="224"/>
        <v>80.904300084410323</v>
      </c>
      <c r="O811" s="101">
        <f t="shared" si="225"/>
        <v>1.9311772568660235</v>
      </c>
      <c r="P811" s="101">
        <f t="shared" si="226"/>
        <v>1.9311772568660235</v>
      </c>
      <c r="Q811" s="101">
        <f t="shared" si="227"/>
        <v>580.55317729273429</v>
      </c>
      <c r="R811" s="101">
        <f t="shared" si="228"/>
        <v>17.62972419799285</v>
      </c>
      <c r="S811" s="101">
        <f t="shared" si="232"/>
        <v>157.15926926457257</v>
      </c>
      <c r="T811" s="101">
        <f t="shared" si="216"/>
        <v>701.77544799854752</v>
      </c>
      <c r="U811" s="101">
        <f t="shared" si="216"/>
        <v>44.070539771031406</v>
      </c>
      <c r="V811" s="33">
        <f t="shared" si="229"/>
        <v>999.99999999999727</v>
      </c>
      <c r="W811" s="105">
        <f t="shared" si="230"/>
        <v>159137.23262187417</v>
      </c>
      <c r="X811" s="112">
        <f t="shared" si="233"/>
        <v>254.15401223041829</v>
      </c>
      <c r="Y811" s="32">
        <f>(uNES*L811+ uOCEX*G811+uEREX*'PH + UC'!H811+uHOEX*I811+uNES*S811+ uOCEX*N811+uEREX*O811+uHOEX*P811)/(1+oDR)^A$5:A$65536</f>
        <v>126.39735137641036</v>
      </c>
    </row>
    <row r="812" spans="1:25" x14ac:dyDescent="0.25">
      <c r="A812" s="4">
        <v>806</v>
      </c>
      <c r="C812" s="110">
        <f>IF(male=0,VLOOKUP((A810:A1644/'Life tables'!$I$2)+age,lifetable,13,1),IF(male=1,VLOOKUP((A810:A1644/'Life tables'!$I$2)+age,lifetable,10,1),"error"))</f>
        <v>1.4280338316089436E-3</v>
      </c>
      <c r="F812" s="101">
        <f t="shared" si="217"/>
        <v>159.89117464655519</v>
      </c>
      <c r="G812" s="101">
        <f t="shared" si="218"/>
        <v>16.061403127038243</v>
      </c>
      <c r="H812" s="101">
        <f t="shared" si="219"/>
        <v>0.36754547831480605</v>
      </c>
      <c r="I812" s="101">
        <f t="shared" si="220"/>
        <v>0.36754547831480605</v>
      </c>
      <c r="J812" s="101">
        <f t="shared" si="221"/>
        <v>121.47458667438815</v>
      </c>
      <c r="K812" s="101">
        <f t="shared" si="222"/>
        <v>26.469627139765471</v>
      </c>
      <c r="L812" s="101">
        <f t="shared" si="231"/>
        <v>-4.8495332512662799</v>
      </c>
      <c r="M812" s="101">
        <f t="shared" si="223"/>
        <v>840.10882535344206</v>
      </c>
      <c r="N812" s="101">
        <f t="shared" si="224"/>
        <v>80.904300084410323</v>
      </c>
      <c r="O812" s="101">
        <f t="shared" si="225"/>
        <v>1.9311772568660235</v>
      </c>
      <c r="P812" s="101">
        <f t="shared" si="226"/>
        <v>1.9311772568660235</v>
      </c>
      <c r="Q812" s="101">
        <f t="shared" si="227"/>
        <v>581.87393076813066</v>
      </c>
      <c r="R812" s="101">
        <f t="shared" si="228"/>
        <v>17.652224068672773</v>
      </c>
      <c r="S812" s="101">
        <f t="shared" si="232"/>
        <v>155.81601591849619</v>
      </c>
      <c r="T812" s="101">
        <f t="shared" si="216"/>
        <v>703.34851744251887</v>
      </c>
      <c r="U812" s="101">
        <f t="shared" si="216"/>
        <v>44.121851208438244</v>
      </c>
      <c r="V812" s="33">
        <f t="shared" si="229"/>
        <v>999.99999999999727</v>
      </c>
      <c r="W812" s="105">
        <f t="shared" si="230"/>
        <v>157404.97656861439</v>
      </c>
      <c r="X812" s="112">
        <f t="shared" si="233"/>
        <v>252.52963134904013</v>
      </c>
      <c r="Y812" s="32">
        <f>(uNES*L812+ uOCEX*G812+uEREX*'PH + UC'!H812+uHOEX*I812+uNES*S812+ uOCEX*N812+uEREX*O812+uHOEX*P812)/(1+oDR)^A$5:A$65536</f>
        <v>125.49915090703816</v>
      </c>
    </row>
    <row r="813" spans="1:25" x14ac:dyDescent="0.25">
      <c r="A813" s="4">
        <v>807</v>
      </c>
      <c r="C813" s="110">
        <f>IF(male=0,VLOOKUP((A811:A1645/'Life tables'!$I$2)+age,lifetable,13,1),IF(male=1,VLOOKUP((A811:A1645/'Life tables'!$I$2)+age,lifetable,10,1),"error"))</f>
        <v>1.4280338316089436E-3</v>
      </c>
      <c r="F813" s="101">
        <f t="shared" si="217"/>
        <v>159.89117464655519</v>
      </c>
      <c r="G813" s="101">
        <f t="shared" si="218"/>
        <v>16.061403127038243</v>
      </c>
      <c r="H813" s="101">
        <f t="shared" si="219"/>
        <v>0.36754547831480605</v>
      </c>
      <c r="I813" s="101">
        <f t="shared" si="220"/>
        <v>0.36754547831480605</v>
      </c>
      <c r="J813" s="101">
        <f t="shared" si="221"/>
        <v>121.72690264296303</v>
      </c>
      <c r="K813" s="101">
        <f t="shared" si="222"/>
        <v>26.49843870649239</v>
      </c>
      <c r="L813" s="101">
        <f t="shared" si="231"/>
        <v>-5.130660786568086</v>
      </c>
      <c r="M813" s="101">
        <f t="shared" si="223"/>
        <v>840.10882535344206</v>
      </c>
      <c r="N813" s="101">
        <f t="shared" si="224"/>
        <v>80.904300084410323</v>
      </c>
      <c r="O813" s="101">
        <f t="shared" si="225"/>
        <v>1.9311772568660235</v>
      </c>
      <c r="P813" s="101">
        <f t="shared" si="226"/>
        <v>1.9311772568660235</v>
      </c>
      <c r="Q813" s="101">
        <f t="shared" si="227"/>
        <v>583.19468424352704</v>
      </c>
      <c r="R813" s="101">
        <f t="shared" si="228"/>
        <v>17.674723939352695</v>
      </c>
      <c r="S813" s="101">
        <f t="shared" si="232"/>
        <v>154.47276257241992</v>
      </c>
      <c r="T813" s="101">
        <f t="shared" si="216"/>
        <v>704.9215868864901</v>
      </c>
      <c r="U813" s="101">
        <f t="shared" si="216"/>
        <v>44.173162645845082</v>
      </c>
      <c r="V813" s="33">
        <f t="shared" si="229"/>
        <v>999.99999999999727</v>
      </c>
      <c r="W813" s="105">
        <f t="shared" si="230"/>
        <v>155676.49226662749</v>
      </c>
      <c r="X813" s="112">
        <f t="shared" si="233"/>
        <v>250.90525046766206</v>
      </c>
      <c r="Y813" s="32">
        <f>(uNES*L813+ uOCEX*G813+uEREX*'PH + UC'!H813+uHOEX*I813+uNES*S813+ uOCEX*N813+uEREX*O813+uHOEX*P813)/(1+oDR)^A$5:A$65536</f>
        <v>124.60145660754932</v>
      </c>
    </row>
    <row r="814" spans="1:25" x14ac:dyDescent="0.25">
      <c r="A814" s="4">
        <v>808</v>
      </c>
      <c r="C814" s="110">
        <f>IF(male=0,VLOOKUP((A812:A1646/'Life tables'!$I$2)+age,lifetable,13,1),IF(male=1,VLOOKUP((A812:A1646/'Life tables'!$I$2)+age,lifetable,10,1),"error"))</f>
        <v>1.4280338316089436E-3</v>
      </c>
      <c r="F814" s="101">
        <f t="shared" si="217"/>
        <v>159.89117464655519</v>
      </c>
      <c r="G814" s="101">
        <f t="shared" si="218"/>
        <v>16.061403127038243</v>
      </c>
      <c r="H814" s="101">
        <f t="shared" si="219"/>
        <v>0.36754547831480605</v>
      </c>
      <c r="I814" s="101">
        <f t="shared" si="220"/>
        <v>0.36754547831480605</v>
      </c>
      <c r="J814" s="101">
        <f t="shared" si="221"/>
        <v>121.9792186115379</v>
      </c>
      <c r="K814" s="101">
        <f t="shared" si="222"/>
        <v>26.527250273219309</v>
      </c>
      <c r="L814" s="101">
        <f t="shared" si="231"/>
        <v>-5.4117883218698637</v>
      </c>
      <c r="M814" s="101">
        <f t="shared" si="223"/>
        <v>840.10882535344206</v>
      </c>
      <c r="N814" s="101">
        <f t="shared" si="224"/>
        <v>80.904300084410323</v>
      </c>
      <c r="O814" s="101">
        <f t="shared" si="225"/>
        <v>1.9311772568660235</v>
      </c>
      <c r="P814" s="101">
        <f t="shared" si="226"/>
        <v>1.9311772568660235</v>
      </c>
      <c r="Q814" s="101">
        <f t="shared" si="227"/>
        <v>584.51543771892341</v>
      </c>
      <c r="R814" s="101">
        <f t="shared" si="228"/>
        <v>17.697223810032618</v>
      </c>
      <c r="S814" s="101">
        <f t="shared" si="232"/>
        <v>153.12950922634366</v>
      </c>
      <c r="T814" s="101">
        <f t="shared" si="216"/>
        <v>706.49465633046134</v>
      </c>
      <c r="U814" s="101">
        <f t="shared" si="216"/>
        <v>44.224474083251927</v>
      </c>
      <c r="V814" s="33">
        <f t="shared" si="229"/>
        <v>999.99999999999727</v>
      </c>
      <c r="W814" s="105">
        <f t="shared" si="230"/>
        <v>153951.77333406772</v>
      </c>
      <c r="X814" s="112">
        <f t="shared" si="233"/>
        <v>249.28086958628401</v>
      </c>
      <c r="Y814" s="32">
        <f>(uNES*L814+ uOCEX*G814+uEREX*'PH + UC'!H814+uHOEX*I814+uNES*S814+ uOCEX*N814+uEREX*O814+uHOEX*P814)/(1+oDR)^A$5:A$65536</f>
        <v>123.70426826109417</v>
      </c>
    </row>
    <row r="815" spans="1:25" x14ac:dyDescent="0.25">
      <c r="A815" s="4">
        <v>809</v>
      </c>
      <c r="C815" s="110">
        <f>IF(male=0,VLOOKUP((A813:A1647/'Life tables'!$I$2)+age,lifetable,13,1),IF(male=1,VLOOKUP((A813:A1647/'Life tables'!$I$2)+age,lifetable,10,1),"error"))</f>
        <v>1.4280338316089436E-3</v>
      </c>
      <c r="F815" s="101">
        <f t="shared" si="217"/>
        <v>159.89117464655519</v>
      </c>
      <c r="G815" s="101">
        <f t="shared" si="218"/>
        <v>16.061403127038243</v>
      </c>
      <c r="H815" s="101">
        <f t="shared" si="219"/>
        <v>0.36754547831480605</v>
      </c>
      <c r="I815" s="101">
        <f t="shared" si="220"/>
        <v>0.36754547831480605</v>
      </c>
      <c r="J815" s="101">
        <f t="shared" si="221"/>
        <v>122.23153458011278</v>
      </c>
      <c r="K815" s="101">
        <f t="shared" si="222"/>
        <v>26.556061839946228</v>
      </c>
      <c r="L815" s="101">
        <f t="shared" si="231"/>
        <v>-5.6929158571716982</v>
      </c>
      <c r="M815" s="101">
        <f t="shared" si="223"/>
        <v>840.10882535344206</v>
      </c>
      <c r="N815" s="101">
        <f t="shared" si="224"/>
        <v>80.904300084410323</v>
      </c>
      <c r="O815" s="101">
        <f t="shared" si="225"/>
        <v>1.9311772568660235</v>
      </c>
      <c r="P815" s="101">
        <f t="shared" si="226"/>
        <v>1.9311772568660235</v>
      </c>
      <c r="Q815" s="101">
        <f t="shared" si="227"/>
        <v>585.83619119431978</v>
      </c>
      <c r="R815" s="101">
        <f t="shared" si="228"/>
        <v>17.719723680712541</v>
      </c>
      <c r="S815" s="101">
        <f t="shared" si="232"/>
        <v>151.78625588026739</v>
      </c>
      <c r="T815" s="101">
        <f t="shared" si="216"/>
        <v>708.06772577443257</v>
      </c>
      <c r="U815" s="101">
        <f t="shared" si="216"/>
        <v>44.275785520658772</v>
      </c>
      <c r="V815" s="33">
        <f t="shared" si="229"/>
        <v>999.99999999999727</v>
      </c>
      <c r="W815" s="105">
        <f t="shared" si="230"/>
        <v>152230.81339877663</v>
      </c>
      <c r="X815" s="112">
        <f t="shared" si="233"/>
        <v>247.65648870490591</v>
      </c>
      <c r="Y815" s="32">
        <f>(uNES*L815+ uOCEX*G815+uEREX*'PH + UC'!H815+uHOEX*I815+uNES*S815+ uOCEX*N815+uEREX*O815+uHOEX*P815)/(1+oDR)^A$5:A$65536</f>
        <v>122.80758565090605</v>
      </c>
    </row>
    <row r="816" spans="1:25" x14ac:dyDescent="0.25">
      <c r="A816" s="4">
        <v>810</v>
      </c>
      <c r="C816" s="110">
        <f>IF(male=0,VLOOKUP((A814:A1648/'Life tables'!$I$2)+age,lifetable,13,1),IF(male=1,VLOOKUP((A814:A1648/'Life tables'!$I$2)+age,lifetable,10,1),"error"))</f>
        <v>1.4280338316089436E-3</v>
      </c>
      <c r="F816" s="101">
        <f t="shared" si="217"/>
        <v>159.89117464655519</v>
      </c>
      <c r="G816" s="101">
        <f t="shared" si="218"/>
        <v>16.061403127038243</v>
      </c>
      <c r="H816" s="101">
        <f t="shared" si="219"/>
        <v>0.36754547831480605</v>
      </c>
      <c r="I816" s="101">
        <f t="shared" si="220"/>
        <v>0.36754547831480605</v>
      </c>
      <c r="J816" s="101">
        <f t="shared" si="221"/>
        <v>122.48385054868766</v>
      </c>
      <c r="K816" s="101">
        <f t="shared" si="222"/>
        <v>26.584873406673147</v>
      </c>
      <c r="L816" s="101">
        <f t="shared" si="231"/>
        <v>-5.9740433924734759</v>
      </c>
      <c r="M816" s="101">
        <f t="shared" si="223"/>
        <v>840.10882535344206</v>
      </c>
      <c r="N816" s="101">
        <f t="shared" si="224"/>
        <v>80.904300084410323</v>
      </c>
      <c r="O816" s="101">
        <f t="shared" si="225"/>
        <v>1.9311772568660235</v>
      </c>
      <c r="P816" s="101">
        <f t="shared" si="226"/>
        <v>1.9311772568660235</v>
      </c>
      <c r="Q816" s="101">
        <f t="shared" si="227"/>
        <v>587.15694466971615</v>
      </c>
      <c r="R816" s="101">
        <f t="shared" si="228"/>
        <v>17.742223551392463</v>
      </c>
      <c r="S816" s="101">
        <f t="shared" si="232"/>
        <v>150.44300253419101</v>
      </c>
      <c r="T816" s="101">
        <f t="shared" si="216"/>
        <v>709.64079521840381</v>
      </c>
      <c r="U816" s="101">
        <f t="shared" si="216"/>
        <v>44.32709695806561</v>
      </c>
      <c r="V816" s="33">
        <f t="shared" si="229"/>
        <v>999.99999999999727</v>
      </c>
      <c r="W816" s="105">
        <f t="shared" si="230"/>
        <v>150513.60609826981</v>
      </c>
      <c r="X816" s="112">
        <f t="shared" si="233"/>
        <v>246.03210782352775</v>
      </c>
      <c r="Y816" s="32">
        <f>(uNES*L816+ uOCEX*G816+uEREX*'PH + UC'!H816+uHOEX*I816+uNES*S816+ uOCEX*N816+uEREX*O816+uHOEX*P816)/(1+oDR)^A$5:A$65536</f>
        <v>121.91140856030108</v>
      </c>
    </row>
    <row r="817" spans="1:25" x14ac:dyDescent="0.25">
      <c r="A817" s="4">
        <v>811</v>
      </c>
      <c r="C817" s="110">
        <f>IF(male=0,VLOOKUP((A815:A1649/'Life tables'!$I$2)+age,lifetable,13,1),IF(male=1,VLOOKUP((A815:A1649/'Life tables'!$I$2)+age,lifetable,10,1),"error"))</f>
        <v>1.4280338316089436E-3</v>
      </c>
      <c r="F817" s="101">
        <f t="shared" si="217"/>
        <v>159.89117464655519</v>
      </c>
      <c r="G817" s="101">
        <f t="shared" si="218"/>
        <v>16.061403127038243</v>
      </c>
      <c r="H817" s="101">
        <f t="shared" si="219"/>
        <v>0.36754547831480605</v>
      </c>
      <c r="I817" s="101">
        <f t="shared" si="220"/>
        <v>0.36754547831480605</v>
      </c>
      <c r="J817" s="101">
        <f t="shared" si="221"/>
        <v>122.73616651726253</v>
      </c>
      <c r="K817" s="101">
        <f t="shared" si="222"/>
        <v>26.613684973400066</v>
      </c>
      <c r="L817" s="101">
        <f t="shared" si="231"/>
        <v>-6.2551709277752821</v>
      </c>
      <c r="M817" s="101">
        <f t="shared" si="223"/>
        <v>840.10882535344206</v>
      </c>
      <c r="N817" s="101">
        <f t="shared" si="224"/>
        <v>80.904300084410323</v>
      </c>
      <c r="O817" s="101">
        <f t="shared" si="225"/>
        <v>1.9311772568660235</v>
      </c>
      <c r="P817" s="101">
        <f t="shared" si="226"/>
        <v>1.9311772568660235</v>
      </c>
      <c r="Q817" s="101">
        <f t="shared" si="227"/>
        <v>588.47769814511253</v>
      </c>
      <c r="R817" s="101">
        <f t="shared" si="228"/>
        <v>17.764723422072386</v>
      </c>
      <c r="S817" s="101">
        <f t="shared" si="232"/>
        <v>149.09974918811474</v>
      </c>
      <c r="T817" s="101">
        <f t="shared" si="216"/>
        <v>711.21386466237504</v>
      </c>
      <c r="U817" s="101">
        <f t="shared" si="216"/>
        <v>44.378408395472448</v>
      </c>
      <c r="V817" s="33">
        <f t="shared" si="229"/>
        <v>999.99999999999727</v>
      </c>
      <c r="W817" s="105">
        <f t="shared" si="230"/>
        <v>148800.14507972242</v>
      </c>
      <c r="X817" s="112">
        <f t="shared" si="233"/>
        <v>244.40772694214968</v>
      </c>
      <c r="Y817" s="32">
        <f>(uNES*L817+ uOCEX*G817+uEREX*'PH + UC'!H817+uHOEX*I817+uNES*S817+ uOCEX*N817+uEREX*O817+uHOEX*P817)/(1+oDR)^A$5:A$65536</f>
        <v>121.0157367726782</v>
      </c>
    </row>
    <row r="818" spans="1:25" x14ac:dyDescent="0.25">
      <c r="A818" s="4">
        <v>812</v>
      </c>
      <c r="C818" s="110">
        <f>IF(male=0,VLOOKUP((A816:A1650/'Life tables'!$I$2)+age,lifetable,13,1),IF(male=1,VLOOKUP((A816:A1650/'Life tables'!$I$2)+age,lifetable,10,1),"error"))</f>
        <v>1.4280338316089436E-3</v>
      </c>
      <c r="F818" s="101">
        <f t="shared" si="217"/>
        <v>159.89117464655519</v>
      </c>
      <c r="G818" s="101">
        <f t="shared" si="218"/>
        <v>16.061403127038243</v>
      </c>
      <c r="H818" s="101">
        <f t="shared" si="219"/>
        <v>0.36754547831480605</v>
      </c>
      <c r="I818" s="101">
        <f t="shared" si="220"/>
        <v>0.36754547831480605</v>
      </c>
      <c r="J818" s="101">
        <f t="shared" si="221"/>
        <v>122.98848248583741</v>
      </c>
      <c r="K818" s="101">
        <f t="shared" si="222"/>
        <v>26.642496540126984</v>
      </c>
      <c r="L818" s="101">
        <f t="shared" si="231"/>
        <v>-6.5362984630770598</v>
      </c>
      <c r="M818" s="101">
        <f t="shared" si="223"/>
        <v>840.10882535344206</v>
      </c>
      <c r="N818" s="101">
        <f t="shared" si="224"/>
        <v>80.904300084410323</v>
      </c>
      <c r="O818" s="101">
        <f t="shared" si="225"/>
        <v>1.9311772568660235</v>
      </c>
      <c r="P818" s="101">
        <f t="shared" si="226"/>
        <v>1.9311772568660235</v>
      </c>
      <c r="Q818" s="101">
        <f t="shared" si="227"/>
        <v>589.7984516205089</v>
      </c>
      <c r="R818" s="101">
        <f t="shared" si="228"/>
        <v>17.787223292752309</v>
      </c>
      <c r="S818" s="101">
        <f t="shared" si="232"/>
        <v>147.75649584203848</v>
      </c>
      <c r="T818" s="101">
        <f t="shared" si="216"/>
        <v>712.78693410634628</v>
      </c>
      <c r="U818" s="101">
        <f t="shared" si="216"/>
        <v>44.429719832879293</v>
      </c>
      <c r="V818" s="33">
        <f t="shared" si="229"/>
        <v>999.99999999999727</v>
      </c>
      <c r="W818" s="105">
        <f t="shared" si="230"/>
        <v>147090.42399995594</v>
      </c>
      <c r="X818" s="112">
        <f t="shared" si="233"/>
        <v>242.78334606077163</v>
      </c>
      <c r="Y818" s="32">
        <f>(uNES*L818+ uOCEX*G818+uEREX*'PH + UC'!H818+uHOEX*I818+uNES*S818+ uOCEX*N818+uEREX*O818+uHOEX*P818)/(1+oDR)^A$5:A$65536</f>
        <v>120.12057007151914</v>
      </c>
    </row>
    <row r="819" spans="1:25" x14ac:dyDescent="0.25">
      <c r="A819" s="4">
        <v>813</v>
      </c>
      <c r="C819" s="110">
        <f>IF(male=0,VLOOKUP((A817:A1651/'Life tables'!$I$2)+age,lifetable,13,1),IF(male=1,VLOOKUP((A817:A1651/'Life tables'!$I$2)+age,lifetable,10,1),"error"))</f>
        <v>1.4280338316089436E-3</v>
      </c>
      <c r="F819" s="101">
        <f t="shared" si="217"/>
        <v>159.89117464655519</v>
      </c>
      <c r="G819" s="101">
        <f t="shared" si="218"/>
        <v>16.061403127038243</v>
      </c>
      <c r="H819" s="101">
        <f t="shared" si="219"/>
        <v>0.36754547831480605</v>
      </c>
      <c r="I819" s="101">
        <f t="shared" si="220"/>
        <v>0.36754547831480605</v>
      </c>
      <c r="J819" s="101">
        <f t="shared" si="221"/>
        <v>123.24079845441229</v>
      </c>
      <c r="K819" s="101">
        <f t="shared" si="222"/>
        <v>26.671308106853903</v>
      </c>
      <c r="L819" s="101">
        <f t="shared" si="231"/>
        <v>-6.8174259983788659</v>
      </c>
      <c r="M819" s="101">
        <f t="shared" si="223"/>
        <v>840.10882535344206</v>
      </c>
      <c r="N819" s="101">
        <f t="shared" si="224"/>
        <v>80.904300084410323</v>
      </c>
      <c r="O819" s="101">
        <f t="shared" si="225"/>
        <v>1.9311772568660235</v>
      </c>
      <c r="P819" s="101">
        <f t="shared" si="226"/>
        <v>1.9311772568660235</v>
      </c>
      <c r="Q819" s="101">
        <f t="shared" si="227"/>
        <v>591.11920509590527</v>
      </c>
      <c r="R819" s="101">
        <f t="shared" si="228"/>
        <v>17.809723163432231</v>
      </c>
      <c r="S819" s="101">
        <f t="shared" si="232"/>
        <v>146.41324249596221</v>
      </c>
      <c r="T819" s="101">
        <f t="shared" si="216"/>
        <v>714.36000355031751</v>
      </c>
      <c r="U819" s="101">
        <f t="shared" si="216"/>
        <v>44.481031270286138</v>
      </c>
      <c r="V819" s="33">
        <f t="shared" si="229"/>
        <v>999.99999999999727</v>
      </c>
      <c r="W819" s="105">
        <f t="shared" si="230"/>
        <v>145384.43652542357</v>
      </c>
      <c r="X819" s="112">
        <f t="shared" si="233"/>
        <v>241.15896517939356</v>
      </c>
      <c r="Y819" s="32">
        <f>(uNES*L819+ uOCEX*G819+uEREX*'PH + UC'!H819+uHOEX*I819+uNES*S819+ uOCEX*N819+uEREX*O819+uHOEX*P819)/(1+oDR)^A$5:A$65536</f>
        <v>119.22590824038832</v>
      </c>
    </row>
    <row r="820" spans="1:25" x14ac:dyDescent="0.25">
      <c r="A820" s="4">
        <v>814</v>
      </c>
      <c r="C820" s="110">
        <f>IF(male=0,VLOOKUP((A818:A1652/'Life tables'!$I$2)+age,lifetable,13,1),IF(male=1,VLOOKUP((A818:A1652/'Life tables'!$I$2)+age,lifetable,10,1),"error"))</f>
        <v>1.4280338316089436E-3</v>
      </c>
      <c r="F820" s="101">
        <f t="shared" si="217"/>
        <v>159.89117464655519</v>
      </c>
      <c r="G820" s="101">
        <f t="shared" si="218"/>
        <v>16.061403127038243</v>
      </c>
      <c r="H820" s="101">
        <f t="shared" si="219"/>
        <v>0.36754547831480605</v>
      </c>
      <c r="I820" s="101">
        <f t="shared" si="220"/>
        <v>0.36754547831480605</v>
      </c>
      <c r="J820" s="101">
        <f t="shared" si="221"/>
        <v>123.49311442298716</v>
      </c>
      <c r="K820" s="101">
        <f t="shared" si="222"/>
        <v>26.700119673580822</v>
      </c>
      <c r="L820" s="101">
        <f t="shared" si="231"/>
        <v>-7.0985535336806436</v>
      </c>
      <c r="M820" s="101">
        <f t="shared" si="223"/>
        <v>840.10882535344206</v>
      </c>
      <c r="N820" s="101">
        <f t="shared" si="224"/>
        <v>80.904300084410323</v>
      </c>
      <c r="O820" s="101">
        <f t="shared" si="225"/>
        <v>1.9311772568660235</v>
      </c>
      <c r="P820" s="101">
        <f t="shared" si="226"/>
        <v>1.9311772568660235</v>
      </c>
      <c r="Q820" s="101">
        <f t="shared" si="227"/>
        <v>592.43995857130164</v>
      </c>
      <c r="R820" s="101">
        <f t="shared" si="228"/>
        <v>17.832223034112154</v>
      </c>
      <c r="S820" s="101">
        <f t="shared" si="232"/>
        <v>145.06998914988583</v>
      </c>
      <c r="T820" s="101">
        <f t="shared" si="216"/>
        <v>715.93307299428875</v>
      </c>
      <c r="U820" s="101">
        <f t="shared" si="216"/>
        <v>44.532342707692976</v>
      </c>
      <c r="V820" s="33">
        <f t="shared" si="229"/>
        <v>999.99999999999727</v>
      </c>
      <c r="W820" s="105">
        <f t="shared" si="230"/>
        <v>143682.17633219753</v>
      </c>
      <c r="X820" s="112">
        <f t="shared" si="233"/>
        <v>239.5345842980154</v>
      </c>
      <c r="Y820" s="32">
        <f>(uNES*L820+ uOCEX*G820+uEREX*'PH + UC'!H820+uHOEX*I820+uNES*S820+ uOCEX*N820+uEREX*O820+uHOEX*P820)/(1+oDR)^A$5:A$65536</f>
        <v>118.33175106293292</v>
      </c>
    </row>
    <row r="821" spans="1:25" x14ac:dyDescent="0.25">
      <c r="A821" s="4">
        <v>815</v>
      </c>
      <c r="C821" s="110">
        <f>IF(male=0,VLOOKUP((A819:A1653/'Life tables'!$I$2)+age,lifetable,13,1),IF(male=1,VLOOKUP((A819:A1653/'Life tables'!$I$2)+age,lifetable,10,1),"error"))</f>
        <v>1.4280338316089436E-3</v>
      </c>
      <c r="F821" s="101">
        <f t="shared" si="217"/>
        <v>159.89117464655519</v>
      </c>
      <c r="G821" s="101">
        <f t="shared" si="218"/>
        <v>16.061403127038243</v>
      </c>
      <c r="H821" s="101">
        <f t="shared" si="219"/>
        <v>0.36754547831480605</v>
      </c>
      <c r="I821" s="101">
        <f t="shared" si="220"/>
        <v>0.36754547831480605</v>
      </c>
      <c r="J821" s="101">
        <f t="shared" si="221"/>
        <v>123.74543039156204</v>
      </c>
      <c r="K821" s="101">
        <f t="shared" si="222"/>
        <v>26.728931240307741</v>
      </c>
      <c r="L821" s="101">
        <f t="shared" si="231"/>
        <v>-7.3796810689824497</v>
      </c>
      <c r="M821" s="101">
        <f t="shared" si="223"/>
        <v>840.10882535344206</v>
      </c>
      <c r="N821" s="101">
        <f t="shared" si="224"/>
        <v>80.904300084410323</v>
      </c>
      <c r="O821" s="101">
        <f t="shared" si="225"/>
        <v>1.9311772568660235</v>
      </c>
      <c r="P821" s="101">
        <f t="shared" si="226"/>
        <v>1.9311772568660235</v>
      </c>
      <c r="Q821" s="101">
        <f t="shared" si="227"/>
        <v>593.76071204669802</v>
      </c>
      <c r="R821" s="101">
        <f t="shared" si="228"/>
        <v>17.854722904792077</v>
      </c>
      <c r="S821" s="101">
        <f t="shared" si="232"/>
        <v>143.72673580380956</v>
      </c>
      <c r="T821" s="101">
        <f t="shared" si="216"/>
        <v>717.5061424382601</v>
      </c>
      <c r="U821" s="101">
        <f t="shared" si="216"/>
        <v>44.583654145099814</v>
      </c>
      <c r="V821" s="33">
        <f t="shared" si="229"/>
        <v>999.99999999999727</v>
      </c>
      <c r="W821" s="105">
        <f t="shared" si="230"/>
        <v>141983.63710595461</v>
      </c>
      <c r="X821" s="112">
        <f t="shared" si="233"/>
        <v>237.91020341663733</v>
      </c>
      <c r="Y821" s="32">
        <f>(uNES*L821+ uOCEX*G821+uEREX*'PH + UC'!H821+uHOEX*I821+uNES*S821+ uOCEX*N821+uEREX*O821+uHOEX*P821)/(1+oDR)^A$5:A$65536</f>
        <v>117.43809832288285</v>
      </c>
    </row>
    <row r="822" spans="1:25" x14ac:dyDescent="0.25">
      <c r="A822" s="4">
        <v>816</v>
      </c>
      <c r="C822" s="110">
        <f>IF(male=0,VLOOKUP((A820:A1654/'Life tables'!$I$2)+age,lifetable,13,1),IF(male=1,VLOOKUP((A820:A1654/'Life tables'!$I$2)+age,lifetable,10,1),"error"))</f>
        <v>1.4280338316089436E-3</v>
      </c>
      <c r="F822" s="101">
        <f t="shared" si="217"/>
        <v>159.89117464655519</v>
      </c>
      <c r="G822" s="101">
        <f t="shared" si="218"/>
        <v>16.061403127038243</v>
      </c>
      <c r="H822" s="101">
        <f t="shared" si="219"/>
        <v>0.36754547831480605</v>
      </c>
      <c r="I822" s="101">
        <f t="shared" si="220"/>
        <v>0.36754547831480605</v>
      </c>
      <c r="J822" s="101">
        <f t="shared" si="221"/>
        <v>123.99774636013692</v>
      </c>
      <c r="K822" s="101">
        <f t="shared" si="222"/>
        <v>26.75774280703466</v>
      </c>
      <c r="L822" s="101">
        <f t="shared" si="231"/>
        <v>-7.6608086042842558</v>
      </c>
      <c r="M822" s="101">
        <f t="shared" si="223"/>
        <v>840.10882535344206</v>
      </c>
      <c r="N822" s="101">
        <f t="shared" si="224"/>
        <v>80.904300084410323</v>
      </c>
      <c r="O822" s="101">
        <f t="shared" si="225"/>
        <v>1.9311772568660235</v>
      </c>
      <c r="P822" s="101">
        <f t="shared" si="226"/>
        <v>1.9311772568660235</v>
      </c>
      <c r="Q822" s="101">
        <f t="shared" si="227"/>
        <v>595.08146552209439</v>
      </c>
      <c r="R822" s="101">
        <f t="shared" si="228"/>
        <v>17.877222775471999</v>
      </c>
      <c r="S822" s="101">
        <f t="shared" si="232"/>
        <v>142.38348245773329</v>
      </c>
      <c r="T822" s="101">
        <f t="shared" si="216"/>
        <v>719.07921188223133</v>
      </c>
      <c r="U822" s="101">
        <f t="shared" si="216"/>
        <v>44.634965582506659</v>
      </c>
      <c r="V822" s="33">
        <f t="shared" si="229"/>
        <v>999.99999999999727</v>
      </c>
      <c r="W822" s="105">
        <f t="shared" si="230"/>
        <v>140288.8125419626</v>
      </c>
      <c r="X822" s="112">
        <f t="shared" si="233"/>
        <v>236.28582253525926</v>
      </c>
      <c r="Y822" s="32">
        <f>(uNES*L822+ uOCEX*G822+uEREX*'PH + UC'!H822+uHOEX*I822+uNES*S822+ uOCEX*N822+uEREX*O822+uHOEX*P822)/(1+oDR)^A$5:A$65536</f>
        <v>116.54494980405052</v>
      </c>
    </row>
    <row r="823" spans="1:25" x14ac:dyDescent="0.25">
      <c r="A823" s="4">
        <v>817</v>
      </c>
      <c r="C823" s="110">
        <f>IF(male=0,VLOOKUP((A821:A1655/'Life tables'!$I$2)+age,lifetable,13,1),IF(male=1,VLOOKUP((A821:A1655/'Life tables'!$I$2)+age,lifetable,10,1),"error"))</f>
        <v>1.4280338316089436E-3</v>
      </c>
      <c r="F823" s="101">
        <f t="shared" si="217"/>
        <v>159.89117464655519</v>
      </c>
      <c r="G823" s="101">
        <f t="shared" si="218"/>
        <v>16.061403127038243</v>
      </c>
      <c r="H823" s="101">
        <f t="shared" si="219"/>
        <v>0.36754547831480605</v>
      </c>
      <c r="I823" s="101">
        <f t="shared" si="220"/>
        <v>0.36754547831480605</v>
      </c>
      <c r="J823" s="101">
        <f t="shared" si="221"/>
        <v>124.25006232871179</v>
      </c>
      <c r="K823" s="101">
        <f t="shared" si="222"/>
        <v>26.786554373761579</v>
      </c>
      <c r="L823" s="101">
        <f t="shared" si="231"/>
        <v>-7.9419361395860619</v>
      </c>
      <c r="M823" s="101">
        <f t="shared" si="223"/>
        <v>840.10882535344206</v>
      </c>
      <c r="N823" s="101">
        <f t="shared" si="224"/>
        <v>80.904300084410323</v>
      </c>
      <c r="O823" s="101">
        <f t="shared" si="225"/>
        <v>1.9311772568660235</v>
      </c>
      <c r="P823" s="101">
        <f t="shared" si="226"/>
        <v>1.9311772568660235</v>
      </c>
      <c r="Q823" s="101">
        <f t="shared" si="227"/>
        <v>596.40221899749076</v>
      </c>
      <c r="R823" s="101">
        <f t="shared" si="228"/>
        <v>17.899722646151922</v>
      </c>
      <c r="S823" s="101">
        <f t="shared" si="232"/>
        <v>141.04022911165703</v>
      </c>
      <c r="T823" s="101">
        <f t="shared" si="216"/>
        <v>720.65228132620257</v>
      </c>
      <c r="U823" s="101">
        <f t="shared" si="216"/>
        <v>44.686277019913504</v>
      </c>
      <c r="V823" s="33">
        <f t="shared" si="229"/>
        <v>999.99999999999727</v>
      </c>
      <c r="W823" s="105">
        <f t="shared" si="230"/>
        <v>138597.69634506654</v>
      </c>
      <c r="X823" s="112">
        <f t="shared" si="233"/>
        <v>234.66144165388118</v>
      </c>
      <c r="Y823" s="32">
        <f>(uNES*L823+ uOCEX*G823+uEREX*'PH + UC'!H823+uHOEX*I823+uNES*S823+ uOCEX*N823+uEREX*O823+uHOEX*P823)/(1+oDR)^A$5:A$65536</f>
        <v>115.65230529033116</v>
      </c>
    </row>
    <row r="824" spans="1:25" x14ac:dyDescent="0.25">
      <c r="A824" s="4">
        <v>818</v>
      </c>
      <c r="C824" s="110">
        <f>IF(male=0,VLOOKUP((A822:A1656/'Life tables'!$I$2)+age,lifetable,13,1),IF(male=1,VLOOKUP((A822:A1656/'Life tables'!$I$2)+age,lifetable,10,1),"error"))</f>
        <v>1.4280338316089436E-3</v>
      </c>
      <c r="F824" s="101">
        <f t="shared" si="217"/>
        <v>159.89117464655519</v>
      </c>
      <c r="G824" s="101">
        <f t="shared" si="218"/>
        <v>16.061403127038243</v>
      </c>
      <c r="H824" s="101">
        <f t="shared" si="219"/>
        <v>0.36754547831480605</v>
      </c>
      <c r="I824" s="101">
        <f t="shared" si="220"/>
        <v>0.36754547831480605</v>
      </c>
      <c r="J824" s="101">
        <f t="shared" si="221"/>
        <v>124.50237829728667</v>
      </c>
      <c r="K824" s="101">
        <f t="shared" si="222"/>
        <v>26.815365940488498</v>
      </c>
      <c r="L824" s="101">
        <f t="shared" si="231"/>
        <v>-8.2230636748878396</v>
      </c>
      <c r="M824" s="101">
        <f t="shared" si="223"/>
        <v>840.10882535344206</v>
      </c>
      <c r="N824" s="101">
        <f t="shared" si="224"/>
        <v>80.904300084410323</v>
      </c>
      <c r="O824" s="101">
        <f t="shared" si="225"/>
        <v>1.9311772568660235</v>
      </c>
      <c r="P824" s="101">
        <f t="shared" si="226"/>
        <v>1.9311772568660235</v>
      </c>
      <c r="Q824" s="101">
        <f t="shared" si="227"/>
        <v>597.72297247288714</v>
      </c>
      <c r="R824" s="101">
        <f t="shared" si="228"/>
        <v>17.922222516831845</v>
      </c>
      <c r="S824" s="101">
        <f t="shared" si="232"/>
        <v>139.69697576558065</v>
      </c>
      <c r="T824" s="101">
        <f t="shared" si="216"/>
        <v>722.2253507701738</v>
      </c>
      <c r="U824" s="101">
        <f t="shared" si="216"/>
        <v>44.737588457320342</v>
      </c>
      <c r="V824" s="33">
        <f t="shared" si="229"/>
        <v>999.99999999999727</v>
      </c>
      <c r="W824" s="105">
        <f t="shared" si="230"/>
        <v>136910.28222967513</v>
      </c>
      <c r="X824" s="112">
        <f t="shared" si="233"/>
        <v>233.03706077250303</v>
      </c>
      <c r="Y824" s="32">
        <f>(uNES*L824+ uOCEX*G824+uEREX*'PH + UC'!H824+uHOEX*I824+uNES*S824+ uOCEX*N824+uEREX*O824+uHOEX*P824)/(1+oDR)^A$5:A$65536</f>
        <v>114.7601645657024</v>
      </c>
    </row>
    <row r="825" spans="1:25" x14ac:dyDescent="0.25">
      <c r="A825" s="4">
        <v>819</v>
      </c>
      <c r="C825" s="110">
        <f>IF(male=0,VLOOKUP((A823:A1657/'Life tables'!$I$2)+age,lifetable,13,1),IF(male=1,VLOOKUP((A823:A1657/'Life tables'!$I$2)+age,lifetable,10,1),"error"))</f>
        <v>1.4280338316089436E-3</v>
      </c>
      <c r="F825" s="101">
        <f t="shared" si="217"/>
        <v>159.89117464655519</v>
      </c>
      <c r="G825" s="101">
        <f t="shared" si="218"/>
        <v>16.061403127038243</v>
      </c>
      <c r="H825" s="101">
        <f t="shared" si="219"/>
        <v>0.36754547831480605</v>
      </c>
      <c r="I825" s="101">
        <f t="shared" si="220"/>
        <v>0.36754547831480605</v>
      </c>
      <c r="J825" s="101">
        <f t="shared" si="221"/>
        <v>124.75469426586154</v>
      </c>
      <c r="K825" s="101">
        <f t="shared" si="222"/>
        <v>26.844177507215417</v>
      </c>
      <c r="L825" s="101">
        <f t="shared" si="231"/>
        <v>-8.5041912101896457</v>
      </c>
      <c r="M825" s="101">
        <f t="shared" si="223"/>
        <v>840.10882535344206</v>
      </c>
      <c r="N825" s="101">
        <f t="shared" si="224"/>
        <v>80.904300084410323</v>
      </c>
      <c r="O825" s="101">
        <f t="shared" si="225"/>
        <v>1.9311772568660235</v>
      </c>
      <c r="P825" s="101">
        <f t="shared" si="226"/>
        <v>1.9311772568660235</v>
      </c>
      <c r="Q825" s="101">
        <f t="shared" si="227"/>
        <v>599.04372594828351</v>
      </c>
      <c r="R825" s="101">
        <f t="shared" si="228"/>
        <v>17.944722387511767</v>
      </c>
      <c r="S825" s="101">
        <f t="shared" si="232"/>
        <v>138.35372241950438</v>
      </c>
      <c r="T825" s="101">
        <f t="shared" si="216"/>
        <v>723.79842021414504</v>
      </c>
      <c r="U825" s="101">
        <f t="shared" si="216"/>
        <v>44.78889989472718</v>
      </c>
      <c r="V825" s="33">
        <f t="shared" si="229"/>
        <v>999.99999999999727</v>
      </c>
      <c r="W825" s="105">
        <f t="shared" si="230"/>
        <v>135226.56391974716</v>
      </c>
      <c r="X825" s="112">
        <f t="shared" si="233"/>
        <v>231.41267989112495</v>
      </c>
      <c r="Y825" s="32">
        <f>(uNES*L825+ uOCEX*G825+uEREX*'PH + UC'!H825+uHOEX*I825+uNES*S825+ uOCEX*N825+uEREX*O825+uHOEX*P825)/(1+oDR)^A$5:A$65536</f>
        <v>113.86852741422472</v>
      </c>
    </row>
    <row r="826" spans="1:25" x14ac:dyDescent="0.25">
      <c r="A826" s="4">
        <v>820</v>
      </c>
      <c r="C826" s="110">
        <f>IF(male=0,VLOOKUP((A824:A1658/'Life tables'!$I$2)+age,lifetable,13,1),IF(male=1,VLOOKUP((A824:A1658/'Life tables'!$I$2)+age,lifetable,10,1),"error"))</f>
        <v>1.4280338316089436E-3</v>
      </c>
      <c r="F826" s="101">
        <f t="shared" si="217"/>
        <v>159.89117464655519</v>
      </c>
      <c r="G826" s="101">
        <f t="shared" si="218"/>
        <v>16.061403127038243</v>
      </c>
      <c r="H826" s="101">
        <f t="shared" si="219"/>
        <v>0.36754547831480605</v>
      </c>
      <c r="I826" s="101">
        <f t="shared" si="220"/>
        <v>0.36754547831480605</v>
      </c>
      <c r="J826" s="101">
        <f t="shared" si="221"/>
        <v>125.00701023443642</v>
      </c>
      <c r="K826" s="101">
        <f t="shared" si="222"/>
        <v>26.872989073942335</v>
      </c>
      <c r="L826" s="101">
        <f t="shared" si="231"/>
        <v>-8.7853187454914234</v>
      </c>
      <c r="M826" s="101">
        <f t="shared" si="223"/>
        <v>840.10882535344206</v>
      </c>
      <c r="N826" s="101">
        <f t="shared" si="224"/>
        <v>80.904300084410323</v>
      </c>
      <c r="O826" s="101">
        <f t="shared" si="225"/>
        <v>1.9311772568660235</v>
      </c>
      <c r="P826" s="101">
        <f t="shared" si="226"/>
        <v>1.9311772568660235</v>
      </c>
      <c r="Q826" s="101">
        <f t="shared" si="227"/>
        <v>600.36447942367988</v>
      </c>
      <c r="R826" s="101">
        <f t="shared" si="228"/>
        <v>17.96722225819169</v>
      </c>
      <c r="S826" s="101">
        <f t="shared" si="232"/>
        <v>137.01046907342811</v>
      </c>
      <c r="T826" s="101">
        <f t="shared" si="216"/>
        <v>725.37148965811627</v>
      </c>
      <c r="U826" s="101">
        <f t="shared" si="216"/>
        <v>44.840211332134025</v>
      </c>
      <c r="V826" s="33">
        <f t="shared" si="229"/>
        <v>999.99999999999727</v>
      </c>
      <c r="W826" s="105">
        <f t="shared" si="230"/>
        <v>133546.53514877771</v>
      </c>
      <c r="X826" s="112">
        <f t="shared" si="233"/>
        <v>229.78829900974691</v>
      </c>
      <c r="Y826" s="32">
        <f>(uNES*L826+ uOCEX*G826+uEREX*'PH + UC'!H826+uHOEX*I826+uNES*S826+ uOCEX*N826+uEREX*O826+uHOEX*P826)/(1+oDR)^A$5:A$65536</f>
        <v>112.97739362004076</v>
      </c>
    </row>
    <row r="827" spans="1:25" x14ac:dyDescent="0.25">
      <c r="A827" s="4">
        <v>821</v>
      </c>
      <c r="C827" s="110">
        <f>IF(male=0,VLOOKUP((A825:A1659/'Life tables'!$I$2)+age,lifetable,13,1),IF(male=1,VLOOKUP((A825:A1659/'Life tables'!$I$2)+age,lifetable,10,1),"error"))</f>
        <v>1.4280338316089436E-3</v>
      </c>
      <c r="F827" s="101">
        <f t="shared" si="217"/>
        <v>159.89117464655519</v>
      </c>
      <c r="G827" s="101">
        <f t="shared" si="218"/>
        <v>16.061403127038243</v>
      </c>
      <c r="H827" s="101">
        <f t="shared" si="219"/>
        <v>0.36754547831480605</v>
      </c>
      <c r="I827" s="101">
        <f t="shared" si="220"/>
        <v>0.36754547831480605</v>
      </c>
      <c r="J827" s="101">
        <f t="shared" si="221"/>
        <v>125.2593262030113</v>
      </c>
      <c r="K827" s="101">
        <f t="shared" si="222"/>
        <v>26.901800640669254</v>
      </c>
      <c r="L827" s="101">
        <f t="shared" si="231"/>
        <v>-9.0664462807932296</v>
      </c>
      <c r="M827" s="101">
        <f t="shared" si="223"/>
        <v>840.10882535344206</v>
      </c>
      <c r="N827" s="101">
        <f t="shared" si="224"/>
        <v>80.904300084410323</v>
      </c>
      <c r="O827" s="101">
        <f t="shared" si="225"/>
        <v>1.9311772568660235</v>
      </c>
      <c r="P827" s="101">
        <f t="shared" si="226"/>
        <v>1.9311772568660235</v>
      </c>
      <c r="Q827" s="101">
        <f t="shared" si="227"/>
        <v>601.68523289907625</v>
      </c>
      <c r="R827" s="101">
        <f t="shared" si="228"/>
        <v>17.989722128871612</v>
      </c>
      <c r="S827" s="101">
        <f t="shared" si="232"/>
        <v>135.66721572735185</v>
      </c>
      <c r="T827" s="101">
        <f t="shared" si="216"/>
        <v>726.94455910208751</v>
      </c>
      <c r="U827" s="101">
        <f t="shared" si="216"/>
        <v>44.89152276954087</v>
      </c>
      <c r="V827" s="33">
        <f t="shared" si="229"/>
        <v>999.99999999999727</v>
      </c>
      <c r="W827" s="105">
        <f t="shared" si="230"/>
        <v>131870.18965978432</v>
      </c>
      <c r="X827" s="112">
        <f t="shared" si="233"/>
        <v>228.16391812836883</v>
      </c>
      <c r="Y827" s="32">
        <f>(uNES*L827+ uOCEX*G827+uEREX*'PH + UC'!H827+uHOEX*I827+uNES*S827+ uOCEX*N827+uEREX*O827+uHOEX*P827)/(1+oDR)^A$5:A$65536</f>
        <v>112.08676296737592</v>
      </c>
    </row>
    <row r="828" spans="1:25" x14ac:dyDescent="0.25">
      <c r="A828" s="4">
        <v>822</v>
      </c>
      <c r="C828" s="110">
        <f>IF(male=0,VLOOKUP((A826:A1660/'Life tables'!$I$2)+age,lifetable,13,1),IF(male=1,VLOOKUP((A826:A1660/'Life tables'!$I$2)+age,lifetable,10,1),"error"))</f>
        <v>1.4280338316089436E-3</v>
      </c>
      <c r="F828" s="101">
        <f t="shared" si="217"/>
        <v>159.89117464655519</v>
      </c>
      <c r="G828" s="101">
        <f t="shared" si="218"/>
        <v>16.061403127038243</v>
      </c>
      <c r="H828" s="101">
        <f t="shared" si="219"/>
        <v>0.36754547831480605</v>
      </c>
      <c r="I828" s="101">
        <f t="shared" si="220"/>
        <v>0.36754547831480605</v>
      </c>
      <c r="J828" s="101">
        <f t="shared" si="221"/>
        <v>125.51164217158617</v>
      </c>
      <c r="K828" s="101">
        <f t="shared" si="222"/>
        <v>26.930612207396173</v>
      </c>
      <c r="L828" s="101">
        <f t="shared" si="231"/>
        <v>-9.3475738160950073</v>
      </c>
      <c r="M828" s="101">
        <f t="shared" si="223"/>
        <v>840.10882535344206</v>
      </c>
      <c r="N828" s="101">
        <f t="shared" si="224"/>
        <v>80.904300084410323</v>
      </c>
      <c r="O828" s="101">
        <f t="shared" si="225"/>
        <v>1.9311772568660235</v>
      </c>
      <c r="P828" s="101">
        <f t="shared" si="226"/>
        <v>1.9311772568660235</v>
      </c>
      <c r="Q828" s="101">
        <f t="shared" si="227"/>
        <v>603.00598637447263</v>
      </c>
      <c r="R828" s="101">
        <f t="shared" si="228"/>
        <v>18.012221999551535</v>
      </c>
      <c r="S828" s="101">
        <f t="shared" si="232"/>
        <v>134.32396238127546</v>
      </c>
      <c r="T828" s="101">
        <f t="shared" si="216"/>
        <v>728.51762854605886</v>
      </c>
      <c r="U828" s="101">
        <f t="shared" si="216"/>
        <v>44.942834206947708</v>
      </c>
      <c r="V828" s="33">
        <f t="shared" si="229"/>
        <v>999.99999999999727</v>
      </c>
      <c r="W828" s="105">
        <f t="shared" si="230"/>
        <v>130197.52120529379</v>
      </c>
      <c r="X828" s="112">
        <f t="shared" si="233"/>
        <v>226.53953724699068</v>
      </c>
      <c r="Y828" s="32">
        <f>(uNES*L828+ uOCEX*G828+uEREX*'PH + UC'!H828+uHOEX*I828+uNES*S828+ uOCEX*N828+uEREX*O828+uHOEX*P828)/(1+oDR)^A$5:A$65536</f>
        <v>111.19663524053807</v>
      </c>
    </row>
    <row r="829" spans="1:25" x14ac:dyDescent="0.25">
      <c r="A829" s="4">
        <v>823</v>
      </c>
      <c r="C829" s="110">
        <f>IF(male=0,VLOOKUP((A827:A1661/'Life tables'!$I$2)+age,lifetable,13,1),IF(male=1,VLOOKUP((A827:A1661/'Life tables'!$I$2)+age,lifetable,10,1),"error"))</f>
        <v>1.4280338316089436E-3</v>
      </c>
      <c r="F829" s="101">
        <f t="shared" si="217"/>
        <v>159.89117464655519</v>
      </c>
      <c r="G829" s="101">
        <f t="shared" si="218"/>
        <v>16.061403127038243</v>
      </c>
      <c r="H829" s="101">
        <f t="shared" si="219"/>
        <v>0.36754547831480605</v>
      </c>
      <c r="I829" s="101">
        <f t="shared" si="220"/>
        <v>0.36754547831480605</v>
      </c>
      <c r="J829" s="101">
        <f t="shared" si="221"/>
        <v>125.76395814016105</v>
      </c>
      <c r="K829" s="101">
        <f t="shared" si="222"/>
        <v>26.959423774123092</v>
      </c>
      <c r="L829" s="101">
        <f t="shared" si="231"/>
        <v>-9.6287013513968134</v>
      </c>
      <c r="M829" s="101">
        <f t="shared" si="223"/>
        <v>840.10882535344206</v>
      </c>
      <c r="N829" s="101">
        <f t="shared" si="224"/>
        <v>80.904300084410323</v>
      </c>
      <c r="O829" s="101">
        <f t="shared" si="225"/>
        <v>1.9311772568660235</v>
      </c>
      <c r="P829" s="101">
        <f t="shared" si="226"/>
        <v>1.9311772568660235</v>
      </c>
      <c r="Q829" s="101">
        <f t="shared" si="227"/>
        <v>604.326739849869</v>
      </c>
      <c r="R829" s="101">
        <f t="shared" si="228"/>
        <v>18.034721870231458</v>
      </c>
      <c r="S829" s="101">
        <f t="shared" si="232"/>
        <v>132.9807090351992</v>
      </c>
      <c r="T829" s="101">
        <f t="shared" si="216"/>
        <v>730.09069799003009</v>
      </c>
      <c r="U829" s="101">
        <f t="shared" si="216"/>
        <v>44.994145644354546</v>
      </c>
      <c r="V829" s="33">
        <f t="shared" si="229"/>
        <v>999.99999999999727</v>
      </c>
      <c r="W829" s="105">
        <f t="shared" si="230"/>
        <v>128528.52354732838</v>
      </c>
      <c r="X829" s="112">
        <f t="shared" si="233"/>
        <v>224.9151563656126</v>
      </c>
      <c r="Y829" s="32">
        <f>(uNES*L829+ uOCEX*G829+uEREX*'PH + UC'!H829+uHOEX*I829+uNES*S829+ uOCEX*N829+uEREX*O829+uHOEX*P829)/(1+oDR)^A$5:A$65536</f>
        <v>110.30701022391744</v>
      </c>
    </row>
    <row r="830" spans="1:25" x14ac:dyDescent="0.25">
      <c r="A830" s="4">
        <v>824</v>
      </c>
      <c r="C830" s="110">
        <f>IF(male=0,VLOOKUP((A828:A1662/'Life tables'!$I$2)+age,lifetable,13,1),IF(male=1,VLOOKUP((A828:A1662/'Life tables'!$I$2)+age,lifetable,10,1),"error"))</f>
        <v>1.4280338316089436E-3</v>
      </c>
      <c r="F830" s="101">
        <f t="shared" si="217"/>
        <v>159.89117464655519</v>
      </c>
      <c r="G830" s="101">
        <f t="shared" si="218"/>
        <v>16.061403127038243</v>
      </c>
      <c r="H830" s="101">
        <f t="shared" si="219"/>
        <v>0.36754547831480605</v>
      </c>
      <c r="I830" s="101">
        <f t="shared" si="220"/>
        <v>0.36754547831480605</v>
      </c>
      <c r="J830" s="101">
        <f t="shared" si="221"/>
        <v>126.01627410873593</v>
      </c>
      <c r="K830" s="101">
        <f t="shared" si="222"/>
        <v>26.988235340850011</v>
      </c>
      <c r="L830" s="101">
        <f t="shared" si="231"/>
        <v>-9.9098288866985911</v>
      </c>
      <c r="M830" s="101">
        <f t="shared" si="223"/>
        <v>840.10882535344206</v>
      </c>
      <c r="N830" s="101">
        <f t="shared" si="224"/>
        <v>80.904300084410323</v>
      </c>
      <c r="O830" s="101">
        <f t="shared" si="225"/>
        <v>1.9311772568660235</v>
      </c>
      <c r="P830" s="101">
        <f t="shared" si="226"/>
        <v>1.9311772568660235</v>
      </c>
      <c r="Q830" s="101">
        <f t="shared" si="227"/>
        <v>605.64749332526537</v>
      </c>
      <c r="R830" s="101">
        <f t="shared" si="228"/>
        <v>18.05722174091138</v>
      </c>
      <c r="S830" s="101">
        <f t="shared" si="232"/>
        <v>131.63745568912293</v>
      </c>
      <c r="T830" s="101">
        <f t="shared" si="216"/>
        <v>731.66376743400133</v>
      </c>
      <c r="U830" s="101">
        <f t="shared" si="216"/>
        <v>45.045457081761391</v>
      </c>
      <c r="V830" s="33">
        <f t="shared" si="229"/>
        <v>999.99999999999727</v>
      </c>
      <c r="W830" s="105">
        <f t="shared" si="230"/>
        <v>126863.1904573924</v>
      </c>
      <c r="X830" s="112">
        <f t="shared" si="233"/>
        <v>223.29077548423456</v>
      </c>
      <c r="Y830" s="32">
        <f>(uNES*L830+ uOCEX*G830+uEREX*'PH + UC'!H830+uHOEX*I830+uNES*S830+ uOCEX*N830+uEREX*O830+uHOEX*P830)/(1+oDR)^A$5:A$65536</f>
        <v>109.41788770198669</v>
      </c>
    </row>
    <row r="831" spans="1:25" x14ac:dyDescent="0.25">
      <c r="A831" s="4">
        <v>825</v>
      </c>
      <c r="C831" s="110">
        <f>IF(male=0,VLOOKUP((A829:A1663/'Life tables'!$I$2)+age,lifetable,13,1),IF(male=1,VLOOKUP((A829:A1663/'Life tables'!$I$2)+age,lifetable,10,1),"error"))</f>
        <v>1.4280338316089436E-3</v>
      </c>
      <c r="F831" s="101">
        <f t="shared" si="217"/>
        <v>159.89117464655519</v>
      </c>
      <c r="G831" s="101">
        <f t="shared" si="218"/>
        <v>16.061403127038243</v>
      </c>
      <c r="H831" s="101">
        <f t="shared" si="219"/>
        <v>0.36754547831480605</v>
      </c>
      <c r="I831" s="101">
        <f t="shared" si="220"/>
        <v>0.36754547831480605</v>
      </c>
      <c r="J831" s="101">
        <f t="shared" si="221"/>
        <v>126.2685900773108</v>
      </c>
      <c r="K831" s="101">
        <f t="shared" si="222"/>
        <v>27.01704690757693</v>
      </c>
      <c r="L831" s="101">
        <f t="shared" si="231"/>
        <v>-10.190956422000426</v>
      </c>
      <c r="M831" s="101">
        <f t="shared" si="223"/>
        <v>840.10882535344206</v>
      </c>
      <c r="N831" s="101">
        <f t="shared" si="224"/>
        <v>80.904300084410323</v>
      </c>
      <c r="O831" s="101">
        <f t="shared" si="225"/>
        <v>1.9311772568660235</v>
      </c>
      <c r="P831" s="101">
        <f t="shared" si="226"/>
        <v>1.9311772568660235</v>
      </c>
      <c r="Q831" s="101">
        <f t="shared" si="227"/>
        <v>606.96824680066175</v>
      </c>
      <c r="R831" s="101">
        <f t="shared" si="228"/>
        <v>18.079721611591303</v>
      </c>
      <c r="S831" s="101">
        <f t="shared" si="232"/>
        <v>130.29420234304666</v>
      </c>
      <c r="T831" s="101">
        <f t="shared" si="216"/>
        <v>733.23683687797256</v>
      </c>
      <c r="U831" s="101">
        <f t="shared" si="216"/>
        <v>45.096768519168236</v>
      </c>
      <c r="V831" s="33">
        <f t="shared" si="229"/>
        <v>999.99999999999727</v>
      </c>
      <c r="W831" s="105">
        <f t="shared" si="230"/>
        <v>125201.51571645806</v>
      </c>
      <c r="X831" s="112">
        <f t="shared" si="233"/>
        <v>221.66639460285646</v>
      </c>
      <c r="Y831" s="32">
        <f>(uNES*L831+ uOCEX*G831+uEREX*'PH + UC'!H831+uHOEX*I831+uNES*S831+ uOCEX*N831+uEREX*O831+uHOEX*P831)/(1+oDR)^A$5:A$65536</f>
        <v>108.52926745930091</v>
      </c>
    </row>
    <row r="832" spans="1:25" x14ac:dyDescent="0.25">
      <c r="A832" s="4">
        <v>826</v>
      </c>
      <c r="C832" s="110">
        <f>IF(male=0,VLOOKUP((A830:A1664/'Life tables'!$I$2)+age,lifetable,13,1),IF(male=1,VLOOKUP((A830:A1664/'Life tables'!$I$2)+age,lifetable,10,1),"error"))</f>
        <v>1.4280338316089436E-3</v>
      </c>
      <c r="F832" s="101">
        <f t="shared" si="217"/>
        <v>159.89117464655519</v>
      </c>
      <c r="G832" s="101">
        <f t="shared" si="218"/>
        <v>16.061403127038243</v>
      </c>
      <c r="H832" s="101">
        <f t="shared" si="219"/>
        <v>0.36754547831480605</v>
      </c>
      <c r="I832" s="101">
        <f t="shared" si="220"/>
        <v>0.36754547831480605</v>
      </c>
      <c r="J832" s="101">
        <f t="shared" si="221"/>
        <v>126.52090604588568</v>
      </c>
      <c r="K832" s="101">
        <f t="shared" si="222"/>
        <v>27.045858474303849</v>
      </c>
      <c r="L832" s="101">
        <f t="shared" si="231"/>
        <v>-10.472083957302203</v>
      </c>
      <c r="M832" s="101">
        <f t="shared" si="223"/>
        <v>840.10882535344206</v>
      </c>
      <c r="N832" s="101">
        <f t="shared" si="224"/>
        <v>80.904300084410323</v>
      </c>
      <c r="O832" s="101">
        <f t="shared" si="225"/>
        <v>1.9311772568660235</v>
      </c>
      <c r="P832" s="101">
        <f t="shared" si="226"/>
        <v>1.9311772568660235</v>
      </c>
      <c r="Q832" s="101">
        <f t="shared" si="227"/>
        <v>608.28900027605812</v>
      </c>
      <c r="R832" s="101">
        <f t="shared" si="228"/>
        <v>18.102221482271226</v>
      </c>
      <c r="S832" s="101">
        <f t="shared" si="232"/>
        <v>128.95094899697028</v>
      </c>
      <c r="T832" s="101">
        <f t="shared" si="216"/>
        <v>734.8099063219438</v>
      </c>
      <c r="U832" s="101">
        <f t="shared" si="216"/>
        <v>45.148079956575074</v>
      </c>
      <c r="V832" s="33">
        <f t="shared" si="229"/>
        <v>999.99999999999727</v>
      </c>
      <c r="W832" s="105">
        <f t="shared" si="230"/>
        <v>123543.49311495278</v>
      </c>
      <c r="X832" s="112">
        <f t="shared" si="233"/>
        <v>220.0420137214783</v>
      </c>
      <c r="Y832" s="32">
        <f>(uNES*L832+ uOCEX*G832+uEREX*'PH + UC'!H832+uHOEX*I832+uNES*S832+ uOCEX*N832+uEREX*O832+uHOEX*P832)/(1+oDR)^A$5:A$65536</f>
        <v>107.64114928049752</v>
      </c>
    </row>
    <row r="833" spans="1:25" x14ac:dyDescent="0.25">
      <c r="A833" s="4">
        <v>827</v>
      </c>
      <c r="C833" s="110">
        <f>IF(male=0,VLOOKUP((A831:A1665/'Life tables'!$I$2)+age,lifetable,13,1),IF(male=1,VLOOKUP((A831:A1665/'Life tables'!$I$2)+age,lifetable,10,1),"error"))</f>
        <v>1.4280338316089436E-3</v>
      </c>
      <c r="F833" s="101">
        <f t="shared" si="217"/>
        <v>159.89117464655519</v>
      </c>
      <c r="G833" s="101">
        <f t="shared" si="218"/>
        <v>16.061403127038243</v>
      </c>
      <c r="H833" s="101">
        <f t="shared" si="219"/>
        <v>0.36754547831480605</v>
      </c>
      <c r="I833" s="101">
        <f t="shared" si="220"/>
        <v>0.36754547831480605</v>
      </c>
      <c r="J833" s="101">
        <f t="shared" si="221"/>
        <v>126.77322201446056</v>
      </c>
      <c r="K833" s="101">
        <f t="shared" si="222"/>
        <v>27.074670041030767</v>
      </c>
      <c r="L833" s="101">
        <f t="shared" si="231"/>
        <v>-10.753211492604009</v>
      </c>
      <c r="M833" s="101">
        <f t="shared" si="223"/>
        <v>840.10882535344206</v>
      </c>
      <c r="N833" s="101">
        <f t="shared" si="224"/>
        <v>80.904300084410323</v>
      </c>
      <c r="O833" s="101">
        <f t="shared" si="225"/>
        <v>1.9311772568660235</v>
      </c>
      <c r="P833" s="101">
        <f t="shared" si="226"/>
        <v>1.9311772568660235</v>
      </c>
      <c r="Q833" s="101">
        <f t="shared" si="227"/>
        <v>609.60975375145449</v>
      </c>
      <c r="R833" s="101">
        <f t="shared" si="228"/>
        <v>18.124721352951148</v>
      </c>
      <c r="S833" s="101">
        <f t="shared" si="232"/>
        <v>127.60769565089402</v>
      </c>
      <c r="T833" s="101">
        <f t="shared" si="216"/>
        <v>736.38297576591503</v>
      </c>
      <c r="U833" s="101">
        <f t="shared" si="216"/>
        <v>45.199391393981912</v>
      </c>
      <c r="V833" s="33">
        <f t="shared" si="229"/>
        <v>999.99999999999727</v>
      </c>
      <c r="W833" s="105">
        <f t="shared" si="230"/>
        <v>121889.11645274516</v>
      </c>
      <c r="X833" s="112">
        <f t="shared" si="233"/>
        <v>218.41763284010023</v>
      </c>
      <c r="Y833" s="32">
        <f>(uNES*L833+ uOCEX*G833+uEREX*'PH + UC'!H833+uHOEX*I833+uNES*S833+ uOCEX*N833+uEREX*O833+uHOEX*P833)/(1+oDR)^A$5:A$65536</f>
        <v>106.75353295029636</v>
      </c>
    </row>
    <row r="834" spans="1:25" x14ac:dyDescent="0.25">
      <c r="A834" s="4">
        <v>828</v>
      </c>
      <c r="C834" s="110">
        <f>IF(male=0,VLOOKUP((A832:A1666/'Life tables'!$I$2)+age,lifetable,13,1),IF(male=1,VLOOKUP((A832:A1666/'Life tables'!$I$2)+age,lifetable,10,1),"error"))</f>
        <v>1.4280338316089436E-3</v>
      </c>
      <c r="F834" s="101">
        <f t="shared" si="217"/>
        <v>159.89117464655519</v>
      </c>
      <c r="G834" s="101">
        <f t="shared" si="218"/>
        <v>16.061403127038243</v>
      </c>
      <c r="H834" s="101">
        <f t="shared" si="219"/>
        <v>0.36754547831480605</v>
      </c>
      <c r="I834" s="101">
        <f t="shared" si="220"/>
        <v>0.36754547831480605</v>
      </c>
      <c r="J834" s="101">
        <f t="shared" si="221"/>
        <v>127.02553798303543</v>
      </c>
      <c r="K834" s="101">
        <f t="shared" si="222"/>
        <v>27.103481607757686</v>
      </c>
      <c r="L834" s="101">
        <f t="shared" si="231"/>
        <v>-11.034339027905787</v>
      </c>
      <c r="M834" s="101">
        <f t="shared" si="223"/>
        <v>840.10882535344206</v>
      </c>
      <c r="N834" s="101">
        <f t="shared" si="224"/>
        <v>80.904300084410323</v>
      </c>
      <c r="O834" s="101">
        <f t="shared" si="225"/>
        <v>1.9311772568660235</v>
      </c>
      <c r="P834" s="101">
        <f t="shared" si="226"/>
        <v>1.9311772568660235</v>
      </c>
      <c r="Q834" s="101">
        <f t="shared" si="227"/>
        <v>610.93050722685086</v>
      </c>
      <c r="R834" s="101">
        <f t="shared" si="228"/>
        <v>18.147221223631071</v>
      </c>
      <c r="S834" s="101">
        <f t="shared" si="232"/>
        <v>126.26444230481775</v>
      </c>
      <c r="T834" s="101">
        <f t="shared" si="216"/>
        <v>737.95604520988627</v>
      </c>
      <c r="U834" s="101">
        <f t="shared" si="216"/>
        <v>45.250702831388757</v>
      </c>
      <c r="V834" s="33">
        <f t="shared" si="229"/>
        <v>999.99999999999727</v>
      </c>
      <c r="W834" s="105">
        <f t="shared" si="230"/>
        <v>120238.37953913177</v>
      </c>
      <c r="X834" s="112">
        <f t="shared" si="233"/>
        <v>216.79325195872218</v>
      </c>
      <c r="Y834" s="32">
        <f>(uNES*L834+ uOCEX*G834+uEREX*'PH + UC'!H834+uHOEX*I834+uNES*S834+ uOCEX*N834+uEREX*O834+uHOEX*P834)/(1+oDR)^A$5:A$65536</f>
        <v>105.86641825349943</v>
      </c>
    </row>
    <row r="835" spans="1:25" x14ac:dyDescent="0.25">
      <c r="A835" s="4">
        <v>829</v>
      </c>
      <c r="C835" s="110">
        <f>IF(male=0,VLOOKUP((A833:A1667/'Life tables'!$I$2)+age,lifetable,13,1),IF(male=1,VLOOKUP((A833:A1667/'Life tables'!$I$2)+age,lifetable,10,1),"error"))</f>
        <v>1.4280338316089436E-3</v>
      </c>
      <c r="F835" s="101">
        <f t="shared" si="217"/>
        <v>159.89117464655519</v>
      </c>
      <c r="G835" s="101">
        <f t="shared" si="218"/>
        <v>16.061403127038243</v>
      </c>
      <c r="H835" s="101">
        <f t="shared" si="219"/>
        <v>0.36754547831480605</v>
      </c>
      <c r="I835" s="101">
        <f t="shared" si="220"/>
        <v>0.36754547831480605</v>
      </c>
      <c r="J835" s="101">
        <f t="shared" si="221"/>
        <v>127.27785395161031</v>
      </c>
      <c r="K835" s="101">
        <f t="shared" si="222"/>
        <v>27.132293174484605</v>
      </c>
      <c r="L835" s="101">
        <f t="shared" si="231"/>
        <v>-11.315466563207593</v>
      </c>
      <c r="M835" s="101">
        <f t="shared" si="223"/>
        <v>840.10882535344206</v>
      </c>
      <c r="N835" s="101">
        <f t="shared" si="224"/>
        <v>80.904300084410323</v>
      </c>
      <c r="O835" s="101">
        <f t="shared" si="225"/>
        <v>1.9311772568660235</v>
      </c>
      <c r="P835" s="101">
        <f t="shared" si="226"/>
        <v>1.9311772568660235</v>
      </c>
      <c r="Q835" s="101">
        <f t="shared" si="227"/>
        <v>612.25126070224724</v>
      </c>
      <c r="R835" s="101">
        <f t="shared" si="228"/>
        <v>18.169721094310994</v>
      </c>
      <c r="S835" s="101">
        <f t="shared" si="232"/>
        <v>124.92118895874148</v>
      </c>
      <c r="T835" s="101">
        <f t="shared" ref="T835:U839" si="234">J835+Q835</f>
        <v>739.5291146538575</v>
      </c>
      <c r="U835" s="101">
        <f t="shared" si="234"/>
        <v>45.302014268795602</v>
      </c>
      <c r="V835" s="33">
        <f t="shared" si="229"/>
        <v>999.99999999999727</v>
      </c>
      <c r="W835" s="105">
        <f t="shared" si="230"/>
        <v>118591.27619282299</v>
      </c>
      <c r="X835" s="112">
        <f t="shared" si="233"/>
        <v>215.16887107734411</v>
      </c>
      <c r="Y835" s="32">
        <f>(uNES*L835+ uOCEX*G835+uEREX*'PH + UC'!H835+uHOEX*I835+uNES*S835+ uOCEX*N835+uEREX*O835+uHOEX*P835)/(1+oDR)^A$5:A$65536</f>
        <v>104.97980497499103</v>
      </c>
    </row>
    <row r="836" spans="1:25" x14ac:dyDescent="0.25">
      <c r="A836" s="4">
        <v>830</v>
      </c>
      <c r="C836" s="110">
        <f>IF(male=0,VLOOKUP((A834:A1668/'Life tables'!$I$2)+age,lifetable,13,1),IF(male=1,VLOOKUP((A834:A1668/'Life tables'!$I$2)+age,lifetable,10,1),"error"))</f>
        <v>1.4280338316089436E-3</v>
      </c>
      <c r="F836" s="101">
        <f t="shared" si="217"/>
        <v>159.89117464655519</v>
      </c>
      <c r="G836" s="101">
        <f t="shared" si="218"/>
        <v>16.061403127038243</v>
      </c>
      <c r="H836" s="101">
        <f t="shared" si="219"/>
        <v>0.36754547831480605</v>
      </c>
      <c r="I836" s="101">
        <f t="shared" si="220"/>
        <v>0.36754547831480605</v>
      </c>
      <c r="J836" s="101">
        <f t="shared" si="221"/>
        <v>127.53016992018519</v>
      </c>
      <c r="K836" s="101">
        <f t="shared" si="222"/>
        <v>27.161104741211524</v>
      </c>
      <c r="L836" s="101">
        <f t="shared" si="231"/>
        <v>-11.596594098509371</v>
      </c>
      <c r="M836" s="101">
        <f t="shared" si="223"/>
        <v>840.10882535344206</v>
      </c>
      <c r="N836" s="101">
        <f t="shared" si="224"/>
        <v>80.904300084410323</v>
      </c>
      <c r="O836" s="101">
        <f t="shared" si="225"/>
        <v>1.9311772568660235</v>
      </c>
      <c r="P836" s="101">
        <f t="shared" si="226"/>
        <v>1.9311772568660235</v>
      </c>
      <c r="Q836" s="101">
        <f t="shared" si="227"/>
        <v>613.57201417764361</v>
      </c>
      <c r="R836" s="101">
        <f t="shared" si="228"/>
        <v>18.192220964990916</v>
      </c>
      <c r="S836" s="101">
        <f t="shared" si="232"/>
        <v>123.5779356126651</v>
      </c>
      <c r="T836" s="101">
        <f t="shared" si="234"/>
        <v>741.10218409782874</v>
      </c>
      <c r="U836" s="101">
        <f t="shared" si="234"/>
        <v>45.35332570620244</v>
      </c>
      <c r="V836" s="33">
        <f t="shared" si="229"/>
        <v>999.99999999999727</v>
      </c>
      <c r="W836" s="105">
        <f t="shared" si="230"/>
        <v>116947.80024193053</v>
      </c>
      <c r="X836" s="112">
        <f t="shared" si="233"/>
        <v>213.54449019596595</v>
      </c>
      <c r="Y836" s="32">
        <f>(uNES*L836+ uOCEX*G836+uEREX*'PH + UC'!H836+uHOEX*I836+uNES*S836+ uOCEX*N836+uEREX*O836+uHOEX*P836)/(1+oDR)^A$5:A$65536</f>
        <v>104.09369289973773</v>
      </c>
    </row>
    <row r="837" spans="1:25" x14ac:dyDescent="0.25">
      <c r="A837" s="4">
        <v>831</v>
      </c>
      <c r="C837" s="110">
        <f>IF(male=0,VLOOKUP((A835:A1669/'Life tables'!$I$2)+age,lifetable,13,1),IF(male=1,VLOOKUP((A835:A1669/'Life tables'!$I$2)+age,lifetable,10,1),"error"))</f>
        <v>1.4280338316089436E-3</v>
      </c>
      <c r="F837" s="101">
        <f t="shared" si="217"/>
        <v>159.89117464655519</v>
      </c>
      <c r="G837" s="101">
        <f t="shared" si="218"/>
        <v>16.061403127038243</v>
      </c>
      <c r="H837" s="101">
        <f t="shared" si="219"/>
        <v>0.36754547831480605</v>
      </c>
      <c r="I837" s="101">
        <f t="shared" si="220"/>
        <v>0.36754547831480605</v>
      </c>
      <c r="J837" s="101">
        <f t="shared" si="221"/>
        <v>127.78248588876006</v>
      </c>
      <c r="K837" s="101">
        <f t="shared" si="222"/>
        <v>27.189916307938443</v>
      </c>
      <c r="L837" s="101">
        <f t="shared" si="231"/>
        <v>-11.877721633811177</v>
      </c>
      <c r="M837" s="101">
        <f t="shared" si="223"/>
        <v>840.10882535344206</v>
      </c>
      <c r="N837" s="101">
        <f t="shared" si="224"/>
        <v>80.904300084410323</v>
      </c>
      <c r="O837" s="101">
        <f t="shared" si="225"/>
        <v>1.9311772568660235</v>
      </c>
      <c r="P837" s="101">
        <f t="shared" si="226"/>
        <v>1.9311772568660235</v>
      </c>
      <c r="Q837" s="101">
        <f t="shared" si="227"/>
        <v>614.89276765303998</v>
      </c>
      <c r="R837" s="101">
        <f t="shared" si="228"/>
        <v>18.214720835670839</v>
      </c>
      <c r="S837" s="101">
        <f t="shared" si="232"/>
        <v>122.23468226658883</v>
      </c>
      <c r="T837" s="101">
        <f t="shared" si="234"/>
        <v>742.67525354180009</v>
      </c>
      <c r="U837" s="101">
        <f t="shared" si="234"/>
        <v>45.404637143609278</v>
      </c>
      <c r="V837" s="33">
        <f t="shared" si="229"/>
        <v>999.99999999999727</v>
      </c>
      <c r="W837" s="105">
        <f t="shared" si="230"/>
        <v>115307.9455239533</v>
      </c>
      <c r="X837" s="112">
        <f t="shared" si="233"/>
        <v>211.92010931458788</v>
      </c>
      <c r="Y837" s="32">
        <f>(uNES*L837+ uOCEX*G837+uEREX*'PH + UC'!H837+uHOEX*I837+uNES*S837+ uOCEX*N837+uEREX*O837+uHOEX*P837)/(1+oDR)^A$5:A$65536</f>
        <v>103.20808181278842</v>
      </c>
    </row>
    <row r="838" spans="1:25" x14ac:dyDescent="0.25">
      <c r="A838" s="4">
        <v>832</v>
      </c>
      <c r="C838" s="110">
        <f>IF(male=0,VLOOKUP((A836:A1670/'Life tables'!$I$2)+age,lifetable,13,1),IF(male=1,VLOOKUP((A836:A1670/'Life tables'!$I$2)+age,lifetable,10,1),"error"))</f>
        <v>1.4280338316089436E-3</v>
      </c>
      <c r="F838" s="101">
        <f t="shared" si="217"/>
        <v>159.89117464655519</v>
      </c>
      <c r="G838" s="101">
        <f t="shared" si="218"/>
        <v>16.061403127038243</v>
      </c>
      <c r="H838" s="101">
        <f t="shared" si="219"/>
        <v>0.36754547831480605</v>
      </c>
      <c r="I838" s="101">
        <f t="shared" si="220"/>
        <v>0.36754547831480605</v>
      </c>
      <c r="J838" s="101">
        <f t="shared" si="221"/>
        <v>128.03480185733494</v>
      </c>
      <c r="K838" s="101">
        <f t="shared" si="222"/>
        <v>27.218727874665362</v>
      </c>
      <c r="L838" s="101">
        <f t="shared" si="231"/>
        <v>-12.158849169112983</v>
      </c>
      <c r="M838" s="101">
        <f t="shared" si="223"/>
        <v>840.10882535344206</v>
      </c>
      <c r="N838" s="101">
        <f t="shared" si="224"/>
        <v>80.904300084410323</v>
      </c>
      <c r="O838" s="101">
        <f t="shared" si="225"/>
        <v>1.9311772568660235</v>
      </c>
      <c r="P838" s="101">
        <f t="shared" si="226"/>
        <v>1.9311772568660235</v>
      </c>
      <c r="Q838" s="101">
        <f t="shared" si="227"/>
        <v>616.21352112843635</v>
      </c>
      <c r="R838" s="101">
        <f t="shared" si="228"/>
        <v>18.237220706350762</v>
      </c>
      <c r="S838" s="101">
        <f t="shared" si="232"/>
        <v>120.89142892051257</v>
      </c>
      <c r="T838" s="101">
        <f t="shared" si="234"/>
        <v>744.24832298577132</v>
      </c>
      <c r="U838" s="101">
        <f t="shared" si="234"/>
        <v>45.455948581016123</v>
      </c>
      <c r="V838" s="33">
        <f t="shared" si="229"/>
        <v>999.99999999999727</v>
      </c>
      <c r="W838" s="105">
        <f t="shared" si="230"/>
        <v>113671.70588576434</v>
      </c>
      <c r="X838" s="112">
        <f t="shared" si="233"/>
        <v>210.2957284332098</v>
      </c>
      <c r="Y838" s="32">
        <f>(uNES*L838+ uOCEX*G838+uEREX*'PH + UC'!H838+uHOEX*I838+uNES*S838+ uOCEX*N838+uEREX*O838+uHOEX*P838)/(1+oDR)^A$5:A$65536</f>
        <v>102.32297149927398</v>
      </c>
    </row>
    <row r="839" spans="1:25" x14ac:dyDescent="0.25">
      <c r="A839" s="4">
        <v>833</v>
      </c>
      <c r="C839" s="110">
        <f>IF(male=0,VLOOKUP((A837:A1671/'Life tables'!$I$2)+age,lifetable,13,1),IF(male=1,VLOOKUP((A837:A1671/'Life tables'!$I$2)+age,lifetable,10,1),"error"))</f>
        <v>1.4280338316089436E-3</v>
      </c>
      <c r="F839" s="101">
        <f t="shared" si="217"/>
        <v>159.89117464655519</v>
      </c>
      <c r="G839" s="101">
        <f t="shared" ref="G839:G902" si="235">F839*(rrOSEX)</f>
        <v>16.061403127038243</v>
      </c>
      <c r="H839" s="101">
        <f t="shared" si="219"/>
        <v>0.36754547831480605</v>
      </c>
      <c r="I839" s="101">
        <f t="shared" si="220"/>
        <v>0.36754547831480605</v>
      </c>
      <c r="J839" s="101">
        <f t="shared" ref="J839:J902" si="236">F839*mr + G839*mr + H839*mr+I839*mr +J838</f>
        <v>128.2871178259098</v>
      </c>
      <c r="K839" s="101">
        <f t="shared" si="222"/>
        <v>27.247539441392281</v>
      </c>
      <c r="L839" s="101">
        <f t="shared" si="231"/>
        <v>-12.439976704414761</v>
      </c>
      <c r="M839" s="101">
        <f t="shared" si="223"/>
        <v>840.10882535344206</v>
      </c>
      <c r="N839" s="101">
        <f t="shared" ref="N839:N902" si="237">M839*rrOSEXc</f>
        <v>80.904300084410323</v>
      </c>
      <c r="O839" s="101">
        <f t="shared" si="225"/>
        <v>1.9311772568660235</v>
      </c>
      <c r="P839" s="101">
        <f t="shared" si="226"/>
        <v>1.9311772568660235</v>
      </c>
      <c r="Q839" s="101">
        <f t="shared" ref="Q839:Q902" si="238">M839*mr + N839*mr + O839*mr+P839*mr+Q838</f>
        <v>617.53427460383273</v>
      </c>
      <c r="R839" s="101">
        <f t="shared" si="228"/>
        <v>18.259720577030684</v>
      </c>
      <c r="S839" s="101">
        <f t="shared" si="232"/>
        <v>119.5481755744363</v>
      </c>
      <c r="T839" s="101">
        <f t="shared" si="234"/>
        <v>745.82139242974256</v>
      </c>
      <c r="U839" s="101">
        <f t="shared" si="234"/>
        <v>45.507260018422969</v>
      </c>
      <c r="V839" s="33">
        <f t="shared" ref="V839" si="239">SUM(F839,M839)</f>
        <v>999.99999999999727</v>
      </c>
      <c r="W839" s="105">
        <f t="shared" si="230"/>
        <v>112039.07518359706</v>
      </c>
      <c r="X839" s="112">
        <f t="shared" si="233"/>
        <v>208.67134755183176</v>
      </c>
      <c r="Y839" s="32">
        <f>(uNES*L839+ uOCEX*G839+uEREX*'PH + UC'!H839+uHOEX*I839+uNES*S839+ uOCEX*N839+uEREX*O839+uHOEX*P839)/(1+oDR)^A$5:A$65536</f>
        <v>101.43836174440756</v>
      </c>
    </row>
    <row r="840" spans="1:25" x14ac:dyDescent="0.25">
      <c r="W840" s="106" t="s">
        <v>109</v>
      </c>
      <c r="X840" s="103" t="s">
        <v>110</v>
      </c>
      <c r="Y840" s="103" t="s">
        <v>111</v>
      </c>
    </row>
    <row r="841" spans="1:25" x14ac:dyDescent="0.25">
      <c r="W841" s="107">
        <f>SUM(W779:W839)/1000</f>
        <v>9948.9789480915679</v>
      </c>
      <c r="X841" s="31">
        <f>SUM(X780:X839)/1000</f>
        <v>15.390358815766668</v>
      </c>
      <c r="Y841" s="11">
        <f>SUM(Y780:Y839)/1000</f>
        <v>7.6665789096014496</v>
      </c>
    </row>
  </sheetData>
  <pageMargins left="0.75" right="0.75" top="1" bottom="1" header="0.5" footer="0.5"/>
  <headerFooter alignWithMargins="0">
    <oddHeader>&amp;A</oddHeader>
    <oddFoote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M69"/>
  <sheetViews>
    <sheetView zoomScale="85" zoomScaleNormal="85" workbookViewId="0">
      <selection activeCell="K10" sqref="K10"/>
    </sheetView>
  </sheetViews>
  <sheetFormatPr defaultRowHeight="12.75" x14ac:dyDescent="0.2"/>
  <cols>
    <col min="1" max="1" width="9.140625" style="4"/>
    <col min="2" max="2" width="4.7109375" style="4" customWidth="1"/>
    <col min="3" max="3" width="9.140625" style="4"/>
    <col min="4" max="4" width="20.140625" style="4" bestFit="1" customWidth="1"/>
    <col min="5" max="5" width="10.85546875" style="4" bestFit="1" customWidth="1"/>
    <col min="6" max="6" width="12.85546875" style="4" bestFit="1" customWidth="1"/>
    <col min="7" max="7" width="12.7109375" style="4" customWidth="1"/>
    <col min="8" max="8" width="8.140625" style="4" customWidth="1"/>
    <col min="9" max="9" width="4.140625" style="4" customWidth="1"/>
    <col min="10" max="10" width="20.140625" style="4" bestFit="1" customWidth="1"/>
    <col min="11" max="11" width="10.85546875" style="4" bestFit="1" customWidth="1"/>
    <col min="12" max="12" width="12.85546875" style="4" bestFit="1" customWidth="1"/>
    <col min="13" max="13" width="7" style="4" bestFit="1" customWidth="1"/>
    <col min="14" max="16384" width="9.140625" style="4"/>
  </cols>
  <sheetData>
    <row r="1" spans="1:13" ht="15.75" x14ac:dyDescent="0.25">
      <c r="A1" s="41" t="s">
        <v>138</v>
      </c>
      <c r="B1" s="41"/>
    </row>
    <row r="2" spans="1:13" ht="15.75" x14ac:dyDescent="0.25">
      <c r="A2" s="41"/>
      <c r="B2" s="41"/>
      <c r="F2" s="102"/>
    </row>
    <row r="3" spans="1:13" x14ac:dyDescent="0.2">
      <c r="D3" s="39" t="s">
        <v>143</v>
      </c>
      <c r="E3" s="39"/>
      <c r="F3" s="38"/>
      <c r="G3" s="39"/>
      <c r="J3" s="39" t="s">
        <v>144</v>
      </c>
      <c r="K3" s="39"/>
      <c r="L3" s="38"/>
      <c r="M3" s="39"/>
    </row>
    <row r="4" spans="1:13" x14ac:dyDescent="0.2">
      <c r="A4" s="23" t="s">
        <v>22</v>
      </c>
      <c r="B4" s="23"/>
      <c r="D4" s="23" t="s">
        <v>135</v>
      </c>
      <c r="E4" s="23" t="s">
        <v>136</v>
      </c>
      <c r="F4" s="23" t="s">
        <v>137</v>
      </c>
      <c r="G4" s="23" t="s">
        <v>20</v>
      </c>
      <c r="J4" s="23" t="s">
        <v>135</v>
      </c>
      <c r="K4" s="23" t="s">
        <v>136</v>
      </c>
      <c r="L4" s="23" t="s">
        <v>137</v>
      </c>
      <c r="M4" s="23" t="s">
        <v>20</v>
      </c>
    </row>
    <row r="6" spans="1:13" ht="15" x14ac:dyDescent="0.25">
      <c r="A6" s="4">
        <v>0</v>
      </c>
      <c r="D6" s="34">
        <v>1000</v>
      </c>
      <c r="E6" s="34"/>
      <c r="F6" s="34"/>
      <c r="G6" s="33">
        <f t="shared" ref="G6:G37" si="0">SUM(D6:F6)</f>
        <v>1000</v>
      </c>
      <c r="H6" s="30"/>
      <c r="I6" s="30"/>
      <c r="J6" s="34">
        <v>1000</v>
      </c>
      <c r="K6" s="34"/>
      <c r="L6" s="34"/>
      <c r="M6" s="33">
        <f t="shared" ref="M6:M37" si="1">SUM(J6:L6)</f>
        <v>1000</v>
      </c>
    </row>
    <row r="7" spans="1:13" ht="15" x14ac:dyDescent="0.25">
      <c r="A7" s="4">
        <v>1</v>
      </c>
      <c r="D7" s="100"/>
      <c r="E7" s="101">
        <f t="shared" ref="E7:E38" si="2">D6*pCAUC+E6*(1-pUAUC)+F6*(pCAUC)</f>
        <v>25.496231708073914</v>
      </c>
      <c r="F7" s="33">
        <f t="shared" ref="F7:F38" si="3">D6*(1-pCAUC) + E6*pUAUC + F6*(1-pCAUC)</f>
        <v>974.50376829192612</v>
      </c>
      <c r="G7" s="33">
        <f t="shared" si="0"/>
        <v>1000</v>
      </c>
      <c r="H7" s="30"/>
      <c r="I7" s="30"/>
      <c r="J7" s="100"/>
      <c r="K7" s="101">
        <f t="shared" ref="K7:K38" si="4">J6*pCAPH+K6*(1-pUAPH)+L6*(pCAPH)</f>
        <v>37.417663718882444</v>
      </c>
      <c r="L7" s="33">
        <f t="shared" ref="L7:L38" si="5">J6*(1-pCAPH) + K6*pUAPH + L6*(1-pCAPH)</f>
        <v>962.58233628111759</v>
      </c>
      <c r="M7" s="33">
        <f t="shared" si="1"/>
        <v>1000</v>
      </c>
    </row>
    <row r="8" spans="1:13" ht="15" x14ac:dyDescent="0.25">
      <c r="A8" s="4">
        <v>2</v>
      </c>
      <c r="D8" s="100"/>
      <c r="E8" s="101">
        <f t="shared" si="2"/>
        <v>50.206579162337356</v>
      </c>
      <c r="F8" s="33">
        <f t="shared" si="3"/>
        <v>949.79342083766267</v>
      </c>
      <c r="G8" s="33">
        <f t="shared" si="0"/>
        <v>1000</v>
      </c>
      <c r="H8" s="30"/>
      <c r="I8" s="30"/>
      <c r="J8" s="100"/>
      <c r="K8" s="101">
        <f t="shared" si="4"/>
        <v>73.168779585954923</v>
      </c>
      <c r="L8" s="33">
        <f t="shared" si="5"/>
        <v>926.83122041404511</v>
      </c>
      <c r="M8" s="33">
        <f t="shared" si="1"/>
        <v>1000</v>
      </c>
    </row>
    <row r="9" spans="1:13" ht="15" x14ac:dyDescent="0.25">
      <c r="A9" s="4">
        <v>3</v>
      </c>
      <c r="D9" s="100"/>
      <c r="E9" s="101">
        <f t="shared" si="2"/>
        <v>74.155266101712172</v>
      </c>
      <c r="F9" s="33">
        <f t="shared" si="3"/>
        <v>925.84473389828793</v>
      </c>
      <c r="G9" s="33">
        <f t="shared" si="0"/>
        <v>1000.0000000000001</v>
      </c>
      <c r="H9" s="30"/>
      <c r="I9" s="30"/>
      <c r="J9" s="100"/>
      <c r="K9" s="101">
        <f t="shared" si="4"/>
        <v>107.32757408855879</v>
      </c>
      <c r="L9" s="33">
        <f t="shared" si="5"/>
        <v>892.67242591144122</v>
      </c>
      <c r="M9" s="33">
        <f t="shared" si="1"/>
        <v>1000</v>
      </c>
    </row>
    <row r="10" spans="1:13" ht="15" x14ac:dyDescent="0.25">
      <c r="A10" s="4">
        <v>4</v>
      </c>
      <c r="D10" s="100"/>
      <c r="E10" s="101">
        <f t="shared" si="2"/>
        <v>97.365769603605472</v>
      </c>
      <c r="F10" s="33">
        <f t="shared" si="3"/>
        <v>902.63423039639463</v>
      </c>
      <c r="G10" s="33">
        <f t="shared" si="0"/>
        <v>1000.0000000000001</v>
      </c>
      <c r="H10" s="30"/>
      <c r="I10" s="30"/>
      <c r="J10" s="100"/>
      <c r="K10" s="101">
        <f t="shared" si="4"/>
        <v>139.96496773550194</v>
      </c>
      <c r="L10" s="33">
        <f t="shared" si="5"/>
        <v>860.035032264498</v>
      </c>
      <c r="M10" s="33">
        <f t="shared" si="1"/>
        <v>1000</v>
      </c>
    </row>
    <row r="11" spans="1:13" ht="15" x14ac:dyDescent="0.25">
      <c r="A11" s="4">
        <v>5</v>
      </c>
      <c r="D11" s="100"/>
      <c r="E11" s="101">
        <f t="shared" si="2"/>
        <v>119.8608430986647</v>
      </c>
      <c r="F11" s="33">
        <f t="shared" si="3"/>
        <v>880.13915690133535</v>
      </c>
      <c r="G11" s="33">
        <f t="shared" si="0"/>
        <v>1000</v>
      </c>
      <c r="H11" s="30"/>
      <c r="I11" s="30"/>
      <c r="J11" s="100"/>
      <c r="K11" s="101">
        <f t="shared" si="4"/>
        <v>171.14872230226007</v>
      </c>
      <c r="L11" s="33">
        <f t="shared" si="5"/>
        <v>828.85127769773987</v>
      </c>
      <c r="M11" s="33">
        <f t="shared" si="1"/>
        <v>1000</v>
      </c>
    </row>
    <row r="12" spans="1:13" ht="15" x14ac:dyDescent="0.25">
      <c r="A12" s="4">
        <v>6</v>
      </c>
      <c r="D12" s="100"/>
      <c r="E12" s="101">
        <f t="shared" si="2"/>
        <v>141.66253867613628</v>
      </c>
      <c r="F12" s="33">
        <f t="shared" si="3"/>
        <v>858.33746132386375</v>
      </c>
      <c r="G12" s="33">
        <f t="shared" si="0"/>
        <v>1000</v>
      </c>
      <c r="H12" s="30"/>
      <c r="I12" s="30"/>
      <c r="J12" s="100"/>
      <c r="K12" s="101">
        <f t="shared" si="4"/>
        <v>200.94358151801384</v>
      </c>
      <c r="L12" s="33">
        <f t="shared" si="5"/>
        <v>799.05641848198604</v>
      </c>
      <c r="M12" s="33">
        <f t="shared" si="1"/>
        <v>999.99999999999989</v>
      </c>
    </row>
    <row r="13" spans="1:13" ht="15" x14ac:dyDescent="0.25">
      <c r="A13" s="4">
        <v>7</v>
      </c>
      <c r="D13" s="100"/>
      <c r="E13" s="101">
        <f t="shared" si="2"/>
        <v>162.79222870169411</v>
      </c>
      <c r="F13" s="33">
        <f t="shared" si="3"/>
        <v>837.20777129830583</v>
      </c>
      <c r="G13" s="33">
        <f t="shared" si="0"/>
        <v>1000</v>
      </c>
      <c r="H13" s="30"/>
      <c r="I13" s="30"/>
      <c r="J13" s="100"/>
      <c r="K13" s="101">
        <f t="shared" si="4"/>
        <v>229.41140548661676</v>
      </c>
      <c r="L13" s="33">
        <f t="shared" si="5"/>
        <v>770.5885945133831</v>
      </c>
      <c r="M13" s="33">
        <f t="shared" si="1"/>
        <v>999.99999999999989</v>
      </c>
    </row>
    <row r="14" spans="1:13" ht="15" x14ac:dyDescent="0.25">
      <c r="A14" s="4">
        <v>8</v>
      </c>
      <c r="D14" s="100"/>
      <c r="E14" s="101">
        <f t="shared" si="2"/>
        <v>183.27062676893001</v>
      </c>
      <c r="F14" s="33">
        <f t="shared" si="3"/>
        <v>816.72937323106999</v>
      </c>
      <c r="G14" s="33">
        <f t="shared" si="0"/>
        <v>1000</v>
      </c>
      <c r="H14" s="30"/>
      <c r="I14" s="30"/>
      <c r="J14" s="100"/>
      <c r="K14" s="101">
        <f t="shared" si="4"/>
        <v>256.61129912057834</v>
      </c>
      <c r="L14" s="33">
        <f t="shared" si="5"/>
        <v>743.38870087942144</v>
      </c>
      <c r="M14" s="33">
        <f t="shared" si="1"/>
        <v>999.99999999999977</v>
      </c>
    </row>
    <row r="15" spans="1:13" ht="15" x14ac:dyDescent="0.25">
      <c r="A15" s="4">
        <v>9</v>
      </c>
      <c r="D15" s="100"/>
      <c r="E15" s="101">
        <f t="shared" si="2"/>
        <v>203.11780800504465</v>
      </c>
      <c r="F15" s="33">
        <f t="shared" si="3"/>
        <v>796.88219199495541</v>
      </c>
      <c r="G15" s="33">
        <f t="shared" si="0"/>
        <v>1000</v>
      </c>
      <c r="H15" s="30"/>
      <c r="I15" s="30"/>
      <c r="J15" s="100"/>
      <c r="K15" s="101">
        <f t="shared" si="4"/>
        <v>282.59973485471755</v>
      </c>
      <c r="L15" s="33">
        <f t="shared" si="5"/>
        <v>717.40026514528233</v>
      </c>
      <c r="M15" s="33">
        <f t="shared" si="1"/>
        <v>999.99999999999989</v>
      </c>
    </row>
    <row r="16" spans="1:13" ht="15" x14ac:dyDescent="0.25">
      <c r="A16" s="4">
        <v>10</v>
      </c>
      <c r="D16" s="100"/>
      <c r="E16" s="101">
        <f t="shared" si="2"/>
        <v>222.35322875064548</v>
      </c>
      <c r="F16" s="33">
        <f t="shared" si="3"/>
        <v>777.64677124935463</v>
      </c>
      <c r="G16" s="33">
        <f t="shared" si="0"/>
        <v>1000.0000000000001</v>
      </c>
      <c r="H16" s="30"/>
      <c r="I16" s="30"/>
      <c r="J16" s="100"/>
      <c r="K16" s="101">
        <f t="shared" si="4"/>
        <v>307.43066989426438</v>
      </c>
      <c r="L16" s="33">
        <f t="shared" si="5"/>
        <v>692.5693301057355</v>
      </c>
      <c r="M16" s="33">
        <f t="shared" si="1"/>
        <v>999.99999999999989</v>
      </c>
    </row>
    <row r="17" spans="1:13" ht="15" x14ac:dyDescent="0.25">
      <c r="A17" s="4">
        <v>11</v>
      </c>
      <c r="D17" s="100"/>
      <c r="E17" s="101">
        <f t="shared" si="2"/>
        <v>240.99574563294325</v>
      </c>
      <c r="F17" s="33">
        <f t="shared" si="3"/>
        <v>759.00425436705689</v>
      </c>
      <c r="G17" s="33">
        <f t="shared" si="0"/>
        <v>1000.0000000000001</v>
      </c>
      <c r="H17" s="30"/>
      <c r="I17" s="30"/>
      <c r="J17" s="100"/>
      <c r="K17" s="101">
        <f t="shared" si="4"/>
        <v>331.15565824084047</v>
      </c>
      <c r="L17" s="33">
        <f t="shared" si="5"/>
        <v>668.84434175915942</v>
      </c>
      <c r="M17" s="33">
        <f t="shared" si="1"/>
        <v>999.99999999999989</v>
      </c>
    </row>
    <row r="18" spans="1:13" ht="15" x14ac:dyDescent="0.25">
      <c r="A18" s="4">
        <v>12</v>
      </c>
      <c r="D18" s="100"/>
      <c r="E18" s="101">
        <f t="shared" si="2"/>
        <v>259.06363405104514</v>
      </c>
      <c r="F18" s="33">
        <f t="shared" si="3"/>
        <v>740.93636594895497</v>
      </c>
      <c r="G18" s="33">
        <f t="shared" si="0"/>
        <v>1000.0000000000001</v>
      </c>
      <c r="H18" s="30"/>
      <c r="I18" s="30"/>
      <c r="J18" s="100"/>
      <c r="K18" s="101">
        <f t="shared" si="4"/>
        <v>353.82395772890692</v>
      </c>
      <c r="L18" s="33">
        <f t="shared" si="5"/>
        <v>646.17604227109302</v>
      </c>
      <c r="M18" s="33">
        <f t="shared" si="1"/>
        <v>1000</v>
      </c>
    </row>
    <row r="19" spans="1:13" ht="15" x14ac:dyDescent="0.25">
      <c r="A19" s="4">
        <v>13</v>
      </c>
      <c r="D19" s="100"/>
      <c r="E19" s="101">
        <f t="shared" si="2"/>
        <v>276.5746060914654</v>
      </c>
      <c r="F19" s="33">
        <f t="shared" si="3"/>
        <v>723.42539390853472</v>
      </c>
      <c r="G19" s="33">
        <f t="shared" si="0"/>
        <v>1000.0000000000001</v>
      </c>
      <c r="H19" s="30"/>
      <c r="I19" s="30"/>
      <c r="J19" s="100"/>
      <c r="K19" s="101">
        <f t="shared" si="4"/>
        <v>375.48263229490863</v>
      </c>
      <c r="L19" s="33">
        <f t="shared" si="5"/>
        <v>624.51736770509137</v>
      </c>
      <c r="M19" s="33">
        <f t="shared" si="1"/>
        <v>1000</v>
      </c>
    </row>
    <row r="20" spans="1:13" ht="15" x14ac:dyDescent="0.25">
      <c r="A20" s="4">
        <v>14</v>
      </c>
      <c r="D20" s="100"/>
      <c r="E20" s="101">
        <f t="shared" si="2"/>
        <v>293.54582789141682</v>
      </c>
      <c r="F20" s="33">
        <f t="shared" si="3"/>
        <v>706.45417210858318</v>
      </c>
      <c r="G20" s="33">
        <f t="shared" si="0"/>
        <v>1000</v>
      </c>
      <c r="H20" s="30"/>
      <c r="I20" s="30"/>
      <c r="J20" s="100"/>
      <c r="K20" s="101">
        <f t="shared" si="4"/>
        <v>396.17664969144613</v>
      </c>
      <c r="L20" s="33">
        <f t="shared" si="5"/>
        <v>603.82335030855393</v>
      </c>
      <c r="M20" s="33">
        <f t="shared" si="1"/>
        <v>1000</v>
      </c>
    </row>
    <row r="21" spans="1:13" ht="15" x14ac:dyDescent="0.25">
      <c r="A21" s="4">
        <v>15</v>
      </c>
      <c r="D21" s="100"/>
      <c r="E21" s="101">
        <f t="shared" si="2"/>
        <v>309.99393646690373</v>
      </c>
      <c r="F21" s="33">
        <f t="shared" si="3"/>
        <v>690.00606353309627</v>
      </c>
      <c r="G21" s="33">
        <f t="shared" si="0"/>
        <v>1000</v>
      </c>
      <c r="H21" s="30"/>
      <c r="I21" s="30"/>
      <c r="J21" s="100"/>
      <c r="K21" s="101">
        <f t="shared" si="4"/>
        <v>415.94897484934944</v>
      </c>
      <c r="L21" s="33">
        <f t="shared" si="5"/>
        <v>584.05102515065062</v>
      </c>
      <c r="M21" s="33">
        <f t="shared" si="1"/>
        <v>1000</v>
      </c>
    </row>
    <row r="22" spans="1:13" ht="15" x14ac:dyDescent="0.25">
      <c r="A22" s="4">
        <v>16</v>
      </c>
      <c r="D22" s="100"/>
      <c r="E22" s="101">
        <f t="shared" si="2"/>
        <v>325.93505602211326</v>
      </c>
      <c r="F22" s="33">
        <f t="shared" si="3"/>
        <v>674.06494397788674</v>
      </c>
      <c r="G22" s="33">
        <f t="shared" si="0"/>
        <v>1000</v>
      </c>
      <c r="H22" s="30"/>
      <c r="I22" s="30"/>
      <c r="J22" s="100"/>
      <c r="K22" s="101">
        <f t="shared" si="4"/>
        <v>434.84065908149228</v>
      </c>
      <c r="L22" s="33">
        <f t="shared" si="5"/>
        <v>565.15934091850784</v>
      </c>
      <c r="M22" s="33">
        <f t="shared" si="1"/>
        <v>1000.0000000000001</v>
      </c>
    </row>
    <row r="23" spans="1:13" ht="15" x14ac:dyDescent="0.25">
      <c r="A23" s="4">
        <v>17</v>
      </c>
      <c r="D23" s="100"/>
      <c r="E23" s="101">
        <f t="shared" si="2"/>
        <v>341.38481375609405</v>
      </c>
      <c r="F23" s="33">
        <f t="shared" si="3"/>
        <v>658.6151862439059</v>
      </c>
      <c r="G23" s="33">
        <f t="shared" si="0"/>
        <v>1000</v>
      </c>
      <c r="H23" s="30"/>
      <c r="I23" s="30"/>
      <c r="J23" s="100"/>
      <c r="K23" s="101">
        <f t="shared" si="4"/>
        <v>452.89092531355129</v>
      </c>
      <c r="L23" s="33">
        <f t="shared" si="5"/>
        <v>547.10907468644882</v>
      </c>
      <c r="M23" s="33">
        <f t="shared" si="1"/>
        <v>1000.0000000000001</v>
      </c>
    </row>
    <row r="24" spans="1:13" ht="15" x14ac:dyDescent="0.25">
      <c r="A24" s="4">
        <v>18</v>
      </c>
      <c r="D24" s="100"/>
      <c r="E24" s="101">
        <f t="shared" si="2"/>
        <v>356.35835518221637</v>
      </c>
      <c r="F24" s="33">
        <f t="shared" si="3"/>
        <v>643.64164481778357</v>
      </c>
      <c r="G24" s="33">
        <f t="shared" si="0"/>
        <v>1000</v>
      </c>
      <c r="H24" s="30"/>
      <c r="I24" s="30"/>
      <c r="J24" s="100"/>
      <c r="K24" s="101">
        <f t="shared" si="4"/>
        <v>470.13724951866715</v>
      </c>
      <c r="L24" s="33">
        <f t="shared" si="5"/>
        <v>529.86275048133302</v>
      </c>
      <c r="M24" s="33">
        <f t="shared" si="1"/>
        <v>1000.0000000000002</v>
      </c>
    </row>
    <row r="25" spans="1:13" ht="15" x14ac:dyDescent="0.25">
      <c r="A25" s="4">
        <v>19</v>
      </c>
      <c r="D25" s="100"/>
      <c r="E25" s="101">
        <f t="shared" si="2"/>
        <v>370.87035897543268</v>
      </c>
      <c r="F25" s="33">
        <f t="shared" si="3"/>
        <v>629.12964102456726</v>
      </c>
      <c r="G25" s="33">
        <f t="shared" si="0"/>
        <v>1000</v>
      </c>
      <c r="H25" s="30"/>
      <c r="I25" s="30"/>
      <c r="J25" s="100"/>
      <c r="K25" s="101">
        <f t="shared" si="4"/>
        <v>486.6154385250814</v>
      </c>
      <c r="L25" s="33">
        <f t="shared" si="5"/>
        <v>513.38456147491877</v>
      </c>
      <c r="M25" s="33">
        <f t="shared" si="1"/>
        <v>1000.0000000000002</v>
      </c>
    </row>
    <row r="26" spans="1:13" ht="15" x14ac:dyDescent="0.25">
      <c r="A26" s="4">
        <v>20</v>
      </c>
      <c r="D26" s="100"/>
      <c r="E26" s="101">
        <f t="shared" si="2"/>
        <v>384.93505136189253</v>
      </c>
      <c r="F26" s="33">
        <f t="shared" si="3"/>
        <v>615.06494863810735</v>
      </c>
      <c r="G26" s="33">
        <f t="shared" si="0"/>
        <v>999.99999999999989</v>
      </c>
      <c r="H26" s="30"/>
      <c r="I26" s="30"/>
      <c r="J26" s="100"/>
      <c r="K26" s="101">
        <f t="shared" si="4"/>
        <v>502.35970435829392</v>
      </c>
      <c r="L26" s="33">
        <f t="shared" si="5"/>
        <v>497.64029564170625</v>
      </c>
      <c r="M26" s="33">
        <f t="shared" si="1"/>
        <v>1000.0000000000002</v>
      </c>
    </row>
    <row r="27" spans="1:13" ht="15" x14ac:dyDescent="0.25">
      <c r="A27" s="4">
        <v>21</v>
      </c>
      <c r="D27" s="100"/>
      <c r="E27" s="101">
        <f t="shared" si="2"/>
        <v>398.56622006501902</v>
      </c>
      <c r="F27" s="33">
        <f t="shared" si="3"/>
        <v>601.43377993498098</v>
      </c>
      <c r="G27" s="33">
        <f t="shared" si="0"/>
        <v>1000</v>
      </c>
      <c r="H27" s="30"/>
      <c r="I27" s="30"/>
      <c r="J27" s="100"/>
      <c r="K27" s="101">
        <f t="shared" si="4"/>
        <v>517.4027352720899</v>
      </c>
      <c r="L27" s="33">
        <f t="shared" si="5"/>
        <v>482.59726472791033</v>
      </c>
      <c r="M27" s="33">
        <f t="shared" si="1"/>
        <v>1000.0000000000002</v>
      </c>
    </row>
    <row r="28" spans="1:13" ht="15" x14ac:dyDescent="0.25">
      <c r="A28" s="4">
        <v>22</v>
      </c>
      <c r="D28" s="100"/>
      <c r="E28" s="101">
        <f t="shared" si="2"/>
        <v>411.77722782171713</v>
      </c>
      <c r="F28" s="33">
        <f t="shared" si="3"/>
        <v>588.22277217828287</v>
      </c>
      <c r="G28" s="33">
        <f t="shared" si="0"/>
        <v>1000</v>
      </c>
      <c r="H28" s="30"/>
      <c r="I28" s="30"/>
      <c r="J28" s="100"/>
      <c r="K28" s="101">
        <f t="shared" si="4"/>
        <v>531.77576361591116</v>
      </c>
      <c r="L28" s="33">
        <f t="shared" si="5"/>
        <v>468.22423638408895</v>
      </c>
      <c r="M28" s="33">
        <f t="shared" si="1"/>
        <v>1000.0000000000001</v>
      </c>
    </row>
    <row r="29" spans="1:13" ht="15" x14ac:dyDescent="0.25">
      <c r="A29" s="4">
        <v>23</v>
      </c>
      <c r="D29" s="100"/>
      <c r="E29" s="101">
        <f t="shared" si="2"/>
        <v>424.58102548196518</v>
      </c>
      <c r="F29" s="33">
        <f t="shared" si="3"/>
        <v>575.41897451803482</v>
      </c>
      <c r="G29" s="33">
        <f t="shared" si="0"/>
        <v>1000</v>
      </c>
      <c r="H29" s="30"/>
      <c r="I29" s="30"/>
      <c r="J29" s="100"/>
      <c r="K29" s="101">
        <f t="shared" si="4"/>
        <v>545.5086306794783</v>
      </c>
      <c r="L29" s="33">
        <f t="shared" si="5"/>
        <v>454.49136932052176</v>
      </c>
      <c r="M29" s="33">
        <f t="shared" si="1"/>
        <v>1000</v>
      </c>
    </row>
    <row r="30" spans="1:13" ht="15" x14ac:dyDescent="0.25">
      <c r="A30" s="4">
        <v>24</v>
      </c>
      <c r="D30" s="100"/>
      <c r="E30" s="101">
        <f t="shared" si="2"/>
        <v>436.99016470463016</v>
      </c>
      <c r="F30" s="33">
        <f t="shared" si="3"/>
        <v>563.00983529536973</v>
      </c>
      <c r="G30" s="33">
        <f t="shared" si="0"/>
        <v>999.99999999999989</v>
      </c>
      <c r="H30" s="30"/>
      <c r="I30" s="30"/>
      <c r="J30" s="100"/>
      <c r="K30" s="101">
        <f t="shared" si="4"/>
        <v>558.62984864929331</v>
      </c>
      <c r="L30" s="33">
        <f t="shared" si="5"/>
        <v>441.37015135070681</v>
      </c>
      <c r="M30" s="33">
        <f t="shared" si="1"/>
        <v>1000.0000000000001</v>
      </c>
    </row>
    <row r="31" spans="1:13" ht="15" x14ac:dyDescent="0.25">
      <c r="A31" s="4">
        <v>25</v>
      </c>
      <c r="D31" s="100"/>
      <c r="E31" s="101">
        <f t="shared" si="2"/>
        <v>449.01681026195297</v>
      </c>
      <c r="F31" s="33">
        <f t="shared" si="3"/>
        <v>550.9831897380468</v>
      </c>
      <c r="G31" s="33">
        <f t="shared" si="0"/>
        <v>999.99999999999977</v>
      </c>
      <c r="H31" s="30"/>
      <c r="I31" s="30"/>
      <c r="J31" s="100"/>
      <c r="K31" s="101">
        <f t="shared" si="4"/>
        <v>571.16665980565756</v>
      </c>
      <c r="L31" s="33">
        <f t="shared" si="5"/>
        <v>428.83334019434261</v>
      </c>
      <c r="M31" s="33">
        <f t="shared" si="1"/>
        <v>1000.0000000000002</v>
      </c>
    </row>
    <row r="32" spans="1:13" ht="15" x14ac:dyDescent="0.25">
      <c r="A32" s="4">
        <v>26</v>
      </c>
      <c r="D32" s="100"/>
      <c r="E32" s="101">
        <f t="shared" si="2"/>
        <v>460.67275196476595</v>
      </c>
      <c r="F32" s="33">
        <f t="shared" si="3"/>
        <v>539.32724803523388</v>
      </c>
      <c r="G32" s="33">
        <f t="shared" si="0"/>
        <v>999.99999999999977</v>
      </c>
      <c r="H32" s="30"/>
      <c r="I32" s="30"/>
      <c r="J32" s="100"/>
      <c r="K32" s="101">
        <f t="shared" si="4"/>
        <v>583.14509308310994</v>
      </c>
      <c r="L32" s="33">
        <f t="shared" si="5"/>
        <v>416.85490691689029</v>
      </c>
      <c r="M32" s="33">
        <f t="shared" si="1"/>
        <v>1000.0000000000002</v>
      </c>
    </row>
    <row r="33" spans="1:13" ht="15" x14ac:dyDescent="0.25">
      <c r="A33" s="4">
        <v>27</v>
      </c>
      <c r="D33" s="100"/>
      <c r="E33" s="101">
        <f t="shared" si="2"/>
        <v>471.9694162201327</v>
      </c>
      <c r="F33" s="33">
        <f t="shared" si="3"/>
        <v>528.03058377986713</v>
      </c>
      <c r="G33" s="33">
        <f t="shared" si="0"/>
        <v>999.99999999999977</v>
      </c>
      <c r="H33" s="30"/>
      <c r="I33" s="30"/>
      <c r="J33" s="100"/>
      <c r="K33" s="101">
        <f t="shared" si="4"/>
        <v>594.59001811171584</v>
      </c>
      <c r="L33" s="33">
        <f t="shared" si="5"/>
        <v>405.40998188828439</v>
      </c>
      <c r="M33" s="33">
        <f t="shared" si="1"/>
        <v>1000.0000000000002</v>
      </c>
    </row>
    <row r="34" spans="1:13" ht="15" x14ac:dyDescent="0.25">
      <c r="A34" s="4">
        <v>28</v>
      </c>
      <c r="D34" s="100"/>
      <c r="E34" s="101">
        <f t="shared" si="2"/>
        <v>482.91787723274081</v>
      </c>
      <c r="F34" s="33">
        <f t="shared" si="3"/>
        <v>517.08212276725897</v>
      </c>
      <c r="G34" s="33">
        <f t="shared" si="0"/>
        <v>999.99999999999977</v>
      </c>
      <c r="H34" s="30"/>
      <c r="I34" s="30"/>
      <c r="J34" s="100"/>
      <c r="K34" s="101">
        <f t="shared" si="4"/>
        <v>605.52519685140726</v>
      </c>
      <c r="L34" s="33">
        <f t="shared" si="5"/>
        <v>394.47480314859297</v>
      </c>
      <c r="M34" s="33">
        <f t="shared" si="1"/>
        <v>1000.0000000000002</v>
      </c>
    </row>
    <row r="35" spans="1:13" ht="15" x14ac:dyDescent="0.25">
      <c r="A35" s="4">
        <v>29</v>
      </c>
      <c r="D35" s="100"/>
      <c r="E35" s="101">
        <f t="shared" si="2"/>
        <v>493.52886786102778</v>
      </c>
      <c r="F35" s="33">
        <f t="shared" si="3"/>
        <v>506.471132138972</v>
      </c>
      <c r="G35" s="33">
        <f t="shared" si="0"/>
        <v>999.99999999999977</v>
      </c>
      <c r="H35" s="30"/>
      <c r="I35" s="30"/>
      <c r="J35" s="100"/>
      <c r="K35" s="101">
        <f t="shared" si="4"/>
        <v>615.97333292657788</v>
      </c>
      <c r="L35" s="33">
        <f t="shared" si="5"/>
        <v>384.0266670734224</v>
      </c>
      <c r="M35" s="33">
        <f t="shared" si="1"/>
        <v>1000.0000000000002</v>
      </c>
    </row>
    <row r="36" spans="1:13" ht="15" x14ac:dyDescent="0.25">
      <c r="A36" s="4">
        <v>30</v>
      </c>
      <c r="D36" s="100"/>
      <c r="E36" s="101">
        <f t="shared" si="2"/>
        <v>503.81279013868232</v>
      </c>
      <c r="F36" s="33">
        <f t="shared" si="3"/>
        <v>496.18720986131746</v>
      </c>
      <c r="G36" s="33">
        <f t="shared" si="0"/>
        <v>999.99999999999977</v>
      </c>
      <c r="H36" s="30"/>
      <c r="I36" s="30"/>
      <c r="J36" s="100"/>
      <c r="K36" s="101">
        <f t="shared" si="4"/>
        <v>625.95611876336068</v>
      </c>
      <c r="L36" s="33">
        <f t="shared" si="5"/>
        <v>374.04388123663961</v>
      </c>
      <c r="M36" s="33">
        <f t="shared" si="1"/>
        <v>1000.0000000000002</v>
      </c>
    </row>
    <row r="37" spans="1:13" ht="15" x14ac:dyDescent="0.25">
      <c r="A37" s="4">
        <v>31</v>
      </c>
      <c r="D37" s="100"/>
      <c r="E37" s="101">
        <f t="shared" si="2"/>
        <v>513.7797254718364</v>
      </c>
      <c r="F37" s="33">
        <f t="shared" si="3"/>
        <v>486.22027452816343</v>
      </c>
      <c r="G37" s="33">
        <f t="shared" si="0"/>
        <v>999.99999999999977</v>
      </c>
      <c r="H37" s="30"/>
      <c r="I37" s="30"/>
      <c r="J37" s="100"/>
      <c r="K37" s="101">
        <f t="shared" si="4"/>
        <v>635.49428062745608</v>
      </c>
      <c r="L37" s="33">
        <f t="shared" si="5"/>
        <v>364.50571937254415</v>
      </c>
      <c r="M37" s="33">
        <f t="shared" si="1"/>
        <v>1000.0000000000002</v>
      </c>
    </row>
    <row r="38" spans="1:13" ht="15" x14ac:dyDescent="0.25">
      <c r="A38" s="4">
        <v>32</v>
      </c>
      <c r="D38" s="100"/>
      <c r="E38" s="101">
        <f t="shared" si="2"/>
        <v>523.43944452194285</v>
      </c>
      <c r="F38" s="33">
        <f t="shared" si="3"/>
        <v>476.56055547805693</v>
      </c>
      <c r="G38" s="33">
        <f t="shared" ref="G38:G66" si="6">SUM(D38:F38)</f>
        <v>999.99999999999977</v>
      </c>
      <c r="H38" s="30"/>
      <c r="I38" s="30"/>
      <c r="J38" s="100"/>
      <c r="K38" s="101">
        <f t="shared" si="4"/>
        <v>644.60762165601648</v>
      </c>
      <c r="L38" s="33">
        <f t="shared" si="5"/>
        <v>355.39237834398369</v>
      </c>
      <c r="M38" s="33">
        <f t="shared" ref="M38:M66" si="7">SUM(J38:L38)</f>
        <v>1000.0000000000002</v>
      </c>
    </row>
    <row r="39" spans="1:13" ht="15" x14ac:dyDescent="0.25">
      <c r="A39" s="4">
        <v>33</v>
      </c>
      <c r="D39" s="100"/>
      <c r="E39" s="101">
        <f t="shared" ref="E39:E66" si="8">D38*pCAUC+E38*(1-pUAUC)+F38*(pCAUC)</f>
        <v>532.80141678402856</v>
      </c>
      <c r="F39" s="33">
        <f t="shared" ref="F39:F66" si="9">D38*(1-pCAUC) + E38*pUAUC + F38*(1-pCAUC)</f>
        <v>467.19858321597115</v>
      </c>
      <c r="G39" s="33">
        <f t="shared" si="6"/>
        <v>999.99999999999977</v>
      </c>
      <c r="H39" s="30"/>
      <c r="I39" s="30"/>
      <c r="J39" s="100"/>
      <c r="K39" s="101">
        <f t="shared" ref="K39:K66" si="10">J38*pCAPH+K38*(1-pUAPH)+L38*(pCAPH)</f>
        <v>653.31506297293095</v>
      </c>
      <c r="L39" s="33">
        <f t="shared" ref="L39:L66" si="11">J38*(1-pCAPH) + K38*pUAPH + L38*(1-pCAPH)</f>
        <v>346.68493702706917</v>
      </c>
      <c r="M39" s="33">
        <f t="shared" si="7"/>
        <v>1000.0000000000001</v>
      </c>
    </row>
    <row r="40" spans="1:13" ht="15" x14ac:dyDescent="0.25">
      <c r="A40" s="4">
        <v>34</v>
      </c>
      <c r="D40" s="100"/>
      <c r="E40" s="101">
        <f t="shared" si="8"/>
        <v>541.87481986971113</v>
      </c>
      <c r="F40" s="33">
        <f t="shared" si="9"/>
        <v>458.12518013028858</v>
      </c>
      <c r="G40" s="33">
        <f t="shared" si="6"/>
        <v>999.99999999999977</v>
      </c>
      <c r="H40" s="30"/>
      <c r="I40" s="30"/>
      <c r="J40" s="100"/>
      <c r="K40" s="101">
        <f t="shared" si="10"/>
        <v>661.63468297287363</v>
      </c>
      <c r="L40" s="33">
        <f t="shared" si="11"/>
        <v>338.36531702712642</v>
      </c>
      <c r="M40" s="33">
        <f t="shared" si="7"/>
        <v>1000</v>
      </c>
    </row>
    <row r="41" spans="1:13" ht="15" x14ac:dyDescent="0.25">
      <c r="A41" s="4">
        <v>35</v>
      </c>
      <c r="D41" s="100"/>
      <c r="E41" s="101">
        <f t="shared" si="8"/>
        <v>550.66854850408038</v>
      </c>
      <c r="F41" s="33">
        <f t="shared" si="9"/>
        <v>449.33145149591934</v>
      </c>
      <c r="G41" s="33">
        <f t="shared" si="6"/>
        <v>999.99999999999977</v>
      </c>
      <c r="H41" s="30"/>
      <c r="I41" s="30"/>
      <c r="J41" s="100"/>
      <c r="K41" s="101">
        <f t="shared" si="10"/>
        <v>669.58375485567717</v>
      </c>
      <c r="L41" s="33">
        <f t="shared" si="11"/>
        <v>330.41624514432294</v>
      </c>
      <c r="M41" s="33">
        <f t="shared" si="7"/>
        <v>1000.0000000000001</v>
      </c>
    </row>
    <row r="42" spans="1:13" ht="15" x14ac:dyDescent="0.25">
      <c r="A42" s="4">
        <v>36</v>
      </c>
      <c r="D42" s="100"/>
      <c r="E42" s="101">
        <f t="shared" si="8"/>
        <v>559.19122324526415</v>
      </c>
      <c r="F42" s="33">
        <f t="shared" si="9"/>
        <v>440.80877675473562</v>
      </c>
      <c r="G42" s="33">
        <f t="shared" si="6"/>
        <v>999.99999999999977</v>
      </c>
      <c r="H42" s="30"/>
      <c r="I42" s="30"/>
      <c r="J42" s="100"/>
      <c r="K42" s="101">
        <f t="shared" si="10"/>
        <v>677.17878248896</v>
      </c>
      <c r="L42" s="33">
        <f t="shared" si="11"/>
        <v>322.82121751104012</v>
      </c>
      <c r="M42" s="33">
        <f t="shared" si="7"/>
        <v>1000.0000000000001</v>
      </c>
    </row>
    <row r="43" spans="1:13" ht="15" x14ac:dyDescent="0.25">
      <c r="A43" s="4">
        <v>37</v>
      </c>
      <c r="D43" s="100"/>
      <c r="E43" s="101">
        <f t="shared" si="8"/>
        <v>567.45119893522599</v>
      </c>
      <c r="F43" s="33">
        <f t="shared" si="9"/>
        <v>432.54880106477378</v>
      </c>
      <c r="G43" s="33">
        <f t="shared" si="6"/>
        <v>999.99999999999977</v>
      </c>
      <c r="H43" s="30"/>
      <c r="I43" s="30"/>
      <c r="J43" s="100"/>
      <c r="K43" s="101">
        <f t="shared" si="10"/>
        <v>684.43553467346601</v>
      </c>
      <c r="L43" s="33">
        <f t="shared" si="11"/>
        <v>315.5644653265341</v>
      </c>
      <c r="M43" s="33">
        <f t="shared" si="7"/>
        <v>1000.0000000000001</v>
      </c>
    </row>
    <row r="44" spans="1:13" ht="15" x14ac:dyDescent="0.25">
      <c r="A44" s="4">
        <v>38</v>
      </c>
      <c r="D44" s="100"/>
      <c r="E44" s="101">
        <f t="shared" si="8"/>
        <v>575.45657289007954</v>
      </c>
      <c r="F44" s="33">
        <f t="shared" si="9"/>
        <v>424.54342710992023</v>
      </c>
      <c r="G44" s="33">
        <f t="shared" si="6"/>
        <v>999.99999999999977</v>
      </c>
      <c r="H44" s="30"/>
      <c r="I44" s="30"/>
      <c r="J44" s="100"/>
      <c r="K44" s="101">
        <f t="shared" si="10"/>
        <v>691.36907788225767</v>
      </c>
      <c r="L44" s="33">
        <f t="shared" si="11"/>
        <v>308.6309221177425</v>
      </c>
      <c r="M44" s="33">
        <f t="shared" si="7"/>
        <v>1000.0000000000002</v>
      </c>
    </row>
    <row r="45" spans="1:13" ht="15" x14ac:dyDescent="0.25">
      <c r="A45" s="4">
        <v>39</v>
      </c>
      <c r="D45" s="100"/>
      <c r="E45" s="101">
        <f t="shared" si="8"/>
        <v>583.21519283794817</v>
      </c>
      <c r="F45" s="33">
        <f t="shared" si="9"/>
        <v>416.78480716205161</v>
      </c>
      <c r="G45" s="33">
        <f t="shared" si="6"/>
        <v>999.99999999999977</v>
      </c>
      <c r="H45" s="30"/>
      <c r="I45" s="30"/>
      <c r="J45" s="100"/>
      <c r="K45" s="101">
        <f t="shared" si="10"/>
        <v>697.99380754173592</v>
      </c>
      <c r="L45" s="33">
        <f t="shared" si="11"/>
        <v>302.00619245826431</v>
      </c>
      <c r="M45" s="33">
        <f t="shared" si="7"/>
        <v>1000.0000000000002</v>
      </c>
    </row>
    <row r="46" spans="1:13" ht="15" x14ac:dyDescent="0.25">
      <c r="A46" s="4">
        <v>40</v>
      </c>
      <c r="D46" s="100"/>
      <c r="E46" s="101">
        <f t="shared" si="8"/>
        <v>590.73466461215162</v>
      </c>
      <c r="F46" s="33">
        <f t="shared" si="9"/>
        <v>409.26533538784821</v>
      </c>
      <c r="G46" s="33">
        <f t="shared" si="6"/>
        <v>999.99999999999977</v>
      </c>
      <c r="H46" s="30"/>
      <c r="I46" s="30"/>
      <c r="J46" s="100"/>
      <c r="K46" s="101">
        <f t="shared" si="10"/>
        <v>704.32347791943289</v>
      </c>
      <c r="L46" s="33">
        <f t="shared" si="11"/>
        <v>295.67652208056734</v>
      </c>
      <c r="M46" s="33">
        <f t="shared" si="7"/>
        <v>1000.0000000000002</v>
      </c>
    </row>
    <row r="47" spans="1:13" ht="15" x14ac:dyDescent="0.25">
      <c r="A47" s="4">
        <v>41</v>
      </c>
      <c r="D47" s="100"/>
      <c r="E47" s="101">
        <f t="shared" si="8"/>
        <v>598.02235960726148</v>
      </c>
      <c r="F47" s="33">
        <f t="shared" si="9"/>
        <v>401.97764039273824</v>
      </c>
      <c r="G47" s="33">
        <f t="shared" si="6"/>
        <v>999.99999999999977</v>
      </c>
      <c r="H47" s="30"/>
      <c r="I47" s="30"/>
      <c r="J47" s="100"/>
      <c r="K47" s="101">
        <f t="shared" si="10"/>
        <v>710.37123068063011</v>
      </c>
      <c r="L47" s="33">
        <f t="shared" si="11"/>
        <v>289.62876931937006</v>
      </c>
      <c r="M47" s="33">
        <f t="shared" si="7"/>
        <v>1000.0000000000002</v>
      </c>
    </row>
    <row r="48" spans="1:13" ht="15" x14ac:dyDescent="0.25">
      <c r="A48" s="4">
        <v>42</v>
      </c>
      <c r="D48" s="100"/>
      <c r="E48" s="101">
        <f t="shared" si="8"/>
        <v>605.08542200533486</v>
      </c>
      <c r="F48" s="33">
        <f t="shared" si="9"/>
        <v>394.9145779946648</v>
      </c>
      <c r="G48" s="33">
        <f t="shared" si="6"/>
        <v>999.99999999999966</v>
      </c>
      <c r="H48" s="30"/>
      <c r="I48" s="30"/>
      <c r="J48" s="100"/>
      <c r="K48" s="101">
        <f t="shared" si="10"/>
        <v>716.14962217309142</v>
      </c>
      <c r="L48" s="33">
        <f t="shared" si="11"/>
        <v>283.8503778269087</v>
      </c>
      <c r="M48" s="33">
        <f t="shared" si="7"/>
        <v>1000.0000000000001</v>
      </c>
    </row>
    <row r="49" spans="1:13" ht="15" x14ac:dyDescent="0.25">
      <c r="A49" s="4">
        <v>43</v>
      </c>
      <c r="D49" s="100"/>
      <c r="E49" s="101">
        <f t="shared" si="8"/>
        <v>611.93077577940915</v>
      </c>
      <c r="F49" s="33">
        <f t="shared" si="9"/>
        <v>388.06922422059046</v>
      </c>
      <c r="G49" s="33">
        <f t="shared" si="6"/>
        <v>999.99999999999955</v>
      </c>
      <c r="H49" s="30"/>
      <c r="I49" s="30"/>
      <c r="J49" s="100"/>
      <c r="K49" s="101">
        <f t="shared" si="10"/>
        <v>721.67064949655958</v>
      </c>
      <c r="L49" s="33">
        <f t="shared" si="11"/>
        <v>278.32935050344059</v>
      </c>
      <c r="M49" s="33">
        <f t="shared" si="7"/>
        <v>1000.0000000000002</v>
      </c>
    </row>
    <row r="50" spans="1:13" ht="15" x14ac:dyDescent="0.25">
      <c r="A50" s="4">
        <v>44</v>
      </c>
      <c r="D50" s="100"/>
      <c r="E50" s="101">
        <f t="shared" si="8"/>
        <v>618.56513148112504</v>
      </c>
      <c r="F50" s="33">
        <f t="shared" si="9"/>
        <v>381.43486851887457</v>
      </c>
      <c r="G50" s="33">
        <f t="shared" si="6"/>
        <v>999.99999999999955</v>
      </c>
      <c r="H50" s="30"/>
      <c r="I50" s="30"/>
      <c r="J50" s="100"/>
      <c r="K50" s="101">
        <f t="shared" si="10"/>
        <v>726.94577541114131</v>
      </c>
      <c r="L50" s="33">
        <f t="shared" si="11"/>
        <v>273.05422458885886</v>
      </c>
      <c r="M50" s="33">
        <f t="shared" si="7"/>
        <v>1000.0000000000002</v>
      </c>
    </row>
    <row r="51" spans="1:13" ht="15" x14ac:dyDescent="0.25">
      <c r="A51" s="4">
        <v>45</v>
      </c>
      <c r="D51" s="100"/>
      <c r="E51" s="101">
        <f t="shared" si="8"/>
        <v>624.99499281913052</v>
      </c>
      <c r="F51" s="33">
        <f t="shared" si="9"/>
        <v>375.00500718086909</v>
      </c>
      <c r="G51" s="33">
        <f t="shared" si="6"/>
        <v>999.99999999999955</v>
      </c>
      <c r="H51" s="30"/>
      <c r="I51" s="30"/>
      <c r="J51" s="100"/>
      <c r="K51" s="101">
        <f t="shared" si="10"/>
        <v>731.98595213629687</v>
      </c>
      <c r="L51" s="33">
        <f t="shared" si="11"/>
        <v>268.0140478637033</v>
      </c>
      <c r="M51" s="33">
        <f t="shared" si="7"/>
        <v>1000.0000000000002</v>
      </c>
    </row>
    <row r="52" spans="1:13" ht="15" x14ac:dyDescent="0.25">
      <c r="A52" s="4">
        <v>46</v>
      </c>
      <c r="D52" s="100"/>
      <c r="E52" s="101">
        <f t="shared" si="8"/>
        <v>631.22666303471522</v>
      </c>
      <c r="F52" s="33">
        <f t="shared" si="9"/>
        <v>368.77333696528439</v>
      </c>
      <c r="G52" s="33">
        <f t="shared" si="6"/>
        <v>999.99999999999955</v>
      </c>
      <c r="H52" s="30"/>
      <c r="I52" s="30"/>
      <c r="J52" s="100"/>
      <c r="K52" s="101">
        <f t="shared" si="10"/>
        <v>736.8016440898441</v>
      </c>
      <c r="L52" s="33">
        <f t="shared" si="11"/>
        <v>263.19835591015607</v>
      </c>
      <c r="M52" s="33">
        <f t="shared" si="7"/>
        <v>1000.0000000000002</v>
      </c>
    </row>
    <row r="53" spans="1:13" ht="15" x14ac:dyDescent="0.25">
      <c r="A53" s="4">
        <v>47</v>
      </c>
      <c r="D53" s="100"/>
      <c r="E53" s="101">
        <f t="shared" si="8"/>
        <v>637.26625108092526</v>
      </c>
      <c r="F53" s="33">
        <f t="shared" si="9"/>
        <v>362.73374891907446</v>
      </c>
      <c r="G53" s="33">
        <f t="shared" si="6"/>
        <v>999.99999999999977</v>
      </c>
      <c r="H53" s="30"/>
      <c r="I53" s="30"/>
      <c r="J53" s="100"/>
      <c r="K53" s="101">
        <f t="shared" si="10"/>
        <v>741.40284961418877</v>
      </c>
      <c r="L53" s="33">
        <f t="shared" si="11"/>
        <v>258.59715038581135</v>
      </c>
      <c r="M53" s="33">
        <f t="shared" si="7"/>
        <v>1000.0000000000001</v>
      </c>
    </row>
    <row r="54" spans="1:13" ht="15" x14ac:dyDescent="0.25">
      <c r="A54" s="4">
        <v>48</v>
      </c>
      <c r="D54" s="100"/>
      <c r="E54" s="101">
        <f t="shared" si="8"/>
        <v>643.11967761121548</v>
      </c>
      <c r="F54" s="33">
        <f t="shared" si="9"/>
        <v>356.88032238878435</v>
      </c>
      <c r="G54" s="33">
        <f t="shared" si="6"/>
        <v>999.99999999999977</v>
      </c>
      <c r="H54" s="30"/>
      <c r="I54" s="30"/>
      <c r="J54" s="100"/>
      <c r="K54" s="101">
        <f t="shared" si="10"/>
        <v>745.79912173488913</v>
      </c>
      <c r="L54" s="33">
        <f t="shared" si="11"/>
        <v>254.20087826511102</v>
      </c>
      <c r="M54" s="33">
        <f t="shared" si="7"/>
        <v>1000.0000000000001</v>
      </c>
    </row>
    <row r="55" spans="1:13" ht="15" x14ac:dyDescent="0.25">
      <c r="A55" s="4">
        <v>49</v>
      </c>
      <c r="D55" s="100"/>
      <c r="E55" s="101">
        <f t="shared" si="8"/>
        <v>648.79268078351049</v>
      </c>
      <c r="F55" s="33">
        <f t="shared" si="9"/>
        <v>351.20731921648928</v>
      </c>
      <c r="G55" s="33">
        <f t="shared" si="6"/>
        <v>999.99999999999977</v>
      </c>
      <c r="H55" s="30"/>
      <c r="I55" s="30"/>
      <c r="J55" s="100"/>
      <c r="K55" s="101">
        <f t="shared" si="10"/>
        <v>749.99958799465253</v>
      </c>
      <c r="L55" s="33">
        <f t="shared" si="11"/>
        <v>250.00041200534764</v>
      </c>
      <c r="M55" s="33">
        <f t="shared" si="7"/>
        <v>1000.0000000000002</v>
      </c>
    </row>
    <row r="56" spans="1:13" ht="15" x14ac:dyDescent="0.25">
      <c r="A56" s="4">
        <v>50</v>
      </c>
      <c r="D56" s="100"/>
      <c r="E56" s="101">
        <f t="shared" si="8"/>
        <v>654.29082188536427</v>
      </c>
      <c r="F56" s="33">
        <f t="shared" si="9"/>
        <v>345.70917811463545</v>
      </c>
      <c r="G56" s="33">
        <f t="shared" si="6"/>
        <v>999.99999999999977</v>
      </c>
      <c r="H56" s="30"/>
      <c r="I56" s="30"/>
      <c r="J56" s="100"/>
      <c r="K56" s="101">
        <f t="shared" si="10"/>
        <v>754.01296940394525</v>
      </c>
      <c r="L56" s="33">
        <f t="shared" si="11"/>
        <v>245.98703059605495</v>
      </c>
      <c r="M56" s="33">
        <f t="shared" si="7"/>
        <v>1000.0000000000002</v>
      </c>
    </row>
    <row r="57" spans="1:13" ht="15" x14ac:dyDescent="0.25">
      <c r="A57" s="4">
        <v>51</v>
      </c>
      <c r="D57" s="100"/>
      <c r="E57" s="101">
        <f t="shared" si="8"/>
        <v>659.61949078573161</v>
      </c>
      <c r="F57" s="33">
        <f t="shared" si="9"/>
        <v>340.3805092142681</v>
      </c>
      <c r="G57" s="33">
        <f t="shared" si="6"/>
        <v>999.99999999999977</v>
      </c>
      <c r="H57" s="30"/>
      <c r="I57" s="30"/>
      <c r="J57" s="100"/>
      <c r="K57" s="101">
        <f t="shared" si="10"/>
        <v>757.8475985475593</v>
      </c>
      <c r="L57" s="33">
        <f t="shared" si="11"/>
        <v>242.15240145244087</v>
      </c>
      <c r="M57" s="33">
        <f t="shared" si="7"/>
        <v>1000.0000000000002</v>
      </c>
    </row>
    <row r="58" spans="1:13" ht="15" x14ac:dyDescent="0.25">
      <c r="A58" s="4">
        <v>52</v>
      </c>
      <c r="D58" s="100"/>
      <c r="E58" s="101">
        <f t="shared" si="8"/>
        <v>664.78391121869743</v>
      </c>
      <c r="F58" s="33">
        <f t="shared" si="9"/>
        <v>335.21608878130235</v>
      </c>
      <c r="G58" s="33">
        <f t="shared" si="6"/>
        <v>999.99999999999977</v>
      </c>
      <c r="H58" s="30"/>
      <c r="I58" s="30"/>
      <c r="J58" s="100"/>
      <c r="K58" s="101">
        <f t="shared" si="10"/>
        <v>761.51143688472985</v>
      </c>
      <c r="L58" s="33">
        <f t="shared" si="11"/>
        <v>238.48856311527024</v>
      </c>
      <c r="M58" s="33">
        <f t="shared" si="7"/>
        <v>1000.0000000000001</v>
      </c>
    </row>
    <row r="59" spans="1:13" ht="15" x14ac:dyDescent="0.25">
      <c r="A59" s="4">
        <v>53</v>
      </c>
      <c r="D59" s="100"/>
      <c r="E59" s="101">
        <f t="shared" si="8"/>
        <v>669.78914590434192</v>
      </c>
      <c r="F59" s="33">
        <f t="shared" si="9"/>
        <v>330.21085409565785</v>
      </c>
      <c r="G59" s="33">
        <f t="shared" si="6"/>
        <v>999.99999999999977</v>
      </c>
      <c r="H59" s="30"/>
      <c r="I59" s="30"/>
      <c r="J59" s="100"/>
      <c r="K59" s="101">
        <f t="shared" si="10"/>
        <v>765.01209127872164</v>
      </c>
      <c r="L59" s="33">
        <f t="shared" si="11"/>
        <v>234.98790872127856</v>
      </c>
      <c r="M59" s="33">
        <f t="shared" si="7"/>
        <v>1000.0000000000002</v>
      </c>
    </row>
    <row r="60" spans="1:13" ht="15" x14ac:dyDescent="0.25">
      <c r="A60" s="4">
        <v>54</v>
      </c>
      <c r="D60" s="100"/>
      <c r="E60" s="101">
        <f t="shared" si="8"/>
        <v>674.64010151176376</v>
      </c>
      <c r="F60" s="33">
        <f t="shared" si="9"/>
        <v>325.35989848823601</v>
      </c>
      <c r="G60" s="33">
        <f t="shared" si="6"/>
        <v>999.99999999999977</v>
      </c>
      <c r="H60" s="30"/>
      <c r="I60" s="30"/>
      <c r="J60" s="100"/>
      <c r="K60" s="101">
        <f t="shared" si="10"/>
        <v>768.35682979020214</v>
      </c>
      <c r="L60" s="33">
        <f t="shared" si="11"/>
        <v>231.64317020979803</v>
      </c>
      <c r="M60" s="33">
        <f t="shared" si="7"/>
        <v>1000.0000000000002</v>
      </c>
    </row>
    <row r="61" spans="1:13" ht="15" x14ac:dyDescent="0.25">
      <c r="A61" s="4">
        <v>55</v>
      </c>
      <c r="D61" s="100"/>
      <c r="E61" s="101">
        <f t="shared" si="8"/>
        <v>679.34153346912399</v>
      </c>
      <c r="F61" s="33">
        <f t="shared" si="9"/>
        <v>320.65846653087573</v>
      </c>
      <c r="G61" s="33">
        <f t="shared" si="6"/>
        <v>999.99999999999977</v>
      </c>
      <c r="H61" s="30"/>
      <c r="I61" s="30"/>
      <c r="J61" s="100"/>
      <c r="K61" s="101">
        <f t="shared" si="10"/>
        <v>771.55259676719413</v>
      </c>
      <c r="L61" s="33">
        <f t="shared" si="11"/>
        <v>228.44740323280593</v>
      </c>
      <c r="M61" s="33">
        <f t="shared" si="7"/>
        <v>1000</v>
      </c>
    </row>
    <row r="62" spans="1:13" ht="15" x14ac:dyDescent="0.25">
      <c r="A62" s="4">
        <v>56</v>
      </c>
      <c r="D62" s="100"/>
      <c r="E62" s="101">
        <f t="shared" si="8"/>
        <v>683.89805062542837</v>
      </c>
      <c r="F62" s="33">
        <f t="shared" si="9"/>
        <v>316.1019493745714</v>
      </c>
      <c r="G62" s="33">
        <f t="shared" si="6"/>
        <v>999.99999999999977</v>
      </c>
      <c r="H62" s="30"/>
      <c r="I62" s="30"/>
      <c r="J62" s="100"/>
      <c r="K62" s="101">
        <f t="shared" si="10"/>
        <v>774.60602726293484</v>
      </c>
      <c r="L62" s="33">
        <f t="shared" si="11"/>
        <v>225.39397273706516</v>
      </c>
      <c r="M62" s="33">
        <f t="shared" si="7"/>
        <v>1000</v>
      </c>
    </row>
    <row r="63" spans="1:13" ht="15" x14ac:dyDescent="0.25">
      <c r="A63" s="4">
        <v>57</v>
      </c>
      <c r="D63" s="100"/>
      <c r="E63" s="101">
        <f t="shared" si="8"/>
        <v>688.31411976861625</v>
      </c>
      <c r="F63" s="33">
        <f t="shared" si="9"/>
        <v>311.68588023138358</v>
      </c>
      <c r="G63" s="33">
        <f t="shared" si="6"/>
        <v>999.99999999999977</v>
      </c>
      <c r="H63" s="30"/>
      <c r="I63" s="30"/>
      <c r="J63" s="100"/>
      <c r="K63" s="101">
        <f t="shared" si="10"/>
        <v>777.52346081157702</v>
      </c>
      <c r="L63" s="33">
        <f t="shared" si="11"/>
        <v>222.47653918842295</v>
      </c>
      <c r="M63" s="33">
        <f t="shared" si="7"/>
        <v>1000</v>
      </c>
    </row>
    <row r="64" spans="1:13" ht="15" x14ac:dyDescent="0.25">
      <c r="A64" s="4">
        <v>58</v>
      </c>
      <c r="D64" s="100"/>
      <c r="E64" s="101">
        <f t="shared" si="8"/>
        <v>692.59407000438648</v>
      </c>
      <c r="F64" s="33">
        <f t="shared" si="9"/>
        <v>307.40592999561335</v>
      </c>
      <c r="G64" s="33">
        <f t="shared" si="6"/>
        <v>999.99999999999977</v>
      </c>
      <c r="H64" s="30"/>
      <c r="I64" s="30"/>
      <c r="J64" s="100"/>
      <c r="K64" s="101">
        <f t="shared" si="10"/>
        <v>780.31095459033361</v>
      </c>
      <c r="L64" s="33">
        <f t="shared" si="11"/>
        <v>219.68904540966631</v>
      </c>
      <c r="M64" s="33">
        <f t="shared" si="7"/>
        <v>999.99999999999989</v>
      </c>
    </row>
    <row r="65" spans="1:13" ht="15" x14ac:dyDescent="0.25">
      <c r="A65" s="4">
        <v>59</v>
      </c>
      <c r="D65" s="100"/>
      <c r="E65" s="101">
        <f t="shared" si="8"/>
        <v>696.74209700005213</v>
      </c>
      <c r="F65" s="33">
        <f t="shared" si="9"/>
        <v>303.25790299994759</v>
      </c>
      <c r="G65" s="33">
        <f t="shared" si="6"/>
        <v>999.99999999999977</v>
      </c>
      <c r="H65" s="30"/>
      <c r="I65" s="30"/>
      <c r="J65" s="100"/>
      <c r="K65" s="101">
        <f t="shared" si="10"/>
        <v>782.97429599539259</v>
      </c>
      <c r="L65" s="33">
        <f t="shared" si="11"/>
        <v>217.02570400460735</v>
      </c>
      <c r="M65" s="33">
        <f t="shared" si="7"/>
        <v>1000</v>
      </c>
    </row>
    <row r="66" spans="1:13" ht="15" x14ac:dyDescent="0.25">
      <c r="A66" s="4">
        <v>60</v>
      </c>
      <c r="D66" s="100"/>
      <c r="E66" s="101">
        <f t="shared" si="8"/>
        <v>700.76226709758487</v>
      </c>
      <c r="F66" s="33">
        <f t="shared" si="9"/>
        <v>299.23773290241485</v>
      </c>
      <c r="G66" s="33">
        <f t="shared" si="6"/>
        <v>999.99999999999977</v>
      </c>
      <c r="H66" s="30"/>
      <c r="I66" s="30"/>
      <c r="J66" s="100"/>
      <c r="K66" s="101">
        <f t="shared" si="10"/>
        <v>785.51901465771209</v>
      </c>
      <c r="L66" s="33">
        <f t="shared" si="11"/>
        <v>214.48098534228788</v>
      </c>
      <c r="M66" s="33">
        <f t="shared" si="7"/>
        <v>1000</v>
      </c>
    </row>
    <row r="68" spans="1:13" x14ac:dyDescent="0.2">
      <c r="F68" s="30"/>
    </row>
    <row r="69" spans="1:13" x14ac:dyDescent="0.2">
      <c r="F69" s="30"/>
    </row>
  </sheetData>
  <pageMargins left="0.75" right="0.75" top="1" bottom="1" header="0.5" footer="0.5"/>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41</vt:i4>
      </vt:variant>
    </vt:vector>
  </HeadingPairs>
  <TitlesOfParts>
    <vt:vector size="49" baseType="lpstr">
      <vt:lpstr>Model Figure</vt:lpstr>
      <vt:lpstr>Analysis</vt:lpstr>
      <vt:lpstr>Parameters</vt:lpstr>
      <vt:lpstr>Life tables</vt:lpstr>
      <vt:lpstr>Probabilities</vt:lpstr>
      <vt:lpstr>UC </vt:lpstr>
      <vt:lpstr>PH + UC</vt:lpstr>
      <vt:lpstr>Control</vt:lpstr>
      <vt:lpstr>_cNP1</vt:lpstr>
      <vt:lpstr>_cPH1</vt:lpstr>
      <vt:lpstr>amr</vt:lpstr>
      <vt:lpstr>amrc</vt:lpstr>
      <vt:lpstr>amrHOEX</vt:lpstr>
      <vt:lpstr>amrrate</vt:lpstr>
      <vt:lpstr>cDR</vt:lpstr>
      <vt:lpstr>cEREX</vt:lpstr>
      <vt:lpstr>cHOEX</vt:lpstr>
      <vt:lpstr>cNES</vt:lpstr>
      <vt:lpstr>cOSEX</vt:lpstr>
      <vt:lpstr>cPH1_</vt:lpstr>
      <vt:lpstr>cPHr</vt:lpstr>
      <vt:lpstr>cPrimary</vt:lpstr>
      <vt:lpstr>cRevision</vt:lpstr>
      <vt:lpstr>cStandard</vt:lpstr>
      <vt:lpstr>cSuccess</vt:lpstr>
      <vt:lpstr>lifetable</vt:lpstr>
      <vt:lpstr>male</vt:lpstr>
      <vt:lpstr>'PH + UC'!mr</vt:lpstr>
      <vt:lpstr>mr</vt:lpstr>
      <vt:lpstr>oDR</vt:lpstr>
      <vt:lpstr>pCAPH</vt:lpstr>
      <vt:lpstr>pCAUC</vt:lpstr>
      <vt:lpstr>pEXUC</vt:lpstr>
      <vt:lpstr>Parameters!Print_Area</vt:lpstr>
      <vt:lpstr>pUAPH</vt:lpstr>
      <vt:lpstr>pUAUC</vt:lpstr>
      <vt:lpstr>rrEREX</vt:lpstr>
      <vt:lpstr>rrEREXc</vt:lpstr>
      <vt:lpstr>rrHOEX</vt:lpstr>
      <vt:lpstr>rrHOEXc</vt:lpstr>
      <vt:lpstr>rrOSEX</vt:lpstr>
      <vt:lpstr>rrOSEXc</vt:lpstr>
      <vt:lpstr>uEREX</vt:lpstr>
      <vt:lpstr>uHOEX</vt:lpstr>
      <vt:lpstr>uNES</vt:lpstr>
      <vt:lpstr>uOCEX</vt:lpstr>
      <vt:lpstr>uRevision</vt:lpstr>
      <vt:lpstr>uSuccessP</vt:lpstr>
      <vt:lpstr>uSuccessR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CEIT</dc:creator>
  <cp:lastModifiedBy>ck</cp:lastModifiedBy>
  <dcterms:created xsi:type="dcterms:W3CDTF">2016-10-29T00:03:04Z</dcterms:created>
  <dcterms:modified xsi:type="dcterms:W3CDTF">2016-11-04T13:54:08Z</dcterms:modified>
</cp:coreProperties>
</file>