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yl\Documents\travail\belle vie\D4\"/>
    </mc:Choice>
  </mc:AlternateContent>
  <xr:revisionPtr revIDLastSave="0" documentId="13_ncr:1_{5835C8B8-B0EC-4C1A-A7D6-41E2BCE20C9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etadata" sheetId="1" r:id="rId1"/>
    <sheet name="Feuil1" sheetId="9" r:id="rId2"/>
    <sheet name="global" sheetId="8" r:id="rId3"/>
    <sheet name="patchA" sheetId="2" r:id="rId4"/>
    <sheet name="patchB" sheetId="3" r:id="rId5"/>
    <sheet name="patchC" sheetId="4" r:id="rId6"/>
    <sheet name="patchD" sheetId="5" r:id="rId7"/>
    <sheet name="patchE" sheetId="6" r:id="rId8"/>
    <sheet name="patchF" sheetId="7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E4" i="7"/>
  <c r="E3" i="7"/>
  <c r="E2" i="7"/>
  <c r="E4" i="6"/>
  <c r="E3" i="6"/>
  <c r="E2" i="6"/>
  <c r="E4" i="4"/>
  <c r="E3" i="4"/>
  <c r="E2" i="4"/>
  <c r="E4" i="3"/>
  <c r="E3" i="3"/>
  <c r="E2" i="3"/>
  <c r="E4" i="5"/>
  <c r="E3" i="5"/>
  <c r="E2" i="5"/>
  <c r="B18" i="1" l="1"/>
  <c r="B19" i="1" s="1"/>
  <c r="B9" i="1"/>
  <c r="B10" i="1"/>
  <c r="B11" i="1"/>
  <c r="B12" i="1" s="1"/>
  <c r="B13" i="1" s="1"/>
  <c r="B14" i="1" s="1"/>
  <c r="B15" i="1" s="1"/>
  <c r="B16" i="1" s="1"/>
  <c r="B17" i="1" s="1"/>
  <c r="B8" i="1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8" i="8"/>
  <c r="A39" i="8"/>
  <c r="A44" i="8"/>
  <c r="A50" i="8"/>
  <c r="A56" i="8"/>
  <c r="A57" i="8"/>
  <c r="A62" i="8"/>
  <c r="A68" i="8"/>
  <c r="A74" i="8"/>
  <c r="A75" i="8"/>
  <c r="A80" i="8"/>
  <c r="A86" i="8"/>
  <c r="A87" i="8"/>
  <c r="A92" i="8"/>
  <c r="A93" i="8"/>
  <c r="A98" i="8"/>
  <c r="A104" i="8"/>
  <c r="A2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A3" i="7"/>
  <c r="A8" i="7"/>
  <c r="A14" i="7"/>
  <c r="A2" i="7"/>
  <c r="A3" i="6"/>
  <c r="A8" i="6"/>
  <c r="A14" i="6"/>
  <c r="A15" i="6"/>
  <c r="A2" i="6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A3" i="5"/>
  <c r="A8" i="5"/>
  <c r="A14" i="5"/>
  <c r="A2" i="5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A3" i="4"/>
  <c r="A8" i="4"/>
  <c r="A14" i="4"/>
  <c r="A2" i="4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A3" i="3"/>
  <c r="A4" i="3"/>
  <c r="A5" i="3"/>
  <c r="A6" i="3"/>
  <c r="A7" i="3"/>
  <c r="A8" i="3"/>
  <c r="A9" i="3"/>
  <c r="A10" i="3"/>
  <c r="A11" i="3"/>
  <c r="A12" i="3"/>
  <c r="A13" i="3"/>
  <c r="A14" i="3"/>
  <c r="A2" i="3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A3" i="2"/>
  <c r="A4" i="2"/>
  <c r="A5" i="2"/>
  <c r="A6" i="2"/>
  <c r="A7" i="2"/>
  <c r="A8" i="2"/>
  <c r="A9" i="2"/>
  <c r="A10" i="2"/>
  <c r="A11" i="2"/>
  <c r="A12" i="2"/>
  <c r="A13" i="2"/>
  <c r="A14" i="2"/>
  <c r="D105" i="1"/>
  <c r="D106" i="1" s="1"/>
  <c r="D107" i="1" s="1"/>
  <c r="D108" i="1" s="1"/>
  <c r="D109" i="1" s="1"/>
  <c r="A15" i="7"/>
  <c r="D99" i="1"/>
  <c r="D100" i="1" s="1"/>
  <c r="D101" i="1" s="1"/>
  <c r="D102" i="1" s="1"/>
  <c r="D103" i="1" s="1"/>
  <c r="A103" i="8"/>
  <c r="A4" i="7"/>
  <c r="D93" i="1"/>
  <c r="D94" i="1" s="1"/>
  <c r="D95" i="1" s="1"/>
  <c r="D96" i="1" s="1"/>
  <c r="D97" i="1" s="1"/>
  <c r="B93" i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D87" i="1"/>
  <c r="D88" i="1" s="1"/>
  <c r="D89" i="1" s="1"/>
  <c r="D90" i="1" s="1"/>
  <c r="D91" i="1" s="1"/>
  <c r="D81" i="1"/>
  <c r="D82" i="1" s="1"/>
  <c r="D83" i="1" s="1"/>
  <c r="D84" i="1" s="1"/>
  <c r="D85" i="1" s="1"/>
  <c r="A13" i="6"/>
  <c r="D76" i="1"/>
  <c r="D77" i="1" s="1"/>
  <c r="D78" i="1" s="1"/>
  <c r="D79" i="1" s="1"/>
  <c r="A4" i="6"/>
  <c r="D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D69" i="1"/>
  <c r="D70" i="1" s="1"/>
  <c r="D71" i="1" s="1"/>
  <c r="D72" i="1" s="1"/>
  <c r="D73" i="1" s="1"/>
  <c r="A15" i="5"/>
  <c r="D63" i="1"/>
  <c r="D64" i="1" s="1"/>
  <c r="D65" i="1" s="1"/>
  <c r="D66" i="1" s="1"/>
  <c r="D67" i="1" s="1"/>
  <c r="A13" i="5"/>
  <c r="A4" i="5"/>
  <c r="D57" i="1"/>
  <c r="D58" i="1" s="1"/>
  <c r="D59" i="1" s="1"/>
  <c r="D60" i="1" s="1"/>
  <c r="D61" i="1" s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D51" i="1"/>
  <c r="D52" i="1" s="1"/>
  <c r="D53" i="1" s="1"/>
  <c r="D54" i="1" s="1"/>
  <c r="D55" i="1" s="1"/>
  <c r="A51" i="8"/>
  <c r="D45" i="1"/>
  <c r="D46" i="1" s="1"/>
  <c r="D47" i="1" s="1"/>
  <c r="D48" i="1" s="1"/>
  <c r="D49" i="1" s="1"/>
  <c r="A13" i="4"/>
  <c r="A41" i="8"/>
  <c r="D39" i="1"/>
  <c r="D40" i="1" s="1"/>
  <c r="D41" i="1" s="1"/>
  <c r="D42" i="1" s="1"/>
  <c r="D43" i="1" s="1"/>
  <c r="B39" i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D33" i="1"/>
  <c r="D34" i="1" s="1"/>
  <c r="D35" i="1" s="1"/>
  <c r="D36" i="1" s="1"/>
  <c r="D37" i="1" s="1"/>
  <c r="A34" i="8"/>
  <c r="D28" i="1"/>
  <c r="D29" i="1" s="1"/>
  <c r="D30" i="1" s="1"/>
  <c r="D31" i="1" s="1"/>
  <c r="D27" i="1"/>
  <c r="D22" i="1"/>
  <c r="D23" i="1" s="1"/>
  <c r="D24" i="1" s="1"/>
  <c r="D25" i="1" s="1"/>
  <c r="B22" i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D21" i="1"/>
  <c r="B21" i="1"/>
  <c r="A19" i="2"/>
  <c r="D15" i="1"/>
  <c r="D16" i="1" s="1"/>
  <c r="D17" i="1" s="1"/>
  <c r="D18" i="1" s="1"/>
  <c r="D19" i="1" s="1"/>
  <c r="A15" i="2"/>
  <c r="D9" i="1"/>
  <c r="D10" i="1" s="1"/>
  <c r="D11" i="1" s="1"/>
  <c r="D12" i="1" s="1"/>
  <c r="D13" i="1" s="1"/>
  <c r="A105" i="8" l="1"/>
  <c r="A100" i="8"/>
  <c r="A99" i="8"/>
  <c r="A13" i="7"/>
  <c r="A102" i="8"/>
  <c r="A9" i="7"/>
  <c r="A101" i="8"/>
  <c r="A94" i="8"/>
  <c r="A88" i="8"/>
  <c r="A82" i="8"/>
  <c r="A11" i="6"/>
  <c r="A84" i="8"/>
  <c r="A85" i="8"/>
  <c r="A83" i="8"/>
  <c r="A81" i="8"/>
  <c r="A76" i="8"/>
  <c r="A69" i="8"/>
  <c r="A16" i="5"/>
  <c r="A67" i="8"/>
  <c r="A65" i="8"/>
  <c r="A64" i="8"/>
  <c r="A63" i="8"/>
  <c r="A66" i="8"/>
  <c r="A58" i="8"/>
  <c r="A16" i="4"/>
  <c r="A15" i="4"/>
  <c r="A49" i="8"/>
  <c r="A48" i="8"/>
  <c r="A47" i="8"/>
  <c r="A11" i="4"/>
  <c r="A46" i="8"/>
  <c r="A45" i="8"/>
  <c r="A40" i="8"/>
  <c r="A33" i="8"/>
  <c r="A42" i="8"/>
  <c r="A5" i="4"/>
  <c r="A35" i="8"/>
  <c r="A16" i="3"/>
  <c r="A10" i="5"/>
  <c r="A77" i="8"/>
  <c r="A106" i="8"/>
  <c r="A9" i="5"/>
  <c r="A12" i="4"/>
  <c r="A4" i="4"/>
  <c r="A12" i="6"/>
  <c r="A15" i="3"/>
  <c r="A95" i="8"/>
  <c r="A18" i="2"/>
  <c r="A10" i="4"/>
  <c r="A10" i="6"/>
  <c r="A12" i="7"/>
  <c r="A17" i="2"/>
  <c r="A9" i="4"/>
  <c r="A9" i="6"/>
  <c r="A11" i="7"/>
  <c r="A59" i="8"/>
  <c r="A16" i="2"/>
  <c r="A12" i="5"/>
  <c r="A16" i="6"/>
  <c r="A10" i="7"/>
  <c r="A11" i="5"/>
  <c r="A90" i="8" l="1"/>
  <c r="A17" i="6"/>
  <c r="A91" i="8"/>
  <c r="A19" i="6"/>
  <c r="A18" i="6"/>
  <c r="A89" i="8"/>
  <c r="A70" i="8"/>
  <c r="A52" i="8"/>
  <c r="A36" i="8"/>
  <c r="A17" i="3"/>
  <c r="A6" i="4"/>
  <c r="A78" i="8"/>
  <c r="A5" i="6"/>
  <c r="A107" i="8"/>
  <c r="A16" i="7"/>
  <c r="A96" i="8"/>
  <c r="A5" i="7"/>
  <c r="A60" i="8"/>
  <c r="A5" i="5"/>
  <c r="A71" i="8" l="1"/>
  <c r="A17" i="5"/>
  <c r="A53" i="8"/>
  <c r="A17" i="4"/>
  <c r="A7" i="4"/>
  <c r="A43" i="8"/>
  <c r="A6" i="7"/>
  <c r="A18" i="3"/>
  <c r="A6" i="5"/>
  <c r="A108" i="8"/>
  <c r="A17" i="7"/>
  <c r="A6" i="6"/>
  <c r="A7" i="7" l="1"/>
  <c r="A97" i="8"/>
  <c r="A7" i="6"/>
  <c r="A79" i="8"/>
  <c r="A72" i="8"/>
  <c r="A18" i="5"/>
  <c r="A7" i="5"/>
  <c r="A61" i="8"/>
  <c r="A54" i="8"/>
  <c r="A18" i="4"/>
  <c r="A19" i="3"/>
  <c r="A37" i="8"/>
  <c r="A18" i="7"/>
  <c r="A19" i="7" l="1"/>
  <c r="A109" i="8"/>
  <c r="A19" i="5"/>
  <c r="A73" i="8"/>
  <c r="A19" i="4"/>
  <c r="A55" i="8"/>
</calcChain>
</file>

<file path=xl/sharedStrings.xml><?xml version="1.0" encoding="utf-8"?>
<sst xmlns="http://schemas.openxmlformats.org/spreadsheetml/2006/main" count="305" uniqueCount="131">
  <si>
    <t>Id</t>
  </si>
  <si>
    <t>Id_Localisation</t>
  </si>
  <si>
    <t>Date_Ech</t>
  </si>
  <si>
    <t>Id_Point</t>
  </si>
  <si>
    <t>Id_Depth</t>
  </si>
  <si>
    <t>pH</t>
  </si>
  <si>
    <t>moisture</t>
  </si>
  <si>
    <t>Pt1</t>
  </si>
  <si>
    <t>0-20</t>
  </si>
  <si>
    <t>20-40</t>
  </si>
  <si>
    <t>40-60</t>
  </si>
  <si>
    <t>60-80</t>
  </si>
  <si>
    <t>80-100</t>
  </si>
  <si>
    <t>Pt2</t>
  </si>
  <si>
    <t>Pt3</t>
  </si>
  <si>
    <t>ECsp</t>
  </si>
  <si>
    <t>99-120</t>
  </si>
  <si>
    <t xml:space="preserve">PatchA_PT1_1                                                                                                                      </t>
  </si>
  <si>
    <t xml:space="preserve">PatchA_PT1_2                                                                                                                    </t>
  </si>
  <si>
    <t xml:space="preserve">PatchA_PT1_3                                                                                                                     </t>
  </si>
  <si>
    <t xml:space="preserve">PatchA_PT1_4                                                                                                           </t>
  </si>
  <si>
    <t xml:space="preserve">PatchA_PT1_5                                                                                                             </t>
  </si>
  <si>
    <t xml:space="preserve">PatchA_PT1_6                                                                                                        </t>
  </si>
  <si>
    <t xml:space="preserve">PatchA_PT2_1                                                                                                     </t>
  </si>
  <si>
    <t xml:space="preserve">PatchA_PT2_2                                                                                              </t>
  </si>
  <si>
    <t xml:space="preserve">PatchA_PT2_3                                                                                            </t>
  </si>
  <si>
    <t xml:space="preserve">PatchA_PT2_4                                                                                   </t>
  </si>
  <si>
    <t xml:space="preserve">PatchA_PT2_5                                                                                            </t>
  </si>
  <si>
    <t xml:space="preserve">PatchA_PT2_6                                                                                          </t>
  </si>
  <si>
    <t xml:space="preserve">PatchA_PT3_1                                                                                           </t>
  </si>
  <si>
    <t>PatchA_PT3_2</t>
  </si>
  <si>
    <t>PatchA_PT3_3</t>
  </si>
  <si>
    <t>PatchA_PT3_4</t>
  </si>
  <si>
    <t>PatchA_PT3_5</t>
  </si>
  <si>
    <t>PatchA_PT3_6</t>
  </si>
  <si>
    <t>PatchA</t>
  </si>
  <si>
    <t xml:space="preserve">PatchB_PT1_1                                                                                               </t>
  </si>
  <si>
    <t xml:space="preserve">PatchB_PT1_2                                                                                                   </t>
  </si>
  <si>
    <t xml:space="preserve">PatchB_PT1_3                                                   </t>
  </si>
  <si>
    <t xml:space="preserve">PatchB_PT1_4                    </t>
  </si>
  <si>
    <t xml:space="preserve">PatchB_PT1_5                                           </t>
  </si>
  <si>
    <t xml:space="preserve">PatchB_PT1_6                                    </t>
  </si>
  <si>
    <t xml:space="preserve">PatchB_PT2_1                                                                                           </t>
  </si>
  <si>
    <t xml:space="preserve">PatchB_PT2_2                                                                                           </t>
  </si>
  <si>
    <t xml:space="preserve">PatchB_PT2_3                                                                                                        </t>
  </si>
  <si>
    <t xml:space="preserve">PatchB_PT2_4                                                                                                  </t>
  </si>
  <si>
    <t xml:space="preserve">PatchB_PT2_5                                                                                                      </t>
  </si>
  <si>
    <t xml:space="preserve">PatchB_PT2_6                                                                                                          </t>
  </si>
  <si>
    <t xml:space="preserve">PatchB_PT3_1                                                                                                         </t>
  </si>
  <si>
    <t>PatchB_PT3_2</t>
  </si>
  <si>
    <t>PatchB_PT3_3</t>
  </si>
  <si>
    <t>PatchB_PT3_4</t>
  </si>
  <si>
    <t>PatchB_PT3_5</t>
  </si>
  <si>
    <t>PatchB_PT3_6</t>
  </si>
  <si>
    <t xml:space="preserve">PatchC_PT1_1                                                                                                      </t>
  </si>
  <si>
    <t xml:space="preserve">PatchC_PT1 _2                                                                                                     </t>
  </si>
  <si>
    <t>PatchB</t>
  </si>
  <si>
    <t>PatchC</t>
  </si>
  <si>
    <t>PatchC_PT1 _3</t>
  </si>
  <si>
    <t>PatchC_PT1 _4</t>
  </si>
  <si>
    <t>PatchC_PT1 _5</t>
  </si>
  <si>
    <t>PatchC_PT1 _6</t>
  </si>
  <si>
    <t xml:space="preserve">PatchC_PT2_1                                                                                                             </t>
  </si>
  <si>
    <t>PatchC_PT2_2</t>
  </si>
  <si>
    <t>PatchC_PT2_3</t>
  </si>
  <si>
    <t>PatchC_PT2_4</t>
  </si>
  <si>
    <t>PatchC_PT2_5</t>
  </si>
  <si>
    <t>PatchC_PT2_6</t>
  </si>
  <si>
    <t xml:space="preserve">PatchC_PT3_1                                                                                                         </t>
  </si>
  <si>
    <t>PatchC_PT3_2</t>
  </si>
  <si>
    <t>PatchC_PT3_3</t>
  </si>
  <si>
    <t>PatchC_PT3_4</t>
  </si>
  <si>
    <t>PatchC_PT3_5</t>
  </si>
  <si>
    <t>PatchC_PT3_6</t>
  </si>
  <si>
    <t xml:space="preserve">PatchD_PT1_1                                                                                                      </t>
  </si>
  <si>
    <t xml:space="preserve">PatchD_PT1_2                                                                                                      </t>
  </si>
  <si>
    <t>PatchD_PT1_3</t>
  </si>
  <si>
    <t>PatchD_PT1_4</t>
  </si>
  <si>
    <t>PatchD_PT1_5</t>
  </si>
  <si>
    <t>PatchD_PT1_6</t>
  </si>
  <si>
    <t xml:space="preserve">PatchD_PT2_1                                                                                                             </t>
  </si>
  <si>
    <t>PatchD_PT2_2</t>
  </si>
  <si>
    <t>PatchD_PT2_3</t>
  </si>
  <si>
    <t>PatchD_PT2_4</t>
  </si>
  <si>
    <t>PatchD_PT2_5</t>
  </si>
  <si>
    <t>PatchD_PT2_6</t>
  </si>
  <si>
    <t xml:space="preserve">PatchD_PT3_1                                                                                                </t>
  </si>
  <si>
    <t>PatchD_PT3_2</t>
  </si>
  <si>
    <t>PatchD_PT3_3</t>
  </si>
  <si>
    <t>PatchD_PT3_4</t>
  </si>
  <si>
    <t>PatchD_PT3_5</t>
  </si>
  <si>
    <t>PatchD_PT3_6</t>
  </si>
  <si>
    <t>PatchD</t>
  </si>
  <si>
    <t xml:space="preserve">PatchE_PT1_1                                                                                                      </t>
  </si>
  <si>
    <t xml:space="preserve">PatchE_PT1_2                                                                                                      </t>
  </si>
  <si>
    <t>PatchE_PT1_3</t>
  </si>
  <si>
    <t>PatchE_PT1_4</t>
  </si>
  <si>
    <t>PatchE_PT1_5</t>
  </si>
  <si>
    <t>PatchE_PT1_6</t>
  </si>
  <si>
    <t xml:space="preserve">PatchE_PT2_1                                                                                                          </t>
  </si>
  <si>
    <t>PatchE_PT2_2</t>
  </si>
  <si>
    <t>PatchE_PT2_3</t>
  </si>
  <si>
    <t>PatchE_PT2_4</t>
  </si>
  <si>
    <t>PatchE_PT2_5</t>
  </si>
  <si>
    <t>PatchE_PT2_6</t>
  </si>
  <si>
    <t xml:space="preserve">PatchE_PT3_1                                                                                                         </t>
  </si>
  <si>
    <t>PatchE_PT3_2</t>
  </si>
  <si>
    <t>PatchE_PT3_3</t>
  </si>
  <si>
    <t>PatchE_PT3_4</t>
  </si>
  <si>
    <t>PatchE_PT3_5</t>
  </si>
  <si>
    <t>PatchE_PT3_6</t>
  </si>
  <si>
    <t xml:space="preserve">PatchF_PT1_1                                                                                                    </t>
  </si>
  <si>
    <t>PatchE</t>
  </si>
  <si>
    <t xml:space="preserve">PatchF_PT1_2                                                                                                      </t>
  </si>
  <si>
    <t>PatchF_PT1_3</t>
  </si>
  <si>
    <t>PatchF_PT1_4</t>
  </si>
  <si>
    <t>PatchF_PT1_5</t>
  </si>
  <si>
    <t>PatchF_PT1_6</t>
  </si>
  <si>
    <t xml:space="preserve">PatchF_PT2_1                                                                                                             </t>
  </si>
  <si>
    <t>PatchF_PT2_2</t>
  </si>
  <si>
    <t>PatchF_PT2_3</t>
  </si>
  <si>
    <t>PatchF_PT2_4</t>
  </si>
  <si>
    <t>PatchF_PT2_5</t>
  </si>
  <si>
    <t>PatchF_PT2_6</t>
  </si>
  <si>
    <t xml:space="preserve">PatchF_PT3_1                                                                                                         </t>
  </si>
  <si>
    <t>PatchF_PT3_2</t>
  </si>
  <si>
    <t>PatchF_PT3_3</t>
  </si>
  <si>
    <t>PatchF_PT3_4</t>
  </si>
  <si>
    <t>PatchF_PT3_5</t>
  </si>
  <si>
    <t>PatchF_PT3_6</t>
  </si>
  <si>
    <t>PatchF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</si>
</sst>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/>
    </xf>
    <xf numFmtId="0" fontId="1" fillId="3" borderId="0" xfId="0" applyFont="1" applyFill="1"/>
    <xf numFmtId="0" fontId="7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>
      <selection activeCell="A4" sqref="A4:XFD4"/>
    </sheetView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17</v>
      </c>
      <c r="B2" s="2" t="s">
        <v>35</v>
      </c>
      <c r="C2" s="3">
        <v>23</v>
      </c>
      <c r="D2" s="2" t="s">
        <v>7</v>
      </c>
      <c r="E2" s="2" t="s">
        <v>8</v>
      </c>
    </row>
    <row r="3" spans="1:5" x14ac:dyDescent="0.35">
      <c r="A3" s="2" t="s">
        <v>18</v>
      </c>
      <c r="B3" s="2" t="s">
        <v>35</v>
      </c>
      <c r="C3" s="3">
        <v>23</v>
      </c>
      <c r="D3" s="2" t="s">
        <v>7</v>
      </c>
      <c r="E3" s="2" t="s">
        <v>9</v>
      </c>
    </row>
    <row r="4" spans="1:5" x14ac:dyDescent="0.35">
      <c r="A4" s="2" t="s">
        <v>19</v>
      </c>
      <c r="B4" s="2" t="s">
        <v>35</v>
      </c>
      <c r="C4" s="3">
        <v>23</v>
      </c>
      <c r="D4" s="2" t="s">
        <v>7</v>
      </c>
      <c r="E4" s="2" t="s">
        <v>10</v>
      </c>
    </row>
    <row r="5" spans="1:5" x14ac:dyDescent="0.35">
      <c r="A5" s="2" t="s">
        <v>20</v>
      </c>
      <c r="B5" s="2" t="s">
        <v>35</v>
      </c>
      <c r="C5" s="3">
        <v>23</v>
      </c>
      <c r="D5" s="2" t="s">
        <v>7</v>
      </c>
      <c r="E5" s="2" t="s">
        <v>11</v>
      </c>
    </row>
    <row r="6" spans="1:5" x14ac:dyDescent="0.35">
      <c r="A6" s="2" t="s">
        <v>21</v>
      </c>
      <c r="B6" s="2" t="s">
        <v>35</v>
      </c>
      <c r="C6" s="3">
        <v>23</v>
      </c>
      <c r="D6" s="2" t="s">
        <v>7</v>
      </c>
      <c r="E6" s="2" t="s">
        <v>12</v>
      </c>
    </row>
    <row r="7" spans="1:5" x14ac:dyDescent="0.35">
      <c r="A7" s="2" t="s">
        <v>22</v>
      </c>
      <c r="B7" s="2" t="s">
        <v>35</v>
      </c>
      <c r="C7" s="3">
        <v>23</v>
      </c>
      <c r="D7" s="2" t="s">
        <v>7</v>
      </c>
      <c r="E7" s="2" t="s">
        <v>16</v>
      </c>
    </row>
    <row r="8" spans="1:5" x14ac:dyDescent="0.35">
      <c r="A8" s="2" t="s">
        <v>23</v>
      </c>
      <c r="B8" s="2" t="str">
        <f>B7</f>
        <v>PatchA</v>
      </c>
      <c r="C8" s="3">
        <v>23</v>
      </c>
      <c r="D8" s="2" t="s">
        <v>13</v>
      </c>
      <c r="E8" s="2" t="s">
        <v>8</v>
      </c>
    </row>
    <row r="9" spans="1:5" x14ac:dyDescent="0.35">
      <c r="A9" s="2" t="s">
        <v>24</v>
      </c>
      <c r="B9" s="2" t="str">
        <f t="shared" ref="B9:B19" si="0">B8</f>
        <v>PatchA</v>
      </c>
      <c r="C9" s="3">
        <v>23</v>
      </c>
      <c r="D9" s="2" t="str">
        <f>D8</f>
        <v>Pt2</v>
      </c>
      <c r="E9" s="2" t="s">
        <v>9</v>
      </c>
    </row>
    <row r="10" spans="1:5" x14ac:dyDescent="0.35">
      <c r="A10" s="2" t="s">
        <v>25</v>
      </c>
      <c r="B10" s="2" t="str">
        <f t="shared" si="0"/>
        <v>PatchA</v>
      </c>
      <c r="C10" s="3">
        <v>23</v>
      </c>
      <c r="D10" s="2" t="str">
        <f t="shared" ref="D10:D13" si="1">D9</f>
        <v>Pt2</v>
      </c>
      <c r="E10" s="2" t="s">
        <v>10</v>
      </c>
    </row>
    <row r="11" spans="1:5" x14ac:dyDescent="0.35">
      <c r="A11" s="2" t="s">
        <v>26</v>
      </c>
      <c r="B11" s="2" t="str">
        <f t="shared" si="0"/>
        <v>PatchA</v>
      </c>
      <c r="C11" s="3">
        <v>23</v>
      </c>
      <c r="D11" s="2" t="str">
        <f t="shared" si="1"/>
        <v>Pt2</v>
      </c>
      <c r="E11" s="2" t="s">
        <v>11</v>
      </c>
    </row>
    <row r="12" spans="1:5" x14ac:dyDescent="0.35">
      <c r="A12" s="2" t="s">
        <v>27</v>
      </c>
      <c r="B12" s="2" t="str">
        <f t="shared" si="0"/>
        <v>PatchA</v>
      </c>
      <c r="C12" s="3">
        <v>23</v>
      </c>
      <c r="D12" s="2" t="str">
        <f t="shared" si="1"/>
        <v>Pt2</v>
      </c>
      <c r="E12" s="2" t="s">
        <v>12</v>
      </c>
    </row>
    <row r="13" spans="1:5" x14ac:dyDescent="0.35">
      <c r="A13" s="2" t="s">
        <v>28</v>
      </c>
      <c r="B13" s="2" t="str">
        <f t="shared" si="0"/>
        <v>PatchA</v>
      </c>
      <c r="C13" s="3">
        <v>23</v>
      </c>
      <c r="D13" s="2" t="str">
        <f t="shared" si="1"/>
        <v>Pt2</v>
      </c>
      <c r="E13" s="2" t="s">
        <v>16</v>
      </c>
    </row>
    <row r="14" spans="1:5" x14ac:dyDescent="0.35">
      <c r="A14" s="2" t="s">
        <v>29</v>
      </c>
      <c r="B14" s="2" t="str">
        <f t="shared" si="0"/>
        <v>PatchA</v>
      </c>
      <c r="C14" s="3">
        <v>23</v>
      </c>
      <c r="D14" s="2" t="s">
        <v>14</v>
      </c>
      <c r="E14" s="2" t="s">
        <v>8</v>
      </c>
    </row>
    <row r="15" spans="1:5" x14ac:dyDescent="0.35">
      <c r="A15" s="2" t="s">
        <v>30</v>
      </c>
      <c r="B15" s="2" t="str">
        <f t="shared" si="0"/>
        <v>PatchA</v>
      </c>
      <c r="C15" s="3">
        <v>23</v>
      </c>
      <c r="D15" s="2" t="str">
        <f>D14</f>
        <v>Pt3</v>
      </c>
      <c r="E15" s="2" t="s">
        <v>9</v>
      </c>
    </row>
    <row r="16" spans="1:5" x14ac:dyDescent="0.35">
      <c r="A16" s="2" t="s">
        <v>31</v>
      </c>
      <c r="B16" s="2" t="str">
        <f t="shared" si="0"/>
        <v>PatchA</v>
      </c>
      <c r="C16" s="3">
        <v>23</v>
      </c>
      <c r="D16" s="2" t="str">
        <f t="shared" ref="D16:D19" si="2">D15</f>
        <v>Pt3</v>
      </c>
      <c r="E16" s="2" t="s">
        <v>10</v>
      </c>
    </row>
    <row r="17" spans="1:5" x14ac:dyDescent="0.35">
      <c r="A17" s="2" t="s">
        <v>32</v>
      </c>
      <c r="B17" s="2" t="str">
        <f t="shared" si="0"/>
        <v>PatchA</v>
      </c>
      <c r="C17" s="3">
        <v>23</v>
      </c>
      <c r="D17" s="2" t="str">
        <f t="shared" si="2"/>
        <v>Pt3</v>
      </c>
      <c r="E17" s="2" t="s">
        <v>11</v>
      </c>
    </row>
    <row r="18" spans="1:5" x14ac:dyDescent="0.35">
      <c r="A18" s="2" t="s">
        <v>33</v>
      </c>
      <c r="B18" s="2" t="str">
        <f t="shared" si="0"/>
        <v>PatchA</v>
      </c>
      <c r="C18" s="3">
        <v>23</v>
      </c>
      <c r="D18" s="2" t="str">
        <f t="shared" si="2"/>
        <v>Pt3</v>
      </c>
      <c r="E18" s="2" t="s">
        <v>12</v>
      </c>
    </row>
    <row r="19" spans="1:5" x14ac:dyDescent="0.35">
      <c r="A19" s="2" t="s">
        <v>34</v>
      </c>
      <c r="B19" s="2" t="str">
        <f t="shared" si="0"/>
        <v>PatchA</v>
      </c>
      <c r="C19" s="3">
        <v>23</v>
      </c>
      <c r="D19" s="2" t="str">
        <f t="shared" si="2"/>
        <v>Pt3</v>
      </c>
      <c r="E19" s="2" t="s">
        <v>16</v>
      </c>
    </row>
    <row r="20" spans="1:5" x14ac:dyDescent="0.35">
      <c r="A20" s="2" t="s">
        <v>36</v>
      </c>
      <c r="B20" s="2" t="s">
        <v>56</v>
      </c>
      <c r="C20" s="3">
        <v>23</v>
      </c>
      <c r="D20" s="2" t="s">
        <v>7</v>
      </c>
      <c r="E20" s="2" t="s">
        <v>8</v>
      </c>
    </row>
    <row r="21" spans="1:5" x14ac:dyDescent="0.35">
      <c r="A21" s="2" t="s">
        <v>37</v>
      </c>
      <c r="B21" s="2" t="str">
        <f>B20</f>
        <v>PatchB</v>
      </c>
      <c r="C21" s="3">
        <v>23</v>
      </c>
      <c r="D21" s="2" t="str">
        <f>D20</f>
        <v>Pt1</v>
      </c>
      <c r="E21" s="2" t="s">
        <v>9</v>
      </c>
    </row>
    <row r="22" spans="1:5" x14ac:dyDescent="0.35">
      <c r="A22" s="2" t="s">
        <v>38</v>
      </c>
      <c r="B22" s="2" t="str">
        <f t="shared" ref="B22:B37" si="3">B21</f>
        <v>PatchB</v>
      </c>
      <c r="C22" s="3">
        <v>23</v>
      </c>
      <c r="D22" s="2" t="str">
        <f t="shared" ref="D22:D25" si="4">D21</f>
        <v>Pt1</v>
      </c>
      <c r="E22" s="2" t="s">
        <v>10</v>
      </c>
    </row>
    <row r="23" spans="1:5" x14ac:dyDescent="0.35">
      <c r="A23" s="2" t="s">
        <v>39</v>
      </c>
      <c r="B23" s="2" t="str">
        <f t="shared" si="3"/>
        <v>PatchB</v>
      </c>
      <c r="C23" s="3">
        <v>23</v>
      </c>
      <c r="D23" s="2" t="str">
        <f t="shared" si="4"/>
        <v>Pt1</v>
      </c>
      <c r="E23" s="2" t="s">
        <v>11</v>
      </c>
    </row>
    <row r="24" spans="1:5" x14ac:dyDescent="0.35">
      <c r="A24" s="2" t="s">
        <v>40</v>
      </c>
      <c r="B24" s="2" t="str">
        <f t="shared" si="3"/>
        <v>PatchB</v>
      </c>
      <c r="C24" s="3">
        <v>23</v>
      </c>
      <c r="D24" s="2" t="str">
        <f t="shared" si="4"/>
        <v>Pt1</v>
      </c>
      <c r="E24" s="2" t="s">
        <v>12</v>
      </c>
    </row>
    <row r="25" spans="1:5" x14ac:dyDescent="0.35">
      <c r="A25" s="2" t="s">
        <v>41</v>
      </c>
      <c r="B25" s="2" t="str">
        <f t="shared" si="3"/>
        <v>PatchB</v>
      </c>
      <c r="C25" s="3">
        <v>23</v>
      </c>
      <c r="D25" s="2" t="str">
        <f t="shared" si="4"/>
        <v>Pt1</v>
      </c>
      <c r="E25" s="2" t="s">
        <v>16</v>
      </c>
    </row>
    <row r="26" spans="1:5" x14ac:dyDescent="0.35">
      <c r="A26" s="2" t="s">
        <v>42</v>
      </c>
      <c r="B26" s="2" t="str">
        <f t="shared" si="3"/>
        <v>PatchB</v>
      </c>
      <c r="C26" s="3">
        <v>23</v>
      </c>
      <c r="D26" s="2" t="s">
        <v>13</v>
      </c>
      <c r="E26" s="2" t="s">
        <v>8</v>
      </c>
    </row>
    <row r="27" spans="1:5" x14ac:dyDescent="0.35">
      <c r="A27" s="2" t="s">
        <v>43</v>
      </c>
      <c r="B27" s="2" t="str">
        <f t="shared" si="3"/>
        <v>PatchB</v>
      </c>
      <c r="C27" s="3">
        <v>23</v>
      </c>
      <c r="D27" s="2" t="str">
        <f>D26</f>
        <v>Pt2</v>
      </c>
      <c r="E27" s="2" t="s">
        <v>9</v>
      </c>
    </row>
    <row r="28" spans="1:5" x14ac:dyDescent="0.35">
      <c r="A28" s="2" t="s">
        <v>44</v>
      </c>
      <c r="B28" s="2" t="str">
        <f t="shared" si="3"/>
        <v>PatchB</v>
      </c>
      <c r="C28" s="3">
        <v>23</v>
      </c>
      <c r="D28" s="2" t="str">
        <f t="shared" ref="D28:D31" si="5">D27</f>
        <v>Pt2</v>
      </c>
      <c r="E28" s="2" t="s">
        <v>10</v>
      </c>
    </row>
    <row r="29" spans="1:5" x14ac:dyDescent="0.35">
      <c r="A29" s="2" t="s">
        <v>45</v>
      </c>
      <c r="B29" s="2" t="str">
        <f t="shared" si="3"/>
        <v>PatchB</v>
      </c>
      <c r="C29" s="3">
        <v>23</v>
      </c>
      <c r="D29" s="2" t="str">
        <f t="shared" si="5"/>
        <v>Pt2</v>
      </c>
      <c r="E29" s="2" t="s">
        <v>11</v>
      </c>
    </row>
    <row r="30" spans="1:5" x14ac:dyDescent="0.35">
      <c r="A30" s="2" t="s">
        <v>46</v>
      </c>
      <c r="B30" s="2" t="str">
        <f t="shared" si="3"/>
        <v>PatchB</v>
      </c>
      <c r="C30" s="3">
        <v>23</v>
      </c>
      <c r="D30" s="2" t="str">
        <f t="shared" si="5"/>
        <v>Pt2</v>
      </c>
      <c r="E30" s="2" t="s">
        <v>12</v>
      </c>
    </row>
    <row r="31" spans="1:5" x14ac:dyDescent="0.35">
      <c r="A31" s="2" t="s">
        <v>47</v>
      </c>
      <c r="B31" s="2" t="str">
        <f t="shared" si="3"/>
        <v>PatchB</v>
      </c>
      <c r="C31" s="3">
        <v>23</v>
      </c>
      <c r="D31" s="2" t="str">
        <f t="shared" si="5"/>
        <v>Pt2</v>
      </c>
      <c r="E31" s="2" t="s">
        <v>16</v>
      </c>
    </row>
    <row r="32" spans="1:5" x14ac:dyDescent="0.35">
      <c r="A32" s="2" t="s">
        <v>48</v>
      </c>
      <c r="B32" s="2" t="str">
        <f t="shared" si="3"/>
        <v>PatchB</v>
      </c>
      <c r="C32" s="3">
        <v>23</v>
      </c>
      <c r="D32" s="2" t="s">
        <v>14</v>
      </c>
      <c r="E32" s="2" t="s">
        <v>8</v>
      </c>
    </row>
    <row r="33" spans="1:5" x14ac:dyDescent="0.35">
      <c r="A33" s="2" t="s">
        <v>49</v>
      </c>
      <c r="B33" s="2" t="str">
        <f t="shared" si="3"/>
        <v>PatchB</v>
      </c>
      <c r="C33" s="3">
        <v>23</v>
      </c>
      <c r="D33" s="2" t="str">
        <f>D32</f>
        <v>Pt3</v>
      </c>
      <c r="E33" s="2" t="s">
        <v>9</v>
      </c>
    </row>
    <row r="34" spans="1:5" x14ac:dyDescent="0.35">
      <c r="A34" s="2" t="s">
        <v>50</v>
      </c>
      <c r="B34" s="2" t="str">
        <f t="shared" si="3"/>
        <v>PatchB</v>
      </c>
      <c r="C34" s="3">
        <v>23</v>
      </c>
      <c r="D34" s="2" t="str">
        <f t="shared" ref="D34:D37" si="6">D33</f>
        <v>Pt3</v>
      </c>
      <c r="E34" s="2" t="s">
        <v>10</v>
      </c>
    </row>
    <row r="35" spans="1:5" x14ac:dyDescent="0.35">
      <c r="A35" s="2" t="s">
        <v>51</v>
      </c>
      <c r="B35" s="2" t="str">
        <f t="shared" si="3"/>
        <v>PatchB</v>
      </c>
      <c r="C35" s="3">
        <v>23</v>
      </c>
      <c r="D35" s="2" t="str">
        <f t="shared" si="6"/>
        <v>Pt3</v>
      </c>
      <c r="E35" s="2" t="s">
        <v>11</v>
      </c>
    </row>
    <row r="36" spans="1:5" x14ac:dyDescent="0.35">
      <c r="A36" s="2" t="s">
        <v>52</v>
      </c>
      <c r="B36" s="2" t="str">
        <f t="shared" si="3"/>
        <v>PatchB</v>
      </c>
      <c r="C36" s="3">
        <v>23</v>
      </c>
      <c r="D36" s="2" t="str">
        <f t="shared" si="6"/>
        <v>Pt3</v>
      </c>
      <c r="E36" s="2" t="s">
        <v>12</v>
      </c>
    </row>
    <row r="37" spans="1:5" x14ac:dyDescent="0.35">
      <c r="A37" s="2" t="s">
        <v>53</v>
      </c>
      <c r="B37" s="2" t="str">
        <f t="shared" si="3"/>
        <v>PatchB</v>
      </c>
      <c r="C37" s="3">
        <v>23</v>
      </c>
      <c r="D37" s="2" t="str">
        <f t="shared" si="6"/>
        <v>Pt3</v>
      </c>
      <c r="E37" s="2" t="s">
        <v>16</v>
      </c>
    </row>
    <row r="38" spans="1:5" x14ac:dyDescent="0.35">
      <c r="A38" s="2" t="s">
        <v>54</v>
      </c>
      <c r="B38" s="2" t="s">
        <v>57</v>
      </c>
      <c r="C38" s="3">
        <v>23</v>
      </c>
      <c r="D38" s="2" t="s">
        <v>7</v>
      </c>
      <c r="E38" s="2" t="s">
        <v>8</v>
      </c>
    </row>
    <row r="39" spans="1:5" x14ac:dyDescent="0.35">
      <c r="A39" s="2" t="s">
        <v>55</v>
      </c>
      <c r="B39" s="2" t="str">
        <f>B38</f>
        <v>PatchC</v>
      </c>
      <c r="C39" s="3">
        <v>23</v>
      </c>
      <c r="D39" s="2" t="str">
        <f>D38</f>
        <v>Pt1</v>
      </c>
      <c r="E39" s="2" t="s">
        <v>9</v>
      </c>
    </row>
    <row r="40" spans="1:5" x14ac:dyDescent="0.35">
      <c r="A40" s="2" t="s">
        <v>58</v>
      </c>
      <c r="B40" s="2" t="str">
        <f t="shared" ref="B40:B55" si="7">B39</f>
        <v>PatchC</v>
      </c>
      <c r="C40" s="3">
        <v>23</v>
      </c>
      <c r="D40" s="2" t="str">
        <f t="shared" ref="D40:D43" si="8">D39</f>
        <v>Pt1</v>
      </c>
      <c r="E40" s="2" t="s">
        <v>10</v>
      </c>
    </row>
    <row r="41" spans="1:5" x14ac:dyDescent="0.35">
      <c r="A41" s="2" t="s">
        <v>59</v>
      </c>
      <c r="B41" s="2" t="str">
        <f t="shared" si="7"/>
        <v>PatchC</v>
      </c>
      <c r="C41" s="3">
        <v>23</v>
      </c>
      <c r="D41" s="2" t="str">
        <f t="shared" si="8"/>
        <v>Pt1</v>
      </c>
      <c r="E41" s="2" t="s">
        <v>11</v>
      </c>
    </row>
    <row r="42" spans="1:5" x14ac:dyDescent="0.35">
      <c r="A42" s="2" t="s">
        <v>60</v>
      </c>
      <c r="B42" s="2" t="str">
        <f t="shared" si="7"/>
        <v>PatchC</v>
      </c>
      <c r="C42" s="3">
        <v>23</v>
      </c>
      <c r="D42" s="2" t="str">
        <f t="shared" si="8"/>
        <v>Pt1</v>
      </c>
      <c r="E42" s="2" t="s">
        <v>12</v>
      </c>
    </row>
    <row r="43" spans="1:5" x14ac:dyDescent="0.35">
      <c r="A43" s="2" t="s">
        <v>61</v>
      </c>
      <c r="B43" s="2" t="str">
        <f t="shared" si="7"/>
        <v>PatchC</v>
      </c>
      <c r="C43" s="3">
        <v>23</v>
      </c>
      <c r="D43" s="2" t="str">
        <f t="shared" si="8"/>
        <v>Pt1</v>
      </c>
      <c r="E43" s="2" t="s">
        <v>16</v>
      </c>
    </row>
    <row r="44" spans="1:5" x14ac:dyDescent="0.35">
      <c r="A44" s="2" t="s">
        <v>62</v>
      </c>
      <c r="B44" s="2" t="str">
        <f t="shared" si="7"/>
        <v>PatchC</v>
      </c>
      <c r="C44" s="3">
        <v>23</v>
      </c>
      <c r="D44" s="2" t="s">
        <v>13</v>
      </c>
      <c r="E44" s="2" t="s">
        <v>8</v>
      </c>
    </row>
    <row r="45" spans="1:5" x14ac:dyDescent="0.35">
      <c r="A45" s="2" t="s">
        <v>63</v>
      </c>
      <c r="B45" s="2" t="str">
        <f t="shared" si="7"/>
        <v>PatchC</v>
      </c>
      <c r="C45" s="3">
        <v>23</v>
      </c>
      <c r="D45" s="2" t="str">
        <f>D44</f>
        <v>Pt2</v>
      </c>
      <c r="E45" s="2" t="s">
        <v>9</v>
      </c>
    </row>
    <row r="46" spans="1:5" x14ac:dyDescent="0.35">
      <c r="A46" s="2" t="s">
        <v>64</v>
      </c>
      <c r="B46" s="2" t="str">
        <f t="shared" si="7"/>
        <v>PatchC</v>
      </c>
      <c r="C46" s="3">
        <v>23</v>
      </c>
      <c r="D46" s="2" t="str">
        <f t="shared" ref="D46:D49" si="9">D45</f>
        <v>Pt2</v>
      </c>
      <c r="E46" s="2" t="s">
        <v>10</v>
      </c>
    </row>
    <row r="47" spans="1:5" x14ac:dyDescent="0.35">
      <c r="A47" s="2" t="s">
        <v>65</v>
      </c>
      <c r="B47" s="2" t="str">
        <f t="shared" si="7"/>
        <v>PatchC</v>
      </c>
      <c r="C47" s="3">
        <v>23</v>
      </c>
      <c r="D47" s="2" t="str">
        <f t="shared" si="9"/>
        <v>Pt2</v>
      </c>
      <c r="E47" s="2" t="s">
        <v>11</v>
      </c>
    </row>
    <row r="48" spans="1:5" x14ac:dyDescent="0.35">
      <c r="A48" s="2" t="s">
        <v>66</v>
      </c>
      <c r="B48" s="2" t="str">
        <f t="shared" si="7"/>
        <v>PatchC</v>
      </c>
      <c r="C48" s="3">
        <v>23</v>
      </c>
      <c r="D48" s="2" t="str">
        <f t="shared" si="9"/>
        <v>Pt2</v>
      </c>
      <c r="E48" s="2" t="s">
        <v>12</v>
      </c>
    </row>
    <row r="49" spans="1:5" x14ac:dyDescent="0.35">
      <c r="A49" s="2" t="s">
        <v>67</v>
      </c>
      <c r="B49" s="2" t="str">
        <f t="shared" si="7"/>
        <v>PatchC</v>
      </c>
      <c r="C49" s="3">
        <v>23</v>
      </c>
      <c r="D49" s="2" t="str">
        <f t="shared" si="9"/>
        <v>Pt2</v>
      </c>
      <c r="E49" s="2" t="s">
        <v>16</v>
      </c>
    </row>
    <row r="50" spans="1:5" x14ac:dyDescent="0.35">
      <c r="A50" s="2" t="s">
        <v>68</v>
      </c>
      <c r="B50" s="2" t="str">
        <f t="shared" si="7"/>
        <v>PatchC</v>
      </c>
      <c r="C50" s="3">
        <v>23</v>
      </c>
      <c r="D50" s="2" t="s">
        <v>14</v>
      </c>
      <c r="E50" s="2" t="s">
        <v>8</v>
      </c>
    </row>
    <row r="51" spans="1:5" x14ac:dyDescent="0.35">
      <c r="A51" s="2" t="s">
        <v>69</v>
      </c>
      <c r="B51" s="2" t="str">
        <f t="shared" si="7"/>
        <v>PatchC</v>
      </c>
      <c r="C51" s="3">
        <v>23</v>
      </c>
      <c r="D51" s="2" t="str">
        <f>D50</f>
        <v>Pt3</v>
      </c>
      <c r="E51" s="2" t="s">
        <v>9</v>
      </c>
    </row>
    <row r="52" spans="1:5" x14ac:dyDescent="0.35">
      <c r="A52" s="2" t="s">
        <v>70</v>
      </c>
      <c r="B52" s="2" t="str">
        <f t="shared" si="7"/>
        <v>PatchC</v>
      </c>
      <c r="C52" s="3">
        <v>23</v>
      </c>
      <c r="D52" s="2" t="str">
        <f t="shared" ref="D52:D55" si="10">D51</f>
        <v>Pt3</v>
      </c>
      <c r="E52" s="2" t="s">
        <v>10</v>
      </c>
    </row>
    <row r="53" spans="1:5" x14ac:dyDescent="0.35">
      <c r="A53" s="2" t="s">
        <v>71</v>
      </c>
      <c r="B53" s="2" t="str">
        <f t="shared" si="7"/>
        <v>PatchC</v>
      </c>
      <c r="C53" s="3">
        <v>23</v>
      </c>
      <c r="D53" s="2" t="str">
        <f t="shared" si="10"/>
        <v>Pt3</v>
      </c>
      <c r="E53" s="2" t="s">
        <v>11</v>
      </c>
    </row>
    <row r="54" spans="1:5" x14ac:dyDescent="0.35">
      <c r="A54" s="2" t="s">
        <v>72</v>
      </c>
      <c r="B54" s="2" t="str">
        <f t="shared" si="7"/>
        <v>PatchC</v>
      </c>
      <c r="C54" s="3">
        <v>23</v>
      </c>
      <c r="D54" s="2" t="str">
        <f t="shared" si="10"/>
        <v>Pt3</v>
      </c>
      <c r="E54" s="2" t="s">
        <v>12</v>
      </c>
    </row>
    <row r="55" spans="1:5" x14ac:dyDescent="0.35">
      <c r="A55" s="2" t="s">
        <v>73</v>
      </c>
      <c r="B55" s="2" t="str">
        <f t="shared" si="7"/>
        <v>PatchC</v>
      </c>
      <c r="C55" s="3">
        <v>23</v>
      </c>
      <c r="D55" s="2" t="str">
        <f t="shared" si="10"/>
        <v>Pt3</v>
      </c>
      <c r="E55" s="2" t="s">
        <v>16</v>
      </c>
    </row>
    <row r="56" spans="1:5" x14ac:dyDescent="0.35">
      <c r="A56" s="2" t="s">
        <v>74</v>
      </c>
      <c r="B56" s="2" t="s">
        <v>92</v>
      </c>
      <c r="C56" s="3">
        <v>23</v>
      </c>
      <c r="D56" s="2" t="s">
        <v>7</v>
      </c>
      <c r="E56" s="2" t="s">
        <v>8</v>
      </c>
    </row>
    <row r="57" spans="1:5" x14ac:dyDescent="0.35">
      <c r="A57" s="2" t="s">
        <v>75</v>
      </c>
      <c r="B57" s="2" t="str">
        <f>B56</f>
        <v>PatchD</v>
      </c>
      <c r="C57" s="3">
        <v>23</v>
      </c>
      <c r="D57" s="2" t="str">
        <f>D56</f>
        <v>Pt1</v>
      </c>
      <c r="E57" s="2" t="s">
        <v>9</v>
      </c>
    </row>
    <row r="58" spans="1:5" x14ac:dyDescent="0.35">
      <c r="A58" s="2" t="s">
        <v>76</v>
      </c>
      <c r="B58" s="2" t="str">
        <f t="shared" ref="B58:B73" si="11">B57</f>
        <v>PatchD</v>
      </c>
      <c r="C58" s="3">
        <v>23</v>
      </c>
      <c r="D58" s="2" t="str">
        <f t="shared" ref="D58:D61" si="12">D57</f>
        <v>Pt1</v>
      </c>
      <c r="E58" s="2" t="s">
        <v>10</v>
      </c>
    </row>
    <row r="59" spans="1:5" x14ac:dyDescent="0.35">
      <c r="A59" s="2" t="s">
        <v>77</v>
      </c>
      <c r="B59" s="2" t="str">
        <f t="shared" si="11"/>
        <v>PatchD</v>
      </c>
      <c r="C59" s="3">
        <v>23</v>
      </c>
      <c r="D59" s="2" t="str">
        <f t="shared" si="12"/>
        <v>Pt1</v>
      </c>
      <c r="E59" s="2" t="s">
        <v>11</v>
      </c>
    </row>
    <row r="60" spans="1:5" x14ac:dyDescent="0.35">
      <c r="A60" s="2" t="s">
        <v>78</v>
      </c>
      <c r="B60" s="2" t="str">
        <f t="shared" si="11"/>
        <v>PatchD</v>
      </c>
      <c r="C60" s="3">
        <v>23</v>
      </c>
      <c r="D60" s="2" t="str">
        <f t="shared" si="12"/>
        <v>Pt1</v>
      </c>
      <c r="E60" s="2" t="s">
        <v>12</v>
      </c>
    </row>
    <row r="61" spans="1:5" x14ac:dyDescent="0.35">
      <c r="A61" s="2" t="s">
        <v>79</v>
      </c>
      <c r="B61" s="2" t="str">
        <f t="shared" si="11"/>
        <v>PatchD</v>
      </c>
      <c r="C61" s="3">
        <v>23</v>
      </c>
      <c r="D61" s="2" t="str">
        <f t="shared" si="12"/>
        <v>Pt1</v>
      </c>
      <c r="E61" s="2" t="s">
        <v>16</v>
      </c>
    </row>
    <row r="62" spans="1:5" x14ac:dyDescent="0.35">
      <c r="A62" s="2" t="s">
        <v>80</v>
      </c>
      <c r="B62" s="2" t="str">
        <f t="shared" si="11"/>
        <v>PatchD</v>
      </c>
      <c r="C62" s="3">
        <v>23</v>
      </c>
      <c r="D62" s="2" t="s">
        <v>13</v>
      </c>
      <c r="E62" s="2" t="s">
        <v>8</v>
      </c>
    </row>
    <row r="63" spans="1:5" x14ac:dyDescent="0.35">
      <c r="A63" s="2" t="s">
        <v>81</v>
      </c>
      <c r="B63" s="2" t="str">
        <f t="shared" si="11"/>
        <v>PatchD</v>
      </c>
      <c r="C63" s="3">
        <v>23</v>
      </c>
      <c r="D63" s="2" t="str">
        <f>D62</f>
        <v>Pt2</v>
      </c>
      <c r="E63" s="2" t="s">
        <v>9</v>
      </c>
    </row>
    <row r="64" spans="1:5" x14ac:dyDescent="0.35">
      <c r="A64" s="2" t="s">
        <v>82</v>
      </c>
      <c r="B64" s="2" t="str">
        <f t="shared" si="11"/>
        <v>PatchD</v>
      </c>
      <c r="C64" s="3">
        <v>23</v>
      </c>
      <c r="D64" s="2" t="str">
        <f t="shared" ref="D64:D67" si="13">D63</f>
        <v>Pt2</v>
      </c>
      <c r="E64" s="2" t="s">
        <v>10</v>
      </c>
    </row>
    <row r="65" spans="1:5" x14ac:dyDescent="0.35">
      <c r="A65" s="2" t="s">
        <v>83</v>
      </c>
      <c r="B65" s="2" t="str">
        <f t="shared" si="11"/>
        <v>PatchD</v>
      </c>
      <c r="C65" s="3">
        <v>23</v>
      </c>
      <c r="D65" s="2" t="str">
        <f t="shared" si="13"/>
        <v>Pt2</v>
      </c>
      <c r="E65" s="2" t="s">
        <v>11</v>
      </c>
    </row>
    <row r="66" spans="1:5" x14ac:dyDescent="0.35">
      <c r="A66" s="2" t="s">
        <v>84</v>
      </c>
      <c r="B66" s="2" t="str">
        <f t="shared" si="11"/>
        <v>PatchD</v>
      </c>
      <c r="C66" s="3">
        <v>23</v>
      </c>
      <c r="D66" s="2" t="str">
        <f t="shared" si="13"/>
        <v>Pt2</v>
      </c>
      <c r="E66" s="2" t="s">
        <v>12</v>
      </c>
    </row>
    <row r="67" spans="1:5" x14ac:dyDescent="0.35">
      <c r="A67" s="2" t="s">
        <v>85</v>
      </c>
      <c r="B67" s="2" t="str">
        <f t="shared" si="11"/>
        <v>PatchD</v>
      </c>
      <c r="C67" s="3">
        <v>23</v>
      </c>
      <c r="D67" s="2" t="str">
        <f t="shared" si="13"/>
        <v>Pt2</v>
      </c>
      <c r="E67" s="2" t="s">
        <v>16</v>
      </c>
    </row>
    <row r="68" spans="1:5" x14ac:dyDescent="0.35">
      <c r="A68" s="2" t="s">
        <v>86</v>
      </c>
      <c r="B68" s="2" t="str">
        <f t="shared" si="11"/>
        <v>PatchD</v>
      </c>
      <c r="C68" s="3">
        <v>23</v>
      </c>
      <c r="D68" s="2" t="s">
        <v>14</v>
      </c>
      <c r="E68" s="2" t="s">
        <v>8</v>
      </c>
    </row>
    <row r="69" spans="1:5" x14ac:dyDescent="0.35">
      <c r="A69" s="2" t="s">
        <v>87</v>
      </c>
      <c r="B69" s="2" t="str">
        <f t="shared" si="11"/>
        <v>PatchD</v>
      </c>
      <c r="C69" s="3">
        <v>23</v>
      </c>
      <c r="D69" s="2" t="str">
        <f>D68</f>
        <v>Pt3</v>
      </c>
      <c r="E69" s="2" t="s">
        <v>9</v>
      </c>
    </row>
    <row r="70" spans="1:5" x14ac:dyDescent="0.35">
      <c r="A70" s="2" t="s">
        <v>88</v>
      </c>
      <c r="B70" s="2" t="str">
        <f t="shared" si="11"/>
        <v>PatchD</v>
      </c>
      <c r="C70" s="3">
        <v>23</v>
      </c>
      <c r="D70" s="2" t="str">
        <f t="shared" ref="D70:D73" si="14">D69</f>
        <v>Pt3</v>
      </c>
      <c r="E70" s="2" t="s">
        <v>10</v>
      </c>
    </row>
    <row r="71" spans="1:5" x14ac:dyDescent="0.35">
      <c r="A71" s="2" t="s">
        <v>89</v>
      </c>
      <c r="B71" s="2" t="str">
        <f t="shared" si="11"/>
        <v>PatchD</v>
      </c>
      <c r="C71" s="3">
        <v>23</v>
      </c>
      <c r="D71" s="2" t="str">
        <f t="shared" si="14"/>
        <v>Pt3</v>
      </c>
      <c r="E71" s="2" t="s">
        <v>11</v>
      </c>
    </row>
    <row r="72" spans="1:5" x14ac:dyDescent="0.35">
      <c r="A72" s="2" t="s">
        <v>90</v>
      </c>
      <c r="B72" s="2" t="str">
        <f t="shared" si="11"/>
        <v>PatchD</v>
      </c>
      <c r="C72" s="3">
        <v>23</v>
      </c>
      <c r="D72" s="2" t="str">
        <f t="shared" si="14"/>
        <v>Pt3</v>
      </c>
      <c r="E72" s="2" t="s">
        <v>12</v>
      </c>
    </row>
    <row r="73" spans="1:5" x14ac:dyDescent="0.35">
      <c r="A73" s="2" t="s">
        <v>91</v>
      </c>
      <c r="B73" s="2" t="str">
        <f t="shared" si="11"/>
        <v>PatchD</v>
      </c>
      <c r="C73" s="3">
        <v>23</v>
      </c>
      <c r="D73" s="2" t="str">
        <f t="shared" si="14"/>
        <v>Pt3</v>
      </c>
      <c r="E73" s="2" t="s">
        <v>16</v>
      </c>
    </row>
    <row r="74" spans="1:5" x14ac:dyDescent="0.35">
      <c r="A74" s="2" t="s">
        <v>93</v>
      </c>
      <c r="B74" s="2" t="s">
        <v>112</v>
      </c>
      <c r="C74" s="3">
        <v>23</v>
      </c>
      <c r="D74" s="2" t="s">
        <v>7</v>
      </c>
      <c r="E74" s="2" t="s">
        <v>8</v>
      </c>
    </row>
    <row r="75" spans="1:5" x14ac:dyDescent="0.35">
      <c r="A75" s="2" t="s">
        <v>94</v>
      </c>
      <c r="B75" s="2" t="str">
        <f>B74</f>
        <v>PatchE</v>
      </c>
      <c r="C75" s="3">
        <v>23</v>
      </c>
      <c r="D75" s="2" t="str">
        <f>D74</f>
        <v>Pt1</v>
      </c>
      <c r="E75" s="2" t="s">
        <v>9</v>
      </c>
    </row>
    <row r="76" spans="1:5" x14ac:dyDescent="0.35">
      <c r="A76" s="2" t="s">
        <v>95</v>
      </c>
      <c r="B76" s="2" t="str">
        <f t="shared" ref="B76:B91" si="15">B75</f>
        <v>PatchE</v>
      </c>
      <c r="C76" s="3">
        <v>23</v>
      </c>
      <c r="D76" s="2" t="str">
        <f t="shared" ref="D76:D79" si="16">D75</f>
        <v>Pt1</v>
      </c>
      <c r="E76" s="2" t="s">
        <v>10</v>
      </c>
    </row>
    <row r="77" spans="1:5" x14ac:dyDescent="0.35">
      <c r="A77" s="2" t="s">
        <v>96</v>
      </c>
      <c r="B77" s="2" t="str">
        <f t="shared" si="15"/>
        <v>PatchE</v>
      </c>
      <c r="C77" s="3">
        <v>23</v>
      </c>
      <c r="D77" s="2" t="str">
        <f t="shared" si="16"/>
        <v>Pt1</v>
      </c>
      <c r="E77" s="2" t="s">
        <v>11</v>
      </c>
    </row>
    <row r="78" spans="1:5" x14ac:dyDescent="0.35">
      <c r="A78" s="2" t="s">
        <v>97</v>
      </c>
      <c r="B78" s="2" t="str">
        <f t="shared" si="15"/>
        <v>PatchE</v>
      </c>
      <c r="C78" s="3">
        <v>23</v>
      </c>
      <c r="D78" s="2" t="str">
        <f t="shared" si="16"/>
        <v>Pt1</v>
      </c>
      <c r="E78" s="2" t="s">
        <v>12</v>
      </c>
    </row>
    <row r="79" spans="1:5" x14ac:dyDescent="0.35">
      <c r="A79" s="2" t="s">
        <v>98</v>
      </c>
      <c r="B79" s="2" t="str">
        <f t="shared" si="15"/>
        <v>PatchE</v>
      </c>
      <c r="C79" s="3">
        <v>23</v>
      </c>
      <c r="D79" s="2" t="str">
        <f t="shared" si="16"/>
        <v>Pt1</v>
      </c>
      <c r="E79" s="2" t="s">
        <v>16</v>
      </c>
    </row>
    <row r="80" spans="1:5" x14ac:dyDescent="0.35">
      <c r="A80" s="2" t="s">
        <v>99</v>
      </c>
      <c r="B80" s="2" t="str">
        <f t="shared" si="15"/>
        <v>PatchE</v>
      </c>
      <c r="C80" s="3">
        <v>23</v>
      </c>
      <c r="D80" s="2" t="s">
        <v>13</v>
      </c>
      <c r="E80" s="2" t="s">
        <v>8</v>
      </c>
    </row>
    <row r="81" spans="1:5" x14ac:dyDescent="0.35">
      <c r="A81" s="2" t="s">
        <v>100</v>
      </c>
      <c r="B81" s="2" t="str">
        <f t="shared" si="15"/>
        <v>PatchE</v>
      </c>
      <c r="C81" s="3">
        <v>23</v>
      </c>
      <c r="D81" s="2" t="str">
        <f>D80</f>
        <v>Pt2</v>
      </c>
      <c r="E81" s="2" t="s">
        <v>9</v>
      </c>
    </row>
    <row r="82" spans="1:5" x14ac:dyDescent="0.35">
      <c r="A82" s="2" t="s">
        <v>101</v>
      </c>
      <c r="B82" s="2" t="str">
        <f t="shared" si="15"/>
        <v>PatchE</v>
      </c>
      <c r="C82" s="3">
        <v>23</v>
      </c>
      <c r="D82" s="2" t="str">
        <f t="shared" ref="D82:D85" si="17">D81</f>
        <v>Pt2</v>
      </c>
      <c r="E82" s="2" t="s">
        <v>10</v>
      </c>
    </row>
    <row r="83" spans="1:5" x14ac:dyDescent="0.35">
      <c r="A83" s="2" t="s">
        <v>102</v>
      </c>
      <c r="B83" s="2" t="str">
        <f t="shared" si="15"/>
        <v>PatchE</v>
      </c>
      <c r="C83" s="3">
        <v>23</v>
      </c>
      <c r="D83" s="2" t="str">
        <f t="shared" si="17"/>
        <v>Pt2</v>
      </c>
      <c r="E83" s="2" t="s">
        <v>11</v>
      </c>
    </row>
    <row r="84" spans="1:5" x14ac:dyDescent="0.35">
      <c r="A84" s="2" t="s">
        <v>103</v>
      </c>
      <c r="B84" s="2" t="str">
        <f t="shared" si="15"/>
        <v>PatchE</v>
      </c>
      <c r="C84" s="3">
        <v>23</v>
      </c>
      <c r="D84" s="2" t="str">
        <f t="shared" si="17"/>
        <v>Pt2</v>
      </c>
      <c r="E84" s="2" t="s">
        <v>12</v>
      </c>
    </row>
    <row r="85" spans="1:5" x14ac:dyDescent="0.35">
      <c r="A85" s="2" t="s">
        <v>104</v>
      </c>
      <c r="B85" s="2" t="str">
        <f t="shared" si="15"/>
        <v>PatchE</v>
      </c>
      <c r="C85" s="3">
        <v>23</v>
      </c>
      <c r="D85" s="2" t="str">
        <f t="shared" si="17"/>
        <v>Pt2</v>
      </c>
      <c r="E85" s="2" t="s">
        <v>16</v>
      </c>
    </row>
    <row r="86" spans="1:5" x14ac:dyDescent="0.35">
      <c r="A86" s="2" t="s">
        <v>105</v>
      </c>
      <c r="B86" s="2" t="str">
        <f t="shared" si="15"/>
        <v>PatchE</v>
      </c>
      <c r="C86" s="3">
        <v>23</v>
      </c>
      <c r="D86" s="2" t="s">
        <v>14</v>
      </c>
      <c r="E86" s="2" t="s">
        <v>8</v>
      </c>
    </row>
    <row r="87" spans="1:5" x14ac:dyDescent="0.35">
      <c r="A87" s="2" t="s">
        <v>106</v>
      </c>
      <c r="B87" s="2" t="str">
        <f t="shared" si="15"/>
        <v>PatchE</v>
      </c>
      <c r="C87" s="3">
        <v>23</v>
      </c>
      <c r="D87" s="2" t="str">
        <f>D86</f>
        <v>Pt3</v>
      </c>
      <c r="E87" s="2" t="s">
        <v>9</v>
      </c>
    </row>
    <row r="88" spans="1:5" x14ac:dyDescent="0.35">
      <c r="A88" s="2" t="s">
        <v>107</v>
      </c>
      <c r="B88" s="2" t="str">
        <f t="shared" si="15"/>
        <v>PatchE</v>
      </c>
      <c r="C88" s="3">
        <v>23</v>
      </c>
      <c r="D88" s="2" t="str">
        <f t="shared" ref="D88:D91" si="18">D87</f>
        <v>Pt3</v>
      </c>
      <c r="E88" s="2" t="s">
        <v>10</v>
      </c>
    </row>
    <row r="89" spans="1:5" x14ac:dyDescent="0.35">
      <c r="A89" s="2" t="s">
        <v>108</v>
      </c>
      <c r="B89" s="2" t="str">
        <f t="shared" si="15"/>
        <v>PatchE</v>
      </c>
      <c r="C89" s="3">
        <v>23</v>
      </c>
      <c r="D89" s="2" t="str">
        <f t="shared" si="18"/>
        <v>Pt3</v>
      </c>
      <c r="E89" s="2" t="s">
        <v>11</v>
      </c>
    </row>
    <row r="90" spans="1:5" x14ac:dyDescent="0.35">
      <c r="A90" s="2" t="s">
        <v>109</v>
      </c>
      <c r="B90" s="2" t="str">
        <f t="shared" si="15"/>
        <v>PatchE</v>
      </c>
      <c r="C90" s="3">
        <v>23</v>
      </c>
      <c r="D90" s="2" t="str">
        <f t="shared" si="18"/>
        <v>Pt3</v>
      </c>
      <c r="E90" s="2" t="s">
        <v>12</v>
      </c>
    </row>
    <row r="91" spans="1:5" x14ac:dyDescent="0.35">
      <c r="A91" s="2" t="s">
        <v>110</v>
      </c>
      <c r="B91" s="2" t="str">
        <f t="shared" si="15"/>
        <v>PatchE</v>
      </c>
      <c r="C91" s="3">
        <v>23</v>
      </c>
      <c r="D91" s="2" t="str">
        <f t="shared" si="18"/>
        <v>Pt3</v>
      </c>
      <c r="E91" s="2" t="s">
        <v>16</v>
      </c>
    </row>
    <row r="92" spans="1:5" x14ac:dyDescent="0.35">
      <c r="A92" s="2" t="s">
        <v>111</v>
      </c>
      <c r="B92" s="2" t="s">
        <v>130</v>
      </c>
      <c r="C92" s="3">
        <v>23</v>
      </c>
      <c r="D92" s="2" t="s">
        <v>7</v>
      </c>
      <c r="E92" s="2" t="s">
        <v>8</v>
      </c>
    </row>
    <row r="93" spans="1:5" x14ac:dyDescent="0.35">
      <c r="A93" s="2" t="s">
        <v>113</v>
      </c>
      <c r="B93" s="2" t="str">
        <f>B92</f>
        <v>PatchF</v>
      </c>
      <c r="C93" s="3">
        <v>23</v>
      </c>
      <c r="D93" s="2" t="str">
        <f>D92</f>
        <v>Pt1</v>
      </c>
      <c r="E93" s="2" t="s">
        <v>9</v>
      </c>
    </row>
    <row r="94" spans="1:5" x14ac:dyDescent="0.35">
      <c r="A94" s="2" t="s">
        <v>114</v>
      </c>
      <c r="B94" s="2" t="str">
        <f t="shared" ref="B94:B109" si="19">B93</f>
        <v>PatchF</v>
      </c>
      <c r="C94" s="3">
        <v>23</v>
      </c>
      <c r="D94" s="2" t="str">
        <f t="shared" ref="D94:D97" si="20">D93</f>
        <v>Pt1</v>
      </c>
      <c r="E94" s="2" t="s">
        <v>10</v>
      </c>
    </row>
    <row r="95" spans="1:5" x14ac:dyDescent="0.35">
      <c r="A95" s="2" t="s">
        <v>115</v>
      </c>
      <c r="B95" s="2" t="str">
        <f t="shared" si="19"/>
        <v>PatchF</v>
      </c>
      <c r="C95" s="3">
        <v>23</v>
      </c>
      <c r="D95" s="2" t="str">
        <f t="shared" si="20"/>
        <v>Pt1</v>
      </c>
      <c r="E95" s="2" t="s">
        <v>11</v>
      </c>
    </row>
    <row r="96" spans="1:5" x14ac:dyDescent="0.35">
      <c r="A96" s="2" t="s">
        <v>116</v>
      </c>
      <c r="B96" s="2" t="str">
        <f t="shared" si="19"/>
        <v>PatchF</v>
      </c>
      <c r="C96" s="3">
        <v>23</v>
      </c>
      <c r="D96" s="2" t="str">
        <f t="shared" si="20"/>
        <v>Pt1</v>
      </c>
      <c r="E96" s="2" t="s">
        <v>12</v>
      </c>
    </row>
    <row r="97" spans="1:5" x14ac:dyDescent="0.35">
      <c r="A97" s="2" t="s">
        <v>117</v>
      </c>
      <c r="B97" s="2" t="str">
        <f t="shared" si="19"/>
        <v>PatchF</v>
      </c>
      <c r="C97" s="3">
        <v>23</v>
      </c>
      <c r="D97" s="2" t="str">
        <f t="shared" si="20"/>
        <v>Pt1</v>
      </c>
      <c r="E97" s="2" t="s">
        <v>16</v>
      </c>
    </row>
    <row r="98" spans="1:5" x14ac:dyDescent="0.35">
      <c r="A98" s="2" t="s">
        <v>118</v>
      </c>
      <c r="B98" s="2" t="str">
        <f t="shared" si="19"/>
        <v>PatchF</v>
      </c>
      <c r="C98" s="3">
        <v>23</v>
      </c>
      <c r="D98" s="2" t="s">
        <v>13</v>
      </c>
      <c r="E98" s="2" t="s">
        <v>8</v>
      </c>
    </row>
    <row r="99" spans="1:5" x14ac:dyDescent="0.35">
      <c r="A99" s="2" t="s">
        <v>119</v>
      </c>
      <c r="B99" s="2" t="str">
        <f t="shared" si="19"/>
        <v>PatchF</v>
      </c>
      <c r="C99" s="3">
        <v>23</v>
      </c>
      <c r="D99" s="2" t="str">
        <f>D98</f>
        <v>Pt2</v>
      </c>
      <c r="E99" s="2" t="s">
        <v>9</v>
      </c>
    </row>
    <row r="100" spans="1:5" x14ac:dyDescent="0.35">
      <c r="A100" s="2" t="s">
        <v>120</v>
      </c>
      <c r="B100" s="2" t="str">
        <f t="shared" si="19"/>
        <v>PatchF</v>
      </c>
      <c r="C100" s="3">
        <v>23</v>
      </c>
      <c r="D100" s="2" t="str">
        <f t="shared" ref="D100:D103" si="21">D99</f>
        <v>Pt2</v>
      </c>
      <c r="E100" s="2" t="s">
        <v>10</v>
      </c>
    </row>
    <row r="101" spans="1:5" x14ac:dyDescent="0.35">
      <c r="A101" s="2" t="s">
        <v>121</v>
      </c>
      <c r="B101" s="2" t="str">
        <f t="shared" si="19"/>
        <v>PatchF</v>
      </c>
      <c r="C101" s="3">
        <v>23</v>
      </c>
      <c r="D101" s="2" t="str">
        <f t="shared" si="21"/>
        <v>Pt2</v>
      </c>
      <c r="E101" s="2" t="s">
        <v>11</v>
      </c>
    </row>
    <row r="102" spans="1:5" x14ac:dyDescent="0.35">
      <c r="A102" s="2" t="s">
        <v>122</v>
      </c>
      <c r="B102" s="2" t="str">
        <f t="shared" si="19"/>
        <v>PatchF</v>
      </c>
      <c r="C102" s="3">
        <v>23</v>
      </c>
      <c r="D102" s="2" t="str">
        <f t="shared" si="21"/>
        <v>Pt2</v>
      </c>
      <c r="E102" s="2" t="s">
        <v>12</v>
      </c>
    </row>
    <row r="103" spans="1:5" x14ac:dyDescent="0.35">
      <c r="A103" s="2" t="s">
        <v>123</v>
      </c>
      <c r="B103" s="2" t="str">
        <f t="shared" si="19"/>
        <v>PatchF</v>
      </c>
      <c r="C103" s="3">
        <v>23</v>
      </c>
      <c r="D103" s="2" t="str">
        <f t="shared" si="21"/>
        <v>Pt2</v>
      </c>
      <c r="E103" s="2" t="s">
        <v>16</v>
      </c>
    </row>
    <row r="104" spans="1:5" x14ac:dyDescent="0.35">
      <c r="A104" s="2" t="s">
        <v>124</v>
      </c>
      <c r="B104" s="2" t="str">
        <f t="shared" si="19"/>
        <v>PatchF</v>
      </c>
      <c r="C104" s="3">
        <v>23</v>
      </c>
      <c r="D104" s="2" t="s">
        <v>14</v>
      </c>
      <c r="E104" s="2" t="s">
        <v>8</v>
      </c>
    </row>
    <row r="105" spans="1:5" x14ac:dyDescent="0.35">
      <c r="A105" s="2" t="s">
        <v>125</v>
      </c>
      <c r="B105" s="2" t="str">
        <f t="shared" si="19"/>
        <v>PatchF</v>
      </c>
      <c r="C105" s="3">
        <v>23</v>
      </c>
      <c r="D105" s="2" t="str">
        <f>D104</f>
        <v>Pt3</v>
      </c>
      <c r="E105" s="2" t="s">
        <v>9</v>
      </c>
    </row>
    <row r="106" spans="1:5" x14ac:dyDescent="0.35">
      <c r="A106" s="2" t="s">
        <v>126</v>
      </c>
      <c r="B106" s="2" t="str">
        <f t="shared" si="19"/>
        <v>PatchF</v>
      </c>
      <c r="C106" s="3">
        <v>23</v>
      </c>
      <c r="D106" s="2" t="str">
        <f t="shared" ref="D106:D109" si="22">D105</f>
        <v>Pt3</v>
      </c>
      <c r="E106" s="2" t="s">
        <v>10</v>
      </c>
    </row>
    <row r="107" spans="1:5" x14ac:dyDescent="0.35">
      <c r="A107" s="2" t="s">
        <v>127</v>
      </c>
      <c r="B107" s="2" t="str">
        <f t="shared" si="19"/>
        <v>PatchF</v>
      </c>
      <c r="C107" s="3">
        <v>23</v>
      </c>
      <c r="D107" s="2" t="str">
        <f t="shared" si="22"/>
        <v>Pt3</v>
      </c>
      <c r="E107" s="2" t="s">
        <v>11</v>
      </c>
    </row>
    <row r="108" spans="1:5" x14ac:dyDescent="0.35">
      <c r="A108" s="2" t="s">
        <v>128</v>
      </c>
      <c r="B108" s="2" t="str">
        <f t="shared" si="19"/>
        <v>PatchF</v>
      </c>
      <c r="C108" s="3">
        <v>23</v>
      </c>
      <c r="D108" s="2" t="str">
        <f t="shared" si="22"/>
        <v>Pt3</v>
      </c>
      <c r="E108" s="2" t="s">
        <v>12</v>
      </c>
    </row>
    <row r="109" spans="1:5" x14ac:dyDescent="0.35">
      <c r="A109" s="2" t="s">
        <v>129</v>
      </c>
      <c r="B109" s="2" t="str">
        <f t="shared" si="19"/>
        <v>PatchF</v>
      </c>
      <c r="C109" s="3">
        <v>23</v>
      </c>
      <c r="D109" s="2" t="str">
        <f t="shared" si="22"/>
        <v>Pt3</v>
      </c>
      <c r="E10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6B0B-D340-4863-88AC-E77FDB41F2A9}">
  <dimension ref="A1:D19"/>
  <sheetViews>
    <sheetView workbookViewId="0">
      <selection activeCell="F16" sqref="F16"/>
    </sheetView>
  </sheetViews>
  <sheetFormatPr baseColWidth="10" defaultRowHeight="14.5" x14ac:dyDescent="0.35"/>
  <cols>
    <col min="1" max="1" width="18.26953125" customWidth="1"/>
  </cols>
  <sheetData>
    <row r="1" spans="1:4" x14ac:dyDescent="0.35">
      <c r="A1" s="1" t="s">
        <v>0</v>
      </c>
      <c r="B1" s="1" t="s">
        <v>15</v>
      </c>
      <c r="C1" s="8" t="s">
        <v>5</v>
      </c>
      <c r="D1" s="8" t="s">
        <v>6</v>
      </c>
    </row>
    <row r="2" spans="1:4" x14ac:dyDescent="0.35">
      <c r="A2" s="2" t="s">
        <v>19</v>
      </c>
      <c r="B2">
        <v>27.24</v>
      </c>
      <c r="C2">
        <v>7.88</v>
      </c>
      <c r="D2" s="5">
        <v>13.201064004826417</v>
      </c>
    </row>
    <row r="3" spans="1:4" x14ac:dyDescent="0.35">
      <c r="A3" s="2" t="s">
        <v>25</v>
      </c>
      <c r="B3">
        <v>22.09845</v>
      </c>
      <c r="C3">
        <v>8.1</v>
      </c>
      <c r="D3" s="5">
        <v>11.80780452224654</v>
      </c>
    </row>
    <row r="4" spans="1:4" x14ac:dyDescent="0.35">
      <c r="A4" s="2" t="s">
        <v>31</v>
      </c>
      <c r="B4">
        <v>27.3535</v>
      </c>
      <c r="C4">
        <v>7.9</v>
      </c>
      <c r="D4" s="5">
        <v>11.952267279438194</v>
      </c>
    </row>
    <row r="5" spans="1:4" x14ac:dyDescent="0.35">
      <c r="A5" s="2" t="s">
        <v>38</v>
      </c>
      <c r="B5">
        <v>36.546999999999997</v>
      </c>
      <c r="C5">
        <v>7.59</v>
      </c>
      <c r="D5">
        <v>12.183199526573782</v>
      </c>
    </row>
    <row r="6" spans="1:4" x14ac:dyDescent="0.35">
      <c r="A6" s="2" t="s">
        <v>44</v>
      </c>
      <c r="B6">
        <v>38.249499999999998</v>
      </c>
      <c r="C6">
        <v>7.62</v>
      </c>
      <c r="D6">
        <v>12.677940158169035</v>
      </c>
    </row>
    <row r="7" spans="1:4" x14ac:dyDescent="0.35">
      <c r="A7" s="2" t="s">
        <v>50</v>
      </c>
      <c r="B7">
        <v>39.838500000000003</v>
      </c>
      <c r="C7">
        <v>7.59</v>
      </c>
      <c r="D7">
        <v>12.754747871643753</v>
      </c>
    </row>
    <row r="8" spans="1:4" x14ac:dyDescent="0.35">
      <c r="A8" s="2" t="s">
        <v>58</v>
      </c>
      <c r="B8">
        <v>42.108499999999999</v>
      </c>
      <c r="C8">
        <v>7.99</v>
      </c>
      <c r="D8">
        <v>13.883449591792047</v>
      </c>
    </row>
    <row r="9" spans="1:4" x14ac:dyDescent="0.35">
      <c r="A9" s="2" t="s">
        <v>64</v>
      </c>
      <c r="B9">
        <v>40.0655</v>
      </c>
      <c r="C9">
        <v>8.01</v>
      </c>
      <c r="D9">
        <v>10.413678605811739</v>
      </c>
    </row>
    <row r="10" spans="1:4" x14ac:dyDescent="0.35">
      <c r="A10" s="2" t="s">
        <v>70</v>
      </c>
      <c r="B10">
        <v>42.902999999999999</v>
      </c>
      <c r="C10">
        <v>8.08</v>
      </c>
      <c r="D10">
        <v>10.97051695475394</v>
      </c>
    </row>
    <row r="11" spans="1:4" x14ac:dyDescent="0.35">
      <c r="A11" s="2" t="s">
        <v>76</v>
      </c>
      <c r="B11">
        <v>22.177899999999998</v>
      </c>
      <c r="C11">
        <v>7.86</v>
      </c>
      <c r="D11" s="5">
        <v>7.1230545904526164</v>
      </c>
    </row>
    <row r="12" spans="1:4" x14ac:dyDescent="0.35">
      <c r="A12" s="2" t="s">
        <v>82</v>
      </c>
      <c r="B12">
        <v>31.553000000000001</v>
      </c>
      <c r="C12">
        <v>8.06</v>
      </c>
      <c r="D12" s="5">
        <v>13.978805394990365</v>
      </c>
    </row>
    <row r="13" spans="1:4" x14ac:dyDescent="0.35">
      <c r="A13" s="2" t="s">
        <v>88</v>
      </c>
      <c r="B13">
        <v>25.196999999999999</v>
      </c>
      <c r="C13">
        <v>8.23</v>
      </c>
      <c r="D13" s="5">
        <v>13.465940604043775</v>
      </c>
    </row>
    <row r="14" spans="1:4" x14ac:dyDescent="0.35">
      <c r="A14" s="2" t="s">
        <v>95</v>
      </c>
      <c r="B14">
        <v>45.286499999999997</v>
      </c>
      <c r="C14">
        <v>7.8</v>
      </c>
      <c r="D14">
        <v>11.21987145152651</v>
      </c>
    </row>
    <row r="15" spans="1:4" x14ac:dyDescent="0.35">
      <c r="A15" s="2" t="s">
        <v>101</v>
      </c>
      <c r="B15">
        <v>56.976999999999997</v>
      </c>
      <c r="C15">
        <v>7.91</v>
      </c>
      <c r="D15">
        <v>9.9577703226446612</v>
      </c>
    </row>
    <row r="16" spans="1:4" x14ac:dyDescent="0.35">
      <c r="A16" s="2" t="s">
        <v>107</v>
      </c>
      <c r="B16">
        <v>52.664000000000001</v>
      </c>
      <c r="C16">
        <v>7.44</v>
      </c>
      <c r="D16">
        <v>11.998561368971004</v>
      </c>
    </row>
    <row r="17" spans="1:4" x14ac:dyDescent="0.35">
      <c r="A17" s="2" t="s">
        <v>114</v>
      </c>
      <c r="B17">
        <v>83.308999999999997</v>
      </c>
      <c r="C17">
        <v>7.57</v>
      </c>
      <c r="D17">
        <v>9.5673603504928799</v>
      </c>
    </row>
    <row r="18" spans="1:4" x14ac:dyDescent="0.35">
      <c r="A18" s="2" t="s">
        <v>120</v>
      </c>
      <c r="B18">
        <v>67.191999999999993</v>
      </c>
      <c r="C18">
        <v>7.82</v>
      </c>
      <c r="D18">
        <v>28.612740887537807</v>
      </c>
    </row>
    <row r="19" spans="1:4" x14ac:dyDescent="0.35">
      <c r="A19" s="2" t="s">
        <v>126</v>
      </c>
      <c r="B19">
        <v>75.817999999999998</v>
      </c>
      <c r="C19">
        <v>7.61</v>
      </c>
      <c r="D19">
        <v>14.489824440693631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tabSelected="1" topLeftCell="A90" zoomScale="85" workbookViewId="0">
      <selection activeCell="E111" sqref="E111"/>
    </sheetView>
  </sheetViews>
  <sheetFormatPr baseColWidth="10" defaultRowHeight="14.5" x14ac:dyDescent="0.35"/>
  <cols>
    <col min="1" max="1" width="21" customWidth="1"/>
    <col min="2" max="2" width="15.36328125" customWidth="1"/>
  </cols>
  <sheetData>
    <row r="1" spans="1:4" ht="15" thickBot="1" x14ac:dyDescent="0.4">
      <c r="A1" s="1" t="s">
        <v>0</v>
      </c>
      <c r="B1" s="1" t="s">
        <v>15</v>
      </c>
      <c r="C1" s="8" t="s">
        <v>5</v>
      </c>
      <c r="D1" s="8" t="s">
        <v>6</v>
      </c>
    </row>
    <row r="2" spans="1:4" ht="15" thickBot="1" x14ac:dyDescent="0.4">
      <c r="A2" s="2" t="str">
        <f>metadata!A2</f>
        <v xml:space="preserve">PatchA_PT1_1                                                                                                                      </v>
      </c>
      <c r="B2">
        <f>1741*11.35/1000</f>
        <v>19.760349999999999</v>
      </c>
      <c r="C2" s="4">
        <v>7.91</v>
      </c>
      <c r="D2" s="5">
        <v>10.25194984</v>
      </c>
    </row>
    <row r="3" spans="1:4" ht="15" thickBot="1" x14ac:dyDescent="0.4">
      <c r="A3" s="2" t="str">
        <f>metadata!A3</f>
        <v xml:space="preserve">PatchA_PT1_2                                                                                                                    </v>
      </c>
      <c r="B3">
        <f>1968*11.35/1000</f>
        <v>22.3368</v>
      </c>
      <c r="C3" s="4">
        <v>7.99</v>
      </c>
      <c r="D3" s="5">
        <v>11.081985032819107</v>
      </c>
    </row>
    <row r="4" spans="1:4" x14ac:dyDescent="0.35">
      <c r="A4" s="2" t="str">
        <f>metadata!A4</f>
        <v xml:space="preserve">PatchA_PT1_3                                                                                                                     </v>
      </c>
      <c r="B4">
        <f>2400*11.35/1000</f>
        <v>27.24</v>
      </c>
      <c r="C4">
        <v>7.88</v>
      </c>
      <c r="D4" s="5">
        <v>13.201064004826417</v>
      </c>
    </row>
    <row r="5" spans="1:4" x14ac:dyDescent="0.35">
      <c r="A5" s="2" t="str">
        <f>metadata!A5</f>
        <v xml:space="preserve">PatchA_PT1_4                                                                                                           </v>
      </c>
      <c r="B5">
        <f>2620*11.35/1000</f>
        <v>29.736999999999998</v>
      </c>
      <c r="C5">
        <v>7.95</v>
      </c>
      <c r="D5" s="5">
        <v>15.17400611620795</v>
      </c>
    </row>
    <row r="6" spans="1:4" x14ac:dyDescent="0.35">
      <c r="A6" s="2" t="str">
        <f>metadata!A6</f>
        <v xml:space="preserve">PatchA_PT1_5                                                                                                             </v>
      </c>
      <c r="B6">
        <f>1737*11.35/1000</f>
        <v>19.714950000000002</v>
      </c>
      <c r="C6">
        <v>7.94</v>
      </c>
      <c r="D6" s="5">
        <v>15.082098518221866</v>
      </c>
    </row>
    <row r="7" spans="1:4" x14ac:dyDescent="0.35">
      <c r="A7" s="2" t="str">
        <f>metadata!A7</f>
        <v xml:space="preserve">PatchA_PT1_6                                                                                                        </v>
      </c>
      <c r="B7">
        <f>1340*11.35/1000</f>
        <v>15.209</v>
      </c>
      <c r="C7">
        <v>8.2100000000000009</v>
      </c>
      <c r="D7">
        <v>12.436391282311197</v>
      </c>
    </row>
    <row r="8" spans="1:4" x14ac:dyDescent="0.35">
      <c r="A8" s="2" t="str">
        <f>metadata!A8</f>
        <v xml:space="preserve">PatchA_PT2_1                                                                                                     </v>
      </c>
      <c r="B8">
        <f>1151*11.35/1000</f>
        <v>13.06385</v>
      </c>
      <c r="C8">
        <v>7.83</v>
      </c>
      <c r="D8" s="5">
        <v>18.784649103958046</v>
      </c>
    </row>
    <row r="9" spans="1:4" x14ac:dyDescent="0.35">
      <c r="A9" s="2" t="str">
        <f>metadata!A9</f>
        <v xml:space="preserve">PatchA_PT2_2                                                                                              </v>
      </c>
      <c r="B9">
        <f>1947*11.35/1000</f>
        <v>22.09845</v>
      </c>
      <c r="C9">
        <v>7.96</v>
      </c>
      <c r="D9" s="5">
        <v>12.255035735095625</v>
      </c>
    </row>
    <row r="10" spans="1:4" x14ac:dyDescent="0.35">
      <c r="A10" s="2" t="str">
        <f>metadata!A10</f>
        <v xml:space="preserve">PatchA_PT2_3                                                                                            </v>
      </c>
      <c r="B10">
        <f>1947*11.35/1000</f>
        <v>22.09845</v>
      </c>
      <c r="C10">
        <v>8.1</v>
      </c>
      <c r="D10" s="5">
        <v>11.80780452224654</v>
      </c>
    </row>
    <row r="11" spans="1:4" x14ac:dyDescent="0.35">
      <c r="A11" s="2" t="str">
        <f>metadata!A11</f>
        <v xml:space="preserve">PatchA_PT2_4                                                                                   </v>
      </c>
      <c r="B11">
        <f>2224*11.35/1000</f>
        <v>25.242399999999996</v>
      </c>
      <c r="C11">
        <v>8.16</v>
      </c>
      <c r="D11" s="5">
        <v>14.500020583755296</v>
      </c>
    </row>
    <row r="12" spans="1:4" x14ac:dyDescent="0.35">
      <c r="A12" s="2" t="str">
        <f>metadata!A12</f>
        <v xml:space="preserve">PatchA_PT2_5                                                                                            </v>
      </c>
      <c r="B12">
        <f>1748*11.35/1000</f>
        <v>19.8398</v>
      </c>
      <c r="C12">
        <v>8.27</v>
      </c>
      <c r="D12" s="5">
        <v>16.688811335828106</v>
      </c>
    </row>
    <row r="13" spans="1:4" x14ac:dyDescent="0.35">
      <c r="A13" s="2" t="str">
        <f>metadata!A13</f>
        <v xml:space="preserve">PatchA_PT2_6                                                                                          </v>
      </c>
      <c r="B13">
        <f>1205*11.35/1000</f>
        <v>13.67675</v>
      </c>
      <c r="C13">
        <v>8.31</v>
      </c>
      <c r="D13">
        <v>14.461520903868832</v>
      </c>
    </row>
    <row r="14" spans="1:4" x14ac:dyDescent="0.35">
      <c r="A14" s="2" t="str">
        <f>metadata!A14</f>
        <v xml:space="preserve">PatchA_PT3_1                                                                                           </v>
      </c>
      <c r="B14">
        <f>11.35*2320/1000</f>
        <v>26.332000000000001</v>
      </c>
      <c r="C14">
        <v>7.64</v>
      </c>
      <c r="D14" s="5">
        <v>8.3545078021467702</v>
      </c>
    </row>
    <row r="15" spans="1:4" x14ac:dyDescent="0.35">
      <c r="A15" s="2" t="str">
        <f>metadata!A15</f>
        <v>PatchA_PT3_2</v>
      </c>
      <c r="B15">
        <f>11.35*2760/1000</f>
        <v>31.326000000000001</v>
      </c>
      <c r="C15">
        <v>7.76</v>
      </c>
      <c r="D15" s="5">
        <v>11.304600604923829</v>
      </c>
    </row>
    <row r="16" spans="1:4" x14ac:dyDescent="0.35">
      <c r="A16" s="2" t="str">
        <f>metadata!A16</f>
        <v>PatchA_PT3_3</v>
      </c>
      <c r="B16">
        <f>11.35*2410/1000</f>
        <v>27.3535</v>
      </c>
      <c r="C16">
        <v>7.9</v>
      </c>
      <c r="D16" s="5">
        <v>11.952267279438194</v>
      </c>
    </row>
    <row r="17" spans="1:4" x14ac:dyDescent="0.35">
      <c r="A17" s="2" t="str">
        <f>metadata!A17</f>
        <v>PatchA_PT3_4</v>
      </c>
      <c r="B17">
        <f>11.35*2890/1000</f>
        <v>32.801499999999997</v>
      </c>
      <c r="C17">
        <v>7.96</v>
      </c>
      <c r="D17" s="5">
        <v>12.254106776180699</v>
      </c>
    </row>
    <row r="18" spans="1:4" x14ac:dyDescent="0.35">
      <c r="A18" s="2" t="str">
        <f>metadata!A18</f>
        <v>PatchA_PT3_5</v>
      </c>
      <c r="B18">
        <f>11.35*3180/1000</f>
        <v>36.093000000000004</v>
      </c>
      <c r="C18">
        <v>8.0399999999999991</v>
      </c>
      <c r="D18" s="5">
        <v>17.028004423324077</v>
      </c>
    </row>
    <row r="19" spans="1:4" x14ac:dyDescent="0.35">
      <c r="A19" s="2" t="str">
        <f>metadata!A19</f>
        <v>PatchA_PT3_6</v>
      </c>
      <c r="B19">
        <f>11.35*2960/1000</f>
        <v>33.595999999999997</v>
      </c>
      <c r="C19">
        <v>8.25</v>
      </c>
      <c r="D19">
        <v>13.968481931452091</v>
      </c>
    </row>
    <row r="20" spans="1:4" x14ac:dyDescent="0.35">
      <c r="A20" s="2" t="str">
        <f>metadata!A20</f>
        <v xml:space="preserve">PatchB_PT1_1                                                                                               </v>
      </c>
      <c r="B20">
        <f>11.35*1977/1000</f>
        <v>22.438950000000002</v>
      </c>
      <c r="C20">
        <v>7.2</v>
      </c>
      <c r="D20">
        <v>11.219119921617439</v>
      </c>
    </row>
    <row r="21" spans="1:4" x14ac:dyDescent="0.35">
      <c r="A21" s="2" t="str">
        <f>metadata!A21</f>
        <v xml:space="preserve">PatchB_PT1_2                                                                                                   </v>
      </c>
      <c r="B21">
        <f>11.35*2690/1000</f>
        <v>30.531500000000001</v>
      </c>
      <c r="C21">
        <v>7.44</v>
      </c>
      <c r="D21">
        <v>11.486676981261818</v>
      </c>
    </row>
    <row r="22" spans="1:4" x14ac:dyDescent="0.35">
      <c r="A22" s="2" t="str">
        <f>metadata!A22</f>
        <v xml:space="preserve">PatchB_PT1_3                                                   </v>
      </c>
      <c r="B22">
        <f>11.35*3220/1000</f>
        <v>36.546999999999997</v>
      </c>
      <c r="C22">
        <v>7.59</v>
      </c>
      <c r="D22">
        <v>12.183199526573782</v>
      </c>
    </row>
    <row r="23" spans="1:4" x14ac:dyDescent="0.35">
      <c r="A23" s="2" t="str">
        <f>metadata!A23</f>
        <v xml:space="preserve">PatchB_PT1_4                    </v>
      </c>
      <c r="B23">
        <f>11.35*4300/1000</f>
        <v>48.805</v>
      </c>
      <c r="C23">
        <v>7.65</v>
      </c>
      <c r="D23">
        <v>13.243858732173518</v>
      </c>
    </row>
    <row r="24" spans="1:4" x14ac:dyDescent="0.35">
      <c r="A24" s="2" t="str">
        <f>metadata!A24</f>
        <v xml:space="preserve">PatchB_PT1_5                                           </v>
      </c>
      <c r="B24">
        <f>11.35*4510/1000</f>
        <v>51.188499999999998</v>
      </c>
      <c r="C24">
        <v>7.71</v>
      </c>
      <c r="D24">
        <v>14.446692268563639</v>
      </c>
    </row>
    <row r="25" spans="1:4" x14ac:dyDescent="0.35">
      <c r="A25" s="2" t="str">
        <f>metadata!A25</f>
        <v xml:space="preserve">PatchB_PT1_6                                    </v>
      </c>
      <c r="B25">
        <f>11.35*2610/1000</f>
        <v>29.6235</v>
      </c>
      <c r="C25">
        <v>7.88</v>
      </c>
      <c r="D25">
        <v>14.567399248546</v>
      </c>
    </row>
    <row r="26" spans="1:4" x14ac:dyDescent="0.35">
      <c r="A26" s="2" t="str">
        <f>metadata!A26</f>
        <v xml:space="preserve">PatchB_PT2_1                                                                                           </v>
      </c>
      <c r="B26">
        <f>11.35*2600/1000</f>
        <v>29.51</v>
      </c>
      <c r="C26">
        <v>7.52</v>
      </c>
      <c r="D26">
        <v>10.837214651256396</v>
      </c>
    </row>
    <row r="27" spans="1:4" x14ac:dyDescent="0.35">
      <c r="A27" s="2" t="str">
        <f>metadata!A27</f>
        <v xml:space="preserve">PatchB_PT2_2                                                                                           </v>
      </c>
      <c r="B27">
        <f>11.35*2900/1000</f>
        <v>32.914999999999999</v>
      </c>
      <c r="C27">
        <v>7.54</v>
      </c>
      <c r="D27">
        <v>8.2627559875043506</v>
      </c>
    </row>
    <row r="28" spans="1:4" x14ac:dyDescent="0.35">
      <c r="A28" s="2" t="str">
        <f>metadata!A28</f>
        <v xml:space="preserve">PatchB_PT2_3                                                                                                        </v>
      </c>
      <c r="B28">
        <f>11.35*3370/1000</f>
        <v>38.249499999999998</v>
      </c>
      <c r="C28">
        <v>7.62</v>
      </c>
      <c r="D28">
        <v>12.677940158169035</v>
      </c>
    </row>
    <row r="29" spans="1:4" x14ac:dyDescent="0.35">
      <c r="A29" s="2" t="str">
        <f>metadata!A29</f>
        <v xml:space="preserve">PatchB_PT2_4                                                                                                  </v>
      </c>
      <c r="B29">
        <f>11.35*4220/1000</f>
        <v>47.896999999999998</v>
      </c>
      <c r="C29">
        <v>7.68</v>
      </c>
      <c r="D29">
        <v>12.834565914167973</v>
      </c>
    </row>
    <row r="30" spans="1:4" x14ac:dyDescent="0.35">
      <c r="A30" s="2" t="str">
        <f>metadata!A30</f>
        <v xml:space="preserve">PatchB_PT2_5                                                                                                      </v>
      </c>
      <c r="B30">
        <f>11.35*5010/1000</f>
        <v>56.863500000000002</v>
      </c>
      <c r="C30">
        <v>7.78</v>
      </c>
      <c r="D30">
        <v>16.375115952003345</v>
      </c>
    </row>
    <row r="31" spans="1:4" x14ac:dyDescent="0.35">
      <c r="A31" s="2" t="str">
        <f>metadata!A31</f>
        <v xml:space="preserve">PatchB_PT2_6                                                                                                          </v>
      </c>
      <c r="B31">
        <f>11.35*5750/1000</f>
        <v>65.262500000000003</v>
      </c>
      <c r="C31">
        <v>7.85</v>
      </c>
      <c r="D31">
        <v>19.255416651391272</v>
      </c>
    </row>
    <row r="32" spans="1:4" x14ac:dyDescent="0.35">
      <c r="A32" s="2" t="str">
        <f>metadata!A32</f>
        <v xml:space="preserve">PatchB_PT3_1                                                                                                         </v>
      </c>
      <c r="B32">
        <f>11.35*1572/1000</f>
        <v>17.842200000000002</v>
      </c>
      <c r="C32">
        <v>7.51</v>
      </c>
      <c r="D32">
        <v>10.892188640448293</v>
      </c>
    </row>
    <row r="33" spans="1:4" x14ac:dyDescent="0.35">
      <c r="A33" s="2" t="str">
        <f>metadata!A33</f>
        <v>PatchB_PT3_2</v>
      </c>
      <c r="B33">
        <f>11.35*2890/1000</f>
        <v>32.801499999999997</v>
      </c>
      <c r="C33">
        <v>7.6</v>
      </c>
      <c r="D33">
        <v>11.998769073312747</v>
      </c>
    </row>
    <row r="34" spans="1:4" x14ac:dyDescent="0.35">
      <c r="A34" s="2" t="str">
        <f>metadata!A34</f>
        <v>PatchB_PT3_3</v>
      </c>
      <c r="B34">
        <f>11.35*3510/1000</f>
        <v>39.838500000000003</v>
      </c>
      <c r="C34">
        <v>7.59</v>
      </c>
      <c r="D34">
        <v>12.754747871643753</v>
      </c>
    </row>
    <row r="35" spans="1:4" x14ac:dyDescent="0.35">
      <c r="A35" s="2" t="str">
        <f>metadata!A35</f>
        <v>PatchB_PT3_4</v>
      </c>
      <c r="B35">
        <f>11.35*4070/1000</f>
        <v>46.194499999999998</v>
      </c>
      <c r="C35">
        <v>7.75</v>
      </c>
      <c r="D35">
        <v>12.959436120057878</v>
      </c>
    </row>
    <row r="36" spans="1:4" x14ac:dyDescent="0.35">
      <c r="A36" s="2" t="str">
        <f>metadata!A36</f>
        <v>PatchB_PT3_5</v>
      </c>
      <c r="B36">
        <f>11.35*4450/1000</f>
        <v>50.5075</v>
      </c>
      <c r="C36">
        <v>7.85</v>
      </c>
      <c r="D36">
        <v>14.178225953641165</v>
      </c>
    </row>
    <row r="37" spans="1:4" x14ac:dyDescent="0.35">
      <c r="A37" s="2" t="str">
        <f>metadata!A37</f>
        <v>PatchB_PT3_6</v>
      </c>
      <c r="B37">
        <f>11.35*5220/1000</f>
        <v>59.247</v>
      </c>
      <c r="C37">
        <v>7.93</v>
      </c>
      <c r="D37">
        <v>17.81282604159421</v>
      </c>
    </row>
    <row r="38" spans="1:4" x14ac:dyDescent="0.35">
      <c r="A38" s="2" t="str">
        <f>metadata!A38</f>
        <v xml:space="preserve">PatchC_PT1_1                                                                                                      </v>
      </c>
      <c r="B38">
        <f>11.35*3940/1000</f>
        <v>44.719000000000001</v>
      </c>
      <c r="C38">
        <v>7.32</v>
      </c>
      <c r="D38">
        <v>12.119541308619525</v>
      </c>
    </row>
    <row r="39" spans="1:4" x14ac:dyDescent="0.35">
      <c r="A39" s="2" t="str">
        <f>metadata!A39</f>
        <v xml:space="preserve">PatchC_PT1 _2                                                                                                     </v>
      </c>
      <c r="B39">
        <f>11.35*3370/1000</f>
        <v>38.249499999999998</v>
      </c>
      <c r="C39">
        <v>7.92</v>
      </c>
      <c r="D39">
        <v>14.669269778121587</v>
      </c>
    </row>
    <row r="40" spans="1:4" x14ac:dyDescent="0.35">
      <c r="A40" s="2" t="str">
        <f>metadata!A40</f>
        <v>PatchC_PT1 _3</v>
      </c>
      <c r="B40">
        <f>11.35*3710/1000</f>
        <v>42.108499999999999</v>
      </c>
      <c r="C40">
        <v>7.99</v>
      </c>
      <c r="D40">
        <v>13.883449591792047</v>
      </c>
    </row>
    <row r="41" spans="1:4" x14ac:dyDescent="0.35">
      <c r="A41" s="2" t="str">
        <f>metadata!A41</f>
        <v>PatchC_PT1 _4</v>
      </c>
      <c r="B41">
        <f>11.35*3790/1000</f>
        <v>43.016500000000001</v>
      </c>
      <c r="C41">
        <v>8.0500000000000007</v>
      </c>
      <c r="D41">
        <v>15.819824086212773</v>
      </c>
    </row>
    <row r="42" spans="1:4" x14ac:dyDescent="0.35">
      <c r="A42" s="2" t="str">
        <f>metadata!A42</f>
        <v>PatchC_PT1 _5</v>
      </c>
      <c r="B42">
        <f>11.35*4280/1000</f>
        <v>48.578000000000003</v>
      </c>
      <c r="C42">
        <v>8.1</v>
      </c>
      <c r="D42">
        <v>16.637717121588093</v>
      </c>
    </row>
    <row r="43" spans="1:4" x14ac:dyDescent="0.35">
      <c r="A43" s="2" t="str">
        <f>metadata!A43</f>
        <v>PatchC_PT1 _6</v>
      </c>
      <c r="B43">
        <f>11.35*3400/1000</f>
        <v>38.590000000000003</v>
      </c>
      <c r="C43">
        <v>8.36</v>
      </c>
      <c r="D43">
        <v>16.590031590031593</v>
      </c>
    </row>
    <row r="44" spans="1:4" x14ac:dyDescent="0.35">
      <c r="A44" s="2" t="str">
        <f>metadata!A44</f>
        <v xml:space="preserve">PatchC_PT2_1                                                                                                             </v>
      </c>
      <c r="B44">
        <f>11.35*3090/1000</f>
        <v>35.0715</v>
      </c>
      <c r="C44">
        <v>7.65</v>
      </c>
      <c r="D44">
        <v>2.9759986349934602</v>
      </c>
    </row>
    <row r="45" spans="1:4" x14ac:dyDescent="0.35">
      <c r="A45" s="2" t="str">
        <f>metadata!A45</f>
        <v>PatchC_PT2_2</v>
      </c>
      <c r="B45">
        <f>11.35*3640/1000</f>
        <v>41.314</v>
      </c>
      <c r="C45">
        <v>7.87</v>
      </c>
      <c r="D45">
        <v>6.80981470307065</v>
      </c>
    </row>
    <row r="46" spans="1:4" x14ac:dyDescent="0.35">
      <c r="A46" s="2" t="str">
        <f>metadata!A46</f>
        <v>PatchC_PT2_3</v>
      </c>
      <c r="B46">
        <f>11.35*3530/1000</f>
        <v>40.0655</v>
      </c>
      <c r="C46">
        <v>8.01</v>
      </c>
      <c r="D46">
        <v>10.413678605811739</v>
      </c>
    </row>
    <row r="47" spans="1:4" x14ac:dyDescent="0.35">
      <c r="A47" s="2" t="str">
        <f>metadata!A47</f>
        <v>PatchC_PT2_4</v>
      </c>
      <c r="B47">
        <f>11.35*4280/1000</f>
        <v>48.578000000000003</v>
      </c>
      <c r="C47">
        <v>7.95</v>
      </c>
      <c r="D47">
        <v>12.815865446996245</v>
      </c>
    </row>
    <row r="48" spans="1:4" x14ac:dyDescent="0.35">
      <c r="A48" s="2" t="str">
        <f>metadata!A48</f>
        <v>PatchC_PT2_5</v>
      </c>
      <c r="B48">
        <f>11.35*4690/1000</f>
        <v>53.231499999999997</v>
      </c>
      <c r="C48">
        <v>8.0299999999999994</v>
      </c>
      <c r="D48">
        <v>16.094753359496146</v>
      </c>
    </row>
    <row r="49" spans="1:4" x14ac:dyDescent="0.35">
      <c r="A49" s="2" t="str">
        <f>metadata!A49</f>
        <v>PatchC_PT2_6</v>
      </c>
      <c r="B49">
        <f>11.35*4630/1000</f>
        <v>52.5505</v>
      </c>
      <c r="C49">
        <v>8.1</v>
      </c>
      <c r="D49">
        <v>15.65114098724753</v>
      </c>
    </row>
    <row r="50" spans="1:4" x14ac:dyDescent="0.35">
      <c r="A50" s="2" t="str">
        <f>metadata!A50</f>
        <v xml:space="preserve">PatchC_PT3_1                                                                                                         </v>
      </c>
      <c r="B50">
        <f>11.35*3800/1000</f>
        <v>43.13</v>
      </c>
      <c r="C50">
        <v>7.82</v>
      </c>
      <c r="D50">
        <v>8.7716752131239204</v>
      </c>
    </row>
    <row r="51" spans="1:4" x14ac:dyDescent="0.35">
      <c r="A51" s="2" t="str">
        <f>metadata!A51</f>
        <v>PatchC_PT3_2</v>
      </c>
      <c r="B51">
        <f>11.35*3620/1000</f>
        <v>41.087000000000003</v>
      </c>
      <c r="C51">
        <v>7.97</v>
      </c>
      <c r="D51">
        <v>11.617526281208928</v>
      </c>
    </row>
    <row r="52" spans="1:4" x14ac:dyDescent="0.35">
      <c r="A52" s="2" t="str">
        <f>metadata!A52</f>
        <v>PatchC_PT3_3</v>
      </c>
      <c r="B52">
        <f>11.35*3780/1000</f>
        <v>42.902999999999999</v>
      </c>
      <c r="C52">
        <v>8.08</v>
      </c>
      <c r="D52">
        <v>10.97051695475394</v>
      </c>
    </row>
    <row r="53" spans="1:4" x14ac:dyDescent="0.35">
      <c r="A53" s="2" t="str">
        <f>metadata!A53</f>
        <v>PatchC_PT3_4</v>
      </c>
      <c r="B53">
        <f>11.35*4500/1000</f>
        <v>51.075000000000003</v>
      </c>
      <c r="C53">
        <v>8.16</v>
      </c>
      <c r="D53">
        <v>14.741499416349747</v>
      </c>
    </row>
    <row r="54" spans="1:4" x14ac:dyDescent="0.35">
      <c r="A54" s="2" t="str">
        <f>metadata!A54</f>
        <v>PatchC_PT3_5</v>
      </c>
      <c r="B54">
        <f>11.35*4100/1000</f>
        <v>46.534999999999997</v>
      </c>
      <c r="C54">
        <v>8.31</v>
      </c>
      <c r="D54">
        <v>14.090252900604197</v>
      </c>
    </row>
    <row r="55" spans="1:4" x14ac:dyDescent="0.35">
      <c r="A55" s="2" t="str">
        <f>metadata!A55</f>
        <v>PatchC_PT3_6</v>
      </c>
      <c r="B55">
        <f>11.35*3290/1000</f>
        <v>37.341500000000003</v>
      </c>
      <c r="C55">
        <v>8.36</v>
      </c>
      <c r="D55">
        <v>13.038919031719535</v>
      </c>
    </row>
    <row r="56" spans="1:4" x14ac:dyDescent="0.35">
      <c r="A56" s="2" t="str">
        <f>metadata!A56</f>
        <v xml:space="preserve">PatchD_PT1_1                                                                                                      </v>
      </c>
      <c r="B56">
        <f>11.35*1711/1000</f>
        <v>19.41985</v>
      </c>
      <c r="C56">
        <v>7.46</v>
      </c>
      <c r="D56" s="5">
        <v>10.304456643151969</v>
      </c>
    </row>
    <row r="57" spans="1:4" x14ac:dyDescent="0.35">
      <c r="A57" s="2" t="str">
        <f>metadata!A57</f>
        <v xml:space="preserve">PatchD_PT1_2                                                                                                      </v>
      </c>
      <c r="B57">
        <f>11.35*1515/1000</f>
        <v>17.195250000000001</v>
      </c>
      <c r="C57">
        <v>7.78</v>
      </c>
      <c r="D57" s="5">
        <v>6.0465687224612781</v>
      </c>
    </row>
    <row r="58" spans="1:4" x14ac:dyDescent="0.35">
      <c r="A58" s="2" t="str">
        <f>metadata!A58</f>
        <v>PatchD_PT1_3</v>
      </c>
      <c r="B58">
        <f>11.35*1954/1000</f>
        <v>22.177899999999998</v>
      </c>
      <c r="C58">
        <v>7.86</v>
      </c>
      <c r="D58" s="5">
        <v>7.1230545904526164</v>
      </c>
    </row>
    <row r="59" spans="1:4" x14ac:dyDescent="0.35">
      <c r="A59" s="2" t="str">
        <f>metadata!A59</f>
        <v>PatchD_PT1_4</v>
      </c>
      <c r="B59">
        <f>11.35*2380/1000</f>
        <v>27.013000000000002</v>
      </c>
      <c r="C59">
        <v>8.1</v>
      </c>
      <c r="D59" s="5">
        <v>15.694897965942291</v>
      </c>
    </row>
    <row r="60" spans="1:4" x14ac:dyDescent="0.35">
      <c r="A60" s="2" t="str">
        <f>metadata!A60</f>
        <v>PatchD_PT1_5</v>
      </c>
      <c r="B60">
        <f>11.35*2000/1000</f>
        <v>22.7</v>
      </c>
      <c r="C60">
        <v>8.23</v>
      </c>
      <c r="D60" s="5">
        <v>16.035393368939499</v>
      </c>
    </row>
    <row r="61" spans="1:4" x14ac:dyDescent="0.35">
      <c r="A61" s="2" t="str">
        <f>metadata!A61</f>
        <v>PatchD_PT1_6</v>
      </c>
      <c r="B61">
        <f>11.35*1407/1000</f>
        <v>15.969449999999998</v>
      </c>
      <c r="C61">
        <v>8.4700000000000006</v>
      </c>
      <c r="D61">
        <v>14.469660573616094</v>
      </c>
    </row>
    <row r="62" spans="1:4" x14ac:dyDescent="0.35">
      <c r="A62" s="2" t="str">
        <f>metadata!A62</f>
        <v xml:space="preserve">PatchD_PT2_1                                                                                                             </v>
      </c>
      <c r="B62">
        <f>11.35*1335/1000</f>
        <v>15.15225</v>
      </c>
      <c r="C62">
        <v>7.95</v>
      </c>
      <c r="D62" s="5">
        <v>14.910121614419296</v>
      </c>
    </row>
    <row r="63" spans="1:4" x14ac:dyDescent="0.35">
      <c r="A63" s="2" t="str">
        <f>metadata!A63</f>
        <v>PatchD_PT2_2</v>
      </c>
      <c r="B63">
        <f>11.35*1644/1000</f>
        <v>18.659399999999998</v>
      </c>
      <c r="C63">
        <v>8.09</v>
      </c>
      <c r="D63" s="5">
        <v>14.420263660291669</v>
      </c>
    </row>
    <row r="64" spans="1:4" x14ac:dyDescent="0.35">
      <c r="A64" s="2" t="str">
        <f>metadata!A64</f>
        <v>PatchD_PT2_3</v>
      </c>
      <c r="B64">
        <f>11.35*2780/1000</f>
        <v>31.553000000000001</v>
      </c>
      <c r="C64">
        <v>8.06</v>
      </c>
      <c r="D64" s="5">
        <v>13.978805394990365</v>
      </c>
    </row>
    <row r="65" spans="1:4" x14ac:dyDescent="0.35">
      <c r="A65" s="2" t="str">
        <f>metadata!A65</f>
        <v>PatchD_PT2_4</v>
      </c>
      <c r="B65">
        <f>11.35*2800/1000</f>
        <v>31.78</v>
      </c>
      <c r="C65">
        <v>8.17</v>
      </c>
      <c r="D65" s="5">
        <v>16.722080865530579</v>
      </c>
    </row>
    <row r="66" spans="1:4" x14ac:dyDescent="0.35">
      <c r="A66" s="2" t="str">
        <f>metadata!A66</f>
        <v>PatchD_PT2_5</v>
      </c>
      <c r="B66">
        <f>11.35*2570/1000</f>
        <v>29.169499999999999</v>
      </c>
      <c r="C66">
        <v>8.32</v>
      </c>
      <c r="D66" s="5">
        <v>15.502543485395476</v>
      </c>
    </row>
    <row r="67" spans="1:4" x14ac:dyDescent="0.35">
      <c r="A67" s="2" t="str">
        <f>metadata!A67</f>
        <v>PatchD_PT2_6</v>
      </c>
      <c r="B67">
        <f>11.35*1677/1000</f>
        <v>19.033950000000001</v>
      </c>
      <c r="C67">
        <v>8.4600000000000009</v>
      </c>
      <c r="D67">
        <v>15.646323882748682</v>
      </c>
    </row>
    <row r="68" spans="1:4" x14ac:dyDescent="0.35">
      <c r="A68" s="2" t="str">
        <f>metadata!A68</f>
        <v xml:space="preserve">PatchD_PT3_1                                                                                                </v>
      </c>
      <c r="B68">
        <f>11.35*1703/1000</f>
        <v>19.329049999999999</v>
      </c>
      <c r="C68">
        <v>7.68</v>
      </c>
      <c r="D68" s="5">
        <v>12.792469440964341</v>
      </c>
    </row>
    <row r="69" spans="1:4" x14ac:dyDescent="0.35">
      <c r="A69" s="2" t="str">
        <f>metadata!A69</f>
        <v>PatchD_PT3_2</v>
      </c>
      <c r="B69">
        <f>11.35*1493/1000</f>
        <v>16.945550000000001</v>
      </c>
      <c r="C69">
        <v>8.25</v>
      </c>
      <c r="D69" s="5">
        <v>12.156203602543632</v>
      </c>
    </row>
    <row r="70" spans="1:4" x14ac:dyDescent="0.35">
      <c r="A70" s="2" t="str">
        <f>metadata!A70</f>
        <v>PatchD_PT3_3</v>
      </c>
      <c r="B70">
        <f>11.35*2220/1000</f>
        <v>25.196999999999999</v>
      </c>
      <c r="C70">
        <v>8.23</v>
      </c>
      <c r="D70" s="5">
        <v>13.465940604043775</v>
      </c>
    </row>
    <row r="71" spans="1:4" x14ac:dyDescent="0.35">
      <c r="A71" s="2" t="str">
        <f>metadata!A71</f>
        <v>PatchD_PT3_4</v>
      </c>
      <c r="B71">
        <f>11.35*2420/1000</f>
        <v>27.466999999999999</v>
      </c>
      <c r="C71">
        <v>8.27</v>
      </c>
      <c r="D71" s="5">
        <v>14.220413965515124</v>
      </c>
    </row>
    <row r="72" spans="1:4" x14ac:dyDescent="0.35">
      <c r="A72" s="2" t="str">
        <f>metadata!A72</f>
        <v>PatchD_PT3_5</v>
      </c>
      <c r="B72">
        <f>11.35*1979/1000</f>
        <v>22.461649999999999</v>
      </c>
      <c r="C72">
        <v>8.36</v>
      </c>
      <c r="D72" s="5">
        <v>14.832645333389642</v>
      </c>
    </row>
    <row r="73" spans="1:4" x14ac:dyDescent="0.35">
      <c r="A73" s="2" t="str">
        <f>metadata!A73</f>
        <v>PatchD_PT3_6</v>
      </c>
      <c r="B73">
        <f>11.35*1325/1000</f>
        <v>15.03875</v>
      </c>
      <c r="C73">
        <v>8.48</v>
      </c>
      <c r="D73">
        <v>13.056209055702332</v>
      </c>
    </row>
    <row r="74" spans="1:4" x14ac:dyDescent="0.35">
      <c r="A74" s="2" t="str">
        <f>metadata!A74</f>
        <v xml:space="preserve">PatchE_PT1_1                                                                                                      </v>
      </c>
      <c r="B74">
        <f>11.35*4680/1000</f>
        <v>53.118000000000002</v>
      </c>
      <c r="C74">
        <v>7.76</v>
      </c>
      <c r="D74">
        <v>10.05885856427145</v>
      </c>
    </row>
    <row r="75" spans="1:4" x14ac:dyDescent="0.35">
      <c r="A75" s="2" t="str">
        <f>metadata!A75</f>
        <v xml:space="preserve">PatchE_PT1_2                                                                                                      </v>
      </c>
      <c r="B75">
        <f>11.35*5110/1000</f>
        <v>57.9985</v>
      </c>
      <c r="C75">
        <v>7.97</v>
      </c>
      <c r="D75">
        <v>12.475562701836488</v>
      </c>
    </row>
    <row r="76" spans="1:4" x14ac:dyDescent="0.35">
      <c r="A76" s="2" t="str">
        <f>metadata!A76</f>
        <v>PatchE_PT1_3</v>
      </c>
      <c r="B76">
        <f>11.35*3990/1000</f>
        <v>45.286499999999997</v>
      </c>
      <c r="C76">
        <v>7.8</v>
      </c>
      <c r="D76">
        <v>11.21987145152651</v>
      </c>
    </row>
    <row r="77" spans="1:4" x14ac:dyDescent="0.35">
      <c r="A77" s="2" t="str">
        <f>metadata!A77</f>
        <v>PatchE_PT1_4</v>
      </c>
      <c r="B77">
        <f>11.35*4810/1000</f>
        <v>54.593499999999999</v>
      </c>
      <c r="C77">
        <v>7.91</v>
      </c>
      <c r="D77">
        <v>17.185354337998174</v>
      </c>
    </row>
    <row r="78" spans="1:4" x14ac:dyDescent="0.35">
      <c r="A78" s="2" t="str">
        <f>metadata!A78</f>
        <v>PatchE_PT1_5</v>
      </c>
      <c r="B78">
        <f>11.35*4920/1000</f>
        <v>55.841999999999999</v>
      </c>
      <c r="C78">
        <v>7.96</v>
      </c>
      <c r="D78">
        <v>16.915297932771683</v>
      </c>
    </row>
    <row r="79" spans="1:4" x14ac:dyDescent="0.35">
      <c r="A79" s="2" t="str">
        <f>metadata!A79</f>
        <v>PatchE_PT1_6</v>
      </c>
      <c r="B79">
        <f>11.35*4270/1000</f>
        <v>48.464500000000001</v>
      </c>
      <c r="C79">
        <v>8.1300000000000008</v>
      </c>
      <c r="D79">
        <v>18.873084201551354</v>
      </c>
    </row>
    <row r="80" spans="1:4" x14ac:dyDescent="0.35">
      <c r="A80" s="2" t="str">
        <f>metadata!A80</f>
        <v xml:space="preserve">PatchE_PT2_1                                                                                                          </v>
      </c>
      <c r="B80">
        <f>11.35*7310/1000</f>
        <v>82.968500000000006</v>
      </c>
      <c r="C80">
        <v>7.57</v>
      </c>
      <c r="D80">
        <v>10.621426602684155</v>
      </c>
    </row>
    <row r="81" spans="1:4" x14ac:dyDescent="0.35">
      <c r="A81" s="2" t="str">
        <f>metadata!A81</f>
        <v>PatchE_PT2_2</v>
      </c>
      <c r="B81">
        <f>11.35*5100/1000</f>
        <v>57.884999999999998</v>
      </c>
      <c r="C81">
        <v>7.87</v>
      </c>
      <c r="D81">
        <v>15.21998670198111</v>
      </c>
    </row>
    <row r="82" spans="1:4" x14ac:dyDescent="0.35">
      <c r="A82" s="2" t="str">
        <f>metadata!A82</f>
        <v>PatchE_PT2_3</v>
      </c>
      <c r="B82">
        <f>11.35*5020/1000</f>
        <v>56.976999999999997</v>
      </c>
      <c r="C82">
        <v>7.91</v>
      </c>
      <c r="D82">
        <v>9.9577703226446612</v>
      </c>
    </row>
    <row r="83" spans="1:4" x14ac:dyDescent="0.35">
      <c r="A83" s="2" t="str">
        <f>metadata!A83</f>
        <v>PatchE_PT2_4</v>
      </c>
      <c r="B83">
        <f>11.35*5580/1000</f>
        <v>63.332999999999998</v>
      </c>
      <c r="C83">
        <v>7.89</v>
      </c>
      <c r="D83">
        <v>12.924509310518369</v>
      </c>
    </row>
    <row r="84" spans="1:4" x14ac:dyDescent="0.35">
      <c r="A84" s="2" t="str">
        <f>metadata!A84</f>
        <v>PatchE_PT2_5</v>
      </c>
      <c r="B84">
        <f>11.35*6410/1000</f>
        <v>72.753500000000003</v>
      </c>
      <c r="C84">
        <v>7.77</v>
      </c>
      <c r="D84">
        <v>15.517989343141421</v>
      </c>
    </row>
    <row r="85" spans="1:4" x14ac:dyDescent="0.35">
      <c r="A85" s="2" t="str">
        <f>metadata!A85</f>
        <v>PatchE_PT2_6</v>
      </c>
      <c r="B85">
        <f>11.35*5790/1000</f>
        <v>65.716499999999996</v>
      </c>
      <c r="C85">
        <v>7.77</v>
      </c>
      <c r="D85">
        <v>18.464499832618152</v>
      </c>
    </row>
    <row r="86" spans="1:4" x14ac:dyDescent="0.35">
      <c r="A86" s="2" t="str">
        <f>metadata!A86</f>
        <v xml:space="preserve">PatchE_PT3_1                                                                                                         </v>
      </c>
      <c r="B86">
        <f>11.35*4220/1000</f>
        <v>47.896999999999998</v>
      </c>
      <c r="C86">
        <v>7.34</v>
      </c>
      <c r="D86">
        <v>11.527844744455161</v>
      </c>
    </row>
    <row r="87" spans="1:4" x14ac:dyDescent="0.35">
      <c r="A87" s="2" t="str">
        <f>metadata!A87</f>
        <v>PatchE_PT3_2</v>
      </c>
      <c r="B87">
        <f>11.35*4160/1000</f>
        <v>47.216000000000001</v>
      </c>
      <c r="C87">
        <v>7.48</v>
      </c>
      <c r="D87">
        <v>13.855675591738935</v>
      </c>
    </row>
    <row r="88" spans="1:4" x14ac:dyDescent="0.35">
      <c r="A88" s="2" t="str">
        <f>metadata!A88</f>
        <v>PatchE_PT3_3</v>
      </c>
      <c r="B88">
        <f>11.35*4640/1000</f>
        <v>52.664000000000001</v>
      </c>
      <c r="C88">
        <v>7.44</v>
      </c>
      <c r="D88">
        <v>11.998561368971004</v>
      </c>
    </row>
    <row r="89" spans="1:4" x14ac:dyDescent="0.35">
      <c r="A89" s="2" t="str">
        <f>metadata!A89</f>
        <v>PatchE_PT3_4</v>
      </c>
      <c r="B89">
        <f>11.35*5490/1000</f>
        <v>62.311500000000002</v>
      </c>
      <c r="C89">
        <v>7.57</v>
      </c>
      <c r="D89">
        <v>16.51861638327658</v>
      </c>
    </row>
    <row r="90" spans="1:4" x14ac:dyDescent="0.35">
      <c r="A90" s="2" t="str">
        <f>metadata!A90</f>
        <v>PatchE_PT3_5</v>
      </c>
      <c r="B90">
        <f>11.35*5740/1000</f>
        <v>65.149000000000001</v>
      </c>
      <c r="C90">
        <v>7.64</v>
      </c>
      <c r="D90">
        <v>17.321259276210395</v>
      </c>
    </row>
    <row r="91" spans="1:4" x14ac:dyDescent="0.35">
      <c r="A91" s="2" t="str">
        <f>metadata!A91</f>
        <v>PatchE_PT3_6</v>
      </c>
      <c r="B91">
        <f>11.35*5330/1000</f>
        <v>60.4955</v>
      </c>
      <c r="C91">
        <v>7.93</v>
      </c>
      <c r="D91">
        <v>19.110080208612231</v>
      </c>
    </row>
    <row r="92" spans="1:4" x14ac:dyDescent="0.35">
      <c r="A92" s="2" t="str">
        <f>metadata!A92</f>
        <v xml:space="preserve">PatchF_PT1_1                                                                                                    </v>
      </c>
      <c r="B92">
        <f>11.35*9910/1000</f>
        <v>112.4785</v>
      </c>
      <c r="C92">
        <v>7.47</v>
      </c>
      <c r="D92">
        <v>13.305812785897581</v>
      </c>
    </row>
    <row r="93" spans="1:4" x14ac:dyDescent="0.35">
      <c r="A93" s="2" t="str">
        <f>metadata!A93</f>
        <v xml:space="preserve">PatchF_PT1_2                                                                                                      </v>
      </c>
      <c r="B93">
        <f>11.35*7000/1000</f>
        <v>79.45</v>
      </c>
      <c r="C93">
        <v>7.61</v>
      </c>
      <c r="D93">
        <v>11.770390026535825</v>
      </c>
    </row>
    <row r="94" spans="1:4" x14ac:dyDescent="0.35">
      <c r="A94" s="2" t="str">
        <f>metadata!A94</f>
        <v>PatchF_PT1_3</v>
      </c>
      <c r="B94">
        <f>11.35*7340/1000</f>
        <v>83.308999999999997</v>
      </c>
      <c r="C94">
        <v>7.57</v>
      </c>
      <c r="D94">
        <v>9.5673603504928799</v>
      </c>
    </row>
    <row r="95" spans="1:4" x14ac:dyDescent="0.35">
      <c r="A95" s="2" t="str">
        <f>metadata!A95</f>
        <v>PatchF_PT1_4</v>
      </c>
      <c r="B95">
        <f>11.35*9120/1000</f>
        <v>103.512</v>
      </c>
      <c r="C95">
        <v>7.49</v>
      </c>
      <c r="D95">
        <v>16.812392735254509</v>
      </c>
    </row>
    <row r="96" spans="1:4" x14ac:dyDescent="0.35">
      <c r="A96" s="2" t="str">
        <f>metadata!A96</f>
        <v>PatchF_PT1_5</v>
      </c>
      <c r="B96">
        <f>11.35*8340/1000</f>
        <v>94.659000000000006</v>
      </c>
      <c r="C96">
        <v>7.64</v>
      </c>
      <c r="D96">
        <v>17.06416224247841</v>
      </c>
    </row>
    <row r="97" spans="1:4" x14ac:dyDescent="0.35">
      <c r="A97" s="2" t="str">
        <f>metadata!A97</f>
        <v>PatchF_PT1_6</v>
      </c>
      <c r="B97">
        <f>11.35*9800/1000</f>
        <v>111.23</v>
      </c>
      <c r="C97">
        <v>7.64</v>
      </c>
      <c r="D97">
        <v>17.01819630761057</v>
      </c>
    </row>
    <row r="98" spans="1:4" x14ac:dyDescent="0.35">
      <c r="A98" s="2" t="str">
        <f>metadata!A98</f>
        <v xml:space="preserve">PatchF_PT2_1                                                                                                             </v>
      </c>
      <c r="B98">
        <f>11.35*6430/1000</f>
        <v>72.980500000000006</v>
      </c>
      <c r="C98">
        <v>7.65</v>
      </c>
      <c r="D98">
        <v>10.587567310157874</v>
      </c>
    </row>
    <row r="99" spans="1:4" x14ac:dyDescent="0.35">
      <c r="A99" s="2" t="str">
        <f>metadata!A99</f>
        <v>PatchF_PT2_2</v>
      </c>
      <c r="B99">
        <f>11.35*5710/1000</f>
        <v>64.808499999999995</v>
      </c>
      <c r="C99">
        <v>7.74</v>
      </c>
      <c r="D99">
        <v>14.61749780192117</v>
      </c>
    </row>
    <row r="100" spans="1:4" x14ac:dyDescent="0.35">
      <c r="A100" s="2" t="str">
        <f>metadata!A100</f>
        <v>PatchF_PT2_3</v>
      </c>
      <c r="B100">
        <f>11.35*5920/1000</f>
        <v>67.191999999999993</v>
      </c>
      <c r="C100">
        <v>7.82</v>
      </c>
      <c r="D100">
        <v>28.612740887537807</v>
      </c>
    </row>
    <row r="101" spans="1:4" x14ac:dyDescent="0.35">
      <c r="A101" s="2" t="str">
        <f>metadata!A101</f>
        <v>PatchF_PT2_4</v>
      </c>
      <c r="B101">
        <f>11.35*7050/1000</f>
        <v>80.017499999999998</v>
      </c>
      <c r="C101">
        <v>7.79</v>
      </c>
      <c r="D101">
        <v>15.345148867447934</v>
      </c>
    </row>
    <row r="102" spans="1:4" x14ac:dyDescent="0.35">
      <c r="A102" s="2" t="str">
        <f>metadata!A102</f>
        <v>PatchF_PT2_5</v>
      </c>
      <c r="B102">
        <f>11.35*7160/1000</f>
        <v>81.266000000000005</v>
      </c>
      <c r="C102">
        <v>7.77</v>
      </c>
      <c r="D102">
        <v>15.960976765909395</v>
      </c>
    </row>
    <row r="103" spans="1:4" x14ac:dyDescent="0.35">
      <c r="A103" s="2" t="str">
        <f>metadata!A103</f>
        <v>PatchF_PT2_6</v>
      </c>
      <c r="B103">
        <f>11.35*8460/1000</f>
        <v>96.021000000000001</v>
      </c>
      <c r="C103">
        <v>7.68</v>
      </c>
      <c r="D103">
        <v>17.901872076085372</v>
      </c>
    </row>
    <row r="104" spans="1:4" x14ac:dyDescent="0.35">
      <c r="A104" s="2" t="str">
        <f>metadata!A104</f>
        <v xml:space="preserve">PatchF_PT3_1                                                                                                         </v>
      </c>
      <c r="B104">
        <f>11.35*8470/1000</f>
        <v>96.134500000000003</v>
      </c>
      <c r="C104">
        <v>7.42</v>
      </c>
      <c r="D104">
        <v>12.37375240589718</v>
      </c>
    </row>
    <row r="105" spans="1:4" x14ac:dyDescent="0.35">
      <c r="A105" s="2" t="str">
        <f>metadata!A105</f>
        <v>PatchF_PT3_2</v>
      </c>
      <c r="B105">
        <f>11.35*6330/1000</f>
        <v>71.845500000000001</v>
      </c>
      <c r="C105">
        <v>7.55</v>
      </c>
      <c r="D105">
        <v>15.070738385500377</v>
      </c>
    </row>
    <row r="106" spans="1:4" x14ac:dyDescent="0.35">
      <c r="A106" s="2" t="str">
        <f>metadata!A106</f>
        <v>PatchF_PT3_3</v>
      </c>
      <c r="B106">
        <f>11.35*6680/1000</f>
        <v>75.817999999999998</v>
      </c>
      <c r="C106">
        <v>7.61</v>
      </c>
      <c r="D106">
        <v>14.489824440693631</v>
      </c>
    </row>
    <row r="107" spans="1:4" x14ac:dyDescent="0.35">
      <c r="A107" s="2" t="str">
        <f>metadata!A107</f>
        <v>PatchF_PT3_4</v>
      </c>
      <c r="B107">
        <f>11.35*7570/1000</f>
        <v>85.919499999999999</v>
      </c>
      <c r="C107">
        <v>7.54</v>
      </c>
      <c r="D107">
        <v>18.008674335281913</v>
      </c>
    </row>
    <row r="108" spans="1:4" x14ac:dyDescent="0.35">
      <c r="A108" s="2" t="str">
        <f>metadata!A108</f>
        <v>PatchF_PT3_5</v>
      </c>
      <c r="B108">
        <f>11.35*8190/1000</f>
        <v>92.956500000000005</v>
      </c>
      <c r="C108">
        <v>7.59</v>
      </c>
      <c r="D108">
        <v>18.031577317991843</v>
      </c>
    </row>
    <row r="109" spans="1:4" x14ac:dyDescent="0.35">
      <c r="A109" s="2" t="str">
        <f>metadata!A109</f>
        <v>PatchF_PT3_6</v>
      </c>
      <c r="B109">
        <f>11.35*9100/1000</f>
        <v>103.285</v>
      </c>
      <c r="C109">
        <v>7.62</v>
      </c>
      <c r="D109">
        <v>18.060055693493727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F11" sqref="F11"/>
    </sheetView>
  </sheetViews>
  <sheetFormatPr baseColWidth="10" defaultRowHeight="14.5" x14ac:dyDescent="0.35"/>
  <cols>
    <col min="1" max="1" width="25.90625" customWidth="1"/>
  </cols>
  <sheetData>
    <row r="1" spans="1:4" ht="15" thickBot="1" x14ac:dyDescent="0.4">
      <c r="A1" s="6" t="s">
        <v>0</v>
      </c>
      <c r="B1" s="6" t="s">
        <v>5</v>
      </c>
      <c r="C1" s="6" t="s">
        <v>6</v>
      </c>
      <c r="D1" s="6" t="s">
        <v>15</v>
      </c>
    </row>
    <row r="2" spans="1:4" ht="15" thickBot="1" x14ac:dyDescent="0.4">
      <c r="A2" t="str">
        <f>metadata!A2</f>
        <v xml:space="preserve">PatchA_PT1_1                                                                                                                      </v>
      </c>
      <c r="B2" s="4">
        <v>7.91</v>
      </c>
      <c r="C2" s="5">
        <v>10.25194984</v>
      </c>
      <c r="D2">
        <f>1741*11.35/1000</f>
        <v>19.760349999999999</v>
      </c>
    </row>
    <row r="3" spans="1:4" ht="15" thickBot="1" x14ac:dyDescent="0.4">
      <c r="A3" t="str">
        <f>metadata!A3</f>
        <v xml:space="preserve">PatchA_PT1_2                                                                                                                    </v>
      </c>
      <c r="B3" s="4">
        <v>7.99</v>
      </c>
      <c r="C3" s="5">
        <v>11.081985032819107</v>
      </c>
      <c r="D3">
        <f>1968*11.35/1000</f>
        <v>22.3368</v>
      </c>
    </row>
    <row r="4" spans="1:4" x14ac:dyDescent="0.35">
      <c r="A4" t="str">
        <f>metadata!A4</f>
        <v xml:space="preserve">PatchA_PT1_3                                                                                                                     </v>
      </c>
      <c r="B4">
        <v>7.88</v>
      </c>
      <c r="C4" s="5">
        <v>13.201064004826417</v>
      </c>
      <c r="D4">
        <f>2400*11.35/1000</f>
        <v>27.24</v>
      </c>
    </row>
    <row r="5" spans="1:4" x14ac:dyDescent="0.35">
      <c r="A5" t="str">
        <f>metadata!A5</f>
        <v xml:space="preserve">PatchA_PT1_4                                                                                                           </v>
      </c>
      <c r="B5">
        <v>7.95</v>
      </c>
      <c r="C5" s="5">
        <v>15.17400611620795</v>
      </c>
      <c r="D5">
        <f>2620*11.35/1000</f>
        <v>29.736999999999998</v>
      </c>
    </row>
    <row r="6" spans="1:4" x14ac:dyDescent="0.35">
      <c r="A6" t="str">
        <f>metadata!A6</f>
        <v xml:space="preserve">PatchA_PT1_5                                                                                                             </v>
      </c>
      <c r="B6">
        <v>7.94</v>
      </c>
      <c r="C6" s="5">
        <v>15.082098518221866</v>
      </c>
      <c r="D6">
        <f>1737*11.35/1000</f>
        <v>19.714950000000002</v>
      </c>
    </row>
    <row r="7" spans="1:4" x14ac:dyDescent="0.35">
      <c r="A7" t="str">
        <f>metadata!A7</f>
        <v xml:space="preserve">PatchA_PT1_6                                                                                                        </v>
      </c>
      <c r="B7">
        <v>8.2100000000000009</v>
      </c>
      <c r="C7">
        <v>12.436391282311197</v>
      </c>
      <c r="D7">
        <f>1340*11.35/1000</f>
        <v>15.209</v>
      </c>
    </row>
    <row r="8" spans="1:4" x14ac:dyDescent="0.35">
      <c r="A8" t="str">
        <f>metadata!A8</f>
        <v xml:space="preserve">PatchA_PT2_1                                                                                                     </v>
      </c>
      <c r="B8">
        <v>7.83</v>
      </c>
      <c r="C8" s="5">
        <v>18.784649103958046</v>
      </c>
      <c r="D8">
        <f>1151*11.35/1000</f>
        <v>13.06385</v>
      </c>
    </row>
    <row r="9" spans="1:4" x14ac:dyDescent="0.35">
      <c r="A9" t="str">
        <f>metadata!A9</f>
        <v xml:space="preserve">PatchA_PT2_2                                                                                              </v>
      </c>
      <c r="B9">
        <v>7.96</v>
      </c>
      <c r="C9" s="5">
        <v>12.255035735095625</v>
      </c>
      <c r="D9">
        <f>1947*11.35/1000</f>
        <v>22.09845</v>
      </c>
    </row>
    <row r="10" spans="1:4" x14ac:dyDescent="0.35">
      <c r="A10" t="str">
        <f>metadata!A10</f>
        <v xml:space="preserve">PatchA_PT2_3                                                                                            </v>
      </c>
      <c r="B10">
        <v>8.1</v>
      </c>
      <c r="C10" s="5">
        <v>11.80780452224654</v>
      </c>
      <c r="D10">
        <f>1947*11.35/1000</f>
        <v>22.09845</v>
      </c>
    </row>
    <row r="11" spans="1:4" x14ac:dyDescent="0.35">
      <c r="A11" t="str">
        <f>metadata!A11</f>
        <v xml:space="preserve">PatchA_PT2_4                                                                                   </v>
      </c>
      <c r="B11">
        <v>8.16</v>
      </c>
      <c r="C11" s="5">
        <v>14.500020583755296</v>
      </c>
      <c r="D11">
        <f>2224*11.35/1000</f>
        <v>25.242399999999996</v>
      </c>
    </row>
    <row r="12" spans="1:4" x14ac:dyDescent="0.35">
      <c r="A12" t="str">
        <f>metadata!A12</f>
        <v xml:space="preserve">PatchA_PT2_5                                                                                            </v>
      </c>
      <c r="B12">
        <v>8.27</v>
      </c>
      <c r="C12" s="5">
        <v>16.688811335828106</v>
      </c>
      <c r="D12">
        <f>1748*11.35/1000</f>
        <v>19.8398</v>
      </c>
    </row>
    <row r="13" spans="1:4" x14ac:dyDescent="0.35">
      <c r="A13" t="str">
        <f>metadata!A13</f>
        <v xml:space="preserve">PatchA_PT2_6                                                                                          </v>
      </c>
      <c r="B13">
        <v>8.31</v>
      </c>
      <c r="C13">
        <v>14.461520903868832</v>
      </c>
      <c r="D13">
        <f>1205*11.35/1000</f>
        <v>13.67675</v>
      </c>
    </row>
    <row r="14" spans="1:4" x14ac:dyDescent="0.35">
      <c r="A14" t="str">
        <f>metadata!A14</f>
        <v xml:space="preserve">PatchA_PT3_1                                                                                           </v>
      </c>
      <c r="B14">
        <v>7.64</v>
      </c>
      <c r="C14" s="5">
        <v>8.3545078021467702</v>
      </c>
      <c r="D14">
        <f>11.35*2320/1000</f>
        <v>26.332000000000001</v>
      </c>
    </row>
    <row r="15" spans="1:4" x14ac:dyDescent="0.35">
      <c r="A15" t="str">
        <f>metadata!A15</f>
        <v>PatchA_PT3_2</v>
      </c>
      <c r="B15">
        <v>7.76</v>
      </c>
      <c r="C15" s="5">
        <v>11.304600604923829</v>
      </c>
      <c r="D15">
        <f>11.35*2760/1000</f>
        <v>31.326000000000001</v>
      </c>
    </row>
    <row r="16" spans="1:4" x14ac:dyDescent="0.35">
      <c r="A16" t="str">
        <f>metadata!A16</f>
        <v>PatchA_PT3_3</v>
      </c>
      <c r="B16">
        <v>7.9</v>
      </c>
      <c r="C16" s="5">
        <v>11.952267279438194</v>
      </c>
      <c r="D16">
        <f>11.35*2410/1000</f>
        <v>27.3535</v>
      </c>
    </row>
    <row r="17" spans="1:4" x14ac:dyDescent="0.35">
      <c r="A17" t="str">
        <f>metadata!A17</f>
        <v>PatchA_PT3_4</v>
      </c>
      <c r="B17">
        <v>7.96</v>
      </c>
      <c r="C17" s="5">
        <v>12.254106776180699</v>
      </c>
      <c r="D17">
        <f>11.35*2890/1000</f>
        <v>32.801499999999997</v>
      </c>
    </row>
    <row r="18" spans="1:4" x14ac:dyDescent="0.35">
      <c r="A18" t="str">
        <f>metadata!A18</f>
        <v>PatchA_PT3_5</v>
      </c>
      <c r="B18">
        <v>8.0399999999999991</v>
      </c>
      <c r="C18" s="5">
        <v>17.028004423324077</v>
      </c>
      <c r="D18">
        <f>11.35*3180/1000</f>
        <v>36.093000000000004</v>
      </c>
    </row>
    <row r="19" spans="1:4" x14ac:dyDescent="0.35">
      <c r="A19" t="str">
        <f>metadata!A19</f>
        <v>PatchA_PT3_6</v>
      </c>
      <c r="B19">
        <v>8.25</v>
      </c>
      <c r="C19">
        <v>13.968481931452091</v>
      </c>
      <c r="D19">
        <f>11.35*2960/1000</f>
        <v>33.595999999999997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E5" sqref="E5"/>
    </sheetView>
  </sheetViews>
  <sheetFormatPr baseColWidth="10" defaultRowHeight="14.5" x14ac:dyDescent="0.35"/>
  <sheetData>
    <row r="1" spans="1:5" ht="15" x14ac:dyDescent="0.4">
      <c r="A1" s="6" t="s">
        <v>0</v>
      </c>
      <c r="B1" s="6" t="s">
        <v>5</v>
      </c>
      <c r="C1" s="6" t="s">
        <v>6</v>
      </c>
      <c r="D1" s="6" t="s">
        <v>15</v>
      </c>
    </row>
    <row r="2" spans="1:5" x14ac:dyDescent="0.35">
      <c r="A2" t="str">
        <f>metadata!A20</f>
        <v xml:space="preserve">PatchB_PT1_1                                                                                               </v>
      </c>
      <c r="B2">
        <v>7.2</v>
      </c>
      <c r="C2">
        <v>11.219119921617439</v>
      </c>
      <c r="D2">
        <f>11.35*1977/1000</f>
        <v>22.438950000000002</v>
      </c>
      <c r="E2">
        <f>AVERAGE(D2:D7)</f>
        <v>36.522408333333338</v>
      </c>
    </row>
    <row r="3" spans="1:5" x14ac:dyDescent="0.35">
      <c r="A3" t="str">
        <f>metadata!A21</f>
        <v xml:space="preserve">PatchB_PT1_2                                                                                                   </v>
      </c>
      <c r="B3">
        <v>7.44</v>
      </c>
      <c r="C3">
        <v>11.486676981261818</v>
      </c>
      <c r="D3">
        <f>11.35*2690/1000</f>
        <v>30.531500000000001</v>
      </c>
      <c r="E3">
        <f>AVERAGE(D8:D13)</f>
        <v>45.116250000000001</v>
      </c>
    </row>
    <row r="4" spans="1:5" x14ac:dyDescent="0.35">
      <c r="A4" t="str">
        <f>metadata!A22</f>
        <v xml:space="preserve">PatchB_PT1_3                                                   </v>
      </c>
      <c r="B4">
        <v>7.59</v>
      </c>
      <c r="C4">
        <v>12.183199526573782</v>
      </c>
      <c r="D4">
        <f>11.35*3220/1000</f>
        <v>36.546999999999997</v>
      </c>
      <c r="E4">
        <f>AVERAGE(D14:D19)</f>
        <v>41.071866666666665</v>
      </c>
    </row>
    <row r="5" spans="1:5" x14ac:dyDescent="0.35">
      <c r="A5" t="str">
        <f>metadata!A23</f>
        <v xml:space="preserve">PatchB_PT1_4                    </v>
      </c>
      <c r="B5">
        <v>7.65</v>
      </c>
      <c r="C5">
        <v>13.243858732173518</v>
      </c>
      <c r="D5">
        <f>11.35*4300/1000</f>
        <v>48.805</v>
      </c>
    </row>
    <row r="6" spans="1:5" x14ac:dyDescent="0.35">
      <c r="A6" t="str">
        <f>metadata!A24</f>
        <v xml:space="preserve">PatchB_PT1_5                                           </v>
      </c>
      <c r="B6">
        <v>7.71</v>
      </c>
      <c r="C6">
        <v>14.446692268563639</v>
      </c>
      <c r="D6">
        <f>11.35*4510/1000</f>
        <v>51.188499999999998</v>
      </c>
    </row>
    <row r="7" spans="1:5" x14ac:dyDescent="0.35">
      <c r="A7" t="str">
        <f>metadata!A25</f>
        <v xml:space="preserve">PatchB_PT1_6                                    </v>
      </c>
      <c r="B7">
        <v>7.88</v>
      </c>
      <c r="C7">
        <v>14.567399248546</v>
      </c>
      <c r="D7">
        <f>11.35*2610/1000</f>
        <v>29.6235</v>
      </c>
    </row>
    <row r="8" spans="1:5" x14ac:dyDescent="0.35">
      <c r="A8" t="str">
        <f>metadata!A26</f>
        <v xml:space="preserve">PatchB_PT2_1                                                                                           </v>
      </c>
      <c r="B8">
        <v>7.52</v>
      </c>
      <c r="C8">
        <v>10.837214651256396</v>
      </c>
      <c r="D8">
        <f>11.35*2600/1000</f>
        <v>29.51</v>
      </c>
    </row>
    <row r="9" spans="1:5" x14ac:dyDescent="0.35">
      <c r="A9" t="str">
        <f>metadata!A27</f>
        <v xml:space="preserve">PatchB_PT2_2                                                                                           </v>
      </c>
      <c r="B9">
        <v>7.54</v>
      </c>
      <c r="C9">
        <v>8.2627559875043506</v>
      </c>
      <c r="D9">
        <f>11.35*2900/1000</f>
        <v>32.914999999999999</v>
      </c>
    </row>
    <row r="10" spans="1:5" x14ac:dyDescent="0.35">
      <c r="A10" t="str">
        <f>metadata!A28</f>
        <v xml:space="preserve">PatchB_PT2_3                                                                                                        </v>
      </c>
      <c r="B10">
        <v>7.62</v>
      </c>
      <c r="C10">
        <v>12.677940158169035</v>
      </c>
      <c r="D10">
        <f>11.35*3370/1000</f>
        <v>38.249499999999998</v>
      </c>
    </row>
    <row r="11" spans="1:5" x14ac:dyDescent="0.35">
      <c r="A11" t="str">
        <f>metadata!A29</f>
        <v xml:space="preserve">PatchB_PT2_4                                                                                                  </v>
      </c>
      <c r="B11">
        <v>7.68</v>
      </c>
      <c r="C11">
        <v>12.834565914167973</v>
      </c>
      <c r="D11">
        <f>11.35*4220/1000</f>
        <v>47.896999999999998</v>
      </c>
    </row>
    <row r="12" spans="1:5" x14ac:dyDescent="0.35">
      <c r="A12" t="str">
        <f>metadata!A30</f>
        <v xml:space="preserve">PatchB_PT2_5                                                                                                      </v>
      </c>
      <c r="B12">
        <v>7.78</v>
      </c>
      <c r="C12">
        <v>16.375115952003345</v>
      </c>
      <c r="D12">
        <f>11.35*5010/1000</f>
        <v>56.863500000000002</v>
      </c>
    </row>
    <row r="13" spans="1:5" x14ac:dyDescent="0.35">
      <c r="A13" t="str">
        <f>metadata!A31</f>
        <v xml:space="preserve">PatchB_PT2_6                                                                                                          </v>
      </c>
      <c r="B13">
        <v>7.85</v>
      </c>
      <c r="C13">
        <v>19.255416651391272</v>
      </c>
      <c r="D13">
        <f>11.35*5750/1000</f>
        <v>65.262500000000003</v>
      </c>
    </row>
    <row r="14" spans="1:5" x14ac:dyDescent="0.35">
      <c r="A14" t="str">
        <f>metadata!A32</f>
        <v xml:space="preserve">PatchB_PT3_1                                                                                                         </v>
      </c>
      <c r="B14">
        <v>7.51</v>
      </c>
      <c r="C14">
        <v>10.892188640448293</v>
      </c>
      <c r="D14">
        <f>11.35*1572/1000</f>
        <v>17.842200000000002</v>
      </c>
    </row>
    <row r="15" spans="1:5" x14ac:dyDescent="0.35">
      <c r="A15" t="str">
        <f>metadata!A33</f>
        <v>PatchB_PT3_2</v>
      </c>
      <c r="B15">
        <v>7.6</v>
      </c>
      <c r="C15">
        <v>11.998769073312747</v>
      </c>
      <c r="D15">
        <f>11.35*2890/1000</f>
        <v>32.801499999999997</v>
      </c>
    </row>
    <row r="16" spans="1:5" x14ac:dyDescent="0.35">
      <c r="A16" t="str">
        <f>metadata!A34</f>
        <v>PatchB_PT3_3</v>
      </c>
      <c r="B16">
        <v>7.59</v>
      </c>
      <c r="C16">
        <v>12.754747871643753</v>
      </c>
      <c r="D16">
        <f>11.35*3510/1000</f>
        <v>39.838500000000003</v>
      </c>
    </row>
    <row r="17" spans="1:4" x14ac:dyDescent="0.35">
      <c r="A17" t="str">
        <f>metadata!A35</f>
        <v>PatchB_PT3_4</v>
      </c>
      <c r="B17">
        <v>7.75</v>
      </c>
      <c r="C17">
        <v>12.959436120057878</v>
      </c>
      <c r="D17">
        <f>11.35*4070/1000</f>
        <v>46.194499999999998</v>
      </c>
    </row>
    <row r="18" spans="1:4" x14ac:dyDescent="0.35">
      <c r="A18" t="str">
        <f>metadata!A36</f>
        <v>PatchB_PT3_5</v>
      </c>
      <c r="B18">
        <v>7.85</v>
      </c>
      <c r="C18">
        <v>14.178225953641165</v>
      </c>
      <c r="D18">
        <f>11.35*4450/1000</f>
        <v>50.5075</v>
      </c>
    </row>
    <row r="19" spans="1:4" x14ac:dyDescent="0.35">
      <c r="A19" t="str">
        <f>metadata!A37</f>
        <v>PatchB_PT3_6</v>
      </c>
      <c r="B19">
        <v>7.93</v>
      </c>
      <c r="C19">
        <v>17.81282604159421</v>
      </c>
      <c r="D19">
        <f>11.35*5220/1000</f>
        <v>59.247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G13" sqref="G13"/>
    </sheetView>
  </sheetViews>
  <sheetFormatPr baseColWidth="10" defaultRowHeight="14.5" x14ac:dyDescent="0.35"/>
  <sheetData>
    <row r="1" spans="1:5" ht="15" x14ac:dyDescent="0.4">
      <c r="A1" s="6" t="s">
        <v>0</v>
      </c>
      <c r="B1" s="6" t="s">
        <v>5</v>
      </c>
      <c r="C1" s="6" t="s">
        <v>6</v>
      </c>
      <c r="D1" s="6" t="s">
        <v>15</v>
      </c>
    </row>
    <row r="2" spans="1:5" x14ac:dyDescent="0.35">
      <c r="A2" t="str">
        <f>metadata!A38</f>
        <v xml:space="preserve">PatchC_PT1_1                                                                                                      </v>
      </c>
      <c r="B2">
        <v>7.32</v>
      </c>
      <c r="C2">
        <v>12.119541308619525</v>
      </c>
      <c r="D2">
        <f>11.35*3940/1000</f>
        <v>44.719000000000001</v>
      </c>
      <c r="E2">
        <f>AVERAGE(D2:D7)</f>
        <v>42.543583333333338</v>
      </c>
    </row>
    <row r="3" spans="1:5" x14ac:dyDescent="0.35">
      <c r="A3" t="str">
        <f>metadata!A39</f>
        <v xml:space="preserve">PatchC_PT1 _2                                                                                                     </v>
      </c>
      <c r="B3">
        <v>7.92</v>
      </c>
      <c r="C3">
        <v>14.669269778121587</v>
      </c>
      <c r="D3">
        <f>11.35*3370/1000</f>
        <v>38.249499999999998</v>
      </c>
      <c r="E3">
        <f>AVERAGE(D8:D13)</f>
        <v>45.135166666666663</v>
      </c>
    </row>
    <row r="4" spans="1:5" x14ac:dyDescent="0.35">
      <c r="A4" t="str">
        <f>metadata!A40</f>
        <v>PatchC_PT1 _3</v>
      </c>
      <c r="B4">
        <v>7.99</v>
      </c>
      <c r="C4">
        <v>13.883449591792047</v>
      </c>
      <c r="D4">
        <f>11.35*3710/1000</f>
        <v>42.108499999999999</v>
      </c>
      <c r="E4">
        <f>AVERAGE(D14:D19)</f>
        <v>43.678583333333336</v>
      </c>
    </row>
    <row r="5" spans="1:5" x14ac:dyDescent="0.35">
      <c r="A5" t="str">
        <f>metadata!A41</f>
        <v>PatchC_PT1 _4</v>
      </c>
      <c r="B5">
        <v>8.0500000000000007</v>
      </c>
      <c r="C5">
        <v>15.819824086212773</v>
      </c>
      <c r="D5">
        <f>11.35*3790/1000</f>
        <v>43.016500000000001</v>
      </c>
    </row>
    <row r="6" spans="1:5" x14ac:dyDescent="0.35">
      <c r="A6" t="str">
        <f>metadata!A42</f>
        <v>PatchC_PT1 _5</v>
      </c>
      <c r="B6">
        <v>8.1</v>
      </c>
      <c r="C6">
        <v>16.637717121588093</v>
      </c>
      <c r="D6">
        <f>11.35*4280/1000</f>
        <v>48.578000000000003</v>
      </c>
    </row>
    <row r="7" spans="1:5" x14ac:dyDescent="0.35">
      <c r="A7" t="str">
        <f>metadata!A43</f>
        <v>PatchC_PT1 _6</v>
      </c>
      <c r="B7">
        <v>8.36</v>
      </c>
      <c r="C7">
        <v>16.590031590031593</v>
      </c>
      <c r="D7">
        <f>11.35*3400/1000</f>
        <v>38.590000000000003</v>
      </c>
    </row>
    <row r="8" spans="1:5" x14ac:dyDescent="0.35">
      <c r="A8" t="str">
        <f>metadata!A44</f>
        <v xml:space="preserve">PatchC_PT2_1                                                                                                             </v>
      </c>
      <c r="B8">
        <v>7.65</v>
      </c>
      <c r="C8">
        <v>2.9759986349934602</v>
      </c>
      <c r="D8">
        <f>11.35*3090/1000</f>
        <v>35.0715</v>
      </c>
    </row>
    <row r="9" spans="1:5" x14ac:dyDescent="0.35">
      <c r="A9" t="str">
        <f>metadata!A45</f>
        <v>PatchC_PT2_2</v>
      </c>
      <c r="B9">
        <v>7.87</v>
      </c>
      <c r="C9">
        <v>6.80981470307065</v>
      </c>
      <c r="D9">
        <f>11.35*3640/1000</f>
        <v>41.314</v>
      </c>
    </row>
    <row r="10" spans="1:5" x14ac:dyDescent="0.35">
      <c r="A10" t="str">
        <f>metadata!A46</f>
        <v>PatchC_PT2_3</v>
      </c>
      <c r="B10">
        <v>8.01</v>
      </c>
      <c r="C10">
        <v>10.413678605811739</v>
      </c>
      <c r="D10">
        <f>11.35*3530/1000</f>
        <v>40.0655</v>
      </c>
    </row>
    <row r="11" spans="1:5" x14ac:dyDescent="0.35">
      <c r="A11" t="str">
        <f>metadata!A47</f>
        <v>PatchC_PT2_4</v>
      </c>
      <c r="B11">
        <v>7.95</v>
      </c>
      <c r="C11">
        <v>12.815865446996245</v>
      </c>
      <c r="D11">
        <f>11.35*4280/1000</f>
        <v>48.578000000000003</v>
      </c>
    </row>
    <row r="12" spans="1:5" x14ac:dyDescent="0.35">
      <c r="A12" t="str">
        <f>metadata!A48</f>
        <v>PatchC_PT2_5</v>
      </c>
      <c r="B12">
        <v>8.0299999999999994</v>
      </c>
      <c r="C12">
        <v>16.094753359496146</v>
      </c>
      <c r="D12">
        <f>11.35*4690/1000</f>
        <v>53.231499999999997</v>
      </c>
    </row>
    <row r="13" spans="1:5" x14ac:dyDescent="0.35">
      <c r="A13" t="str">
        <f>metadata!A49</f>
        <v>PatchC_PT2_6</v>
      </c>
      <c r="B13">
        <v>8.1</v>
      </c>
      <c r="C13">
        <v>15.65114098724753</v>
      </c>
      <c r="D13">
        <f>11.35*4630/1000</f>
        <v>52.5505</v>
      </c>
    </row>
    <row r="14" spans="1:5" x14ac:dyDescent="0.35">
      <c r="A14" t="str">
        <f>metadata!A50</f>
        <v xml:space="preserve">PatchC_PT3_1                                                                                                         </v>
      </c>
      <c r="B14">
        <v>7.82</v>
      </c>
      <c r="C14">
        <v>8.7716752131239204</v>
      </c>
      <c r="D14">
        <f>11.35*3800/1000</f>
        <v>43.13</v>
      </c>
    </row>
    <row r="15" spans="1:5" x14ac:dyDescent="0.35">
      <c r="A15" t="str">
        <f>metadata!A51</f>
        <v>PatchC_PT3_2</v>
      </c>
      <c r="B15">
        <v>7.97</v>
      </c>
      <c r="C15">
        <v>11.617526281208928</v>
      </c>
      <c r="D15">
        <f>11.35*3620/1000</f>
        <v>41.087000000000003</v>
      </c>
    </row>
    <row r="16" spans="1:5" x14ac:dyDescent="0.35">
      <c r="A16" t="str">
        <f>metadata!A52</f>
        <v>PatchC_PT3_3</v>
      </c>
      <c r="B16">
        <v>8.08</v>
      </c>
      <c r="C16">
        <v>10.97051695475394</v>
      </c>
      <c r="D16">
        <f>11.35*3780/1000</f>
        <v>42.902999999999999</v>
      </c>
    </row>
    <row r="17" spans="1:4" x14ac:dyDescent="0.35">
      <c r="A17" t="str">
        <f>metadata!A53</f>
        <v>PatchC_PT3_4</v>
      </c>
      <c r="B17">
        <v>8.16</v>
      </c>
      <c r="C17">
        <v>14.741499416349747</v>
      </c>
      <c r="D17">
        <f>11.35*4500/1000</f>
        <v>51.075000000000003</v>
      </c>
    </row>
    <row r="18" spans="1:4" x14ac:dyDescent="0.35">
      <c r="A18" t="str">
        <f>metadata!A54</f>
        <v>PatchC_PT3_5</v>
      </c>
      <c r="B18">
        <v>8.31</v>
      </c>
      <c r="C18">
        <v>14.090252900604197</v>
      </c>
      <c r="D18">
        <f>11.35*4100/1000</f>
        <v>46.534999999999997</v>
      </c>
    </row>
    <row r="19" spans="1:4" x14ac:dyDescent="0.35">
      <c r="A19" t="str">
        <f>metadata!A55</f>
        <v>PatchC_PT3_6</v>
      </c>
      <c r="B19">
        <v>8.36</v>
      </c>
      <c r="C19">
        <v>13.038919031719535</v>
      </c>
      <c r="D19">
        <f>11.35*3290/1000</f>
        <v>37.341500000000003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>
      <selection activeCell="E2" sqref="E2"/>
    </sheetView>
  </sheetViews>
  <sheetFormatPr baseColWidth="10" defaultRowHeight="14.5" x14ac:dyDescent="0.35"/>
  <sheetData>
    <row r="1" spans="1:5" ht="15" x14ac:dyDescent="0.4">
      <c r="A1" s="6" t="s">
        <v>0</v>
      </c>
      <c r="B1" s="6" t="s">
        <v>5</v>
      </c>
      <c r="C1" s="6" t="s">
        <v>6</v>
      </c>
      <c r="D1" s="6" t="s">
        <v>15</v>
      </c>
    </row>
    <row r="2" spans="1:5" x14ac:dyDescent="0.35">
      <c r="A2" t="str">
        <f>metadata!A56</f>
        <v xml:space="preserve">PatchD_PT1_1                                                                                                      </v>
      </c>
      <c r="B2">
        <v>7.46</v>
      </c>
      <c r="C2" s="5">
        <v>10.304456643151969</v>
      </c>
      <c r="D2">
        <f>11.35*1711/1000</f>
        <v>19.41985</v>
      </c>
      <c r="E2">
        <f>AVERAGE(D2:D7)</f>
        <v>20.745908333333333</v>
      </c>
    </row>
    <row r="3" spans="1:5" x14ac:dyDescent="0.35">
      <c r="A3" t="str">
        <f>metadata!A57</f>
        <v xml:space="preserve">PatchD_PT1_2                                                                                                      </v>
      </c>
      <c r="B3">
        <v>7.78</v>
      </c>
      <c r="C3" s="5">
        <v>6.0465687224612781</v>
      </c>
      <c r="D3">
        <f>11.35*1515/1000</f>
        <v>17.195250000000001</v>
      </c>
      <c r="E3">
        <f>AVERAGE(D8:D13)</f>
        <v>24.224683333333331</v>
      </c>
    </row>
    <row r="4" spans="1:5" x14ac:dyDescent="0.35">
      <c r="A4" t="str">
        <f>metadata!A58</f>
        <v>PatchD_PT1_3</v>
      </c>
      <c r="B4">
        <v>7.86</v>
      </c>
      <c r="C4" s="5">
        <v>7.1230545904526164</v>
      </c>
      <c r="D4">
        <f>11.35*1954/1000</f>
        <v>22.177899999999998</v>
      </c>
      <c r="E4">
        <f>AVERAGE(D14:D19)</f>
        <v>21.073166666666665</v>
      </c>
    </row>
    <row r="5" spans="1:5" x14ac:dyDescent="0.35">
      <c r="A5" t="str">
        <f>metadata!A59</f>
        <v>PatchD_PT1_4</v>
      </c>
      <c r="B5">
        <v>8.1</v>
      </c>
      <c r="C5" s="5">
        <v>15.694897965942291</v>
      </c>
      <c r="D5">
        <f>11.35*2380/1000</f>
        <v>27.013000000000002</v>
      </c>
    </row>
    <row r="6" spans="1:5" x14ac:dyDescent="0.35">
      <c r="A6" t="str">
        <f>metadata!A60</f>
        <v>PatchD_PT1_5</v>
      </c>
      <c r="B6">
        <v>8.23</v>
      </c>
      <c r="C6" s="5">
        <v>16.035393368939499</v>
      </c>
      <c r="D6">
        <f>11.35*2000/1000</f>
        <v>22.7</v>
      </c>
    </row>
    <row r="7" spans="1:5" x14ac:dyDescent="0.35">
      <c r="A7" t="str">
        <f>metadata!A61</f>
        <v>PatchD_PT1_6</v>
      </c>
      <c r="B7">
        <v>8.4700000000000006</v>
      </c>
      <c r="C7">
        <v>14.469660573616094</v>
      </c>
      <c r="D7">
        <f>11.35*1407/1000</f>
        <v>15.969449999999998</v>
      </c>
    </row>
    <row r="8" spans="1:5" x14ac:dyDescent="0.35">
      <c r="A8" t="str">
        <f>metadata!A62</f>
        <v xml:space="preserve">PatchD_PT2_1                                                                                                             </v>
      </c>
      <c r="B8">
        <v>7.95</v>
      </c>
      <c r="C8" s="5">
        <v>14.910121614419296</v>
      </c>
      <c r="D8">
        <f>11.35*1335/1000</f>
        <v>15.15225</v>
      </c>
    </row>
    <row r="9" spans="1:5" x14ac:dyDescent="0.35">
      <c r="A9" t="str">
        <f>metadata!A63</f>
        <v>PatchD_PT2_2</v>
      </c>
      <c r="B9">
        <v>8.09</v>
      </c>
      <c r="C9" s="5">
        <v>14.420263660291669</v>
      </c>
      <c r="D9">
        <f>11.35*1644/1000</f>
        <v>18.659399999999998</v>
      </c>
    </row>
    <row r="10" spans="1:5" x14ac:dyDescent="0.35">
      <c r="A10" t="str">
        <f>metadata!A64</f>
        <v>PatchD_PT2_3</v>
      </c>
      <c r="B10">
        <v>8.06</v>
      </c>
      <c r="C10" s="5">
        <v>13.978805394990365</v>
      </c>
      <c r="D10">
        <f>11.35*2780/1000</f>
        <v>31.553000000000001</v>
      </c>
    </row>
    <row r="11" spans="1:5" x14ac:dyDescent="0.35">
      <c r="A11" t="str">
        <f>metadata!A65</f>
        <v>PatchD_PT2_4</v>
      </c>
      <c r="B11">
        <v>8.17</v>
      </c>
      <c r="C11" s="5">
        <v>16.722080865530579</v>
      </c>
      <c r="D11">
        <f>11.35*2800/1000</f>
        <v>31.78</v>
      </c>
    </row>
    <row r="12" spans="1:5" x14ac:dyDescent="0.35">
      <c r="A12" t="str">
        <f>metadata!A66</f>
        <v>PatchD_PT2_5</v>
      </c>
      <c r="B12">
        <v>8.32</v>
      </c>
      <c r="C12" s="5">
        <v>15.502543485395476</v>
      </c>
      <c r="D12">
        <f>11.35*2570/1000</f>
        <v>29.169499999999999</v>
      </c>
    </row>
    <row r="13" spans="1:5" x14ac:dyDescent="0.35">
      <c r="A13" t="str">
        <f>metadata!A67</f>
        <v>PatchD_PT2_6</v>
      </c>
      <c r="B13">
        <v>8.4600000000000009</v>
      </c>
      <c r="C13">
        <v>15.646323882748682</v>
      </c>
      <c r="D13">
        <f>11.35*1677/1000</f>
        <v>19.033950000000001</v>
      </c>
    </row>
    <row r="14" spans="1:5" x14ac:dyDescent="0.35">
      <c r="A14" t="str">
        <f>metadata!A68</f>
        <v xml:space="preserve">PatchD_PT3_1                                                                                                </v>
      </c>
      <c r="B14">
        <v>7.68</v>
      </c>
      <c r="C14" s="5">
        <v>12.792469440964341</v>
      </c>
      <c r="D14">
        <f>11.35*1703/1000</f>
        <v>19.329049999999999</v>
      </c>
    </row>
    <row r="15" spans="1:5" x14ac:dyDescent="0.35">
      <c r="A15" t="str">
        <f>metadata!A69</f>
        <v>PatchD_PT3_2</v>
      </c>
      <c r="B15">
        <v>8.25</v>
      </c>
      <c r="C15" s="5">
        <v>12.156203602543632</v>
      </c>
      <c r="D15">
        <f>11.35*1493/1000</f>
        <v>16.945550000000001</v>
      </c>
    </row>
    <row r="16" spans="1:5" x14ac:dyDescent="0.35">
      <c r="A16" t="str">
        <f>metadata!A70</f>
        <v>PatchD_PT3_3</v>
      </c>
      <c r="B16">
        <v>8.23</v>
      </c>
      <c r="C16" s="5">
        <v>13.465940604043775</v>
      </c>
      <c r="D16">
        <f>11.35*2220/1000</f>
        <v>25.196999999999999</v>
      </c>
    </row>
    <row r="17" spans="1:4" x14ac:dyDescent="0.35">
      <c r="A17" t="str">
        <f>metadata!A71</f>
        <v>PatchD_PT3_4</v>
      </c>
      <c r="B17">
        <v>8.27</v>
      </c>
      <c r="C17" s="5">
        <v>14.220413965515124</v>
      </c>
      <c r="D17">
        <f>11.35*2420/1000</f>
        <v>27.466999999999999</v>
      </c>
    </row>
    <row r="18" spans="1:4" x14ac:dyDescent="0.35">
      <c r="A18" t="str">
        <f>metadata!A72</f>
        <v>PatchD_PT3_5</v>
      </c>
      <c r="B18">
        <v>8.36</v>
      </c>
      <c r="C18" s="5">
        <v>14.832645333389642</v>
      </c>
      <c r="D18">
        <f>11.35*1979/1000</f>
        <v>22.461649999999999</v>
      </c>
    </row>
    <row r="19" spans="1:4" x14ac:dyDescent="0.35">
      <c r="A19" t="str">
        <f>metadata!A73</f>
        <v>PatchD_PT3_6</v>
      </c>
      <c r="B19">
        <v>8.48</v>
      </c>
      <c r="C19">
        <v>13.056209055702332</v>
      </c>
      <c r="D19">
        <f>11.35*1325/1000</f>
        <v>15.03875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workbookViewId="0">
      <selection activeCell="E1" sqref="E1:E4"/>
    </sheetView>
  </sheetViews>
  <sheetFormatPr baseColWidth="10" defaultRowHeight="14.5" x14ac:dyDescent="0.35"/>
  <sheetData>
    <row r="1" spans="1:5" x14ac:dyDescent="0.35">
      <c r="A1" s="6" t="s">
        <v>0</v>
      </c>
      <c r="B1" s="6" t="s">
        <v>5</v>
      </c>
      <c r="C1" s="6" t="s">
        <v>6</v>
      </c>
      <c r="D1" s="6" t="s">
        <v>15</v>
      </c>
    </row>
    <row r="2" spans="1:5" x14ac:dyDescent="0.35">
      <c r="A2" t="str">
        <f>metadata!A74</f>
        <v xml:space="preserve">PatchE_PT1_1                                                                                                      </v>
      </c>
      <c r="B2">
        <v>7.76</v>
      </c>
      <c r="C2">
        <v>10.05885856427145</v>
      </c>
      <c r="D2" s="7">
        <v>53.118000000000002</v>
      </c>
      <c r="E2">
        <f>AVERAGE(D2:D7)</f>
        <v>52.5505</v>
      </c>
    </row>
    <row r="3" spans="1:5" x14ac:dyDescent="0.35">
      <c r="A3" t="str">
        <f>metadata!A75</f>
        <v xml:space="preserve">PatchE_PT1_2                                                                                                      </v>
      </c>
      <c r="B3">
        <v>7.97</v>
      </c>
      <c r="C3">
        <v>12.475562701836488</v>
      </c>
      <c r="D3" s="7">
        <v>57.9985</v>
      </c>
      <c r="E3">
        <f>AVERAGE(D8:D13)</f>
        <v>66.605583333333342</v>
      </c>
    </row>
    <row r="4" spans="1:5" x14ac:dyDescent="0.35">
      <c r="A4" t="str">
        <f>metadata!A76</f>
        <v>PatchE_PT1_3</v>
      </c>
      <c r="B4">
        <v>7.8</v>
      </c>
      <c r="C4">
        <v>11.21987145152651</v>
      </c>
      <c r="D4" s="7">
        <v>45.286499999999997</v>
      </c>
      <c r="E4">
        <f>AVERAGE(D14:D19)</f>
        <v>55.955499999999994</v>
      </c>
    </row>
    <row r="5" spans="1:5" x14ac:dyDescent="0.35">
      <c r="A5" t="str">
        <f>metadata!A77</f>
        <v>PatchE_PT1_4</v>
      </c>
      <c r="B5">
        <v>7.91</v>
      </c>
      <c r="C5">
        <v>17.185354337998174</v>
      </c>
      <c r="D5" s="7">
        <v>54.593499999999999</v>
      </c>
    </row>
    <row r="6" spans="1:5" x14ac:dyDescent="0.35">
      <c r="A6" t="str">
        <f>metadata!A78</f>
        <v>PatchE_PT1_5</v>
      </c>
      <c r="B6">
        <v>7.96</v>
      </c>
      <c r="C6">
        <v>16.915297932771683</v>
      </c>
      <c r="D6" s="7">
        <v>55.841999999999999</v>
      </c>
    </row>
    <row r="7" spans="1:5" x14ac:dyDescent="0.35">
      <c r="A7" t="str">
        <f>metadata!A79</f>
        <v>PatchE_PT1_6</v>
      </c>
      <c r="B7">
        <v>8.1300000000000008</v>
      </c>
      <c r="C7">
        <v>18.873084201551354</v>
      </c>
      <c r="D7" s="7">
        <v>48.464500000000001</v>
      </c>
    </row>
    <row r="8" spans="1:5" x14ac:dyDescent="0.35">
      <c r="A8" t="str">
        <f>metadata!A80</f>
        <v xml:space="preserve">PatchE_PT2_1                                                                                                          </v>
      </c>
      <c r="B8">
        <v>7.57</v>
      </c>
      <c r="C8">
        <v>10.621426602684155</v>
      </c>
      <c r="D8" s="7">
        <v>82.968500000000006</v>
      </c>
    </row>
    <row r="9" spans="1:5" x14ac:dyDescent="0.35">
      <c r="A9" t="str">
        <f>metadata!A81</f>
        <v>PatchE_PT2_2</v>
      </c>
      <c r="B9">
        <v>7.87</v>
      </c>
      <c r="C9">
        <v>15.21998670198111</v>
      </c>
      <c r="D9" s="7">
        <v>57.884999999999998</v>
      </c>
    </row>
    <row r="10" spans="1:5" x14ac:dyDescent="0.35">
      <c r="A10" t="str">
        <f>metadata!A82</f>
        <v>PatchE_PT2_3</v>
      </c>
      <c r="B10">
        <v>7.91</v>
      </c>
      <c r="C10">
        <v>9.9577703226446612</v>
      </c>
      <c r="D10" s="7">
        <v>56.976999999999997</v>
      </c>
    </row>
    <row r="11" spans="1:5" x14ac:dyDescent="0.35">
      <c r="A11" t="str">
        <f>metadata!A83</f>
        <v>PatchE_PT2_4</v>
      </c>
      <c r="B11">
        <v>7.89</v>
      </c>
      <c r="C11">
        <v>12.924509310518369</v>
      </c>
      <c r="D11" s="7">
        <v>63.332999999999998</v>
      </c>
    </row>
    <row r="12" spans="1:5" x14ac:dyDescent="0.35">
      <c r="A12" t="str">
        <f>metadata!A84</f>
        <v>PatchE_PT2_5</v>
      </c>
      <c r="B12">
        <v>7.77</v>
      </c>
      <c r="C12">
        <v>15.517989343141421</v>
      </c>
      <c r="D12" s="7">
        <v>72.753500000000003</v>
      </c>
    </row>
    <row r="13" spans="1:5" x14ac:dyDescent="0.35">
      <c r="A13" t="str">
        <f>metadata!A85</f>
        <v>PatchE_PT2_6</v>
      </c>
      <c r="B13">
        <v>7.77</v>
      </c>
      <c r="C13">
        <v>18.464499832618152</v>
      </c>
      <c r="D13" s="7">
        <v>65.716499999999996</v>
      </c>
    </row>
    <row r="14" spans="1:5" x14ac:dyDescent="0.35">
      <c r="A14" t="str">
        <f>metadata!A86</f>
        <v xml:space="preserve">PatchE_PT3_1                                                                                                         </v>
      </c>
      <c r="B14">
        <v>7.34</v>
      </c>
      <c r="C14">
        <v>11.527844744455161</v>
      </c>
      <c r="D14" s="7">
        <v>47.896999999999998</v>
      </c>
    </row>
    <row r="15" spans="1:5" x14ac:dyDescent="0.35">
      <c r="A15" t="str">
        <f>metadata!A87</f>
        <v>PatchE_PT3_2</v>
      </c>
      <c r="B15">
        <v>7.48</v>
      </c>
      <c r="C15">
        <v>13.855675591738935</v>
      </c>
      <c r="D15" s="7">
        <v>47.216000000000001</v>
      </c>
    </row>
    <row r="16" spans="1:5" x14ac:dyDescent="0.35">
      <c r="A16" t="str">
        <f>metadata!A88</f>
        <v>PatchE_PT3_3</v>
      </c>
      <c r="B16">
        <v>7.44</v>
      </c>
      <c r="C16">
        <v>11.998561368971004</v>
      </c>
      <c r="D16" s="7">
        <v>52.664000000000001</v>
      </c>
    </row>
    <row r="17" spans="1:4" x14ac:dyDescent="0.35">
      <c r="A17" t="str">
        <f>metadata!A89</f>
        <v>PatchE_PT3_4</v>
      </c>
      <c r="B17">
        <v>7.57</v>
      </c>
      <c r="C17">
        <v>16.51861638327658</v>
      </c>
      <c r="D17" s="7">
        <v>62.311500000000002</v>
      </c>
    </row>
    <row r="18" spans="1:4" x14ac:dyDescent="0.35">
      <c r="A18" t="str">
        <f>metadata!A90</f>
        <v>PatchE_PT3_5</v>
      </c>
      <c r="B18">
        <v>7.64</v>
      </c>
      <c r="C18">
        <v>17.321259276210395</v>
      </c>
      <c r="D18" s="7">
        <v>65.149000000000001</v>
      </c>
    </row>
    <row r="19" spans="1:4" x14ac:dyDescent="0.35">
      <c r="A19" t="str">
        <f>metadata!A91</f>
        <v>PatchE_PT3_6</v>
      </c>
      <c r="B19">
        <v>7.93</v>
      </c>
      <c r="C19">
        <v>19.110080208612231</v>
      </c>
      <c r="D19" s="7">
        <v>60.4955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9"/>
  <sheetViews>
    <sheetView workbookViewId="0">
      <selection activeCell="E2" sqref="E2:E4"/>
    </sheetView>
  </sheetViews>
  <sheetFormatPr baseColWidth="10" defaultRowHeight="14.5" x14ac:dyDescent="0.35"/>
  <sheetData>
    <row r="1" spans="1:5" ht="15" x14ac:dyDescent="0.4">
      <c r="A1" s="6" t="s">
        <v>0</v>
      </c>
      <c r="B1" s="6" t="s">
        <v>5</v>
      </c>
      <c r="C1" s="6" t="s">
        <v>6</v>
      </c>
      <c r="D1" s="6" t="s">
        <v>15</v>
      </c>
    </row>
    <row r="2" spans="1:5" x14ac:dyDescent="0.35">
      <c r="A2" t="str">
        <f>metadata!A92</f>
        <v xml:space="preserve">PatchF_PT1_1                                                                                                    </v>
      </c>
      <c r="B2">
        <v>7.47</v>
      </c>
      <c r="C2">
        <v>13.305812785897581</v>
      </c>
      <c r="D2">
        <f>11.35*9910/1000</f>
        <v>112.4785</v>
      </c>
      <c r="E2">
        <f>AVERAGE(D2:D7)</f>
        <v>97.439749999999989</v>
      </c>
    </row>
    <row r="3" spans="1:5" x14ac:dyDescent="0.35">
      <c r="A3" t="str">
        <f>metadata!A93</f>
        <v xml:space="preserve">PatchF_PT1_2                                                                                                      </v>
      </c>
      <c r="B3">
        <v>7.61</v>
      </c>
      <c r="C3">
        <v>11.770390026535825</v>
      </c>
      <c r="D3">
        <f>11.35*7000/1000</f>
        <v>79.45</v>
      </c>
      <c r="E3">
        <f>AVERAGE(D8:D13)</f>
        <v>77.047583333333336</v>
      </c>
    </row>
    <row r="4" spans="1:5" x14ac:dyDescent="0.35">
      <c r="A4" t="str">
        <f>metadata!A94</f>
        <v>PatchF_PT1_3</v>
      </c>
      <c r="B4">
        <v>7.57</v>
      </c>
      <c r="C4">
        <v>9.5673603504928799</v>
      </c>
      <c r="D4">
        <f>11.35*7340/1000</f>
        <v>83.308999999999997</v>
      </c>
      <c r="E4">
        <f>AVERAGE(D14:D19)</f>
        <v>87.659833333333324</v>
      </c>
    </row>
    <row r="5" spans="1:5" x14ac:dyDescent="0.35">
      <c r="A5" t="str">
        <f>metadata!A95</f>
        <v>PatchF_PT1_4</v>
      </c>
      <c r="B5">
        <v>7.49</v>
      </c>
      <c r="C5">
        <v>16.812392735254509</v>
      </c>
      <c r="D5">
        <f>11.35*9120/1000</f>
        <v>103.512</v>
      </c>
    </row>
    <row r="6" spans="1:5" x14ac:dyDescent="0.35">
      <c r="A6" t="str">
        <f>metadata!A96</f>
        <v>PatchF_PT1_5</v>
      </c>
      <c r="B6">
        <v>7.64</v>
      </c>
      <c r="C6">
        <v>17.06416224247841</v>
      </c>
      <c r="D6">
        <f>11.35*8340/1000</f>
        <v>94.659000000000006</v>
      </c>
    </row>
    <row r="7" spans="1:5" x14ac:dyDescent="0.35">
      <c r="A7" t="str">
        <f>metadata!A97</f>
        <v>PatchF_PT1_6</v>
      </c>
      <c r="B7">
        <v>7.64</v>
      </c>
      <c r="C7">
        <v>17.01819630761057</v>
      </c>
      <c r="D7">
        <f>11.35*9800/1000</f>
        <v>111.23</v>
      </c>
    </row>
    <row r="8" spans="1:5" x14ac:dyDescent="0.35">
      <c r="A8" t="str">
        <f>metadata!A98</f>
        <v xml:space="preserve">PatchF_PT2_1                                                                                                             </v>
      </c>
      <c r="B8">
        <v>7.65</v>
      </c>
      <c r="C8">
        <v>10.587567310157874</v>
      </c>
      <c r="D8">
        <f>11.35*6430/1000</f>
        <v>72.980500000000006</v>
      </c>
    </row>
    <row r="9" spans="1:5" x14ac:dyDescent="0.35">
      <c r="A9" t="str">
        <f>metadata!A99</f>
        <v>PatchF_PT2_2</v>
      </c>
      <c r="B9">
        <v>7.74</v>
      </c>
      <c r="C9">
        <v>14.61749780192117</v>
      </c>
      <c r="D9">
        <f>11.35*5710/1000</f>
        <v>64.808499999999995</v>
      </c>
    </row>
    <row r="10" spans="1:5" x14ac:dyDescent="0.35">
      <c r="A10" t="str">
        <f>metadata!A100</f>
        <v>PatchF_PT2_3</v>
      </c>
      <c r="B10">
        <v>7.82</v>
      </c>
      <c r="C10">
        <v>28.612740887537807</v>
      </c>
      <c r="D10">
        <f>11.35*5920/1000</f>
        <v>67.191999999999993</v>
      </c>
    </row>
    <row r="11" spans="1:5" x14ac:dyDescent="0.35">
      <c r="A11" t="str">
        <f>metadata!A101</f>
        <v>PatchF_PT2_4</v>
      </c>
      <c r="B11">
        <v>7.79</v>
      </c>
      <c r="C11">
        <v>15.345148867447934</v>
      </c>
      <c r="D11">
        <f>11.35*7050/1000</f>
        <v>80.017499999999998</v>
      </c>
    </row>
    <row r="12" spans="1:5" x14ac:dyDescent="0.35">
      <c r="A12" t="str">
        <f>metadata!A102</f>
        <v>PatchF_PT2_5</v>
      </c>
      <c r="B12">
        <v>7.77</v>
      </c>
      <c r="C12">
        <v>15.960976765909395</v>
      </c>
      <c r="D12">
        <f>11.35*7160/1000</f>
        <v>81.266000000000005</v>
      </c>
    </row>
    <row r="13" spans="1:5" x14ac:dyDescent="0.35">
      <c r="A13" t="str">
        <f>metadata!A103</f>
        <v>PatchF_PT2_6</v>
      </c>
      <c r="B13">
        <v>7.68</v>
      </c>
      <c r="C13">
        <v>17.901872076085372</v>
      </c>
      <c r="D13">
        <f>11.35*8460/1000</f>
        <v>96.021000000000001</v>
      </c>
    </row>
    <row r="14" spans="1:5" x14ac:dyDescent="0.35">
      <c r="A14" t="str">
        <f>metadata!A104</f>
        <v xml:space="preserve">PatchF_PT3_1                                                                                                         </v>
      </c>
      <c r="B14">
        <v>7.42</v>
      </c>
      <c r="C14">
        <v>12.37375240589718</v>
      </c>
      <c r="D14">
        <f>11.35*8470/1000</f>
        <v>96.134500000000003</v>
      </c>
    </row>
    <row r="15" spans="1:5" x14ac:dyDescent="0.35">
      <c r="A15" t="str">
        <f>metadata!A105</f>
        <v>PatchF_PT3_2</v>
      </c>
      <c r="B15">
        <v>7.55</v>
      </c>
      <c r="C15">
        <v>15.070738385500377</v>
      </c>
      <c r="D15">
        <f>11.35*6330/1000</f>
        <v>71.845500000000001</v>
      </c>
    </row>
    <row r="16" spans="1:5" x14ac:dyDescent="0.35">
      <c r="A16" t="str">
        <f>metadata!A106</f>
        <v>PatchF_PT3_3</v>
      </c>
      <c r="B16">
        <v>7.61</v>
      </c>
      <c r="C16">
        <v>14.489824440693631</v>
      </c>
      <c r="D16">
        <f>11.35*6680/1000</f>
        <v>75.817999999999998</v>
      </c>
    </row>
    <row r="17" spans="1:4" x14ac:dyDescent="0.35">
      <c r="A17" t="str">
        <f>metadata!A107</f>
        <v>PatchF_PT3_4</v>
      </c>
      <c r="B17">
        <v>7.54</v>
      </c>
      <c r="C17">
        <v>18.008674335281913</v>
      </c>
      <c r="D17">
        <f>11.35*7570/1000</f>
        <v>85.919499999999999</v>
      </c>
    </row>
    <row r="18" spans="1:4" x14ac:dyDescent="0.35">
      <c r="A18" t="str">
        <f>metadata!A108</f>
        <v>PatchF_PT3_5</v>
      </c>
      <c r="B18">
        <v>7.59</v>
      </c>
      <c r="C18">
        <v>18.031577317991843</v>
      </c>
      <c r="D18">
        <f>11.35*8190/1000</f>
        <v>92.956500000000005</v>
      </c>
    </row>
    <row r="19" spans="1:4" x14ac:dyDescent="0.35">
      <c r="A19" t="str">
        <f>metadata!A109</f>
        <v>PatchF_PT3_6</v>
      </c>
      <c r="B19">
        <v>7.62</v>
      </c>
      <c r="C19">
        <v>18.060055693493727</v>
      </c>
      <c r="D19">
        <f>11.35*9100/1000</f>
        <v>103.285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metadata</vt:lpstr>
      <vt:lpstr>Feuil1</vt:lpstr>
      <vt:lpstr>global</vt:lpstr>
      <vt:lpstr>patchA</vt:lpstr>
      <vt:lpstr>patchB</vt:lpstr>
      <vt:lpstr>patchC</vt:lpstr>
      <vt:lpstr>patchD</vt:lpstr>
      <vt:lpstr>patchE</vt:lpstr>
      <vt:lpstr>patchF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Lavergne</dc:creator>
  <cp:lastModifiedBy>Lucie Lavergne</cp:lastModifiedBy>
  <dcterms:created xsi:type="dcterms:W3CDTF">2023-12-12T10:39:32Z</dcterms:created>
  <dcterms:modified xsi:type="dcterms:W3CDTF">2023-12-18T20:22:35Z</dcterms:modified>
</cp:coreProperties>
</file>