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juneandronick/june/work/research/review-and-chair/2022-ITP/data/"/>
    </mc:Choice>
  </mc:AlternateContent>
  <xr:revisionPtr revIDLastSave="0" documentId="13_ncr:1_{30277020-E843-544C-BC98-FD518B6827D8}" xr6:coauthVersionLast="47" xr6:coauthVersionMax="47" xr10:uidLastSave="{00000000-0000-0000-0000-000000000000}"/>
  <bookViews>
    <workbookView xWindow="0" yWindow="500" windowWidth="40960" windowHeight="22540" xr2:uid="{00000000-000D-0000-FFFF-FFFF00000000}"/>
  </bookViews>
  <sheets>
    <sheet name="Past authors" sheetId="1" r:id="rId1"/>
    <sheet name="PC 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0" i="2" l="1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4" i="2"/>
  <c r="E84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G564" i="1"/>
  <c r="E564" i="1"/>
  <c r="C564" i="1"/>
  <c r="D564" i="1" s="1"/>
  <c r="G563" i="1"/>
  <c r="E563" i="1"/>
  <c r="C563" i="1"/>
  <c r="D563" i="1" s="1"/>
  <c r="G562" i="1"/>
  <c r="E562" i="1"/>
  <c r="C562" i="1"/>
  <c r="D562" i="1" s="1"/>
  <c r="G561" i="1"/>
  <c r="E561" i="1"/>
  <c r="C561" i="1"/>
  <c r="D561" i="1" s="1"/>
  <c r="G560" i="1"/>
  <c r="E560" i="1"/>
  <c r="C560" i="1"/>
  <c r="D560" i="1" s="1"/>
  <c r="G559" i="1"/>
  <c r="E559" i="1"/>
  <c r="C559" i="1"/>
  <c r="D559" i="1" s="1"/>
  <c r="G558" i="1"/>
  <c r="E558" i="1"/>
  <c r="C558" i="1"/>
  <c r="D558" i="1" s="1"/>
  <c r="G557" i="1"/>
  <c r="E557" i="1"/>
  <c r="C557" i="1"/>
  <c r="D557" i="1" s="1"/>
  <c r="G556" i="1"/>
  <c r="E556" i="1"/>
  <c r="C556" i="1"/>
  <c r="D556" i="1" s="1"/>
  <c r="G555" i="1"/>
  <c r="E555" i="1"/>
  <c r="C555" i="1"/>
  <c r="D555" i="1" s="1"/>
  <c r="G554" i="1"/>
  <c r="E554" i="1"/>
  <c r="D554" i="1"/>
  <c r="C554" i="1"/>
  <c r="G553" i="1"/>
  <c r="E553" i="1"/>
  <c r="C553" i="1"/>
  <c r="D553" i="1" s="1"/>
  <c r="G552" i="1"/>
  <c r="E552" i="1"/>
  <c r="D552" i="1"/>
  <c r="C552" i="1"/>
  <c r="G551" i="1"/>
  <c r="E551" i="1"/>
  <c r="C551" i="1"/>
  <c r="D551" i="1" s="1"/>
  <c r="G550" i="1"/>
  <c r="E550" i="1"/>
  <c r="C550" i="1"/>
  <c r="D550" i="1" s="1"/>
  <c r="G549" i="1"/>
  <c r="E549" i="1"/>
  <c r="C549" i="1"/>
  <c r="D549" i="1" s="1"/>
  <c r="G548" i="1"/>
  <c r="E548" i="1"/>
  <c r="C548" i="1"/>
  <c r="D548" i="1" s="1"/>
  <c r="G547" i="1"/>
  <c r="E547" i="1"/>
  <c r="C547" i="1"/>
  <c r="D547" i="1" s="1"/>
  <c r="G546" i="1"/>
  <c r="E546" i="1"/>
  <c r="C546" i="1"/>
  <c r="D546" i="1" s="1"/>
  <c r="G545" i="1"/>
  <c r="E545" i="1"/>
  <c r="C545" i="1"/>
  <c r="D545" i="1" s="1"/>
  <c r="G544" i="1"/>
  <c r="E544" i="1"/>
  <c r="C544" i="1"/>
  <c r="D544" i="1" s="1"/>
  <c r="G543" i="1"/>
  <c r="E543" i="1"/>
  <c r="C543" i="1"/>
  <c r="D543" i="1" s="1"/>
  <c r="G542" i="1"/>
  <c r="E542" i="1"/>
  <c r="C542" i="1"/>
  <c r="D542" i="1" s="1"/>
  <c r="G541" i="1"/>
  <c r="E541" i="1"/>
  <c r="C541" i="1"/>
  <c r="D541" i="1" s="1"/>
  <c r="G540" i="1"/>
  <c r="E540" i="1"/>
  <c r="C540" i="1"/>
  <c r="D540" i="1" s="1"/>
  <c r="G539" i="1"/>
  <c r="E539" i="1"/>
  <c r="C539" i="1"/>
  <c r="D539" i="1" s="1"/>
  <c r="G538" i="1"/>
  <c r="E538" i="1"/>
  <c r="D538" i="1"/>
  <c r="C538" i="1"/>
  <c r="G537" i="1"/>
  <c r="E537" i="1"/>
  <c r="C537" i="1"/>
  <c r="D537" i="1" s="1"/>
  <c r="G536" i="1"/>
  <c r="E536" i="1"/>
  <c r="D536" i="1"/>
  <c r="C536" i="1"/>
  <c r="G535" i="1"/>
  <c r="E535" i="1"/>
  <c r="C535" i="1"/>
  <c r="D535" i="1" s="1"/>
  <c r="G534" i="1"/>
  <c r="E534" i="1"/>
  <c r="D534" i="1"/>
  <c r="C534" i="1"/>
  <c r="G533" i="1"/>
  <c r="E533" i="1"/>
  <c r="C533" i="1"/>
  <c r="D533" i="1" s="1"/>
  <c r="G532" i="1"/>
  <c r="E532" i="1"/>
  <c r="C532" i="1"/>
  <c r="D532" i="1" s="1"/>
  <c r="G531" i="1"/>
  <c r="E531" i="1"/>
  <c r="C531" i="1"/>
  <c r="D531" i="1" s="1"/>
  <c r="G530" i="1"/>
  <c r="E530" i="1"/>
  <c r="D530" i="1"/>
  <c r="C530" i="1"/>
  <c r="G529" i="1"/>
  <c r="E529" i="1"/>
  <c r="C529" i="1"/>
  <c r="D529" i="1" s="1"/>
  <c r="G528" i="1"/>
  <c r="E528" i="1"/>
  <c r="C528" i="1"/>
  <c r="D528" i="1" s="1"/>
  <c r="G527" i="1"/>
  <c r="E527" i="1"/>
  <c r="C527" i="1"/>
  <c r="D527" i="1" s="1"/>
  <c r="G526" i="1"/>
  <c r="E526" i="1"/>
  <c r="C526" i="1"/>
  <c r="D526" i="1" s="1"/>
  <c r="G525" i="1"/>
  <c r="E525" i="1"/>
  <c r="C525" i="1"/>
  <c r="D525" i="1" s="1"/>
  <c r="G524" i="1"/>
  <c r="E524" i="1"/>
  <c r="C524" i="1"/>
  <c r="D524" i="1" s="1"/>
  <c r="G523" i="1"/>
  <c r="E523" i="1"/>
  <c r="C523" i="1"/>
  <c r="D523" i="1" s="1"/>
  <c r="G522" i="1"/>
  <c r="E522" i="1"/>
  <c r="D522" i="1"/>
  <c r="C522" i="1"/>
  <c r="G521" i="1"/>
  <c r="E521" i="1"/>
  <c r="C521" i="1"/>
  <c r="D521" i="1" s="1"/>
  <c r="G520" i="1"/>
  <c r="E520" i="1"/>
  <c r="D520" i="1"/>
  <c r="C520" i="1"/>
  <c r="G519" i="1"/>
  <c r="E519" i="1"/>
  <c r="C519" i="1"/>
  <c r="D519" i="1" s="1"/>
  <c r="G518" i="1"/>
  <c r="E518" i="1"/>
  <c r="C518" i="1"/>
  <c r="D518" i="1" s="1"/>
  <c r="G517" i="1"/>
  <c r="E517" i="1"/>
  <c r="C517" i="1"/>
  <c r="D517" i="1" s="1"/>
  <c r="G516" i="1"/>
  <c r="E516" i="1"/>
  <c r="C516" i="1"/>
  <c r="D516" i="1" s="1"/>
  <c r="G515" i="1"/>
  <c r="E515" i="1"/>
  <c r="C515" i="1"/>
  <c r="D515" i="1" s="1"/>
  <c r="G514" i="1"/>
  <c r="E514" i="1"/>
  <c r="C514" i="1"/>
  <c r="D514" i="1" s="1"/>
  <c r="G513" i="1"/>
  <c r="E513" i="1"/>
  <c r="C513" i="1"/>
  <c r="D513" i="1" s="1"/>
  <c r="G512" i="1"/>
  <c r="E512" i="1"/>
  <c r="C512" i="1"/>
  <c r="D512" i="1" s="1"/>
  <c r="G511" i="1"/>
  <c r="E511" i="1"/>
  <c r="C511" i="1"/>
  <c r="D511" i="1" s="1"/>
  <c r="G510" i="1"/>
  <c r="E510" i="1"/>
  <c r="C510" i="1"/>
  <c r="D510" i="1" s="1"/>
  <c r="G509" i="1"/>
  <c r="E509" i="1"/>
  <c r="C509" i="1"/>
  <c r="D509" i="1" s="1"/>
  <c r="G508" i="1"/>
  <c r="E508" i="1"/>
  <c r="C508" i="1"/>
  <c r="D508" i="1" s="1"/>
  <c r="G507" i="1"/>
  <c r="E507" i="1"/>
  <c r="C507" i="1"/>
  <c r="D507" i="1" s="1"/>
  <c r="G506" i="1"/>
  <c r="E506" i="1"/>
  <c r="D506" i="1"/>
  <c r="C506" i="1"/>
  <c r="G505" i="1"/>
  <c r="E505" i="1"/>
  <c r="C505" i="1"/>
  <c r="D505" i="1" s="1"/>
  <c r="G504" i="1"/>
  <c r="E504" i="1"/>
  <c r="D504" i="1"/>
  <c r="C504" i="1"/>
  <c r="G503" i="1"/>
  <c r="E503" i="1"/>
  <c r="C503" i="1"/>
  <c r="D503" i="1" s="1"/>
  <c r="G502" i="1"/>
  <c r="E502" i="1"/>
  <c r="C502" i="1"/>
  <c r="D502" i="1" s="1"/>
  <c r="G501" i="1"/>
  <c r="E501" i="1"/>
  <c r="C501" i="1"/>
  <c r="D501" i="1" s="1"/>
  <c r="G500" i="1"/>
  <c r="E500" i="1"/>
  <c r="C500" i="1"/>
  <c r="D500" i="1" s="1"/>
  <c r="G499" i="1"/>
  <c r="E499" i="1"/>
  <c r="C499" i="1"/>
  <c r="D499" i="1" s="1"/>
  <c r="G498" i="1"/>
  <c r="E498" i="1"/>
  <c r="D498" i="1"/>
  <c r="C498" i="1"/>
  <c r="G497" i="1"/>
  <c r="E497" i="1"/>
  <c r="C497" i="1"/>
  <c r="D497" i="1" s="1"/>
  <c r="G496" i="1"/>
  <c r="E496" i="1"/>
  <c r="C496" i="1"/>
  <c r="D496" i="1" s="1"/>
  <c r="G495" i="1"/>
  <c r="E495" i="1"/>
  <c r="C495" i="1"/>
  <c r="D495" i="1" s="1"/>
  <c r="G494" i="1"/>
  <c r="E494" i="1"/>
  <c r="C494" i="1"/>
  <c r="D494" i="1" s="1"/>
  <c r="G493" i="1"/>
  <c r="E493" i="1"/>
  <c r="C493" i="1"/>
  <c r="D493" i="1" s="1"/>
  <c r="G492" i="1"/>
  <c r="E492" i="1"/>
  <c r="C492" i="1"/>
  <c r="D492" i="1" s="1"/>
  <c r="G491" i="1"/>
  <c r="E491" i="1"/>
  <c r="C491" i="1"/>
  <c r="D491" i="1" s="1"/>
  <c r="G490" i="1"/>
  <c r="E490" i="1"/>
  <c r="D490" i="1"/>
  <c r="C490" i="1"/>
  <c r="G489" i="1"/>
  <c r="E489" i="1"/>
  <c r="C489" i="1"/>
  <c r="D489" i="1" s="1"/>
  <c r="G488" i="1"/>
  <c r="E488" i="1"/>
  <c r="D488" i="1"/>
  <c r="C488" i="1"/>
  <c r="G487" i="1"/>
  <c r="E487" i="1"/>
  <c r="C487" i="1"/>
  <c r="D487" i="1" s="1"/>
  <c r="G486" i="1"/>
  <c r="E486" i="1"/>
  <c r="C486" i="1"/>
  <c r="D486" i="1" s="1"/>
  <c r="G485" i="1"/>
  <c r="E485" i="1"/>
  <c r="C485" i="1"/>
  <c r="D485" i="1" s="1"/>
  <c r="G484" i="1"/>
  <c r="E484" i="1"/>
  <c r="D484" i="1"/>
  <c r="C484" i="1"/>
  <c r="G483" i="1"/>
  <c r="E483" i="1"/>
  <c r="C483" i="1"/>
  <c r="D483" i="1" s="1"/>
  <c r="G482" i="1"/>
  <c r="E482" i="1"/>
  <c r="C482" i="1"/>
  <c r="D482" i="1" s="1"/>
  <c r="G481" i="1"/>
  <c r="E481" i="1"/>
  <c r="C481" i="1"/>
  <c r="D481" i="1" s="1"/>
  <c r="G480" i="1"/>
  <c r="E480" i="1"/>
  <c r="C480" i="1"/>
  <c r="D480" i="1" s="1"/>
  <c r="G479" i="1"/>
  <c r="E479" i="1"/>
  <c r="C479" i="1"/>
  <c r="D479" i="1" s="1"/>
  <c r="G478" i="1"/>
  <c r="E478" i="1"/>
  <c r="C478" i="1"/>
  <c r="D478" i="1" s="1"/>
  <c r="G477" i="1"/>
  <c r="E477" i="1"/>
  <c r="C477" i="1"/>
  <c r="D477" i="1" s="1"/>
  <c r="G476" i="1"/>
  <c r="E476" i="1"/>
  <c r="C476" i="1"/>
  <c r="D476" i="1" s="1"/>
  <c r="G475" i="1"/>
  <c r="E475" i="1"/>
  <c r="C475" i="1"/>
  <c r="D475" i="1" s="1"/>
  <c r="G474" i="1"/>
  <c r="E474" i="1"/>
  <c r="D474" i="1"/>
  <c r="C474" i="1"/>
  <c r="G473" i="1"/>
  <c r="E473" i="1"/>
  <c r="C473" i="1"/>
  <c r="D473" i="1" s="1"/>
  <c r="G472" i="1"/>
  <c r="E472" i="1"/>
  <c r="D472" i="1"/>
  <c r="C472" i="1"/>
  <c r="G471" i="1"/>
  <c r="E471" i="1"/>
  <c r="C471" i="1"/>
  <c r="D471" i="1" s="1"/>
  <c r="G470" i="1"/>
  <c r="E470" i="1"/>
  <c r="C470" i="1"/>
  <c r="D470" i="1" s="1"/>
  <c r="G469" i="1"/>
  <c r="E469" i="1"/>
  <c r="C469" i="1"/>
  <c r="D469" i="1" s="1"/>
  <c r="G468" i="1"/>
  <c r="E468" i="1"/>
  <c r="C468" i="1"/>
  <c r="D468" i="1" s="1"/>
  <c r="G467" i="1"/>
  <c r="E467" i="1"/>
  <c r="C467" i="1"/>
  <c r="D467" i="1" s="1"/>
  <c r="G466" i="1"/>
  <c r="E466" i="1"/>
  <c r="C466" i="1"/>
  <c r="D466" i="1" s="1"/>
  <c r="G465" i="1"/>
  <c r="E465" i="1"/>
  <c r="C465" i="1"/>
  <c r="D465" i="1" s="1"/>
  <c r="G464" i="1"/>
  <c r="E464" i="1"/>
  <c r="C464" i="1"/>
  <c r="D464" i="1" s="1"/>
  <c r="G463" i="1"/>
  <c r="E463" i="1"/>
  <c r="C463" i="1"/>
  <c r="D463" i="1" s="1"/>
  <c r="G462" i="1"/>
  <c r="E462" i="1"/>
  <c r="C462" i="1"/>
  <c r="D462" i="1" s="1"/>
  <c r="G461" i="1"/>
  <c r="E461" i="1"/>
  <c r="C461" i="1"/>
  <c r="D461" i="1" s="1"/>
  <c r="G460" i="1"/>
  <c r="E460" i="1"/>
  <c r="C460" i="1"/>
  <c r="D460" i="1" s="1"/>
  <c r="G459" i="1"/>
  <c r="E459" i="1"/>
  <c r="C459" i="1"/>
  <c r="D459" i="1" s="1"/>
  <c r="G458" i="1"/>
  <c r="E458" i="1"/>
  <c r="D458" i="1"/>
  <c r="C458" i="1"/>
  <c r="G457" i="1"/>
  <c r="E457" i="1"/>
  <c r="C457" i="1"/>
  <c r="D457" i="1" s="1"/>
  <c r="G456" i="1"/>
  <c r="E456" i="1"/>
  <c r="D456" i="1"/>
  <c r="C456" i="1"/>
  <c r="G455" i="1"/>
  <c r="E455" i="1"/>
  <c r="C455" i="1"/>
  <c r="D455" i="1" s="1"/>
  <c r="G454" i="1"/>
  <c r="E454" i="1"/>
  <c r="C454" i="1"/>
  <c r="D454" i="1" s="1"/>
  <c r="G453" i="1"/>
  <c r="E453" i="1"/>
  <c r="C453" i="1"/>
  <c r="D453" i="1" s="1"/>
  <c r="G452" i="1"/>
  <c r="E452" i="1"/>
  <c r="D452" i="1"/>
  <c r="C452" i="1"/>
  <c r="G451" i="1"/>
  <c r="E451" i="1"/>
  <c r="C451" i="1"/>
  <c r="D451" i="1" s="1"/>
  <c r="G450" i="1"/>
  <c r="E450" i="1"/>
  <c r="C450" i="1"/>
  <c r="D450" i="1" s="1"/>
  <c r="G449" i="1"/>
  <c r="E449" i="1"/>
  <c r="C449" i="1"/>
  <c r="D449" i="1" s="1"/>
  <c r="G448" i="1"/>
  <c r="E448" i="1"/>
  <c r="C448" i="1"/>
  <c r="D448" i="1" s="1"/>
  <c r="G447" i="1"/>
  <c r="E447" i="1"/>
  <c r="C447" i="1"/>
  <c r="D447" i="1" s="1"/>
  <c r="G446" i="1"/>
  <c r="E446" i="1"/>
  <c r="C446" i="1"/>
  <c r="D446" i="1" s="1"/>
  <c r="G445" i="1"/>
  <c r="E445" i="1"/>
  <c r="C445" i="1"/>
  <c r="D445" i="1" s="1"/>
  <c r="G444" i="1"/>
  <c r="E444" i="1"/>
  <c r="C444" i="1"/>
  <c r="D444" i="1" s="1"/>
  <c r="G443" i="1"/>
  <c r="E443" i="1"/>
  <c r="C443" i="1"/>
  <c r="D443" i="1" s="1"/>
  <c r="G442" i="1"/>
  <c r="E442" i="1"/>
  <c r="D442" i="1"/>
  <c r="C442" i="1"/>
  <c r="G441" i="1"/>
  <c r="E441" i="1"/>
  <c r="C441" i="1"/>
  <c r="D441" i="1" s="1"/>
  <c r="G440" i="1"/>
  <c r="E440" i="1"/>
  <c r="D440" i="1"/>
  <c r="C440" i="1"/>
  <c r="G439" i="1"/>
  <c r="E439" i="1"/>
  <c r="C439" i="1"/>
  <c r="D439" i="1" s="1"/>
  <c r="G438" i="1"/>
  <c r="E438" i="1"/>
  <c r="D438" i="1"/>
  <c r="C438" i="1"/>
  <c r="G437" i="1"/>
  <c r="E437" i="1"/>
  <c r="C437" i="1"/>
  <c r="D437" i="1" s="1"/>
  <c r="G436" i="1"/>
  <c r="E436" i="1"/>
  <c r="C436" i="1"/>
  <c r="D436" i="1" s="1"/>
  <c r="G435" i="1"/>
  <c r="E435" i="1"/>
  <c r="C435" i="1"/>
  <c r="D435" i="1" s="1"/>
  <c r="G434" i="1"/>
  <c r="E434" i="1"/>
  <c r="C434" i="1"/>
  <c r="D434" i="1" s="1"/>
  <c r="G433" i="1"/>
  <c r="E433" i="1"/>
  <c r="C433" i="1"/>
  <c r="D433" i="1" s="1"/>
  <c r="G432" i="1"/>
  <c r="E432" i="1"/>
  <c r="C432" i="1"/>
  <c r="D432" i="1" s="1"/>
  <c r="G431" i="1"/>
  <c r="E431" i="1"/>
  <c r="C431" i="1"/>
  <c r="D431" i="1" s="1"/>
  <c r="G430" i="1"/>
  <c r="E430" i="1"/>
  <c r="C430" i="1"/>
  <c r="D430" i="1" s="1"/>
  <c r="G429" i="1"/>
  <c r="E429" i="1"/>
  <c r="C429" i="1"/>
  <c r="D429" i="1" s="1"/>
  <c r="G428" i="1"/>
  <c r="E428" i="1"/>
  <c r="C428" i="1"/>
  <c r="D428" i="1" s="1"/>
  <c r="G427" i="1"/>
  <c r="E427" i="1"/>
  <c r="C427" i="1"/>
  <c r="D427" i="1" s="1"/>
  <c r="G426" i="1"/>
  <c r="E426" i="1"/>
  <c r="D426" i="1"/>
  <c r="C426" i="1"/>
  <c r="G425" i="1"/>
  <c r="E425" i="1"/>
  <c r="C425" i="1"/>
  <c r="D425" i="1" s="1"/>
  <c r="G424" i="1"/>
  <c r="E424" i="1"/>
  <c r="D424" i="1"/>
  <c r="C424" i="1"/>
  <c r="G423" i="1"/>
  <c r="E423" i="1"/>
  <c r="C423" i="1"/>
  <c r="D423" i="1" s="1"/>
  <c r="G422" i="1"/>
  <c r="E422" i="1"/>
  <c r="C422" i="1"/>
  <c r="D422" i="1" s="1"/>
  <c r="G421" i="1"/>
  <c r="E421" i="1"/>
  <c r="C421" i="1"/>
  <c r="D421" i="1" s="1"/>
  <c r="G420" i="1"/>
  <c r="E420" i="1"/>
  <c r="C420" i="1"/>
  <c r="D420" i="1" s="1"/>
  <c r="G419" i="1"/>
  <c r="E419" i="1"/>
  <c r="C419" i="1"/>
  <c r="D419" i="1" s="1"/>
  <c r="G418" i="1"/>
  <c r="E418" i="1"/>
  <c r="C418" i="1"/>
  <c r="D418" i="1" s="1"/>
  <c r="G417" i="1"/>
  <c r="E417" i="1"/>
  <c r="C417" i="1"/>
  <c r="D417" i="1" s="1"/>
  <c r="G416" i="1"/>
  <c r="E416" i="1"/>
  <c r="C416" i="1"/>
  <c r="D416" i="1" s="1"/>
  <c r="G415" i="1"/>
  <c r="E415" i="1"/>
  <c r="C415" i="1"/>
  <c r="D415" i="1" s="1"/>
  <c r="G414" i="1"/>
  <c r="E414" i="1"/>
  <c r="C414" i="1"/>
  <c r="D414" i="1" s="1"/>
  <c r="G413" i="1"/>
  <c r="E413" i="1"/>
  <c r="C413" i="1"/>
  <c r="D413" i="1" s="1"/>
  <c r="G412" i="1"/>
  <c r="E412" i="1"/>
  <c r="C412" i="1"/>
  <c r="D412" i="1" s="1"/>
  <c r="G411" i="1"/>
  <c r="E411" i="1"/>
  <c r="C411" i="1"/>
  <c r="D411" i="1" s="1"/>
  <c r="G410" i="1"/>
  <c r="E410" i="1"/>
  <c r="D410" i="1"/>
  <c r="C410" i="1"/>
  <c r="G409" i="1"/>
  <c r="E409" i="1"/>
  <c r="C409" i="1"/>
  <c r="D409" i="1" s="1"/>
  <c r="G408" i="1"/>
  <c r="E408" i="1"/>
  <c r="D408" i="1"/>
  <c r="C408" i="1"/>
  <c r="G407" i="1"/>
  <c r="E407" i="1"/>
  <c r="C407" i="1"/>
  <c r="D407" i="1" s="1"/>
  <c r="G406" i="1"/>
  <c r="E406" i="1"/>
  <c r="D406" i="1"/>
  <c r="C406" i="1"/>
  <c r="G405" i="1"/>
  <c r="E405" i="1"/>
  <c r="C405" i="1"/>
  <c r="D405" i="1" s="1"/>
  <c r="G404" i="1"/>
  <c r="E404" i="1"/>
  <c r="C404" i="1"/>
  <c r="D404" i="1" s="1"/>
  <c r="G403" i="1"/>
  <c r="E403" i="1"/>
  <c r="C403" i="1"/>
  <c r="D403" i="1" s="1"/>
  <c r="G402" i="1"/>
  <c r="E402" i="1"/>
  <c r="D402" i="1"/>
  <c r="C402" i="1"/>
  <c r="G401" i="1"/>
  <c r="E401" i="1"/>
  <c r="C401" i="1"/>
  <c r="D401" i="1" s="1"/>
  <c r="G400" i="1"/>
  <c r="E400" i="1"/>
  <c r="C400" i="1"/>
  <c r="D400" i="1" s="1"/>
  <c r="G399" i="1"/>
  <c r="E399" i="1"/>
  <c r="C399" i="1"/>
  <c r="D399" i="1" s="1"/>
  <c r="G398" i="1"/>
  <c r="E398" i="1"/>
  <c r="C398" i="1"/>
  <c r="D398" i="1" s="1"/>
  <c r="G397" i="1"/>
  <c r="E397" i="1"/>
  <c r="C397" i="1"/>
  <c r="D397" i="1" s="1"/>
  <c r="G396" i="1"/>
  <c r="E396" i="1"/>
  <c r="C396" i="1"/>
  <c r="D396" i="1" s="1"/>
  <c r="G395" i="1"/>
  <c r="E395" i="1"/>
  <c r="C395" i="1"/>
  <c r="D395" i="1" s="1"/>
  <c r="G394" i="1"/>
  <c r="E394" i="1"/>
  <c r="D394" i="1"/>
  <c r="C394" i="1"/>
  <c r="G393" i="1"/>
  <c r="E393" i="1"/>
  <c r="C393" i="1"/>
  <c r="D393" i="1" s="1"/>
  <c r="G392" i="1"/>
  <c r="E392" i="1"/>
  <c r="D392" i="1"/>
  <c r="C392" i="1"/>
  <c r="G391" i="1"/>
  <c r="E391" i="1"/>
  <c r="C391" i="1"/>
  <c r="D391" i="1" s="1"/>
  <c r="G390" i="1"/>
  <c r="E390" i="1"/>
  <c r="D390" i="1"/>
  <c r="C390" i="1"/>
  <c r="G389" i="1"/>
  <c r="E389" i="1"/>
  <c r="C389" i="1"/>
  <c r="D389" i="1" s="1"/>
  <c r="G388" i="1"/>
  <c r="E388" i="1"/>
  <c r="D388" i="1"/>
  <c r="C388" i="1"/>
  <c r="G387" i="1"/>
  <c r="E387" i="1"/>
  <c r="C387" i="1"/>
  <c r="D387" i="1" s="1"/>
  <c r="G386" i="1"/>
  <c r="E386" i="1"/>
  <c r="D386" i="1"/>
  <c r="C386" i="1"/>
  <c r="G385" i="1"/>
  <c r="E385" i="1"/>
  <c r="C385" i="1"/>
  <c r="D385" i="1" s="1"/>
  <c r="G384" i="1"/>
  <c r="E384" i="1"/>
  <c r="D384" i="1"/>
  <c r="C384" i="1"/>
  <c r="G383" i="1"/>
  <c r="E383" i="1"/>
  <c r="C383" i="1"/>
  <c r="D383" i="1" s="1"/>
  <c r="G382" i="1"/>
  <c r="E382" i="1"/>
  <c r="D382" i="1"/>
  <c r="C382" i="1"/>
  <c r="G381" i="1"/>
  <c r="E381" i="1"/>
  <c r="C381" i="1"/>
  <c r="D381" i="1" s="1"/>
  <c r="G380" i="1"/>
  <c r="E380" i="1"/>
  <c r="D380" i="1"/>
  <c r="C380" i="1"/>
  <c r="G379" i="1"/>
  <c r="E379" i="1"/>
  <c r="C379" i="1"/>
  <c r="D379" i="1" s="1"/>
  <c r="G378" i="1"/>
  <c r="E378" i="1"/>
  <c r="D378" i="1"/>
  <c r="C378" i="1"/>
  <c r="G377" i="1"/>
  <c r="E377" i="1"/>
  <c r="C377" i="1"/>
  <c r="D377" i="1" s="1"/>
  <c r="G376" i="1"/>
  <c r="E376" i="1"/>
  <c r="D376" i="1"/>
  <c r="C376" i="1"/>
  <c r="G375" i="1"/>
  <c r="E375" i="1"/>
  <c r="C375" i="1"/>
  <c r="D375" i="1" s="1"/>
  <c r="G374" i="1"/>
  <c r="E374" i="1"/>
  <c r="C374" i="1"/>
  <c r="G373" i="1"/>
  <c r="E373" i="1"/>
  <c r="C373" i="1"/>
  <c r="D373" i="1" s="1"/>
  <c r="G372" i="1"/>
  <c r="E372" i="1"/>
  <c r="D372" i="1"/>
  <c r="C372" i="1"/>
  <c r="G371" i="1"/>
  <c r="E371" i="1"/>
  <c r="C371" i="1"/>
  <c r="D371" i="1" s="1"/>
  <c r="G370" i="1"/>
  <c r="E370" i="1"/>
  <c r="D370" i="1"/>
  <c r="C370" i="1"/>
  <c r="G369" i="1"/>
  <c r="E369" i="1"/>
  <c r="C369" i="1"/>
  <c r="D369" i="1" s="1"/>
  <c r="G368" i="1"/>
  <c r="E368" i="1"/>
  <c r="D368" i="1"/>
  <c r="C368" i="1"/>
  <c r="G367" i="1"/>
  <c r="E367" i="1"/>
  <c r="C367" i="1"/>
  <c r="D367" i="1" s="1"/>
  <c r="G366" i="1"/>
  <c r="E366" i="1"/>
  <c r="D366" i="1"/>
  <c r="C366" i="1"/>
  <c r="G365" i="1"/>
  <c r="E365" i="1"/>
  <c r="C365" i="1"/>
  <c r="D365" i="1" s="1"/>
  <c r="G364" i="1"/>
  <c r="E364" i="1"/>
  <c r="D364" i="1"/>
  <c r="C364" i="1"/>
  <c r="G363" i="1"/>
  <c r="E363" i="1"/>
  <c r="C363" i="1"/>
  <c r="D363" i="1" s="1"/>
  <c r="G362" i="1"/>
  <c r="E362" i="1"/>
  <c r="D362" i="1"/>
  <c r="C362" i="1"/>
  <c r="G361" i="1"/>
  <c r="E361" i="1"/>
  <c r="C361" i="1"/>
  <c r="D361" i="1" s="1"/>
  <c r="G360" i="1"/>
  <c r="E360" i="1"/>
  <c r="D360" i="1"/>
  <c r="C360" i="1"/>
  <c r="G359" i="1"/>
  <c r="E359" i="1"/>
  <c r="C359" i="1"/>
  <c r="D359" i="1" s="1"/>
  <c r="G358" i="1"/>
  <c r="E358" i="1"/>
  <c r="D358" i="1"/>
  <c r="C358" i="1"/>
  <c r="G357" i="1"/>
  <c r="E357" i="1"/>
  <c r="C357" i="1"/>
  <c r="D357" i="1" s="1"/>
  <c r="G356" i="1"/>
  <c r="E356" i="1"/>
  <c r="D356" i="1"/>
  <c r="C356" i="1"/>
  <c r="G355" i="1"/>
  <c r="E355" i="1"/>
  <c r="C355" i="1"/>
  <c r="D355" i="1" s="1"/>
  <c r="G354" i="1"/>
  <c r="E354" i="1"/>
  <c r="D354" i="1"/>
  <c r="C354" i="1"/>
  <c r="G353" i="1"/>
  <c r="E353" i="1"/>
  <c r="C353" i="1"/>
  <c r="D353" i="1" s="1"/>
  <c r="G352" i="1"/>
  <c r="E352" i="1"/>
  <c r="D352" i="1"/>
  <c r="C352" i="1"/>
  <c r="G351" i="1"/>
  <c r="E351" i="1"/>
  <c r="C351" i="1"/>
  <c r="D351" i="1" s="1"/>
  <c r="G350" i="1"/>
  <c r="E350" i="1"/>
  <c r="D350" i="1"/>
  <c r="C350" i="1"/>
  <c r="G349" i="1"/>
  <c r="E349" i="1"/>
  <c r="C349" i="1"/>
  <c r="D349" i="1" s="1"/>
  <c r="G348" i="1"/>
  <c r="E348" i="1"/>
  <c r="D348" i="1"/>
  <c r="C348" i="1"/>
  <c r="G347" i="1"/>
  <c r="E347" i="1"/>
  <c r="C347" i="1"/>
  <c r="D347" i="1" s="1"/>
  <c r="G346" i="1"/>
  <c r="E346" i="1"/>
  <c r="D346" i="1"/>
  <c r="C346" i="1"/>
  <c r="G345" i="1"/>
  <c r="E345" i="1"/>
  <c r="C345" i="1"/>
  <c r="D345" i="1" s="1"/>
  <c r="G344" i="1"/>
  <c r="E344" i="1"/>
  <c r="C344" i="1"/>
  <c r="D344" i="1" s="1"/>
  <c r="G343" i="1"/>
  <c r="E343" i="1"/>
  <c r="C343" i="1"/>
  <c r="D343" i="1" s="1"/>
  <c r="G342" i="1"/>
  <c r="E342" i="1"/>
  <c r="D342" i="1"/>
  <c r="C342" i="1"/>
  <c r="G341" i="1"/>
  <c r="E341" i="1"/>
  <c r="C341" i="1"/>
  <c r="D341" i="1" s="1"/>
  <c r="G340" i="1"/>
  <c r="E340" i="1"/>
  <c r="C340" i="1"/>
  <c r="D340" i="1" s="1"/>
  <c r="G339" i="1"/>
  <c r="E339" i="1"/>
  <c r="C339" i="1"/>
  <c r="D339" i="1" s="1"/>
  <c r="G338" i="1"/>
  <c r="E338" i="1"/>
  <c r="C338" i="1"/>
  <c r="D338" i="1" s="1"/>
  <c r="G337" i="1"/>
  <c r="E337" i="1"/>
  <c r="C337" i="1"/>
  <c r="D337" i="1" s="1"/>
  <c r="G336" i="1"/>
  <c r="E336" i="1"/>
  <c r="C336" i="1"/>
  <c r="D336" i="1" s="1"/>
  <c r="G335" i="1"/>
  <c r="E335" i="1"/>
  <c r="C335" i="1"/>
  <c r="D335" i="1" s="1"/>
  <c r="G334" i="1"/>
  <c r="E334" i="1"/>
  <c r="C334" i="1"/>
  <c r="D334" i="1" s="1"/>
  <c r="G333" i="1"/>
  <c r="E333" i="1"/>
  <c r="C333" i="1"/>
  <c r="D333" i="1" s="1"/>
  <c r="G332" i="1"/>
  <c r="E332" i="1"/>
  <c r="C332" i="1"/>
  <c r="D332" i="1" s="1"/>
  <c r="G331" i="1"/>
  <c r="E331" i="1"/>
  <c r="C331" i="1"/>
  <c r="D331" i="1" s="1"/>
  <c r="G330" i="1"/>
  <c r="E330" i="1"/>
  <c r="D330" i="1"/>
  <c r="C330" i="1"/>
  <c r="G329" i="1"/>
  <c r="E329" i="1"/>
  <c r="C329" i="1"/>
  <c r="D329" i="1" s="1"/>
  <c r="G328" i="1"/>
  <c r="E328" i="1"/>
  <c r="C328" i="1"/>
  <c r="D328" i="1" s="1"/>
  <c r="G327" i="1"/>
  <c r="E327" i="1"/>
  <c r="C327" i="1"/>
  <c r="D327" i="1" s="1"/>
  <c r="G326" i="1"/>
  <c r="E326" i="1"/>
  <c r="D326" i="1"/>
  <c r="C326" i="1"/>
  <c r="G325" i="1"/>
  <c r="E325" i="1"/>
  <c r="C325" i="1"/>
  <c r="D325" i="1" s="1"/>
  <c r="G324" i="1"/>
  <c r="E324" i="1"/>
  <c r="C324" i="1"/>
  <c r="D324" i="1" s="1"/>
  <c r="G323" i="1"/>
  <c r="E323" i="1"/>
  <c r="C323" i="1"/>
  <c r="D323" i="1" s="1"/>
  <c r="G322" i="1"/>
  <c r="E322" i="1"/>
  <c r="C322" i="1"/>
  <c r="D322" i="1" s="1"/>
  <c r="G321" i="1"/>
  <c r="E321" i="1"/>
  <c r="C321" i="1"/>
  <c r="D321" i="1" s="1"/>
  <c r="G320" i="1"/>
  <c r="E320" i="1"/>
  <c r="C320" i="1"/>
  <c r="D320" i="1" s="1"/>
  <c r="G319" i="1"/>
  <c r="E319" i="1"/>
  <c r="C319" i="1"/>
  <c r="D319" i="1" s="1"/>
  <c r="G318" i="1"/>
  <c r="E318" i="1"/>
  <c r="C318" i="1"/>
  <c r="D318" i="1" s="1"/>
  <c r="G317" i="1"/>
  <c r="E317" i="1"/>
  <c r="C317" i="1"/>
  <c r="D317" i="1" s="1"/>
  <c r="G316" i="1"/>
  <c r="E316" i="1"/>
  <c r="C316" i="1"/>
  <c r="D316" i="1" s="1"/>
  <c r="G315" i="1"/>
  <c r="E315" i="1"/>
  <c r="C315" i="1"/>
  <c r="D315" i="1" s="1"/>
  <c r="G314" i="1"/>
  <c r="E314" i="1"/>
  <c r="D314" i="1"/>
  <c r="C314" i="1"/>
  <c r="G313" i="1"/>
  <c r="E313" i="1"/>
  <c r="C313" i="1"/>
  <c r="D313" i="1" s="1"/>
  <c r="G312" i="1"/>
  <c r="E312" i="1"/>
  <c r="C312" i="1"/>
  <c r="D312" i="1" s="1"/>
  <c r="G311" i="1"/>
  <c r="E311" i="1"/>
  <c r="C311" i="1"/>
  <c r="D311" i="1" s="1"/>
  <c r="G310" i="1"/>
  <c r="E310" i="1"/>
  <c r="D310" i="1"/>
  <c r="C310" i="1"/>
  <c r="G309" i="1"/>
  <c r="E309" i="1"/>
  <c r="C309" i="1"/>
  <c r="D309" i="1" s="1"/>
  <c r="G308" i="1"/>
  <c r="E308" i="1"/>
  <c r="C308" i="1"/>
  <c r="D308" i="1" s="1"/>
  <c r="G307" i="1"/>
  <c r="E307" i="1"/>
  <c r="C307" i="1"/>
  <c r="D307" i="1" s="1"/>
  <c r="G306" i="1"/>
  <c r="E306" i="1"/>
  <c r="C306" i="1"/>
  <c r="D306" i="1" s="1"/>
  <c r="G305" i="1"/>
  <c r="E305" i="1"/>
  <c r="C305" i="1"/>
  <c r="D305" i="1" s="1"/>
  <c r="G304" i="1"/>
  <c r="E304" i="1"/>
  <c r="C304" i="1"/>
  <c r="D304" i="1" s="1"/>
  <c r="G303" i="1"/>
  <c r="E303" i="1"/>
  <c r="C303" i="1"/>
  <c r="D303" i="1" s="1"/>
  <c r="G302" i="1"/>
  <c r="E302" i="1"/>
  <c r="C302" i="1"/>
  <c r="D302" i="1" s="1"/>
  <c r="G301" i="1"/>
  <c r="E301" i="1"/>
  <c r="C301" i="1"/>
  <c r="D301" i="1" s="1"/>
  <c r="G300" i="1"/>
  <c r="E300" i="1"/>
  <c r="C300" i="1"/>
  <c r="D300" i="1" s="1"/>
  <c r="G299" i="1"/>
  <c r="E299" i="1"/>
  <c r="C299" i="1"/>
  <c r="D299" i="1" s="1"/>
  <c r="G298" i="1"/>
  <c r="E298" i="1"/>
  <c r="D298" i="1"/>
  <c r="C298" i="1"/>
  <c r="G297" i="1"/>
  <c r="E297" i="1"/>
  <c r="C297" i="1"/>
  <c r="D297" i="1" s="1"/>
  <c r="G296" i="1"/>
  <c r="E296" i="1"/>
  <c r="C296" i="1"/>
  <c r="D296" i="1" s="1"/>
  <c r="G295" i="1"/>
  <c r="E295" i="1"/>
  <c r="C295" i="1"/>
  <c r="D295" i="1" s="1"/>
  <c r="G294" i="1"/>
  <c r="E294" i="1"/>
  <c r="D294" i="1"/>
  <c r="C294" i="1"/>
  <c r="G293" i="1"/>
  <c r="E293" i="1"/>
  <c r="C293" i="1"/>
  <c r="D293" i="1" s="1"/>
  <c r="G292" i="1"/>
  <c r="E292" i="1"/>
  <c r="C292" i="1"/>
  <c r="D292" i="1" s="1"/>
  <c r="G291" i="1"/>
  <c r="E291" i="1"/>
  <c r="C291" i="1"/>
  <c r="D291" i="1" s="1"/>
  <c r="G290" i="1"/>
  <c r="E290" i="1"/>
  <c r="C290" i="1"/>
  <c r="D290" i="1" s="1"/>
  <c r="G289" i="1"/>
  <c r="E289" i="1"/>
  <c r="C289" i="1"/>
  <c r="D289" i="1" s="1"/>
  <c r="G288" i="1"/>
  <c r="E288" i="1"/>
  <c r="C288" i="1"/>
  <c r="D288" i="1" s="1"/>
  <c r="G287" i="1"/>
  <c r="E287" i="1"/>
  <c r="C287" i="1"/>
  <c r="D287" i="1" s="1"/>
  <c r="G286" i="1"/>
  <c r="E286" i="1"/>
  <c r="C286" i="1"/>
  <c r="D286" i="1" s="1"/>
  <c r="G285" i="1"/>
  <c r="E285" i="1"/>
  <c r="C285" i="1"/>
  <c r="D285" i="1" s="1"/>
  <c r="G284" i="1"/>
  <c r="E284" i="1"/>
  <c r="C284" i="1"/>
  <c r="D284" i="1" s="1"/>
  <c r="G283" i="1"/>
  <c r="E283" i="1"/>
  <c r="C283" i="1"/>
  <c r="D283" i="1" s="1"/>
  <c r="G282" i="1"/>
  <c r="E282" i="1"/>
  <c r="D282" i="1"/>
  <c r="C282" i="1"/>
  <c r="G281" i="1"/>
  <c r="E281" i="1"/>
  <c r="C281" i="1"/>
  <c r="D281" i="1" s="1"/>
  <c r="G280" i="1"/>
  <c r="E280" i="1"/>
  <c r="C280" i="1"/>
  <c r="D280" i="1" s="1"/>
  <c r="G279" i="1"/>
  <c r="E279" i="1"/>
  <c r="C279" i="1"/>
  <c r="D279" i="1" s="1"/>
  <c r="G278" i="1"/>
  <c r="E278" i="1"/>
  <c r="D278" i="1"/>
  <c r="C278" i="1"/>
  <c r="G277" i="1"/>
  <c r="E277" i="1"/>
  <c r="C277" i="1"/>
  <c r="D277" i="1" s="1"/>
  <c r="G276" i="1"/>
  <c r="E276" i="1"/>
  <c r="C276" i="1"/>
  <c r="D276" i="1" s="1"/>
  <c r="G275" i="1"/>
  <c r="E275" i="1"/>
  <c r="C275" i="1"/>
  <c r="D275" i="1" s="1"/>
  <c r="G274" i="1"/>
  <c r="E274" i="1"/>
  <c r="C274" i="1"/>
  <c r="D274" i="1" s="1"/>
  <c r="G273" i="1"/>
  <c r="E273" i="1"/>
  <c r="C273" i="1"/>
  <c r="D273" i="1" s="1"/>
  <c r="G272" i="1"/>
  <c r="E272" i="1"/>
  <c r="C272" i="1"/>
  <c r="D272" i="1" s="1"/>
  <c r="G271" i="1"/>
  <c r="E271" i="1"/>
  <c r="C271" i="1"/>
  <c r="D271" i="1" s="1"/>
  <c r="G270" i="1"/>
  <c r="E270" i="1"/>
  <c r="C270" i="1"/>
  <c r="D270" i="1" s="1"/>
  <c r="G269" i="1"/>
  <c r="E269" i="1"/>
  <c r="C269" i="1"/>
  <c r="D269" i="1" s="1"/>
  <c r="G268" i="1"/>
  <c r="E268" i="1"/>
  <c r="C268" i="1"/>
  <c r="D268" i="1" s="1"/>
  <c r="G267" i="1"/>
  <c r="E267" i="1"/>
  <c r="C267" i="1"/>
  <c r="D267" i="1" s="1"/>
  <c r="G266" i="1"/>
  <c r="E266" i="1"/>
  <c r="D266" i="1"/>
  <c r="C266" i="1"/>
  <c r="G265" i="1"/>
  <c r="E265" i="1"/>
  <c r="C265" i="1"/>
  <c r="D265" i="1" s="1"/>
  <c r="G264" i="1"/>
  <c r="E264" i="1"/>
  <c r="C264" i="1"/>
  <c r="D264" i="1" s="1"/>
  <c r="G263" i="1"/>
  <c r="E263" i="1"/>
  <c r="C263" i="1"/>
  <c r="D263" i="1" s="1"/>
  <c r="G262" i="1"/>
  <c r="E262" i="1"/>
  <c r="D262" i="1"/>
  <c r="C262" i="1"/>
  <c r="G261" i="1"/>
  <c r="E261" i="1"/>
  <c r="C261" i="1"/>
  <c r="D261" i="1" s="1"/>
  <c r="G260" i="1"/>
  <c r="E260" i="1"/>
  <c r="C260" i="1"/>
  <c r="D260" i="1" s="1"/>
  <c r="G259" i="1"/>
  <c r="E259" i="1"/>
  <c r="C259" i="1"/>
  <c r="D259" i="1" s="1"/>
  <c r="G258" i="1"/>
  <c r="E258" i="1"/>
  <c r="C258" i="1"/>
  <c r="D258" i="1" s="1"/>
  <c r="G257" i="1"/>
  <c r="E257" i="1"/>
  <c r="C257" i="1"/>
  <c r="D257" i="1" s="1"/>
  <c r="G256" i="1"/>
  <c r="E256" i="1"/>
  <c r="C256" i="1"/>
  <c r="D256" i="1" s="1"/>
  <c r="G255" i="1"/>
  <c r="E255" i="1"/>
  <c r="C255" i="1"/>
  <c r="D255" i="1" s="1"/>
  <c r="G254" i="1"/>
  <c r="E254" i="1"/>
  <c r="C254" i="1"/>
  <c r="D254" i="1" s="1"/>
  <c r="G253" i="1"/>
  <c r="E253" i="1"/>
  <c r="C253" i="1"/>
  <c r="D253" i="1" s="1"/>
  <c r="G252" i="1"/>
  <c r="E252" i="1"/>
  <c r="C252" i="1"/>
  <c r="D252" i="1" s="1"/>
  <c r="G251" i="1"/>
  <c r="E251" i="1"/>
  <c r="C251" i="1"/>
  <c r="D251" i="1" s="1"/>
  <c r="G250" i="1"/>
  <c r="E250" i="1"/>
  <c r="D250" i="1"/>
  <c r="C250" i="1"/>
  <c r="G249" i="1"/>
  <c r="E249" i="1"/>
  <c r="C249" i="1"/>
  <c r="D249" i="1" s="1"/>
  <c r="G248" i="1"/>
  <c r="E248" i="1"/>
  <c r="C248" i="1"/>
  <c r="D248" i="1" s="1"/>
  <c r="G247" i="1"/>
  <c r="E247" i="1"/>
  <c r="C247" i="1"/>
  <c r="D247" i="1" s="1"/>
  <c r="G246" i="1"/>
  <c r="E246" i="1"/>
  <c r="D246" i="1"/>
  <c r="C246" i="1"/>
  <c r="G245" i="1"/>
  <c r="E245" i="1"/>
  <c r="C245" i="1"/>
  <c r="D245" i="1" s="1"/>
  <c r="G244" i="1"/>
  <c r="E244" i="1"/>
  <c r="C244" i="1"/>
  <c r="D244" i="1" s="1"/>
  <c r="G243" i="1"/>
  <c r="E243" i="1"/>
  <c r="C243" i="1"/>
  <c r="D243" i="1" s="1"/>
  <c r="G242" i="1"/>
  <c r="E242" i="1"/>
  <c r="C242" i="1"/>
  <c r="D242" i="1" s="1"/>
  <c r="G241" i="1"/>
  <c r="E241" i="1"/>
  <c r="C241" i="1"/>
  <c r="D241" i="1" s="1"/>
  <c r="G240" i="1"/>
  <c r="E240" i="1"/>
  <c r="C240" i="1"/>
  <c r="D240" i="1" s="1"/>
  <c r="G239" i="1"/>
  <c r="E239" i="1"/>
  <c r="C239" i="1"/>
  <c r="D239" i="1" s="1"/>
  <c r="G238" i="1"/>
  <c r="E238" i="1"/>
  <c r="C238" i="1"/>
  <c r="D238" i="1" s="1"/>
  <c r="G237" i="1"/>
  <c r="E237" i="1"/>
  <c r="C237" i="1"/>
  <c r="D237" i="1" s="1"/>
  <c r="G236" i="1"/>
  <c r="E236" i="1"/>
  <c r="C236" i="1"/>
  <c r="D236" i="1" s="1"/>
  <c r="G235" i="1"/>
  <c r="E235" i="1"/>
  <c r="C235" i="1"/>
  <c r="D235" i="1" s="1"/>
  <c r="G234" i="1"/>
  <c r="E234" i="1"/>
  <c r="D234" i="1"/>
  <c r="C234" i="1"/>
  <c r="G233" i="1"/>
  <c r="E233" i="1"/>
  <c r="C233" i="1"/>
  <c r="D233" i="1" s="1"/>
  <c r="G232" i="1"/>
  <c r="E232" i="1"/>
  <c r="C232" i="1"/>
  <c r="D232" i="1" s="1"/>
  <c r="G231" i="1"/>
  <c r="E231" i="1"/>
  <c r="C231" i="1"/>
  <c r="D231" i="1" s="1"/>
  <c r="G230" i="1"/>
  <c r="E230" i="1"/>
  <c r="D230" i="1"/>
  <c r="C230" i="1"/>
  <c r="G229" i="1"/>
  <c r="E229" i="1"/>
  <c r="C229" i="1"/>
  <c r="D229" i="1" s="1"/>
  <c r="G228" i="1"/>
  <c r="E228" i="1"/>
  <c r="C228" i="1"/>
  <c r="D228" i="1" s="1"/>
  <c r="G227" i="1"/>
  <c r="E227" i="1"/>
  <c r="C227" i="1"/>
  <c r="D227" i="1" s="1"/>
  <c r="G226" i="1"/>
  <c r="E226" i="1"/>
  <c r="C226" i="1"/>
  <c r="D226" i="1" s="1"/>
  <c r="G225" i="1"/>
  <c r="E225" i="1"/>
  <c r="D225" i="1"/>
  <c r="C225" i="1"/>
  <c r="G224" i="1"/>
  <c r="E224" i="1"/>
  <c r="C224" i="1"/>
  <c r="D224" i="1" s="1"/>
  <c r="G223" i="1"/>
  <c r="E223" i="1"/>
  <c r="D223" i="1"/>
  <c r="C223" i="1"/>
  <c r="G222" i="1"/>
  <c r="E222" i="1"/>
  <c r="C222" i="1"/>
  <c r="D222" i="1" s="1"/>
  <c r="G221" i="1"/>
  <c r="E221" i="1"/>
  <c r="D221" i="1"/>
  <c r="C221" i="1"/>
  <c r="G220" i="1"/>
  <c r="E220" i="1"/>
  <c r="C220" i="1"/>
  <c r="D220" i="1" s="1"/>
  <c r="G219" i="1"/>
  <c r="E219" i="1"/>
  <c r="D219" i="1"/>
  <c r="C219" i="1"/>
  <c r="G218" i="1"/>
  <c r="E218" i="1"/>
  <c r="C218" i="1"/>
  <c r="D218" i="1" s="1"/>
  <c r="G217" i="1"/>
  <c r="E217" i="1"/>
  <c r="D217" i="1"/>
  <c r="C217" i="1"/>
  <c r="G216" i="1"/>
  <c r="E216" i="1"/>
  <c r="C216" i="1"/>
  <c r="D216" i="1" s="1"/>
  <c r="G215" i="1"/>
  <c r="E215" i="1"/>
  <c r="D215" i="1"/>
  <c r="C215" i="1"/>
  <c r="G214" i="1"/>
  <c r="E214" i="1"/>
  <c r="C214" i="1"/>
  <c r="D214" i="1" s="1"/>
  <c r="G213" i="1"/>
  <c r="E213" i="1"/>
  <c r="D213" i="1"/>
  <c r="C213" i="1"/>
  <c r="G212" i="1"/>
  <c r="E212" i="1"/>
  <c r="C212" i="1"/>
  <c r="D212" i="1" s="1"/>
  <c r="G211" i="1"/>
  <c r="E211" i="1"/>
  <c r="D211" i="1"/>
  <c r="C211" i="1"/>
  <c r="G210" i="1"/>
  <c r="E210" i="1"/>
  <c r="C210" i="1"/>
  <c r="D210" i="1" s="1"/>
  <c r="G209" i="1"/>
  <c r="E209" i="1"/>
  <c r="D209" i="1"/>
  <c r="C209" i="1"/>
  <c r="G208" i="1"/>
  <c r="E208" i="1"/>
  <c r="C208" i="1"/>
  <c r="D208" i="1" s="1"/>
  <c r="G207" i="1"/>
  <c r="E207" i="1"/>
  <c r="D207" i="1"/>
  <c r="C207" i="1"/>
  <c r="G206" i="1"/>
  <c r="E206" i="1"/>
  <c r="C206" i="1"/>
  <c r="D206" i="1" s="1"/>
  <c r="G205" i="1"/>
  <c r="E205" i="1"/>
  <c r="D205" i="1"/>
  <c r="C205" i="1"/>
  <c r="G204" i="1"/>
  <c r="E204" i="1"/>
  <c r="C204" i="1"/>
  <c r="D204" i="1" s="1"/>
  <c r="G203" i="1"/>
  <c r="E203" i="1"/>
  <c r="D203" i="1"/>
  <c r="C203" i="1"/>
  <c r="G202" i="1"/>
  <c r="E202" i="1"/>
  <c r="C202" i="1"/>
  <c r="D202" i="1" s="1"/>
  <c r="G201" i="1"/>
  <c r="E201" i="1"/>
  <c r="D201" i="1"/>
  <c r="C201" i="1"/>
  <c r="G200" i="1"/>
  <c r="E200" i="1"/>
  <c r="C200" i="1"/>
  <c r="D200" i="1" s="1"/>
  <c r="G199" i="1"/>
  <c r="E199" i="1"/>
  <c r="D199" i="1"/>
  <c r="C199" i="1"/>
  <c r="G198" i="1"/>
  <c r="E198" i="1"/>
  <c r="C198" i="1"/>
  <c r="D198" i="1" s="1"/>
  <c r="G197" i="1"/>
  <c r="E197" i="1"/>
  <c r="D197" i="1"/>
  <c r="C197" i="1"/>
  <c r="G196" i="1"/>
  <c r="E196" i="1"/>
  <c r="C196" i="1"/>
  <c r="D196" i="1" s="1"/>
  <c r="G195" i="1"/>
  <c r="E195" i="1"/>
  <c r="D195" i="1"/>
  <c r="C195" i="1"/>
  <c r="G194" i="1"/>
  <c r="E194" i="1"/>
  <c r="C194" i="1"/>
  <c r="D194" i="1" s="1"/>
  <c r="G193" i="1"/>
  <c r="E193" i="1"/>
  <c r="D193" i="1"/>
  <c r="C193" i="1"/>
  <c r="G192" i="1"/>
  <c r="E192" i="1"/>
  <c r="C192" i="1"/>
  <c r="D192" i="1" s="1"/>
  <c r="G191" i="1"/>
  <c r="E191" i="1"/>
  <c r="D191" i="1"/>
  <c r="C191" i="1"/>
  <c r="G190" i="1"/>
  <c r="E190" i="1"/>
  <c r="C190" i="1"/>
  <c r="D190" i="1" s="1"/>
  <c r="G189" i="1"/>
  <c r="E189" i="1"/>
  <c r="D189" i="1"/>
  <c r="C189" i="1"/>
  <c r="G188" i="1"/>
  <c r="E188" i="1"/>
  <c r="C188" i="1"/>
  <c r="D188" i="1" s="1"/>
  <c r="G187" i="1"/>
  <c r="E187" i="1"/>
  <c r="D187" i="1"/>
  <c r="C187" i="1"/>
  <c r="G186" i="1"/>
  <c r="E186" i="1"/>
  <c r="C186" i="1"/>
  <c r="D186" i="1" s="1"/>
  <c r="G185" i="1"/>
  <c r="E185" i="1"/>
  <c r="D185" i="1"/>
  <c r="C185" i="1"/>
  <c r="G184" i="1"/>
  <c r="E184" i="1"/>
  <c r="C184" i="1"/>
  <c r="D184" i="1" s="1"/>
  <c r="G183" i="1"/>
  <c r="E183" i="1"/>
  <c r="D183" i="1"/>
  <c r="C183" i="1"/>
  <c r="G182" i="1"/>
  <c r="E182" i="1"/>
  <c r="C182" i="1"/>
  <c r="D182" i="1" s="1"/>
  <c r="G181" i="1"/>
  <c r="E181" i="1"/>
  <c r="D181" i="1"/>
  <c r="C181" i="1"/>
  <c r="G180" i="1"/>
  <c r="E180" i="1"/>
  <c r="C180" i="1"/>
  <c r="D180" i="1" s="1"/>
  <c r="G179" i="1"/>
  <c r="E179" i="1"/>
  <c r="D179" i="1"/>
  <c r="C179" i="1"/>
  <c r="G178" i="1"/>
  <c r="E178" i="1"/>
  <c r="C178" i="1"/>
  <c r="D178" i="1" s="1"/>
  <c r="G177" i="1"/>
  <c r="E177" i="1"/>
  <c r="D177" i="1"/>
  <c r="C177" i="1"/>
  <c r="G176" i="1"/>
  <c r="E176" i="1"/>
  <c r="C176" i="1"/>
  <c r="D176" i="1" s="1"/>
  <c r="G175" i="1"/>
  <c r="E175" i="1"/>
  <c r="D175" i="1"/>
  <c r="C175" i="1"/>
  <c r="G174" i="1"/>
  <c r="E174" i="1"/>
  <c r="C174" i="1"/>
  <c r="D174" i="1" s="1"/>
  <c r="G173" i="1"/>
  <c r="E173" i="1"/>
  <c r="D173" i="1"/>
  <c r="C173" i="1"/>
  <c r="G172" i="1"/>
  <c r="E172" i="1"/>
  <c r="C172" i="1"/>
  <c r="D172" i="1" s="1"/>
  <c r="G171" i="1"/>
  <c r="E171" i="1"/>
  <c r="D171" i="1"/>
  <c r="C171" i="1"/>
  <c r="G170" i="1"/>
  <c r="E170" i="1"/>
  <c r="C170" i="1"/>
  <c r="D170" i="1" s="1"/>
  <c r="G169" i="1"/>
  <c r="E169" i="1"/>
  <c r="D169" i="1"/>
  <c r="C169" i="1"/>
  <c r="G168" i="1"/>
  <c r="E168" i="1"/>
  <c r="C168" i="1"/>
  <c r="D168" i="1" s="1"/>
  <c r="G167" i="1"/>
  <c r="E167" i="1"/>
  <c r="D167" i="1"/>
  <c r="C167" i="1"/>
  <c r="G166" i="1"/>
  <c r="E166" i="1"/>
  <c r="C166" i="1"/>
  <c r="D166" i="1" s="1"/>
  <c r="G165" i="1"/>
  <c r="E165" i="1"/>
  <c r="D165" i="1"/>
  <c r="C165" i="1"/>
  <c r="G164" i="1"/>
  <c r="E164" i="1"/>
  <c r="C164" i="1"/>
  <c r="D164" i="1" s="1"/>
  <c r="G163" i="1"/>
  <c r="E163" i="1"/>
  <c r="C163" i="1"/>
  <c r="G162" i="1"/>
  <c r="E162" i="1"/>
  <c r="C162" i="1"/>
  <c r="D162" i="1" s="1"/>
  <c r="G161" i="1"/>
  <c r="E161" i="1"/>
  <c r="C161" i="1"/>
  <c r="D161" i="1" s="1"/>
  <c r="G160" i="1"/>
  <c r="E160" i="1"/>
  <c r="C160" i="1"/>
  <c r="D160" i="1" s="1"/>
  <c r="G159" i="1"/>
  <c r="E159" i="1"/>
  <c r="C159" i="1"/>
  <c r="D159" i="1" s="1"/>
  <c r="G158" i="1"/>
  <c r="E158" i="1"/>
  <c r="C158" i="1"/>
  <c r="D158" i="1" s="1"/>
  <c r="G157" i="1"/>
  <c r="E157" i="1"/>
  <c r="C157" i="1"/>
  <c r="D157" i="1" s="1"/>
  <c r="G156" i="1"/>
  <c r="E156" i="1"/>
  <c r="C156" i="1"/>
  <c r="D156" i="1" s="1"/>
  <c r="G155" i="1"/>
  <c r="E155" i="1"/>
  <c r="C155" i="1"/>
  <c r="D155" i="1" s="1"/>
  <c r="G154" i="1"/>
  <c r="E154" i="1"/>
  <c r="C154" i="1"/>
  <c r="D154" i="1" s="1"/>
  <c r="G153" i="1"/>
  <c r="E153" i="1"/>
  <c r="C153" i="1"/>
  <c r="D153" i="1" s="1"/>
  <c r="G152" i="1"/>
  <c r="E152" i="1"/>
  <c r="C152" i="1"/>
  <c r="D152" i="1" s="1"/>
  <c r="G151" i="1"/>
  <c r="E151" i="1"/>
  <c r="C151" i="1"/>
  <c r="D151" i="1" s="1"/>
  <c r="G150" i="1"/>
  <c r="E150" i="1"/>
  <c r="C150" i="1"/>
  <c r="D150" i="1" s="1"/>
  <c r="G149" i="1"/>
  <c r="E149" i="1"/>
  <c r="C149" i="1"/>
  <c r="D149" i="1" s="1"/>
  <c r="G148" i="1"/>
  <c r="E148" i="1"/>
  <c r="C148" i="1"/>
  <c r="D148" i="1" s="1"/>
  <c r="G147" i="1"/>
  <c r="E147" i="1"/>
  <c r="C147" i="1"/>
  <c r="D147" i="1" s="1"/>
  <c r="G146" i="1"/>
  <c r="E146" i="1"/>
  <c r="C146" i="1"/>
  <c r="D146" i="1" s="1"/>
  <c r="G145" i="1"/>
  <c r="E145" i="1"/>
  <c r="C145" i="1"/>
  <c r="D145" i="1" s="1"/>
  <c r="G144" i="1"/>
  <c r="E144" i="1"/>
  <c r="C144" i="1"/>
  <c r="D144" i="1" s="1"/>
  <c r="G143" i="1"/>
  <c r="E143" i="1"/>
  <c r="C143" i="1"/>
  <c r="D143" i="1" s="1"/>
  <c r="G142" i="1"/>
  <c r="E142" i="1"/>
  <c r="C142" i="1"/>
  <c r="D142" i="1" s="1"/>
  <c r="G141" i="1"/>
  <c r="E141" i="1"/>
  <c r="C141" i="1"/>
  <c r="D141" i="1" s="1"/>
  <c r="G140" i="1"/>
  <c r="E140" i="1"/>
  <c r="C140" i="1"/>
  <c r="D140" i="1" s="1"/>
  <c r="G139" i="1"/>
  <c r="E139" i="1"/>
  <c r="C139" i="1"/>
  <c r="D139" i="1" s="1"/>
  <c r="G138" i="1"/>
  <c r="E138" i="1"/>
  <c r="C138" i="1"/>
  <c r="D138" i="1" s="1"/>
  <c r="G137" i="1"/>
  <c r="E137" i="1"/>
  <c r="C137" i="1"/>
  <c r="D137" i="1" s="1"/>
  <c r="G136" i="1"/>
  <c r="E136" i="1"/>
  <c r="C136" i="1"/>
  <c r="D136" i="1" s="1"/>
  <c r="G135" i="1"/>
  <c r="E135" i="1"/>
  <c r="C135" i="1"/>
  <c r="D135" i="1" s="1"/>
  <c r="G134" i="1"/>
  <c r="E134" i="1"/>
  <c r="C134" i="1"/>
  <c r="D134" i="1" s="1"/>
  <c r="G133" i="1"/>
  <c r="E133" i="1"/>
  <c r="C133" i="1"/>
  <c r="D133" i="1" s="1"/>
  <c r="G132" i="1"/>
  <c r="E132" i="1"/>
  <c r="C132" i="1"/>
  <c r="D132" i="1" s="1"/>
  <c r="G131" i="1"/>
  <c r="E131" i="1"/>
  <c r="C131" i="1"/>
  <c r="D131" i="1" s="1"/>
  <c r="G130" i="1"/>
  <c r="E130" i="1"/>
  <c r="C130" i="1"/>
  <c r="D130" i="1" s="1"/>
  <c r="G129" i="1"/>
  <c r="E129" i="1"/>
  <c r="C129" i="1"/>
  <c r="D129" i="1" s="1"/>
  <c r="G128" i="1"/>
  <c r="E128" i="1"/>
  <c r="C128" i="1"/>
  <c r="D128" i="1" s="1"/>
  <c r="G127" i="1"/>
  <c r="E127" i="1"/>
  <c r="C127" i="1"/>
  <c r="D127" i="1" s="1"/>
  <c r="G126" i="1"/>
  <c r="E126" i="1"/>
  <c r="C126" i="1"/>
  <c r="D126" i="1" s="1"/>
  <c r="G125" i="1"/>
  <c r="E125" i="1"/>
  <c r="C125" i="1"/>
  <c r="D125" i="1" s="1"/>
  <c r="G124" i="1"/>
  <c r="E124" i="1"/>
  <c r="C124" i="1"/>
  <c r="D124" i="1" s="1"/>
  <c r="G123" i="1"/>
  <c r="E123" i="1"/>
  <c r="C123" i="1"/>
  <c r="D123" i="1" s="1"/>
  <c r="G122" i="1"/>
  <c r="E122" i="1"/>
  <c r="C122" i="1"/>
  <c r="D122" i="1" s="1"/>
  <c r="G121" i="1"/>
  <c r="E121" i="1"/>
  <c r="C121" i="1"/>
  <c r="D121" i="1" s="1"/>
  <c r="G120" i="1"/>
  <c r="E120" i="1"/>
  <c r="C120" i="1"/>
  <c r="D120" i="1" s="1"/>
  <c r="G119" i="1"/>
  <c r="E119" i="1"/>
  <c r="C119" i="1"/>
  <c r="D119" i="1" s="1"/>
  <c r="G118" i="1"/>
  <c r="E118" i="1"/>
  <c r="C118" i="1"/>
  <c r="D118" i="1" s="1"/>
  <c r="G117" i="1"/>
  <c r="E117" i="1"/>
  <c r="C117" i="1"/>
  <c r="D117" i="1" s="1"/>
  <c r="G116" i="1"/>
  <c r="E116" i="1"/>
  <c r="C116" i="1"/>
  <c r="D116" i="1" s="1"/>
  <c r="G115" i="1"/>
  <c r="E115" i="1"/>
  <c r="C115" i="1"/>
  <c r="D115" i="1" s="1"/>
  <c r="G114" i="1"/>
  <c r="E114" i="1"/>
  <c r="C114" i="1"/>
  <c r="D114" i="1" s="1"/>
  <c r="G113" i="1"/>
  <c r="E113" i="1"/>
  <c r="C113" i="1"/>
  <c r="D113" i="1" s="1"/>
  <c r="G112" i="1"/>
  <c r="E112" i="1"/>
  <c r="C112" i="1"/>
  <c r="D112" i="1" s="1"/>
  <c r="G111" i="1"/>
  <c r="E111" i="1"/>
  <c r="C111" i="1"/>
  <c r="D111" i="1" s="1"/>
  <c r="G110" i="1"/>
  <c r="E110" i="1"/>
  <c r="C110" i="1"/>
  <c r="D110" i="1" s="1"/>
  <c r="G109" i="1"/>
  <c r="E109" i="1"/>
  <c r="C109" i="1"/>
  <c r="D109" i="1" s="1"/>
  <c r="G108" i="1"/>
  <c r="E108" i="1"/>
  <c r="C108" i="1"/>
  <c r="D108" i="1" s="1"/>
  <c r="G107" i="1"/>
  <c r="E107" i="1"/>
  <c r="C107" i="1"/>
  <c r="D107" i="1" s="1"/>
  <c r="G106" i="1"/>
  <c r="E106" i="1"/>
  <c r="C106" i="1"/>
  <c r="D106" i="1" s="1"/>
  <c r="G105" i="1"/>
  <c r="E105" i="1"/>
  <c r="C105" i="1"/>
  <c r="D105" i="1" s="1"/>
  <c r="G104" i="1"/>
  <c r="E104" i="1"/>
  <c r="C104" i="1"/>
  <c r="D104" i="1" s="1"/>
  <c r="G103" i="1"/>
  <c r="E103" i="1"/>
  <c r="C103" i="1"/>
  <c r="D103" i="1" s="1"/>
  <c r="G102" i="1"/>
  <c r="E102" i="1"/>
  <c r="C102" i="1"/>
  <c r="D102" i="1" s="1"/>
  <c r="G101" i="1"/>
  <c r="E101" i="1"/>
  <c r="C101" i="1"/>
  <c r="D101" i="1" s="1"/>
  <c r="G100" i="1"/>
  <c r="E100" i="1"/>
  <c r="C100" i="1"/>
  <c r="D100" i="1" s="1"/>
  <c r="G99" i="1"/>
  <c r="E99" i="1"/>
  <c r="C99" i="1"/>
  <c r="D99" i="1" s="1"/>
  <c r="G98" i="1"/>
  <c r="E98" i="1"/>
  <c r="C98" i="1"/>
  <c r="D98" i="1" s="1"/>
  <c r="G97" i="1"/>
  <c r="E97" i="1"/>
  <c r="C97" i="1"/>
  <c r="D97" i="1" s="1"/>
  <c r="G96" i="1"/>
  <c r="E96" i="1"/>
  <c r="C96" i="1"/>
  <c r="D96" i="1" s="1"/>
  <c r="G95" i="1"/>
  <c r="E95" i="1"/>
  <c r="C95" i="1"/>
  <c r="D95" i="1" s="1"/>
  <c r="G94" i="1"/>
  <c r="E94" i="1"/>
  <c r="C94" i="1"/>
  <c r="D94" i="1" s="1"/>
  <c r="G93" i="1"/>
  <c r="E93" i="1"/>
  <c r="C93" i="1"/>
  <c r="D93" i="1" s="1"/>
  <c r="G92" i="1"/>
  <c r="E92" i="1"/>
  <c r="C92" i="1"/>
  <c r="D92" i="1" s="1"/>
  <c r="G91" i="1"/>
  <c r="E91" i="1"/>
  <c r="C91" i="1"/>
  <c r="D91" i="1" s="1"/>
  <c r="G90" i="1"/>
  <c r="E90" i="1"/>
  <c r="C90" i="1"/>
  <c r="D90" i="1" s="1"/>
  <c r="G89" i="1"/>
  <c r="E89" i="1"/>
  <c r="C89" i="1"/>
  <c r="D89" i="1" s="1"/>
  <c r="G88" i="1"/>
  <c r="E88" i="1"/>
  <c r="C88" i="1"/>
  <c r="D88" i="1" s="1"/>
  <c r="G87" i="1"/>
  <c r="E87" i="1"/>
  <c r="C87" i="1"/>
  <c r="D87" i="1" s="1"/>
  <c r="G86" i="1"/>
  <c r="E86" i="1"/>
  <c r="C86" i="1"/>
  <c r="D86" i="1" s="1"/>
  <c r="G85" i="1"/>
  <c r="E85" i="1"/>
  <c r="C85" i="1"/>
  <c r="D85" i="1" s="1"/>
  <c r="G84" i="1"/>
  <c r="E84" i="1"/>
  <c r="C84" i="1"/>
  <c r="D84" i="1" s="1"/>
  <c r="G83" i="1"/>
  <c r="E83" i="1"/>
  <c r="C83" i="1"/>
  <c r="D83" i="1" s="1"/>
  <c r="G82" i="1"/>
  <c r="E82" i="1"/>
  <c r="C82" i="1"/>
  <c r="D82" i="1" s="1"/>
  <c r="G81" i="1"/>
  <c r="E81" i="1"/>
  <c r="C81" i="1"/>
  <c r="D81" i="1" s="1"/>
  <c r="G80" i="1"/>
  <c r="E80" i="1"/>
  <c r="C80" i="1"/>
  <c r="D80" i="1" s="1"/>
  <c r="G79" i="1"/>
  <c r="E79" i="1"/>
  <c r="C79" i="1"/>
  <c r="D79" i="1" s="1"/>
  <c r="G78" i="1"/>
  <c r="E78" i="1"/>
  <c r="C78" i="1"/>
  <c r="D78" i="1" s="1"/>
  <c r="G77" i="1"/>
  <c r="E77" i="1"/>
  <c r="C77" i="1"/>
  <c r="D77" i="1" s="1"/>
  <c r="G76" i="1"/>
  <c r="E76" i="1"/>
  <c r="C76" i="1"/>
  <c r="D76" i="1" s="1"/>
  <c r="G75" i="1"/>
  <c r="E75" i="1"/>
  <c r="C75" i="1"/>
  <c r="D75" i="1" s="1"/>
  <c r="G74" i="1"/>
  <c r="E74" i="1"/>
  <c r="C74" i="1"/>
  <c r="D74" i="1" s="1"/>
  <c r="G73" i="1"/>
  <c r="E73" i="1"/>
  <c r="C73" i="1"/>
  <c r="D73" i="1" s="1"/>
  <c r="G72" i="1"/>
  <c r="E72" i="1"/>
  <c r="C72" i="1"/>
  <c r="D72" i="1" s="1"/>
  <c r="G71" i="1"/>
  <c r="E71" i="1"/>
  <c r="C71" i="1"/>
  <c r="D71" i="1" s="1"/>
  <c r="G70" i="1"/>
  <c r="E70" i="1"/>
  <c r="C70" i="1"/>
  <c r="D70" i="1" s="1"/>
  <c r="G69" i="1"/>
  <c r="E69" i="1"/>
  <c r="C69" i="1"/>
  <c r="D69" i="1" s="1"/>
  <c r="G68" i="1"/>
  <c r="E68" i="1"/>
  <c r="C68" i="1"/>
  <c r="D68" i="1" s="1"/>
  <c r="G67" i="1"/>
  <c r="E67" i="1"/>
  <c r="C67" i="1"/>
  <c r="D67" i="1" s="1"/>
  <c r="G66" i="1"/>
  <c r="E66" i="1"/>
  <c r="C66" i="1"/>
  <c r="D66" i="1" s="1"/>
  <c r="G65" i="1"/>
  <c r="E65" i="1"/>
  <c r="C65" i="1"/>
  <c r="D65" i="1" s="1"/>
  <c r="G64" i="1"/>
  <c r="E64" i="1"/>
  <c r="C64" i="1"/>
  <c r="D64" i="1" s="1"/>
  <c r="G63" i="1"/>
  <c r="E63" i="1"/>
  <c r="C63" i="1"/>
  <c r="D63" i="1" s="1"/>
  <c r="G62" i="1"/>
  <c r="E62" i="1"/>
  <c r="C62" i="1"/>
  <c r="D62" i="1" s="1"/>
  <c r="G61" i="1"/>
  <c r="E61" i="1"/>
  <c r="C61" i="1"/>
  <c r="D61" i="1" s="1"/>
  <c r="G60" i="1"/>
  <c r="E60" i="1"/>
  <c r="C60" i="1"/>
  <c r="D60" i="1" s="1"/>
  <c r="G59" i="1"/>
  <c r="E59" i="1"/>
  <c r="C59" i="1"/>
  <c r="D59" i="1" s="1"/>
  <c r="G58" i="1"/>
  <c r="E58" i="1"/>
  <c r="C58" i="1"/>
  <c r="D58" i="1" s="1"/>
  <c r="G57" i="1"/>
  <c r="E57" i="1"/>
  <c r="C57" i="1"/>
  <c r="D57" i="1" s="1"/>
  <c r="G56" i="1"/>
  <c r="E56" i="1"/>
  <c r="C56" i="1"/>
  <c r="D56" i="1" s="1"/>
  <c r="G55" i="1"/>
  <c r="E55" i="1"/>
  <c r="C55" i="1"/>
  <c r="D55" i="1" s="1"/>
  <c r="G54" i="1"/>
  <c r="E54" i="1"/>
  <c r="C54" i="1"/>
  <c r="D54" i="1" s="1"/>
  <c r="G53" i="1"/>
  <c r="E53" i="1"/>
  <c r="C53" i="1"/>
  <c r="D53" i="1" s="1"/>
  <c r="G52" i="1"/>
  <c r="E52" i="1"/>
  <c r="C52" i="1"/>
  <c r="D52" i="1" s="1"/>
  <c r="G51" i="1"/>
  <c r="E51" i="1"/>
  <c r="C51" i="1"/>
  <c r="D51" i="1" s="1"/>
  <c r="G50" i="1"/>
  <c r="E50" i="1"/>
  <c r="C50" i="1"/>
  <c r="D50" i="1" s="1"/>
  <c r="G49" i="1"/>
  <c r="E49" i="1"/>
  <c r="C49" i="1"/>
  <c r="D49" i="1" s="1"/>
  <c r="G48" i="1"/>
  <c r="E48" i="1"/>
  <c r="C48" i="1"/>
  <c r="G47" i="1"/>
  <c r="E47" i="1"/>
  <c r="D47" i="1"/>
  <c r="C47" i="1"/>
  <c r="G46" i="1"/>
  <c r="E46" i="1"/>
  <c r="C46" i="1"/>
  <c r="D46" i="1" s="1"/>
  <c r="G45" i="1"/>
  <c r="E45" i="1"/>
  <c r="D45" i="1"/>
  <c r="C45" i="1"/>
  <c r="G44" i="1"/>
  <c r="E44" i="1"/>
  <c r="C44" i="1"/>
  <c r="G43" i="1"/>
  <c r="E43" i="1"/>
  <c r="C43" i="1"/>
  <c r="D43" i="1" s="1"/>
  <c r="G42" i="1"/>
  <c r="E42" i="1"/>
  <c r="D42" i="1"/>
  <c r="C42" i="1"/>
  <c r="G41" i="1"/>
  <c r="E41" i="1"/>
  <c r="C41" i="1"/>
  <c r="D41" i="1" s="1"/>
  <c r="G40" i="1"/>
  <c r="E40" i="1"/>
  <c r="D40" i="1"/>
  <c r="C40" i="1"/>
  <c r="G39" i="1"/>
  <c r="E39" i="1"/>
  <c r="C39" i="1"/>
  <c r="D39" i="1" s="1"/>
  <c r="G38" i="1"/>
  <c r="E38" i="1"/>
  <c r="D38" i="1"/>
  <c r="C38" i="1"/>
  <c r="G37" i="1"/>
  <c r="E37" i="1"/>
  <c r="C37" i="1"/>
  <c r="D37" i="1" s="1"/>
  <c r="G36" i="1"/>
  <c r="E36" i="1"/>
  <c r="D36" i="1"/>
  <c r="C36" i="1"/>
  <c r="G35" i="1"/>
  <c r="E35" i="1"/>
  <c r="C35" i="1"/>
  <c r="D35" i="1" s="1"/>
  <c r="G34" i="1"/>
  <c r="E34" i="1"/>
  <c r="D34" i="1"/>
  <c r="C34" i="1"/>
  <c r="G33" i="1"/>
  <c r="E33" i="1"/>
  <c r="C33" i="1"/>
  <c r="D33" i="1" s="1"/>
  <c r="G32" i="1"/>
  <c r="E32" i="1"/>
  <c r="D32" i="1"/>
  <c r="C32" i="1"/>
  <c r="G31" i="1"/>
  <c r="E31" i="1"/>
  <c r="C31" i="1"/>
  <c r="D31" i="1" s="1"/>
  <c r="G30" i="1"/>
  <c r="E30" i="1"/>
  <c r="D30" i="1"/>
  <c r="C30" i="1"/>
  <c r="G29" i="1"/>
  <c r="E29" i="1"/>
  <c r="C29" i="1"/>
  <c r="D29" i="1" s="1"/>
  <c r="G28" i="1"/>
  <c r="E28" i="1"/>
  <c r="D28" i="1"/>
  <c r="C28" i="1"/>
  <c r="G27" i="1"/>
  <c r="E27" i="1"/>
  <c r="C27" i="1"/>
  <c r="D27" i="1" s="1"/>
  <c r="G26" i="1"/>
  <c r="E26" i="1"/>
  <c r="D26" i="1"/>
  <c r="C26" i="1"/>
  <c r="G25" i="1"/>
  <c r="E25" i="1"/>
  <c r="C25" i="1"/>
  <c r="D25" i="1" s="1"/>
  <c r="G24" i="1"/>
  <c r="E24" i="1"/>
  <c r="D24" i="1"/>
  <c r="C24" i="1"/>
  <c r="G23" i="1"/>
  <c r="E23" i="1"/>
  <c r="C23" i="1"/>
  <c r="D23" i="1" s="1"/>
  <c r="G22" i="1"/>
  <c r="E22" i="1"/>
  <c r="C22" i="1"/>
  <c r="G21" i="1"/>
  <c r="E21" i="1"/>
  <c r="C21" i="1"/>
  <c r="D21" i="1" s="1"/>
  <c r="G20" i="1"/>
  <c r="E20" i="1"/>
  <c r="D20" i="1"/>
  <c r="C20" i="1"/>
  <c r="G19" i="1"/>
  <c r="E19" i="1"/>
  <c r="C19" i="1"/>
  <c r="D19" i="1" s="1"/>
  <c r="G18" i="1"/>
  <c r="E18" i="1"/>
  <c r="D18" i="1"/>
  <c r="C18" i="1"/>
  <c r="G17" i="1"/>
  <c r="E17" i="1"/>
  <c r="C17" i="1"/>
  <c r="D17" i="1" s="1"/>
  <c r="G16" i="1"/>
  <c r="E16" i="1"/>
  <c r="D16" i="1"/>
  <c r="C16" i="1"/>
  <c r="G15" i="1"/>
  <c r="E15" i="1"/>
  <c r="C15" i="1"/>
  <c r="D15" i="1" s="1"/>
  <c r="G14" i="1"/>
  <c r="E14" i="1"/>
  <c r="D14" i="1"/>
  <c r="C14" i="1"/>
  <c r="G13" i="1"/>
  <c r="E13" i="1"/>
  <c r="C13" i="1"/>
  <c r="D13" i="1" s="1"/>
  <c r="G12" i="1"/>
  <c r="E12" i="1"/>
  <c r="D12" i="1"/>
  <c r="C12" i="1"/>
  <c r="G11" i="1"/>
  <c r="E11" i="1"/>
  <c r="C11" i="1"/>
  <c r="D11" i="1" s="1"/>
  <c r="G10" i="1"/>
  <c r="E10" i="1"/>
  <c r="D10" i="1"/>
  <c r="C10" i="1"/>
  <c r="G9" i="1"/>
  <c r="E9" i="1"/>
  <c r="C9" i="1"/>
  <c r="D9" i="1" s="1"/>
  <c r="G8" i="1"/>
  <c r="E8" i="1"/>
  <c r="D8" i="1"/>
  <c r="C8" i="1"/>
  <c r="G7" i="1"/>
  <c r="E7" i="1"/>
  <c r="C7" i="1"/>
  <c r="D7" i="1" s="1"/>
  <c r="G6" i="1"/>
  <c r="E6" i="1"/>
  <c r="C6" i="1"/>
</calcChain>
</file>

<file path=xl/sharedStrings.xml><?xml version="1.0" encoding="utf-8"?>
<sst xmlns="http://schemas.openxmlformats.org/spreadsheetml/2006/main" count="1553" uniqueCount="825">
  <si>
    <t>Data extracted by Cezary Kaliszyk, sent to me on 22 June 2021</t>
  </si>
  <si>
    <t>Names (after some "fixes"--in green)</t>
  </si>
  <si>
    <t># papers</t>
  </si>
  <si>
    <t>ITP history</t>
  </si>
  <si>
    <t>12 Magnus O. Myreen</t>
  </si>
  <si>
    <t>Magnus Myreen</t>
  </si>
  <si>
    <t>12 Andreas Lochbihler</t>
  </si>
  <si>
    <t>10 Tobias Nipkow</t>
  </si>
  <si>
    <t>10 Peter Lammich</t>
  </si>
  <si>
    <t>10 Gert Smolka</t>
  </si>
  <si>
    <t>10 Cezary Kaliszyk</t>
  </si>
  <si>
    <t>9 Johannes Hölzl</t>
  </si>
  <si>
    <t>8 Ramana Kumar</t>
  </si>
  <si>
    <t>8 Michael Norrish</t>
  </si>
  <si>
    <t>8 Gerwin Klein</t>
  </si>
  <si>
    <t>8 Cyril Cohen</t>
  </si>
  <si>
    <t>8 Assia Mahboubi</t>
  </si>
  <si>
    <t>8 Andrei Popescu</t>
  </si>
  <si>
    <t>6 Sofiène Tahar</t>
  </si>
  <si>
    <t>6 René Thiemann</t>
  </si>
  <si>
    <t>6 Josef Urban</t>
  </si>
  <si>
    <t>6 Jasmin Christian Blanchette</t>
  </si>
  <si>
    <t>Jasmin Blanchette</t>
  </si>
  <si>
    <t>6 Enrico Tassi</t>
  </si>
  <si>
    <t>6 Dmitriy Traytel</t>
  </si>
  <si>
    <t>6 Christian Urban</t>
  </si>
  <si>
    <t>5 Sandrine Blazy</t>
  </si>
  <si>
    <t>5 Laurent Théry</t>
  </si>
  <si>
    <t>5 Jeremy Avigad</t>
  </si>
  <si>
    <t>5 Fabian Immler</t>
  </si>
  <si>
    <t>5 David Pichardie</t>
  </si>
  <si>
    <t>5 Damien Pous</t>
  </si>
  <si>
    <t>5 Christian Sternagel</t>
  </si>
  <si>
    <t>5 Christian Doczkal</t>
  </si>
  <si>
    <t>4 Yannick Forster</t>
  </si>
  <si>
    <t>4 Xingyuan Zhang</t>
  </si>
  <si>
    <t>4 Warren A. Hunt Jr.</t>
  </si>
  <si>
    <t>4 Toby C. Murray</t>
  </si>
  <si>
    <t>4 Tjark Weber</t>
  </si>
  <si>
    <t>4 Ruben Gamboa</t>
  </si>
  <si>
    <t>4 Osman Hasan</t>
  </si>
  <si>
    <t>4 Ondrej Kuncar</t>
  </si>
  <si>
    <t>4 Matt Kaufmann</t>
  </si>
  <si>
    <t>4 Makarius Wenzel</t>
  </si>
  <si>
    <t>4 Lawrence C. Paulson</t>
  </si>
  <si>
    <t>Lawrence Paulson</t>
  </si>
  <si>
    <t>4 June Andronick</t>
  </si>
  <si>
    <t>4 Herman Geuvers</t>
  </si>
  <si>
    <t>4 Georges Gonthier</t>
  </si>
  <si>
    <t>4 César A. Muñoz</t>
  </si>
  <si>
    <t>César Muñoz</t>
  </si>
  <si>
    <t>4 Anthony C. J. Fox</t>
  </si>
  <si>
    <t>4 Alexander Krauss</t>
  </si>
  <si>
    <t>4 Adam Chlipala</t>
  </si>
  <si>
    <t>4 Abhishek Anand</t>
  </si>
  <si>
    <t>3 William Mansky</t>
  </si>
  <si>
    <t>3 Vincent Aravantinos</t>
  </si>
  <si>
    <t>3 Thomas Braibant</t>
  </si>
  <si>
    <t>3 Simon Wimmer</t>
  </si>
  <si>
    <t>3 Scott Owens</t>
  </si>
  <si>
    <t>3 Reynald Affeldt</t>
  </si>
  <si>
    <t>3 Mohammad Abdulaziz</t>
  </si>
  <si>
    <t>3 Matthieu Sozeau</t>
  </si>
  <si>
    <t>3 Mariano M. Moscato</t>
  </si>
  <si>
    <t>3 Luís Cruz-Filipe</t>
  </si>
  <si>
    <t>3 Lennart Beringer</t>
  </si>
  <si>
    <t>3 Lars Birkedal</t>
  </si>
  <si>
    <t>3 Jared Davis</t>
  </si>
  <si>
    <t>3 Frédéric Besson</t>
  </si>
  <si>
    <t>3 Floris van Doorn</t>
  </si>
  <si>
    <t>3 Fabian Kunze</t>
  </si>
  <si>
    <t>3 David Cock</t>
  </si>
  <si>
    <t>3 Christine Rizkallah</t>
  </si>
  <si>
    <t>3 Brian Huffman</t>
  </si>
  <si>
    <t>3 Benjamin Grégoire</t>
  </si>
  <si>
    <t>3 Benjamin C. Pierce</t>
  </si>
  <si>
    <t>3 Arthur Charguéraud</t>
  </si>
  <si>
    <t>3 André Platzer</t>
  </si>
  <si>
    <t>3 Akihisa Yamada</t>
  </si>
  <si>
    <t>2 Yves Bertot</t>
  </si>
  <si>
    <t>2 Vincent Rahli</t>
  </si>
  <si>
    <t>2 Véronique Benzaken</t>
  </si>
  <si>
    <t>2 Thomas Tuerk</t>
  </si>
  <si>
    <t>2 Thomas Sibut-Pinote</t>
  </si>
  <si>
    <t>2 Thomas Sewell</t>
  </si>
  <si>
    <t>2 Tarek Mhamdi</t>
  </si>
  <si>
    <t>2 Sylvie Boldo</t>
  </si>
  <si>
    <t>2 Sylvain Boulmé</t>
  </si>
  <si>
    <t>2 Steve Zdancewic</t>
  </si>
  <si>
    <t>2 Steven Schäfer</t>
  </si>
  <si>
    <t>2 Stephan Merz</t>
  </si>
  <si>
    <t>2 Sophie Bernard</t>
  </si>
  <si>
    <t>2 Sol Swords</t>
  </si>
  <si>
    <t>2 Sigurd Schneider</t>
  </si>
  <si>
    <t>2 Sebastian Hack</t>
  </si>
  <si>
    <t>2 Santiago Zanella Béguelin</t>
  </si>
  <si>
    <t>2 Sander R. Dahmen</t>
  </si>
  <si>
    <t>2 Robert Y. Lewis</t>
  </si>
  <si>
    <t>2 Rob Arthan</t>
  </si>
  <si>
    <t>2 Raphaël Cauderlier</t>
  </si>
  <si>
    <t>2 Pierre-Yves Strub</t>
  </si>
  <si>
    <t>2 Pierre Wilke</t>
  </si>
  <si>
    <t>2 Pierre Courtieu</t>
  </si>
  <si>
    <t>2 Peter Schneider-Kamp</t>
  </si>
  <si>
    <t>2 Peter Höfner</t>
  </si>
  <si>
    <t>2 Peter Gammie</t>
  </si>
  <si>
    <t>2 Panagiotis Manolios</t>
  </si>
  <si>
    <t>2 Nicolas Tabareau</t>
  </si>
  <si>
    <t>2 Nathan Wetzler</t>
  </si>
  <si>
    <t>2 Mohamed Yousri Mahmoud</t>
  </si>
  <si>
    <t>2 Moa Johansson</t>
  </si>
  <si>
    <t>2 Maxime Dénès</t>
  </si>
  <si>
    <t>2 Mauricio Ayala-Rincón</t>
  </si>
  <si>
    <t>2 Matthias Brun</t>
  </si>
  <si>
    <t>2 Mateja Jamnik</t>
  </si>
  <si>
    <t>2 Mario M. Carneiro</t>
  </si>
  <si>
    <t>2 Marijn Heule</t>
  </si>
  <si>
    <t>2 Marco Maggesi</t>
  </si>
  <si>
    <t>2 Manuel Eberl</t>
  </si>
  <si>
    <t>2 Laureano Lambán</t>
  </si>
  <si>
    <t>2 Karol Pak</t>
  </si>
  <si>
    <t>2 Julio Rubio</t>
  </si>
  <si>
    <t>2 Julien Schmaltz</t>
  </si>
  <si>
    <t>2 Julian Parsert</t>
  </si>
  <si>
    <t>2 J Strother Moore</t>
  </si>
  <si>
    <t>2 Joshua Schneider</t>
  </si>
  <si>
    <t>2 José-Luis Ruiz-Reina</t>
  </si>
  <si>
    <t>2 Jonas Braband Jensen</t>
  </si>
  <si>
    <t>2 John R. Cowles</t>
  </si>
  <si>
    <t>2 Johannes Åman Pohjola</t>
  </si>
  <si>
    <t>2 Jirí Vyskocil</t>
  </si>
  <si>
    <t>2 Jesper Bengtson</t>
  </si>
  <si>
    <t>2 Jean-François Dufourd</t>
  </si>
  <si>
    <t>2 Jason Gross</t>
  </si>
  <si>
    <t>2 Jan Jakubuv</t>
  </si>
  <si>
    <t>2 Jacques-Henri Jourdan</t>
  </si>
  <si>
    <t>2 Jacques Garrigue</t>
  </si>
  <si>
    <t>2 Hing-Lun Chan</t>
  </si>
  <si>
    <t>2 Guillaume Melquiond</t>
  </si>
  <si>
    <t>2 Gilles Barthe</t>
  </si>
  <si>
    <t>2 Freek Wiedijk</t>
  </si>
  <si>
    <t>2 François Pottier</t>
  </si>
  <si>
    <t>2 Francisco-Jesús Martín-Mateos</t>
  </si>
  <si>
    <t>2 Filip Sieczkowski</t>
  </si>
  <si>
    <t>2 Evelyne Contejean</t>
  </si>
  <si>
    <t>2 Elsa L. Gunter</t>
  </si>
  <si>
    <t>2 Eelis van der Weegen</t>
  </si>
  <si>
    <t>2 Dominique Larchey-Wendling</t>
  </si>
  <si>
    <t>2 Dominik Kirst</t>
  </si>
  <si>
    <t>2 Delphine Demange</t>
  </si>
  <si>
    <t>2 David Monniaux</t>
  </si>
  <si>
    <t>2 David Cachera</t>
  </si>
  <si>
    <t>2 David Aspinall</t>
  </si>
  <si>
    <t>2 Daniel Matichuk</t>
  </si>
  <si>
    <t>2 Cody Roux</t>
  </si>
  <si>
    <t>2 Chunhan Wu</t>
  </si>
  <si>
    <t>2 Christine Paulin-Mohring</t>
  </si>
  <si>
    <t>2 Charles Gretton</t>
  </si>
  <si>
    <t>2 Chantal Keller</t>
  </si>
  <si>
    <t>2 Carst Tankink</t>
  </si>
  <si>
    <t>2 Bohua Zhan</t>
  </si>
  <si>
    <t>2 Bas Spitters</t>
  </si>
  <si>
    <t>2 Arnaud Spiwack</t>
  </si>
  <si>
    <t>2 Andrea Asperti</t>
  </si>
  <si>
    <t>2 Anders Mörtberg</t>
  </si>
  <si>
    <t>2 Amy P. Felty</t>
  </si>
  <si>
    <t>Amy Felty</t>
  </si>
  <si>
    <t>2 Alexandre Maréchal</t>
  </si>
  <si>
    <t>2 Aart Middeldorp</t>
  </si>
  <si>
    <t>1 Zoe Paraskevopoulou</t>
  </si>
  <si>
    <t>1 Zilin Chen</t>
  </si>
  <si>
    <t>1 Zhe Hou</t>
  </si>
  <si>
    <t>1 Zarathustra Goertzel</t>
  </si>
  <si>
    <t>1 Zachary Tatlock</t>
  </si>
  <si>
    <t>1 Yutaka Nagashima</t>
  </si>
  <si>
    <t>1 Yuriy Viktorov</t>
  </si>
  <si>
    <t>1 Yong Kiam Tan</t>
  </si>
  <si>
    <t>1 Yishuai Li</t>
  </si>
  <si>
    <t>1 Yao Li</t>
  </si>
  <si>
    <t>1 Yann Régis-Gianas</t>
  </si>
  <si>
    <t>1 Yanni Kouskoulas</t>
  </si>
  <si>
    <t>1 Yannick Zakowski</t>
  </si>
  <si>
    <t>1 Yang Liu</t>
  </si>
  <si>
    <t>1 Xuanrui Qi</t>
  </si>
  <si>
    <t>1 Xiaomu Shi</t>
  </si>
  <si>
    <t>1 Xavier Leroy</t>
  </si>
  <si>
    <t>1 Xavier Allamigeon</t>
  </si>
  <si>
    <t>1 Wouter Swierstra</t>
  </si>
  <si>
    <t>1 Wolfram Kahl</t>
  </si>
  <si>
    <t>1 Wolf Honoré</t>
  </si>
  <si>
    <t>1 William T. Gowers</t>
  </si>
  <si>
    <t>1 William R. Cook</t>
  </si>
  <si>
    <t>1 William M. Farmer</t>
  </si>
  <si>
    <t>1 Wenda Li</t>
  </si>
  <si>
    <t>1 Vincent Siles</t>
  </si>
  <si>
    <t>1 Vincent Laporte</t>
  </si>
  <si>
    <t>1 Viktor Vafeiadis</t>
  </si>
  <si>
    <t>1 Venanzio Capretta</t>
  </si>
  <si>
    <t>1 Valentina Popescu</t>
  </si>
  <si>
    <t>1 Uwe Nestmann</t>
  </si>
  <si>
    <t>1 Umair Siddique</t>
  </si>
  <si>
    <t>1 Ulrik Buchholtz</t>
  </si>
  <si>
    <t>1 T. V. H. Prathamesh</t>
  </si>
  <si>
    <t>1 Tom Schrijvers</t>
  </si>
  <si>
    <t>1 Tobias Tebbi</t>
  </si>
  <si>
    <t>1 Timothy Roscoe</t>
  </si>
  <si>
    <t>1 Timothy G. Griffin</t>
  </si>
  <si>
    <t>1 Timothy Bourke</t>
  </si>
  <si>
    <t>1 Tim Jungnickel</t>
  </si>
  <si>
    <t>1 Tim A. C. Willemse</t>
  </si>
  <si>
    <t>1 Thomas Thüm</t>
  </si>
  <si>
    <t>1 Thomas Grégoire</t>
  </si>
  <si>
    <t>1 Thomas Bauereiß</t>
  </si>
  <si>
    <t>1 Thomas Bauereiss</t>
  </si>
  <si>
    <t>1 Thierry Coquand</t>
  </si>
  <si>
    <t>1 Thiago Mendonça Ferreira Ramos</t>
  </si>
  <si>
    <t>1 Thaynara Arielly de Lima</t>
  </si>
  <si>
    <t>1 Talia Ringer</t>
  </si>
  <si>
    <t>1 Sylvain Heraud</t>
  </si>
  <si>
    <t>1 Suresh Jagannathan</t>
  </si>
  <si>
    <t>1 Suneel Sarswat</t>
  </si>
  <si>
    <t>1 Stephan Schulz</t>
  </si>
  <si>
    <t>1 Stéphane Le Roux</t>
  </si>
  <si>
    <t>1 Stepán Starosta</t>
  </si>
  <si>
    <t>1 Stepan Holub</t>
  </si>
  <si>
    <t>1 Stefan Mitsch</t>
  </si>
  <si>
    <t>1 Stefania Dumbrava</t>
  </si>
  <si>
    <t>1 S. Reza Sefidgar</t>
  </si>
  <si>
    <t>1 Simon Winwood</t>
  </si>
  <si>
    <t>1 Simon Jantsch</t>
  </si>
  <si>
    <t>1 Simon Hudon</t>
  </si>
  <si>
    <t>1 Simon Boulier</t>
  </si>
  <si>
    <t>1 Sidi Ould Biha</t>
  </si>
  <si>
    <t>1 Shuwei Hu</t>
  </si>
  <si>
    <t>1 Shih-Han Hung</t>
  </si>
  <si>
    <t>1 Seulkee Baek</t>
  </si>
  <si>
    <t>1 Sergey Sinchuk</t>
  </si>
  <si>
    <t>1 Serge Autexier</t>
  </si>
  <si>
    <t>1 Sebastiaan J. C. Joosten</t>
  </si>
  <si>
    <t>1 Scott F. Smith</t>
  </si>
  <si>
    <t>1 Sascha Böhme</t>
  </si>
  <si>
    <t>1 Sára Decova</t>
  </si>
  <si>
    <t>1 Sandip Ray</t>
  </si>
  <si>
    <t>1 Samuel Balco</t>
  </si>
  <si>
    <t>1 Sam Owre</t>
  </si>
  <si>
    <t>1 Sam Lasser</t>
  </si>
  <si>
    <t>1 Salomon Sickert</t>
  </si>
  <si>
    <t>1 Sabine Frittella</t>
  </si>
  <si>
    <t>1 Russell O'Connor</t>
  </si>
  <si>
    <t>1 Roy Dyckhoff</t>
  </si>
  <si>
    <t>1 Ross A. Knepper</t>
  </si>
  <si>
    <t>1 Ronny Wichers Schreur</t>
  </si>
  <si>
    <t>1 Romain Aïssat</t>
  </si>
  <si>
    <t>1 Roderick Chapman</t>
  </si>
  <si>
    <t>1 Rob J. van Glabbeek</t>
  </si>
  <si>
    <t>1 Robert Sison</t>
  </si>
  <si>
    <t>1 Robert Rand</t>
  </si>
  <si>
    <t>1 Robert Harper</t>
  </si>
  <si>
    <t>1 Robert Dockins</t>
  </si>
  <si>
    <t>1 Robbert Krebbers</t>
  </si>
  <si>
    <t>1 Richard Blair</t>
  </si>
  <si>
    <t>1 Ricardo D. Katz</t>
  </si>
  <si>
    <t>1 Reto Achermann</t>
  </si>
  <si>
    <t>1 Renaud Clavel</t>
  </si>
  <si>
    <t>1 Régis Spadotti</t>
  </si>
  <si>
    <t>1 Régis Leveugle</t>
  </si>
  <si>
    <t>1 Ran Zmigrod</t>
  </si>
  <si>
    <t>1 Ran Chen</t>
  </si>
  <si>
    <t>1 Rajeev Goré</t>
  </si>
  <si>
    <t>1 Raja Natarajan</t>
  </si>
  <si>
    <t>1 Rafal Kolanski</t>
  </si>
  <si>
    <t>1 Pierre Weis</t>
  </si>
  <si>
    <t>1 Pierre Roux</t>
  </si>
  <si>
    <t>1 Pierre Nigron</t>
  </si>
  <si>
    <t>1 Pierre Neron</t>
  </si>
  <si>
    <t>1 Pierre-Évariste Dagand</t>
  </si>
  <si>
    <t>1 Pierre Corbineau</t>
  </si>
  <si>
    <t>1 Phil Scott</t>
  </si>
  <si>
    <t>1 Peter Sewell</t>
  </si>
  <si>
    <t>1 Peter Reid</t>
  </si>
  <si>
    <t>1 Peter Koepke</t>
  </si>
  <si>
    <t>1 Peter Böhm</t>
  </si>
  <si>
    <t>1 Petar Maksimovic</t>
  </si>
  <si>
    <t>1 Perry Alexander</t>
  </si>
  <si>
    <t>1 Pavel Chuprikov</t>
  </si>
  <si>
    <t>1 Paul-David Brodmann</t>
  </si>
  <si>
    <t>1 Paul Brunet</t>
  </si>
  <si>
    <t>1 Patrick Michel</t>
  </si>
  <si>
    <t>1 Patrick Laskowski</t>
  </si>
  <si>
    <t>1 Paolo Torrini</t>
  </si>
  <si>
    <t>1 Nils Anders Danielsson</t>
  </si>
  <si>
    <t>1 Nicolas Koh</t>
  </si>
  <si>
    <t>1 Nathaniel Yazdani</t>
  </si>
  <si>
    <t>1 Nathan Fulton</t>
  </si>
  <si>
    <t>1 Nao Hirokawa</t>
  </si>
  <si>
    <t>1 Nadia Polikarpova</t>
  </si>
  <si>
    <t>1 Myrthe van Delft</t>
  </si>
  <si>
    <t>1 Mukesh Tiwari</t>
  </si>
  <si>
    <t>1 Mioara Joldes</t>
  </si>
  <si>
    <t>1 Minchao Wu</t>
  </si>
  <si>
    <t>1 Mihir Parang Mehta</t>
  </si>
  <si>
    <t>1 Michael Kohlhase</t>
  </si>
  <si>
    <t>1 Michael Kishinevsky</t>
  </si>
  <si>
    <t>1 Michael Hicks</t>
  </si>
  <si>
    <t>1 Michaël Armand</t>
  </si>
  <si>
    <t>1 Micaela Mayero</t>
  </si>
  <si>
    <t>1 Meven Lennon-Bertrand</t>
  </si>
  <si>
    <t>1 Max W. Haslbeck</t>
  </si>
  <si>
    <t>1 Maximilian Wuttke</t>
  </si>
  <si>
    <t>1 Maximilian P. L. Haslbeck</t>
  </si>
  <si>
    <t>1 Matthew L. Daggitt</t>
  </si>
  <si>
    <t>1 Matej Urbas</t>
  </si>
  <si>
    <t>1 Martin Ring</t>
  </si>
  <si>
    <t>1 Martin Dixon</t>
  </si>
  <si>
    <t>1 Martin Bodin</t>
  </si>
  <si>
    <t>1 Marko C. J. D. van Eekelen</t>
  </si>
  <si>
    <t>1 Mark Bickford</t>
  </si>
  <si>
    <t>1 Mark Adams</t>
  </si>
  <si>
    <t>1 Marino Miculan</t>
  </si>
  <si>
    <t>1 Marco Peressotti</t>
  </si>
  <si>
    <t>1 Marco Paviotti</t>
  </si>
  <si>
    <t>1 Marco David</t>
  </si>
  <si>
    <t>1 Marco A. Feliú</t>
  </si>
  <si>
    <t>1 Marc Hermes</t>
  </si>
  <si>
    <t>1 Marc Cavazza</t>
  </si>
  <si>
    <t>1 Marc Boyer</t>
  </si>
  <si>
    <t>1 Manabu Hagiwara</t>
  </si>
  <si>
    <t>1 Lukasz Czajka</t>
  </si>
  <si>
    <t>1 Lukas Humbel</t>
  </si>
  <si>
    <t>1 Lukas Bulwahn</t>
  </si>
  <si>
    <t>1 Lucas Dixon</t>
  </si>
  <si>
    <t>1 Luca Ciccone</t>
  </si>
  <si>
    <t>1 Lourdes Del Carmen González-Huesca</t>
  </si>
  <si>
    <t>1 Lorenz Panny</t>
  </si>
  <si>
    <t>1 Lorenzo Gheri</t>
  </si>
  <si>
    <t>1 Loïc Fejoz</t>
  </si>
  <si>
    <t>1 Liyi Li</t>
  </si>
  <si>
    <t>1 Li-yao Xia</t>
  </si>
  <si>
    <t>1 Liya Liu</t>
  </si>
  <si>
    <t>1 Liron Cohen</t>
  </si>
  <si>
    <t>1 Liam O'Connor</t>
  </si>
  <si>
    <t>1 Leonidas Lampropoulos</t>
  </si>
  <si>
    <t>1 Lennard Gäher</t>
  </si>
  <si>
    <t>1 Laurence Rideau</t>
  </si>
  <si>
    <t>1 Laurence Pierre</t>
  </si>
  <si>
    <t>1 Lars Noschinski</t>
  </si>
  <si>
    <t>1 K. Rustan M. Leino</t>
  </si>
  <si>
    <t>1 Konstantin Solomatov</t>
  </si>
  <si>
    <t>1 Konrad Slind</t>
  </si>
  <si>
    <t>1 Kirstin Peters</t>
  </si>
  <si>
    <t>1 Kim S. Larsen</t>
  </si>
  <si>
    <t>1 Kevin Buzzard</t>
  </si>
  <si>
    <t>1 Kesha Hietala</t>
  </si>
  <si>
    <t>1 Kento Emoto</t>
  </si>
  <si>
    <t>1 Kenneth Roe</t>
  </si>
  <si>
    <t>1 Kenji Miyamoto</t>
  </si>
  <si>
    <t>1 Kecheng Hao</t>
  </si>
  <si>
    <t>1 Kazunari Tanaka</t>
  </si>
  <si>
    <t>1 Kaustuv Chaudhuri</t>
  </si>
  <si>
    <t>1 Kathrin Stark</t>
  </si>
  <si>
    <t>1 Kathleen Fisher</t>
  </si>
  <si>
    <t>1 Katherine Cordwell</t>
  </si>
  <si>
    <t>1 Jürgen Giesl</t>
  </si>
  <si>
    <t>1 Julien Tesson</t>
  </si>
  <si>
    <t>1 Julien Forest</t>
  </si>
  <si>
    <t>1 Julian Rosemann</t>
  </si>
  <si>
    <t>1 Julian Nagele</t>
  </si>
  <si>
    <t>1 Julian Brunner</t>
  </si>
  <si>
    <t>1 Juan Manuel Crespo</t>
  </si>
  <si>
    <t>1 Joshua Chen</t>
  </si>
  <si>
    <t>1 Joseph Tassarotti</t>
  </si>
  <si>
    <t>1 José Meseguer</t>
  </si>
  <si>
    <t>1 Jose Divasón</t>
  </si>
  <si>
    <t>1 Jörg Endrullis</t>
  </si>
  <si>
    <t>1 Jonas Schöpf</t>
  </si>
  <si>
    <t>1 Jonas Rädle</t>
  </si>
  <si>
    <t>1 Jonas Bayer</t>
  </si>
  <si>
    <t>1 John O'Leary</t>
  </si>
  <si>
    <t>John O’Leary</t>
  </si>
  <si>
    <t>1 John Leo</t>
  </si>
  <si>
    <t>1 John Harrison</t>
  </si>
  <si>
    <t>1 Joe Hurd</t>
  </si>
  <si>
    <t>1 Joe Hendrix</t>
  </si>
  <si>
    <t>1 João Paulo Pizani Flor</t>
  </si>
  <si>
    <t>1 João F. Ferreira</t>
  </si>
  <si>
    <t>1 Joachim Breitner</t>
  </si>
  <si>
    <t>1 Jinxu Zhao</t>
  </si>
  <si>
    <t>1 Jian Xu</t>
  </si>
  <si>
    <t>1 Jesse Michael Han</t>
  </si>
  <si>
    <t>1 Jérémy Dubut</t>
  </si>
  <si>
    <t>1 Jean-Michel Muller</t>
  </si>
  <si>
    <t>1 Jean-Jacques Lévy</t>
  </si>
  <si>
    <t>1 Jean-François Monin</t>
  </si>
  <si>
    <t>1 Jean-Christophe Filliâtre</t>
  </si>
  <si>
    <t>1 Jean-Baptiste Jeannin</t>
  </si>
  <si>
    <t>1 Japheth Lim</t>
  </si>
  <si>
    <t>1 Jan Vitek</t>
  </si>
  <si>
    <t>1 Jakob von Raumer</t>
  </si>
  <si>
    <t>1 Jacques D. Fleuriot</t>
  </si>
  <si>
    <t>1 Jacques Carette</t>
  </si>
  <si>
    <t>1 Jacek Chrzaszcz</t>
  </si>
  <si>
    <t>1 Ioana Pasca</t>
  </si>
  <si>
    <t>1 Insa Stucke</t>
  </si>
  <si>
    <t>1 Ina Schaefer</t>
  </si>
  <si>
    <t>1 Holger Thies</t>
  </si>
  <si>
    <t>1 Hira Taqdees Syeda</t>
  </si>
  <si>
    <t>1 Henrik Rostedt</t>
  </si>
  <si>
    <t>1 Henning Seidler</t>
  </si>
  <si>
    <t>1 Hengchu Zhang</t>
  </si>
  <si>
    <t>1 Helmut Schwichtenberg</t>
  </si>
  <si>
    <t>1 Guyslain Naves</t>
  </si>
  <si>
    <t>1 Gustavo Petri</t>
  </si>
  <si>
    <t>1 Guillaume Combette</t>
  </si>
  <si>
    <t>1 Guillaume Claret</t>
  </si>
  <si>
    <t>1 Guillaume Bertholon</t>
  </si>
  <si>
    <t>1 Gregory Malecha</t>
  </si>
  <si>
    <t>1 Giuseppe Greco</t>
  </si>
  <si>
    <t>1 Georg Struth</t>
  </si>
  <si>
    <t>1 Gabriele Keller</t>
  </si>
  <si>
    <t>1 Freek Verbeek</t>
  </si>
  <si>
    <t>1 Fredrik Nordvall Forsberg</t>
  </si>
  <si>
    <t>1 Frédéric Voisin</t>
  </si>
  <si>
    <t>1 Frédéric Loulergue</t>
  </si>
  <si>
    <t>1 Frédéric Gilbert</t>
  </si>
  <si>
    <t>1 Frédéric Chyzak</t>
  </si>
  <si>
    <t>1 Franco Raimondi</t>
  </si>
  <si>
    <t>1 François Garillot</t>
  </si>
  <si>
    <t>1 François Clément</t>
  </si>
  <si>
    <t>1 Francesco Zappa Nardelli</t>
  </si>
  <si>
    <t>1 Francesco Dagnino</t>
  </si>
  <si>
    <t>1 Florian Steinberg</t>
  </si>
  <si>
    <t>1 Florian Schanda</t>
  </si>
  <si>
    <t>1 Florian Rabe</t>
  </si>
  <si>
    <t>1 Florian Meßner</t>
  </si>
  <si>
    <t>1 Florian Haftmann</t>
  </si>
  <si>
    <t>1 Florent Bréhard</t>
  </si>
  <si>
    <t>1 Filippo A. E. Nuccio Mortarino Majno di Capriglio</t>
  </si>
  <si>
    <t>1 Fei Xie</t>
  </si>
  <si>
    <t>1 Fahad AUSf</t>
  </si>
  <si>
    <t>1 Fabrizio Montesi</t>
  </si>
  <si>
    <t>1 Evmorfia-Iro Bartzia</t>
  </si>
  <si>
    <t>1 Evgeny Makarov</t>
  </si>
  <si>
    <t>1 Evan Austin</t>
  </si>
  <si>
    <t>1 Étienne Miquey</t>
  </si>
  <si>
    <t>1 Etienne Mabille</t>
  </si>
  <si>
    <t>1 Ernie Cohen</t>
  </si>
  <si>
    <t>1 Érik Martin-Dorel</t>
  </si>
  <si>
    <t>1 Eric Mullen</t>
  </si>
  <si>
    <t>1 Emmanuel Polonowski</t>
  </si>
  <si>
    <t>1 E. Martins</t>
  </si>
  <si>
    <t>1 Elena Zucca</t>
  </si>
  <si>
    <t>1 Edward W. Ayers</t>
  </si>
  <si>
    <t>1 Edith Heiter</t>
  </si>
  <si>
    <t>1 Douglas J. Howe</t>
  </si>
  <si>
    <t>1 Don S. Batory</t>
  </si>
  <si>
    <t>1 Dominique Bolignano</t>
  </si>
  <si>
    <t>1 Dominik Dietrich</t>
  </si>
  <si>
    <t>1 Dmitri Garbuzov</t>
  </si>
  <si>
    <t>1 Disha Puri</t>
  </si>
  <si>
    <t>1 Dirk Pattinson</t>
  </si>
  <si>
    <t>1 Dimitrios Vytiniotis</t>
  </si>
  <si>
    <t>1 Dimitri Hendriks</t>
  </si>
  <si>
    <t>1 Dietrich Klakow</t>
  </si>
  <si>
    <t>1 Dierk Schleicher</t>
  </si>
  <si>
    <t>1 Dennis Müller</t>
  </si>
  <si>
    <t>1 Denis Firsov</t>
  </si>
  <si>
    <t>1 Deepak Kapur</t>
  </si>
  <si>
    <t>1 David Wahlstedt</t>
  </si>
  <si>
    <t>1 David Sanán</t>
  </si>
  <si>
    <t>1 David Nowak</t>
  </si>
  <si>
    <t>1 David L. Rager</t>
  </si>
  <si>
    <t>1 David I. Spivak</t>
  </si>
  <si>
    <t>1 David Gross-Amblard</t>
  </si>
  <si>
    <t>1 David Greenaway</t>
  </si>
  <si>
    <t>1 David Fuenmayor</t>
  </si>
  <si>
    <t>1 David Butler</t>
  </si>
  <si>
    <t>1 David Baelde</t>
  </si>
  <si>
    <t>1 Daron Vroon</t>
  </si>
  <si>
    <t>1 Daria Walukiewicz-Chrzaszcz</t>
  </si>
  <si>
    <t>1 Dan Synek</t>
  </si>
  <si>
    <t>1 Daniel Wand</t>
  </si>
  <si>
    <t>1 Daniel Kühlwein</t>
  </si>
  <si>
    <t>1 Daniel Genin</t>
  </si>
  <si>
    <t>1 Daniel E. Severín</t>
  </si>
  <si>
    <t>1 Dan Grossman</t>
  </si>
  <si>
    <t>1 Damien Rouhling</t>
  </si>
  <si>
    <t>1 Czeslaw Bylinski</t>
  </si>
  <si>
    <t>1 Cosimo Perini Brogi</t>
  </si>
  <si>
    <t>1 Corey Lewis</t>
  </si>
  <si>
    <t>1 Colm Baston</t>
  </si>
  <si>
    <t>1 Christoph Weidenbach</t>
  </si>
  <si>
    <t>1 Christoph Traut</t>
  </si>
  <si>
    <t>1 Christoph Lüth</t>
  </si>
  <si>
    <t>1 Christoph Benzmüller</t>
  </si>
  <si>
    <t>1 Christina Rickmann</t>
  </si>
  <si>
    <t>1 Chris Casinghino</t>
  </si>
  <si>
    <t>1 Chad E. Brown</t>
  </si>
  <si>
    <t>1 César Kunz</t>
  </si>
  <si>
    <t>1 Catherine Dubois</t>
  </si>
  <si>
    <t>1 Catalin Hritcu</t>
  </si>
  <si>
    <t>1 Carsten Schürmann</t>
  </si>
  <si>
    <t>1 Carsten Immanuel Pardylla</t>
  </si>
  <si>
    <t>1 Carsten Fuhs</t>
  </si>
  <si>
    <t>1 Carroll Morgan</t>
  </si>
  <si>
    <t>1 Carlos Gustavo López Pombo</t>
  </si>
  <si>
    <t>1 Callum Bannister</t>
  </si>
  <si>
    <t>1 Burkhart Wolff</t>
  </si>
  <si>
    <t>1 Bruno C. d. S. Oliveira</t>
  </si>
  <si>
    <t>1 Bruno Barras</t>
  </si>
  <si>
    <t>1 Brigitte Pientka</t>
  </si>
  <si>
    <t>1 Brandon Bohrer</t>
  </si>
  <si>
    <t>1 Beta Ziliani</t>
  </si>
  <si>
    <t>1 Bert Schirmer</t>
  </si>
  <si>
    <t>1 Benjamin Werner</t>
  </si>
  <si>
    <t>1 Benjamin Bisping</t>
  </si>
  <si>
    <t>1 Benja Fallenstein</t>
  </si>
  <si>
    <t>1 Benedikt Stock</t>
  </si>
  <si>
    <t>1 Benedikt Seidl</t>
  </si>
  <si>
    <t>1 Bart Jacobs</t>
  </si>
  <si>
    <t>1 Aurora Schmidt</t>
  </si>
  <si>
    <t>1 Ashvni Narayanan</t>
  </si>
  <si>
    <t>1 Artur Kornilowicz</t>
  </si>
  <si>
    <t>1 Arno Wilhelm-Weidner</t>
  </si>
  <si>
    <t>1 Arnd Poetzsch-Heffter</t>
  </si>
  <si>
    <t>1 Armin Heller</t>
  </si>
  <si>
    <t>1 Armando Pesenti Gritti</t>
  </si>
  <si>
    <t>1 Armaël Guéneau</t>
  </si>
  <si>
    <t>1 Ariane Alves Almeida</t>
  </si>
  <si>
    <t>1 Anton Lorenzen</t>
  </si>
  <si>
    <t>1 Anthony J. Narkawicz</t>
  </si>
  <si>
    <t>1 Anne-Gwenn Bosser</t>
  </si>
  <si>
    <t>1 Anne Baanen</t>
  </si>
  <si>
    <t>1 Anna Slobodová</t>
  </si>
  <si>
    <t>1 Anke Stüber</t>
  </si>
  <si>
    <t>1 Andrew Tolmach</t>
  </si>
  <si>
    <t>1 Andrew P. Smith</t>
  </si>
  <si>
    <t>1 Andrew Gacek</t>
  </si>
  <si>
    <t>1 Andrew Boyton</t>
  </si>
  <si>
    <t>1 Andres Erbsen</t>
  </si>
  <si>
    <t>1 André Luiz Galdino</t>
  </si>
  <si>
    <t>1 Andréia B. Avelar da Silva</t>
  </si>
  <si>
    <t>1 Andréia B. Avelar</t>
  </si>
  <si>
    <t>1 Andreas Schropp</t>
  </si>
  <si>
    <t>1 Andrea Lattuada</t>
  </si>
  <si>
    <t>1 Andrea Gabrielli</t>
  </si>
  <si>
    <t>1 Anders Schlichtkrull</t>
  </si>
  <si>
    <t>1 Alwen Tiu</t>
  </si>
  <si>
    <t>1 Alexey Solovyev</t>
  </si>
  <si>
    <t>1 Alexandra Mendes</t>
  </si>
  <si>
    <t>1 Alexandra Maximova</t>
  </si>
  <si>
    <t>1 Alexander Kurz</t>
  </si>
  <si>
    <t>1 Alexander Knüppel</t>
  </si>
  <si>
    <t>1 Alexander Gotmanov</t>
  </si>
  <si>
    <t>1 Alexander Bentkamp</t>
  </si>
  <si>
    <t>1 Alessandra Palmigiano</t>
  </si>
  <si>
    <t>1 Ales Bizjak</t>
  </si>
  <si>
    <t>1 Alasdair Armstrong</t>
  </si>
  <si>
    <t>1 Alan Schmitt</t>
  </si>
  <si>
    <t>1 Alan Bundy</t>
  </si>
  <si>
    <t>1 Adrian De Lon</t>
  </si>
  <si>
    <t>1 Adrià Gascón</t>
  </si>
  <si>
    <t>1 Adnan Rashid</t>
  </si>
  <si>
    <t>1 Adam Sandberg Ericsson</t>
  </si>
  <si>
    <t>1 Adam Naumowicz</t>
  </si>
  <si>
    <t>1 Adam Koprowski</t>
  </si>
  <si>
    <t>1 Abhishek Kr Singh</t>
  </si>
  <si>
    <t>1 Abhik Pal</t>
  </si>
  <si>
    <t>1 Aaron Stump</t>
  </si>
  <si>
    <t>1 Aaron Dutle</t>
  </si>
  <si>
    <t>Sorted by Year</t>
  </si>
  <si>
    <t>Sorted by name</t>
  </si>
  <si>
    <t>Sorted by occurences</t>
  </si>
  <si>
    <t>Name</t>
  </si>
  <si>
    <t>Year (role)</t>
  </si>
  <si>
    <t>Occurences</t>
  </si>
  <si>
    <t>Liron Cohen</t>
  </si>
  <si>
    <t>2021 (PC Chair)</t>
  </si>
  <si>
    <t>Andreas Abel</t>
  </si>
  <si>
    <t>Tobias Nipkow</t>
  </si>
  <si>
    <t>Cezary Kaliszyk</t>
  </si>
  <si>
    <t>Assia Mahboubi</t>
  </si>
  <si>
    <t>June Andronick</t>
  </si>
  <si>
    <t>John Harrison</t>
  </si>
  <si>
    <t>Jesús Aransay</t>
  </si>
  <si>
    <t>Wolfgang Ahrendt</t>
  </si>
  <si>
    <t>Jeremy Avigad</t>
  </si>
  <si>
    <t>Benedikt Ahrens</t>
  </si>
  <si>
    <t>Gerwin Klein</t>
  </si>
  <si>
    <t>Christoph Benzmüller</t>
  </si>
  <si>
    <t>Maria Alpuente</t>
  </si>
  <si>
    <t>Thorsten Altenkirch</t>
  </si>
  <si>
    <t>Sam Owre</t>
  </si>
  <si>
    <t>Adam Chlipala</t>
  </si>
  <si>
    <t>Vander Alves</t>
  </si>
  <si>
    <t>Panagiotis Manolios</t>
  </si>
  <si>
    <t>Claudio Sacerdoti Coen</t>
  </si>
  <si>
    <t>Michael Norrish</t>
  </si>
  <si>
    <t>Leonardo de Moura</t>
  </si>
  <si>
    <t>Matt Kaufmann</t>
  </si>
  <si>
    <t>Valeria de Paiva</t>
  </si>
  <si>
    <t>Magnus O. Myreen</t>
  </si>
  <si>
    <t>Gilles Dowek</t>
  </si>
  <si>
    <t>Elsa Gunter</t>
  </si>
  <si>
    <t>Andrea Asperti</t>
  </si>
  <si>
    <t>Christian Urban</t>
  </si>
  <si>
    <t>Hugo Herbelin</t>
  </si>
  <si>
    <t>Yves Bertot</t>
  </si>
  <si>
    <t>Shachar Itzhaky</t>
  </si>
  <si>
    <t>David Aspinall</t>
  </si>
  <si>
    <t>Sofiene Tahar</t>
  </si>
  <si>
    <t>Chantal Keller</t>
  </si>
  <si>
    <t>Ruben Gamboa</t>
  </si>
  <si>
    <t>Michael Kohlhase</t>
  </si>
  <si>
    <t>Herman Geuvers</t>
  </si>
  <si>
    <t>Peter Lammich</t>
  </si>
  <si>
    <t>Thierry Coquand</t>
  </si>
  <si>
    <t>Stephan Merz</t>
  </si>
  <si>
    <t>2018 (chair)</t>
  </si>
  <si>
    <t>Makarius Wenzel</t>
  </si>
  <si>
    <t xml:space="preserve">César Muñoz </t>
  </si>
  <si>
    <t>Georges Gonthier</t>
  </si>
  <si>
    <t>Cláudia Nalon</t>
  </si>
  <si>
    <t>Christine Paulin-Mohring</t>
  </si>
  <si>
    <t>Adam Naumowicz</t>
  </si>
  <si>
    <t>Sandrine Blazy</t>
  </si>
  <si>
    <t>Lee Pike</t>
  </si>
  <si>
    <t>Laurent Théry</t>
  </si>
  <si>
    <t>Mauricio Ayala-Rincon</t>
  </si>
  <si>
    <t>Julien Schmaltz</t>
  </si>
  <si>
    <t>Damien Pous</t>
  </si>
  <si>
    <t>2017 (chair)</t>
  </si>
  <si>
    <t>Joe Leslie-Hurd</t>
  </si>
  <si>
    <t>Vincent Rahli</t>
  </si>
  <si>
    <t>Gilles Barthe</t>
  </si>
  <si>
    <t>Matthieu Sozeau</t>
  </si>
  <si>
    <t>Jesper Bengtson</t>
  </si>
  <si>
    <t>David Pichardie</t>
  </si>
  <si>
    <t>Andrew Tolmach</t>
  </si>
  <si>
    <t>Nick Benton</t>
  </si>
  <si>
    <t>Conor McBride</t>
  </si>
  <si>
    <t>Josef Urban</t>
  </si>
  <si>
    <t>Brigitte Pientka</t>
  </si>
  <si>
    <t>2019 (Chair)</t>
  </si>
  <si>
    <t>Stefan Berghofer</t>
  </si>
  <si>
    <t>René Thiemann</t>
  </si>
  <si>
    <t>Lennart Beringer</t>
  </si>
  <si>
    <t>2012 (Chair)</t>
  </si>
  <si>
    <t>Konrad Slind</t>
  </si>
  <si>
    <t>Arthur Charguéraud</t>
  </si>
  <si>
    <t>Jose-Luis Ruiz-Reina</t>
  </si>
  <si>
    <t>Koen Claessen</t>
  </si>
  <si>
    <t>Lars Birkedal</t>
  </si>
  <si>
    <t>Jean-Christophe Filliatre</t>
  </si>
  <si>
    <t>Shilpi Goel</t>
  </si>
  <si>
    <t>Jean-Baptiste Jeannin</t>
  </si>
  <si>
    <t>2016 (Chair)</t>
  </si>
  <si>
    <t>Xavier Leroy</t>
  </si>
  <si>
    <t>Scott Owens</t>
  </si>
  <si>
    <t>2013 (Chair)</t>
  </si>
  <si>
    <t>Sandip Ray</t>
  </si>
  <si>
    <t>Reiner Hähnle</t>
  </si>
  <si>
    <t>Guillaume Melquiond</t>
  </si>
  <si>
    <t>Sylvie Boldo</t>
  </si>
  <si>
    <t>Randy Pollack</t>
  </si>
  <si>
    <t>Ana Bove</t>
  </si>
  <si>
    <t>Jens Brandt</t>
  </si>
  <si>
    <t>John Matthews</t>
  </si>
  <si>
    <t>Christine Rizkallah</t>
  </si>
  <si>
    <t>Alexey Solovyev</t>
  </si>
  <si>
    <t>J Moore</t>
  </si>
  <si>
    <t>Freek Wiedijk</t>
  </si>
  <si>
    <t>David Russinoff</t>
  </si>
  <si>
    <t>Claudio Sacerdoti</t>
  </si>
  <si>
    <t>Coen</t>
  </si>
  <si>
    <t>Bas Spitters</t>
  </si>
  <si>
    <t>Andrei Popescu</t>
  </si>
  <si>
    <t>Andreas Lochbihler</t>
  </si>
  <si>
    <t>Bob Constable</t>
  </si>
  <si>
    <t>Alwen Tiu</t>
  </si>
  <si>
    <t>Jasmin Christian Blanchette</t>
  </si>
  <si>
    <t>Zachary Tatlock</t>
  </si>
  <si>
    <t>Xinyu Feng</t>
  </si>
  <si>
    <t>Karl Crary</t>
  </si>
  <si>
    <t>Xingyuan Zhang</t>
  </si>
  <si>
    <t>Delphine Demange</t>
  </si>
  <si>
    <t>Timothy Griffin</t>
  </si>
  <si>
    <t>Thomas Hales</t>
  </si>
  <si>
    <t>Viktor Vafeiadis</t>
  </si>
  <si>
    <t>Nils Anders Danielsson</t>
  </si>
  <si>
    <t>Nils Anders</t>
  </si>
  <si>
    <t>Danielsson</t>
  </si>
  <si>
    <t>Johannes Hölzl</t>
  </si>
  <si>
    <t>Jared Davis</t>
  </si>
  <si>
    <t>Chung-Kil Hur</t>
  </si>
  <si>
    <t>Leonardo</t>
  </si>
  <si>
    <t>de Moura</t>
  </si>
  <si>
    <t>Tjark Weber</t>
  </si>
  <si>
    <t>Jacques-Henri Jourdan</t>
  </si>
  <si>
    <t>Ambrus Kaposi</t>
  </si>
  <si>
    <t>Ewen Denney</t>
  </si>
  <si>
    <t>Mariano Moscato</t>
  </si>
  <si>
    <t>Ramana Kumar</t>
  </si>
  <si>
    <t>Aaron Dutle</t>
  </si>
  <si>
    <t>Pierre-Yves Strub</t>
  </si>
  <si>
    <t>Peter Dybjer</t>
  </si>
  <si>
    <t>Peter Sewell</t>
  </si>
  <si>
    <t>Marko Van Eekelen</t>
  </si>
  <si>
    <t>Marko Van</t>
  </si>
  <si>
    <t>Eekelen</t>
  </si>
  <si>
    <t>2011 (Chair)</t>
  </si>
  <si>
    <t>André Platzer</t>
  </si>
  <si>
    <t>Paul Miner</t>
  </si>
  <si>
    <t>Nao Hirokawa</t>
  </si>
  <si>
    <t>Enrico Tassi</t>
  </si>
  <si>
    <t>Monika Seisenberger</t>
  </si>
  <si>
    <t>Mike Gordon</t>
  </si>
  <si>
    <t>Cesare Tinelli</t>
  </si>
  <si>
    <t>Mark Lawford</t>
  </si>
  <si>
    <t xml:space="preserve">Mauricio Ayala-Rincon </t>
  </si>
  <si>
    <t>Marcelo Frias</t>
  </si>
  <si>
    <t xml:space="preserve">Cesar Munoz </t>
  </si>
  <si>
    <t>Makoto Takeyama</t>
  </si>
  <si>
    <t xml:space="preserve">Maria Alpuente </t>
  </si>
  <si>
    <t xml:space="preserve">Vander Alves </t>
  </si>
  <si>
    <t>2014 (Chair)</t>
  </si>
  <si>
    <t>Leila Ribeiro</t>
  </si>
  <si>
    <t xml:space="preserve">June Andronick </t>
  </si>
  <si>
    <t>Laurence Pierre</t>
  </si>
  <si>
    <t xml:space="preserve">Jeremy Avigad </t>
  </si>
  <si>
    <t xml:space="preserve">Sylvie Boldo </t>
  </si>
  <si>
    <t>Keiko Nakata</t>
  </si>
  <si>
    <t xml:space="preserve">Ana Bove </t>
  </si>
  <si>
    <t xml:space="preserve">Adam Chlipala </t>
  </si>
  <si>
    <t xml:space="preserve">Gilles Dowek </t>
  </si>
  <si>
    <t>Jim Grundy</t>
  </si>
  <si>
    <t xml:space="preserve">Aaron Dutle </t>
  </si>
  <si>
    <t xml:space="preserve">Amy Felty </t>
  </si>
  <si>
    <t xml:space="preserve">Marcelo Frias </t>
  </si>
  <si>
    <t xml:space="preserve">Ruben Gamboa </t>
  </si>
  <si>
    <t xml:space="preserve">Herman Geuvers </t>
  </si>
  <si>
    <t xml:space="preserve">Elsa Gunter </t>
  </si>
  <si>
    <t xml:space="preserve">John Harrison </t>
  </si>
  <si>
    <t>Greg Morrisett</t>
  </si>
  <si>
    <t xml:space="preserve">Nao Hirokawa </t>
  </si>
  <si>
    <t>Gopalan Nadathur</t>
  </si>
  <si>
    <t xml:space="preserve">Matt Kaufmann </t>
  </si>
  <si>
    <t xml:space="preserve">Mark Lawford </t>
  </si>
  <si>
    <t>Gert Smolka</t>
  </si>
  <si>
    <t xml:space="preserve">Andreas Lochbihler </t>
  </si>
  <si>
    <t>David Greve</t>
  </si>
  <si>
    <t>Frédéric Loulergue</t>
  </si>
  <si>
    <t xml:space="preserve">Assia Mahboubi </t>
  </si>
  <si>
    <t xml:space="preserve">Panagiotis Manolios </t>
  </si>
  <si>
    <t xml:space="preserve">Gopalan Nadathur </t>
  </si>
  <si>
    <t>Dimitrios Vytiniotis</t>
  </si>
  <si>
    <t xml:space="preserve">Keiko Nakata </t>
  </si>
  <si>
    <t xml:space="preserve">Adam Naumowicz </t>
  </si>
  <si>
    <t>David Hardin</t>
  </si>
  <si>
    <t xml:space="preserve">Tobias Nipkow </t>
  </si>
  <si>
    <t xml:space="preserve">Scott Owens </t>
  </si>
  <si>
    <t xml:space="preserve">Sam Owre </t>
  </si>
  <si>
    <t xml:space="preserve">Lawrence Paulson </t>
  </si>
  <si>
    <t>Elsa Gunther</t>
  </si>
  <si>
    <t xml:space="preserve">Claudio Sacerdoti Coen </t>
  </si>
  <si>
    <t xml:space="preserve">Augusto Sampaio </t>
  </si>
  <si>
    <t>Christian Sternagel</t>
  </si>
  <si>
    <t xml:space="preserve">Monika Seisenberger </t>
  </si>
  <si>
    <t xml:space="preserve">Christian Sternagel </t>
  </si>
  <si>
    <t>Cătălin Hriţcu</t>
  </si>
  <si>
    <t xml:space="preserve">Sofiene Tahar </t>
  </si>
  <si>
    <t>Carsten Schürmann</t>
  </si>
  <si>
    <t xml:space="preserve">Christian Urban </t>
  </si>
  <si>
    <t xml:space="preserve">Josef Urban </t>
  </si>
  <si>
    <t>Augusto Sampaio</t>
  </si>
  <si>
    <t>Alexander Krauss</t>
  </si>
  <si>
    <t>Alberto Momigliano</t>
  </si>
  <si>
    <t>2010 (Chair)</t>
  </si>
  <si>
    <t>Joe Hurd</t>
  </si>
  <si>
    <t>Joe</t>
  </si>
  <si>
    <t>Leslie-Hurd</t>
  </si>
  <si>
    <t>2015 (Chair)</t>
  </si>
  <si>
    <t xml:space="preserve">Xingyuan Zhang </t>
  </si>
  <si>
    <t>Conor Mcbride</t>
  </si>
  <si>
    <t>Valeria de</t>
  </si>
  <si>
    <t>Paiva</t>
  </si>
  <si>
    <t xml:space="preserve">Lennart Beringer </t>
  </si>
  <si>
    <t xml:space="preserve">Andreas Abel </t>
  </si>
  <si>
    <t xml:space="preserve">Nick Benton </t>
  </si>
  <si>
    <t xml:space="preserve">Stefan Berghofer </t>
  </si>
  <si>
    <t xml:space="preserve">Yves Bertot </t>
  </si>
  <si>
    <t xml:space="preserve">Ewen Denney </t>
  </si>
  <si>
    <t xml:space="preserve">Peter Dybjer </t>
  </si>
  <si>
    <t xml:space="preserve">Georges Gonthier </t>
  </si>
  <si>
    <t xml:space="preserve">Jim Grundy </t>
  </si>
  <si>
    <t xml:space="preserve">Hugo Herbelin </t>
  </si>
  <si>
    <t xml:space="preserve">Joe Hurd </t>
  </si>
  <si>
    <t xml:space="preserve">Reiner Hähnle </t>
  </si>
  <si>
    <t xml:space="preserve">Gerwin Klein </t>
  </si>
  <si>
    <t xml:space="preserve">Conor McBride </t>
  </si>
  <si>
    <t xml:space="preserve">Alberto Momigliano </t>
  </si>
  <si>
    <t xml:space="preserve">Magnus O. Myreen </t>
  </si>
  <si>
    <t xml:space="preserve">Christine Paulin-Mohring </t>
  </si>
  <si>
    <t xml:space="preserve">David Pichardie </t>
  </si>
  <si>
    <t xml:space="preserve">Brigitte Pientka </t>
  </si>
  <si>
    <t xml:space="preserve">Randy Pollack </t>
  </si>
  <si>
    <t xml:space="preserve">Julien Schmaltz </t>
  </si>
  <si>
    <t xml:space="preserve">Bas Spitters </t>
  </si>
  <si>
    <t xml:space="preserve">Makarius Wenzel </t>
  </si>
  <si>
    <t xml:space="preserve">David Aspinall </t>
  </si>
  <si>
    <t xml:space="preserve">Sandrine Blazy </t>
  </si>
  <si>
    <t xml:space="preserve">Jens Brandt </t>
  </si>
  <si>
    <t xml:space="preserve">Jared Davis </t>
  </si>
  <si>
    <t xml:space="preserve">Jean-Christophe Filliatre </t>
  </si>
  <si>
    <t xml:space="preserve">Elsa Gunther </t>
  </si>
  <si>
    <t xml:space="preserve">John Matthews </t>
  </si>
  <si>
    <t xml:space="preserve">Paul Miner </t>
  </si>
  <si>
    <t xml:space="preserve">J Moore </t>
  </si>
  <si>
    <t xml:space="preserve">Greg Morrisett </t>
  </si>
  <si>
    <t xml:space="preserve">Michael Norrish </t>
  </si>
  <si>
    <t xml:space="preserve">Lee Pike </t>
  </si>
  <si>
    <t xml:space="preserve">Sandip Ray </t>
  </si>
  <si>
    <t xml:space="preserve">Jose-Luis Ruiz-Reina </t>
  </si>
  <si>
    <t xml:space="preserve">David Russinoff </t>
  </si>
  <si>
    <t xml:space="preserve">Konrad Slind </t>
  </si>
  <si>
    <t>Cesar Munoz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</si>
</sst>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2" fillId="4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right"/>
    </xf>
    <xf numFmtId="0" fontId="1" fillId="2" borderId="0" xfId="0" applyFont="1" applyFill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564"/>
  <sheetViews>
    <sheetView tabSelected="1" workbookViewId="0"/>
  </sheetViews>
  <sheetFormatPr baseColWidth="10" defaultColWidth="12.6640625" defaultRowHeight="15.75" customHeight="1" x14ac:dyDescent="0.15"/>
  <cols>
    <col min="1" max="1" width="4.1640625" customWidth="1"/>
    <col min="2" max="2" width="18.83203125" hidden="1" customWidth="1"/>
    <col min="3" max="3" width="36" hidden="1" customWidth="1"/>
    <col min="4" max="4" width="36" customWidth="1"/>
    <col min="5" max="5" width="10.33203125" customWidth="1"/>
    <col min="6" max="6" width="3.1640625" customWidth="1"/>
    <col min="7" max="7" width="50.1640625" customWidth="1"/>
  </cols>
  <sheetData>
    <row r="2" spans="1:12" ht="15.75" customHeight="1" x14ac:dyDescent="0.15">
      <c r="A2" s="11" t="s">
        <v>0</v>
      </c>
      <c r="B2" s="12"/>
      <c r="C2" s="12"/>
      <c r="D2" s="12"/>
      <c r="E2" s="12"/>
      <c r="J2" s="1"/>
      <c r="K2" s="1"/>
    </row>
    <row r="3" spans="1:12" ht="15.75" customHeight="1" x14ac:dyDescent="0.15">
      <c r="A3" s="12"/>
      <c r="B3" s="12"/>
      <c r="C3" s="12"/>
      <c r="D3" s="12"/>
      <c r="E3" s="12"/>
      <c r="I3" s="1"/>
      <c r="J3" s="1"/>
      <c r="K3" s="1"/>
    </row>
    <row r="4" spans="1:12" ht="15.75" customHeight="1" x14ac:dyDescent="0.15">
      <c r="D4" s="2"/>
      <c r="E4" s="2"/>
      <c r="F4" s="2"/>
      <c r="G4" s="2"/>
      <c r="I4" s="1"/>
      <c r="J4" s="1"/>
      <c r="K4" s="1"/>
      <c r="L4" s="1"/>
    </row>
    <row r="5" spans="1:12" ht="15.75" customHeight="1" x14ac:dyDescent="0.15">
      <c r="D5" s="3" t="s">
        <v>1</v>
      </c>
      <c r="E5" s="3" t="s">
        <v>2</v>
      </c>
      <c r="F5" s="2"/>
      <c r="G5" s="3" t="s">
        <v>3</v>
      </c>
      <c r="I5" s="1"/>
      <c r="J5" s="1"/>
      <c r="K5" s="1"/>
      <c r="L5" s="1"/>
    </row>
    <row r="6" spans="1:12" ht="15.75" customHeight="1" x14ac:dyDescent="0.15">
      <c r="A6" s="2"/>
      <c r="B6" s="2" t="s">
        <v>4</v>
      </c>
      <c r="C6" s="2" t="str">
        <f t="shared" ref="C6:C260" si="0">RIGHT(B6,LEN(B6)-FIND(" ",B6))</f>
        <v>Magnus O. Myreen</v>
      </c>
      <c r="D6" s="4" t="s">
        <v>5</v>
      </c>
      <c r="E6" s="2" t="str">
        <f t="shared" ref="E6:E260" si="1">LEFT(B6,FIND(" ",B6)-1)</f>
        <v>12</v>
      </c>
      <c r="G6" s="2" t="str">
        <f ca="1">IFERROR(__xludf.DUMMYFUNCTION("IFERROR(TEXTJOIN("", "", TRUE, FILTER('PC history'!$G$5:$G$380,D6='PC history'!$D$5:$D$380)),"""")"),"2019, 2018, 2016, 2014, 2013, 2012, 2011")</f>
        <v>2019, 2018, 2016, 2014, 2013, 2012, 2011</v>
      </c>
      <c r="I6" s="1"/>
      <c r="J6" s="1"/>
      <c r="K6" s="1"/>
    </row>
    <row r="7" spans="1:12" ht="15.75" customHeight="1" x14ac:dyDescent="0.15">
      <c r="A7" s="2"/>
      <c r="B7" s="2" t="s">
        <v>6</v>
      </c>
      <c r="C7" s="2" t="str">
        <f t="shared" si="0"/>
        <v>Andreas Lochbihler</v>
      </c>
      <c r="D7" s="2" t="str">
        <f t="shared" ref="D7:D21" si="2">C7</f>
        <v>Andreas Lochbihler</v>
      </c>
      <c r="E7" s="2" t="str">
        <f t="shared" si="1"/>
        <v>12</v>
      </c>
      <c r="G7" s="2" t="str">
        <f ca="1">IFERROR(__xludf.DUMMYFUNCTION("IFERROR(TEXTJOIN("", "", TRUE, FILTER('PC history'!$G$5:$G$380,D7='PC history'!$D$5:$D$380)),"""")"),"2016, 2017")</f>
        <v>2016, 2017</v>
      </c>
      <c r="I7" s="1"/>
      <c r="J7" s="1"/>
      <c r="K7" s="1"/>
    </row>
    <row r="8" spans="1:12" ht="15.75" customHeight="1" x14ac:dyDescent="0.15">
      <c r="A8" s="2"/>
      <c r="B8" s="2" t="s">
        <v>7</v>
      </c>
      <c r="C8" s="2" t="str">
        <f t="shared" si="0"/>
        <v>Tobias Nipkow</v>
      </c>
      <c r="D8" s="2" t="str">
        <f t="shared" si="2"/>
        <v>Tobias Nipkow</v>
      </c>
      <c r="E8" s="2" t="str">
        <f t="shared" si="1"/>
        <v>10</v>
      </c>
      <c r="G8" s="2" t="str">
        <f ca="1">IFERROR(__xludf.DUMMYFUNCTION("IFERROR(TEXTJOIN("", "", TRUE, FILTER('PC history'!$G$5:$G$380,D8='PC history'!$D$5:$D$380)),"""")"),"2021, 2019, 2018, 2016, 2015, 2014, 2013, 2010, 2017, 2012, 2011")</f>
        <v>2021, 2019, 2018, 2016, 2015, 2014, 2013, 2010, 2017, 2012, 2011</v>
      </c>
      <c r="I8" s="1"/>
      <c r="J8" s="1"/>
      <c r="K8" s="1"/>
    </row>
    <row r="9" spans="1:12" ht="15.75" customHeight="1" x14ac:dyDescent="0.15">
      <c r="A9" s="2"/>
      <c r="B9" s="2" t="s">
        <v>8</v>
      </c>
      <c r="C9" s="2" t="str">
        <f t="shared" si="0"/>
        <v>Peter Lammich</v>
      </c>
      <c r="D9" s="2" t="str">
        <f t="shared" si="2"/>
        <v>Peter Lammich</v>
      </c>
      <c r="E9" s="2" t="str">
        <f t="shared" si="1"/>
        <v>10</v>
      </c>
      <c r="G9" s="2" t="str">
        <f ca="1">IFERROR(__xludf.DUMMYFUNCTION("IFERROR(TEXTJOIN("", "", TRUE, FILTER('PC history'!$G$5:$G$380,D9='PC history'!$D$5:$D$380)),"""")"),"2021")</f>
        <v>2021</v>
      </c>
      <c r="I9" s="1"/>
      <c r="J9" s="1"/>
      <c r="K9" s="1"/>
    </row>
    <row r="10" spans="1:12" ht="15.75" customHeight="1" x14ac:dyDescent="0.15">
      <c r="A10" s="2"/>
      <c r="B10" s="2" t="s">
        <v>9</v>
      </c>
      <c r="C10" s="2" t="str">
        <f t="shared" si="0"/>
        <v>Gert Smolka</v>
      </c>
      <c r="D10" s="2" t="str">
        <f t="shared" si="2"/>
        <v>Gert Smolka</v>
      </c>
      <c r="E10" s="2" t="str">
        <f t="shared" si="1"/>
        <v>10</v>
      </c>
      <c r="G10" s="2" t="str">
        <f ca="1">IFERROR(__xludf.DUMMYFUNCTION("IFERROR(TEXTJOIN("", "", TRUE, FILTER('PC history'!$G$5:$G$380,D10='PC history'!$D$5:$D$380)),"""")"),"2016")</f>
        <v>2016</v>
      </c>
    </row>
    <row r="11" spans="1:12" ht="15.75" customHeight="1" x14ac:dyDescent="0.15">
      <c r="A11" s="2"/>
      <c r="B11" s="2" t="s">
        <v>10</v>
      </c>
      <c r="C11" s="2" t="str">
        <f t="shared" si="0"/>
        <v>Cezary Kaliszyk</v>
      </c>
      <c r="D11" s="2" t="str">
        <f t="shared" si="2"/>
        <v>Cezary Kaliszyk</v>
      </c>
      <c r="E11" s="2" t="str">
        <f t="shared" si="1"/>
        <v>10</v>
      </c>
      <c r="G11" s="2" t="str">
        <f ca="1">IFERROR(__xludf.DUMMYFUNCTION("IFERROR(TEXTJOIN("", "", TRUE, FILTER('PC history'!$G$5:$G$380,D11='PC history'!$D$5:$D$380)),"""")"),"2021 (PC Chair), 2019, 2018, 2016")</f>
        <v>2021 (PC Chair), 2019, 2018, 2016</v>
      </c>
    </row>
    <row r="12" spans="1:12" ht="15.75" customHeight="1" x14ac:dyDescent="0.15">
      <c r="A12" s="2"/>
      <c r="B12" s="2" t="s">
        <v>11</v>
      </c>
      <c r="C12" s="2" t="str">
        <f t="shared" si="0"/>
        <v>Johannes Hölzl</v>
      </c>
      <c r="D12" s="2" t="str">
        <f t="shared" si="2"/>
        <v>Johannes Hölzl</v>
      </c>
      <c r="E12" s="2" t="str">
        <f t="shared" si="1"/>
        <v>9</v>
      </c>
      <c r="G12" s="2" t="str">
        <f ca="1">IFERROR(__xludf.DUMMYFUNCTION("IFERROR(TEXTJOIN("", "", TRUE, FILTER('PC history'!$G$5:$G$380,D12='PC history'!$D$5:$D$380)),"""")"),"2018")</f>
        <v>2018</v>
      </c>
    </row>
    <row r="13" spans="1:12" ht="15.75" customHeight="1" x14ac:dyDescent="0.15">
      <c r="A13" s="2"/>
      <c r="B13" s="2" t="s">
        <v>12</v>
      </c>
      <c r="C13" s="2" t="str">
        <f t="shared" si="0"/>
        <v>Ramana Kumar</v>
      </c>
      <c r="D13" s="2" t="str">
        <f t="shared" si="2"/>
        <v>Ramana Kumar</v>
      </c>
      <c r="E13" s="2" t="str">
        <f t="shared" si="1"/>
        <v>8</v>
      </c>
      <c r="G13" s="2" t="str">
        <f ca="1">IFERROR(__xludf.DUMMYFUNCTION("IFERROR(TEXTJOIN("", "", TRUE, FILTER('PC history'!$G$5:$G$380,D13='PC history'!$D$5:$D$380)),"""")"),"2014")</f>
        <v>2014</v>
      </c>
    </row>
    <row r="14" spans="1:12" ht="15.75" customHeight="1" x14ac:dyDescent="0.15">
      <c r="A14" s="2"/>
      <c r="B14" s="2" t="s">
        <v>13</v>
      </c>
      <c r="C14" s="2" t="str">
        <f t="shared" si="0"/>
        <v>Michael Norrish</v>
      </c>
      <c r="D14" s="2" t="str">
        <f t="shared" si="2"/>
        <v>Michael Norrish</v>
      </c>
      <c r="E14" s="2" t="str">
        <f t="shared" si="1"/>
        <v>8</v>
      </c>
      <c r="G14" s="2" t="str">
        <f ca="1">IFERROR(__xludf.DUMMYFUNCTION("IFERROR(TEXTJOIN("", "", TRUE, FILTER('PC history'!$G$5:$G$380,D14='PC history'!$D$5:$D$380)),"""")"),"2021, 2016, 2015, 2014, 2013, 2010, 2011")</f>
        <v>2021, 2016, 2015, 2014, 2013, 2010, 2011</v>
      </c>
    </row>
    <row r="15" spans="1:12" ht="15.75" customHeight="1" x14ac:dyDescent="0.15">
      <c r="A15" s="2"/>
      <c r="B15" s="2" t="s">
        <v>14</v>
      </c>
      <c r="C15" s="2" t="str">
        <f t="shared" si="0"/>
        <v>Gerwin Klein</v>
      </c>
      <c r="D15" s="2" t="str">
        <f t="shared" si="2"/>
        <v>Gerwin Klein</v>
      </c>
      <c r="E15" s="2" t="str">
        <f t="shared" si="1"/>
        <v>8</v>
      </c>
      <c r="G15" s="2" t="str">
        <f ca="1">IFERROR(__xludf.DUMMYFUNCTION("IFERROR(TEXTJOIN("", "", TRUE, FILTER('PC history'!$G$5:$G$380,D15='PC history'!$D$5:$D$380)),"""")"),"2019, 2016, 2015, 2014 (Chair), 2013, 2010, 2012, 2011")</f>
        <v>2019, 2016, 2015, 2014 (Chair), 2013, 2010, 2012, 2011</v>
      </c>
    </row>
    <row r="16" spans="1:12" ht="15.75" customHeight="1" x14ac:dyDescent="0.15">
      <c r="A16" s="2"/>
      <c r="B16" s="2" t="s">
        <v>15</v>
      </c>
      <c r="C16" s="2" t="str">
        <f t="shared" si="0"/>
        <v>Cyril Cohen</v>
      </c>
      <c r="D16" s="2" t="str">
        <f t="shared" si="2"/>
        <v>Cyril Cohen</v>
      </c>
      <c r="E16" s="2" t="str">
        <f t="shared" si="1"/>
        <v>8</v>
      </c>
      <c r="G16" s="2" t="str">
        <f ca="1">IFERROR(__xludf.DUMMYFUNCTION("IFERROR(TEXTJOIN("", "", TRUE, FILTER('PC history'!$G$5:$G$380,D16='PC history'!$D$5:$D$380)),"""")"),"")</f>
        <v/>
      </c>
    </row>
    <row r="17" spans="1:7" ht="15.75" customHeight="1" x14ac:dyDescent="0.15">
      <c r="A17" s="2"/>
      <c r="B17" s="2" t="s">
        <v>16</v>
      </c>
      <c r="C17" s="2" t="str">
        <f t="shared" si="0"/>
        <v>Assia Mahboubi</v>
      </c>
      <c r="D17" s="2" t="str">
        <f t="shared" si="2"/>
        <v>Assia Mahboubi</v>
      </c>
      <c r="E17" s="2" t="str">
        <f t="shared" si="1"/>
        <v>8</v>
      </c>
      <c r="G17" s="2" t="str">
        <f ca="1">IFERROR(__xludf.DUMMYFUNCTION("IFERROR(TEXTJOIN("", "", TRUE, FILTER('PC history'!$G$5:$G$380,D17='PC history'!$D$5:$D$380)),"""")"),"2021, 2019, 2018 (chair), 2016, 2014, 2013, 2010, 2017, 2012, 2011")</f>
        <v>2021, 2019, 2018 (chair), 2016, 2014, 2013, 2010, 2017, 2012, 2011</v>
      </c>
    </row>
    <row r="18" spans="1:7" ht="15.75" customHeight="1" x14ac:dyDescent="0.15">
      <c r="A18" s="2"/>
      <c r="B18" s="2" t="s">
        <v>17</v>
      </c>
      <c r="C18" s="2" t="str">
        <f t="shared" si="0"/>
        <v>Andrei Popescu</v>
      </c>
      <c r="D18" s="2" t="str">
        <f t="shared" si="2"/>
        <v>Andrei Popescu</v>
      </c>
      <c r="E18" s="2" t="str">
        <f t="shared" si="1"/>
        <v>8</v>
      </c>
      <c r="G18" s="2" t="str">
        <f ca="1">IFERROR(__xludf.DUMMYFUNCTION("IFERROR(TEXTJOIN("", "", TRUE, FILTER('PC history'!$G$5:$G$380,D18='PC history'!$D$5:$D$380)),"""")"),"2018, 2016")</f>
        <v>2018, 2016</v>
      </c>
    </row>
    <row r="19" spans="1:7" ht="15.75" customHeight="1" x14ac:dyDescent="0.15">
      <c r="A19" s="2"/>
      <c r="B19" s="2" t="s">
        <v>18</v>
      </c>
      <c r="C19" s="2" t="str">
        <f t="shared" si="0"/>
        <v>Sofiène Tahar</v>
      </c>
      <c r="D19" s="2" t="str">
        <f t="shared" si="2"/>
        <v>Sofiène Tahar</v>
      </c>
      <c r="E19" s="2" t="str">
        <f t="shared" si="1"/>
        <v>6</v>
      </c>
      <c r="G19" s="2" t="str">
        <f ca="1">IFERROR(__xludf.DUMMYFUNCTION("IFERROR(TEXTJOIN("", "", TRUE, FILTER('PC history'!$G$5:$G$380,D19='PC history'!$D$5:$D$380)),"""")"),"")</f>
        <v/>
      </c>
    </row>
    <row r="20" spans="1:7" ht="15.75" customHeight="1" x14ac:dyDescent="0.15">
      <c r="A20" s="2"/>
      <c r="B20" s="2" t="s">
        <v>19</v>
      </c>
      <c r="C20" s="2" t="str">
        <f t="shared" si="0"/>
        <v>René Thiemann</v>
      </c>
      <c r="D20" s="2" t="str">
        <f t="shared" si="2"/>
        <v>René Thiemann</v>
      </c>
      <c r="E20" s="2" t="str">
        <f t="shared" si="1"/>
        <v>6</v>
      </c>
      <c r="G20" s="2" t="str">
        <f ca="1">IFERROR(__xludf.DUMMYFUNCTION("IFERROR(TEXTJOIN("", "", TRUE, FILTER('PC history'!$G$5:$G$380,D20='PC history'!$D$5:$D$380)),"""")"),"2016, 2013, 2014")</f>
        <v>2016, 2013, 2014</v>
      </c>
    </row>
    <row r="21" spans="1:7" ht="15.75" customHeight="1" x14ac:dyDescent="0.15">
      <c r="A21" s="2"/>
      <c r="B21" s="2" t="s">
        <v>20</v>
      </c>
      <c r="C21" s="2" t="str">
        <f t="shared" si="0"/>
        <v>Josef Urban</v>
      </c>
      <c r="D21" s="2" t="str">
        <f t="shared" si="2"/>
        <v>Josef Urban</v>
      </c>
      <c r="E21" s="2" t="str">
        <f t="shared" si="1"/>
        <v>6</v>
      </c>
      <c r="G21" s="2" t="str">
        <f ca="1">IFERROR(__xludf.DUMMYFUNCTION("IFERROR(TEXTJOIN("", "", TRUE, FILTER('PC history'!$G$5:$G$380,D21='PC history'!$D$5:$D$380)),"""")"),"2021, 2019, 2017")</f>
        <v>2021, 2019, 2017</v>
      </c>
    </row>
    <row r="22" spans="1:7" ht="15.75" customHeight="1" x14ac:dyDescent="0.15">
      <c r="A22" s="2"/>
      <c r="B22" s="2" t="s">
        <v>21</v>
      </c>
      <c r="C22" s="2" t="str">
        <f t="shared" si="0"/>
        <v>Jasmin Christian Blanchette</v>
      </c>
      <c r="D22" s="4" t="s">
        <v>22</v>
      </c>
      <c r="E22" s="2" t="str">
        <f t="shared" si="1"/>
        <v>6</v>
      </c>
      <c r="G22" s="2" t="str">
        <f ca="1">IFERROR(__xludf.DUMMYFUNCTION("IFERROR(TEXTJOIN("", "", TRUE, FILTER('PC history'!$G$5:$G$380,D22='PC history'!$D$5:$D$380)),"""")"),"2021, 2018, 2016 (Chair)")</f>
        <v>2021, 2018, 2016 (Chair)</v>
      </c>
    </row>
    <row r="23" spans="1:7" ht="15.75" customHeight="1" x14ac:dyDescent="0.15">
      <c r="A23" s="2"/>
      <c r="B23" s="2" t="s">
        <v>23</v>
      </c>
      <c r="C23" s="2" t="str">
        <f t="shared" si="0"/>
        <v>Enrico Tassi</v>
      </c>
      <c r="D23" s="2" t="str">
        <f t="shared" ref="D23:D43" si="3">C23</f>
        <v>Enrico Tassi</v>
      </c>
      <c r="E23" s="2" t="str">
        <f t="shared" si="1"/>
        <v>6</v>
      </c>
      <c r="G23" s="2" t="str">
        <f ca="1">IFERROR(__xludf.DUMMYFUNCTION("IFERROR(TEXTJOIN("", "", TRUE, FILTER('PC history'!$G$5:$G$380,D23='PC history'!$D$5:$D$380)),"""")"),"2018")</f>
        <v>2018</v>
      </c>
    </row>
    <row r="24" spans="1:7" ht="15.75" customHeight="1" x14ac:dyDescent="0.15">
      <c r="A24" s="2"/>
      <c r="B24" s="2" t="s">
        <v>24</v>
      </c>
      <c r="C24" s="2" t="str">
        <f t="shared" si="0"/>
        <v>Dmitriy Traytel</v>
      </c>
      <c r="D24" s="2" t="str">
        <f t="shared" si="3"/>
        <v>Dmitriy Traytel</v>
      </c>
      <c r="E24" s="2" t="str">
        <f t="shared" si="1"/>
        <v>6</v>
      </c>
      <c r="G24" s="2" t="str">
        <f ca="1">IFERROR(__xludf.DUMMYFUNCTION("IFERROR(TEXTJOIN("", "", TRUE, FILTER('PC history'!$G$5:$G$380,D24='PC history'!$D$5:$D$380)),"""")"),"")</f>
        <v/>
      </c>
    </row>
    <row r="25" spans="1:7" ht="15.75" customHeight="1" x14ac:dyDescent="0.15">
      <c r="A25" s="2"/>
      <c r="B25" s="2" t="s">
        <v>25</v>
      </c>
      <c r="C25" s="2" t="str">
        <f t="shared" si="0"/>
        <v>Christian Urban</v>
      </c>
      <c r="D25" s="2" t="str">
        <f t="shared" si="3"/>
        <v>Christian Urban</v>
      </c>
      <c r="E25" s="2" t="str">
        <f t="shared" si="1"/>
        <v>6</v>
      </c>
      <c r="G25" s="2" t="str">
        <f ca="1">IFERROR(__xludf.DUMMYFUNCTION("IFERROR(TEXTJOIN("", "", TRUE, FILTER('PC history'!$G$5:$G$380,D25='PC history'!$D$5:$D$380)),"""")"),"2021, 2019, 2016, 2014, 2010, 2017, 2015 (Chair)")</f>
        <v>2021, 2019, 2016, 2014, 2010, 2017, 2015 (Chair)</v>
      </c>
    </row>
    <row r="26" spans="1:7" ht="15.75" customHeight="1" x14ac:dyDescent="0.15">
      <c r="A26" s="2"/>
      <c r="B26" s="2" t="s">
        <v>26</v>
      </c>
      <c r="C26" s="2" t="str">
        <f t="shared" si="0"/>
        <v>Sandrine Blazy</v>
      </c>
      <c r="D26" s="2" t="str">
        <f t="shared" si="3"/>
        <v>Sandrine Blazy</v>
      </c>
      <c r="E26" s="2" t="str">
        <f t="shared" si="1"/>
        <v>5</v>
      </c>
      <c r="G26" s="2" t="str">
        <f ca="1">IFERROR(__xludf.DUMMYFUNCTION("IFERROR(TEXTJOIN("", "", TRUE, FILTER('PC history'!$G$5:$G$380,D26='PC history'!$D$5:$D$380)),"""")"),"2019, 2015, 2013 (Chair), 2011")</f>
        <v>2019, 2015, 2013 (Chair), 2011</v>
      </c>
    </row>
    <row r="27" spans="1:7" ht="15.75" customHeight="1" x14ac:dyDescent="0.15">
      <c r="A27" s="2"/>
      <c r="B27" s="2" t="s">
        <v>27</v>
      </c>
      <c r="C27" s="2" t="str">
        <f t="shared" si="0"/>
        <v>Laurent Théry</v>
      </c>
      <c r="D27" s="2" t="str">
        <f t="shared" si="3"/>
        <v>Laurent Théry</v>
      </c>
      <c r="E27" s="2" t="str">
        <f t="shared" si="1"/>
        <v>5</v>
      </c>
      <c r="G27" s="2" t="str">
        <f ca="1">IFERROR(__xludf.DUMMYFUNCTION("IFERROR(TEXTJOIN("", "", TRUE, FILTER('PC history'!$G$5:$G$380,D27='PC history'!$D$5:$D$380)),"""")"),"2018, 2016, 2013, 2014")</f>
        <v>2018, 2016, 2013, 2014</v>
      </c>
    </row>
    <row r="28" spans="1:7" ht="15.75" customHeight="1" x14ac:dyDescent="0.15">
      <c r="A28" s="2"/>
      <c r="B28" s="2" t="s">
        <v>28</v>
      </c>
      <c r="C28" s="2" t="str">
        <f t="shared" si="0"/>
        <v>Jeremy Avigad</v>
      </c>
      <c r="D28" s="2" t="str">
        <f t="shared" si="3"/>
        <v>Jeremy Avigad</v>
      </c>
      <c r="E28" s="2" t="str">
        <f t="shared" si="1"/>
        <v>5</v>
      </c>
      <c r="G28" s="2" t="str">
        <f ca="1">IFERROR(__xludf.DUMMYFUNCTION("IFERROR(TEXTJOIN("", "", TRUE, FILTER('PC history'!$G$5:$G$380,D28='PC history'!$D$5:$D$380)),"""")"),"2021, 2019, 2018 (chair), 2016, 2014, 2013, 2010, 2017, 2011")</f>
        <v>2021, 2019, 2018 (chair), 2016, 2014, 2013, 2010, 2017, 2011</v>
      </c>
    </row>
    <row r="29" spans="1:7" ht="15.75" customHeight="1" x14ac:dyDescent="0.15">
      <c r="A29" s="2"/>
      <c r="B29" s="2" t="s">
        <v>29</v>
      </c>
      <c r="C29" s="2" t="str">
        <f t="shared" si="0"/>
        <v>Fabian Immler</v>
      </c>
      <c r="D29" s="2" t="str">
        <f t="shared" si="3"/>
        <v>Fabian Immler</v>
      </c>
      <c r="E29" s="2" t="str">
        <f t="shared" si="1"/>
        <v>5</v>
      </c>
      <c r="G29" s="2" t="str">
        <f ca="1">IFERROR(__xludf.DUMMYFUNCTION("IFERROR(TEXTJOIN("", "", TRUE, FILTER('PC history'!$G$5:$G$380,D29='PC history'!$D$5:$D$380)),"""")"),"")</f>
        <v/>
      </c>
    </row>
    <row r="30" spans="1:7" ht="15.75" customHeight="1" x14ac:dyDescent="0.15">
      <c r="A30" s="2"/>
      <c r="B30" s="2" t="s">
        <v>30</v>
      </c>
      <c r="C30" s="2" t="str">
        <f t="shared" si="0"/>
        <v>David Pichardie</v>
      </c>
      <c r="D30" s="2" t="str">
        <f t="shared" si="3"/>
        <v>David Pichardie</v>
      </c>
      <c r="E30" s="2" t="str">
        <f t="shared" si="1"/>
        <v>5</v>
      </c>
      <c r="G30" s="2" t="str">
        <f ca="1">IFERROR(__xludf.DUMMYFUNCTION("IFERROR(TEXTJOIN("", "", TRUE, FILTER('PC history'!$G$5:$G$380,D30='PC history'!$D$5:$D$380)),"""")"),"2014, 2013 (Chair), 2010, 2012")</f>
        <v>2014, 2013 (Chair), 2010, 2012</v>
      </c>
    </row>
    <row r="31" spans="1:7" ht="15.75" customHeight="1" x14ac:dyDescent="0.15">
      <c r="A31" s="2"/>
      <c r="B31" s="2" t="s">
        <v>31</v>
      </c>
      <c r="C31" s="2" t="str">
        <f t="shared" si="0"/>
        <v>Damien Pous</v>
      </c>
      <c r="D31" s="2" t="str">
        <f t="shared" si="3"/>
        <v>Damien Pous</v>
      </c>
      <c r="E31" s="2" t="str">
        <f t="shared" si="1"/>
        <v>5</v>
      </c>
      <c r="G31" s="2" t="str">
        <f ca="1">IFERROR(__xludf.DUMMYFUNCTION("IFERROR(TEXTJOIN("", "", TRUE, FILTER('PC history'!$G$5:$G$380,D31='PC history'!$D$5:$D$380)),"""")"),"2021")</f>
        <v>2021</v>
      </c>
    </row>
    <row r="32" spans="1:7" ht="15.75" customHeight="1" x14ac:dyDescent="0.15">
      <c r="A32" s="2"/>
      <c r="B32" s="2" t="s">
        <v>32</v>
      </c>
      <c r="C32" s="2" t="str">
        <f t="shared" si="0"/>
        <v>Christian Sternagel</v>
      </c>
      <c r="D32" s="2" t="str">
        <f t="shared" si="3"/>
        <v>Christian Sternagel</v>
      </c>
      <c r="E32" s="2" t="str">
        <f t="shared" si="1"/>
        <v>5</v>
      </c>
      <c r="G32" s="2" t="str">
        <f ca="1">IFERROR(__xludf.DUMMYFUNCTION("IFERROR(TEXTJOIN("", "", TRUE, FILTER('PC history'!$G$5:$G$380,D32='PC history'!$D$5:$D$380)),"""")"),"2017")</f>
        <v>2017</v>
      </c>
    </row>
    <row r="33" spans="1:7" ht="15.75" customHeight="1" x14ac:dyDescent="0.15">
      <c r="A33" s="2"/>
      <c r="B33" s="2" t="s">
        <v>33</v>
      </c>
      <c r="C33" s="2" t="str">
        <f t="shared" si="0"/>
        <v>Christian Doczkal</v>
      </c>
      <c r="D33" s="2" t="str">
        <f t="shared" si="3"/>
        <v>Christian Doczkal</v>
      </c>
      <c r="E33" s="2" t="str">
        <f t="shared" si="1"/>
        <v>5</v>
      </c>
      <c r="G33" s="2" t="str">
        <f ca="1">IFERROR(__xludf.DUMMYFUNCTION("IFERROR(TEXTJOIN("", "", TRUE, FILTER('PC history'!$G$5:$G$380,D33='PC history'!$D$5:$D$380)),"""")"),"")</f>
        <v/>
      </c>
    </row>
    <row r="34" spans="1:7" ht="15.75" customHeight="1" x14ac:dyDescent="0.15">
      <c r="A34" s="2"/>
      <c r="B34" s="2" t="s">
        <v>34</v>
      </c>
      <c r="C34" s="2" t="str">
        <f t="shared" si="0"/>
        <v>Yannick Forster</v>
      </c>
      <c r="D34" s="2" t="str">
        <f t="shared" si="3"/>
        <v>Yannick Forster</v>
      </c>
      <c r="E34" s="2" t="str">
        <f t="shared" si="1"/>
        <v>4</v>
      </c>
      <c r="G34" s="2" t="str">
        <f ca="1">IFERROR(__xludf.DUMMYFUNCTION("IFERROR(TEXTJOIN("", "", TRUE, FILTER('PC history'!$G$5:$G$380,D34='PC history'!$D$5:$D$380)),"""")"),"")</f>
        <v/>
      </c>
    </row>
    <row r="35" spans="1:7" ht="15.75" customHeight="1" x14ac:dyDescent="0.15">
      <c r="A35" s="2"/>
      <c r="B35" s="2" t="s">
        <v>35</v>
      </c>
      <c r="C35" s="2" t="str">
        <f t="shared" si="0"/>
        <v>Xingyuan Zhang</v>
      </c>
      <c r="D35" s="2" t="str">
        <f t="shared" si="3"/>
        <v>Xingyuan Zhang</v>
      </c>
      <c r="E35" s="2" t="str">
        <f t="shared" si="1"/>
        <v>4</v>
      </c>
      <c r="G35" s="2" t="str">
        <f ca="1">IFERROR(__xludf.DUMMYFUNCTION("IFERROR(TEXTJOIN("", "", TRUE, FILTER('PC history'!$G$5:$G$380,D35='PC history'!$D$5:$D$380)),"""")"),"2015 (Chair)")</f>
        <v>2015 (Chair)</v>
      </c>
    </row>
    <row r="36" spans="1:7" ht="15.75" customHeight="1" x14ac:dyDescent="0.15">
      <c r="A36" s="2"/>
      <c r="B36" s="2" t="s">
        <v>36</v>
      </c>
      <c r="C36" s="2" t="str">
        <f t="shared" si="0"/>
        <v>Warren A. Hunt Jr.</v>
      </c>
      <c r="D36" s="2" t="str">
        <f t="shared" si="3"/>
        <v>Warren A. Hunt Jr.</v>
      </c>
      <c r="E36" s="2" t="str">
        <f t="shared" si="1"/>
        <v>4</v>
      </c>
      <c r="G36" s="2" t="str">
        <f ca="1">IFERROR(__xludf.DUMMYFUNCTION("IFERROR(TEXTJOIN("", "", TRUE, FILTER('PC history'!$G$5:$G$380,D36='PC history'!$D$5:$D$380)),"""")"),"")</f>
        <v/>
      </c>
    </row>
    <row r="37" spans="1:7" ht="15.75" customHeight="1" x14ac:dyDescent="0.15">
      <c r="A37" s="2"/>
      <c r="B37" s="2" t="s">
        <v>37</v>
      </c>
      <c r="C37" s="2" t="str">
        <f t="shared" si="0"/>
        <v>Toby C. Murray</v>
      </c>
      <c r="D37" s="2" t="str">
        <f t="shared" si="3"/>
        <v>Toby C. Murray</v>
      </c>
      <c r="E37" s="2" t="str">
        <f t="shared" si="1"/>
        <v>4</v>
      </c>
      <c r="G37" s="2" t="str">
        <f ca="1">IFERROR(__xludf.DUMMYFUNCTION("IFERROR(TEXTJOIN("", "", TRUE, FILTER('PC history'!$G$5:$G$380,D37='PC history'!$D$5:$D$380)),"""")"),"")</f>
        <v/>
      </c>
    </row>
    <row r="38" spans="1:7" ht="15.75" customHeight="1" x14ac:dyDescent="0.15">
      <c r="A38" s="2"/>
      <c r="B38" s="2" t="s">
        <v>38</v>
      </c>
      <c r="C38" s="2" t="str">
        <f t="shared" si="0"/>
        <v>Tjark Weber</v>
      </c>
      <c r="D38" s="2" t="str">
        <f t="shared" si="3"/>
        <v>Tjark Weber</v>
      </c>
      <c r="E38" s="2" t="str">
        <f t="shared" si="1"/>
        <v>4</v>
      </c>
      <c r="G38" s="2" t="str">
        <f ca="1">IFERROR(__xludf.DUMMYFUNCTION("IFERROR(TEXTJOIN("", "", TRUE, FILTER('PC history'!$G$5:$G$380,D38='PC history'!$D$5:$D$380)),"""")"),"2014")</f>
        <v>2014</v>
      </c>
    </row>
    <row r="39" spans="1:7" ht="15.75" customHeight="1" x14ac:dyDescent="0.15">
      <c r="A39" s="2"/>
      <c r="B39" s="2" t="s">
        <v>39</v>
      </c>
      <c r="C39" s="2" t="str">
        <f t="shared" si="0"/>
        <v>Ruben Gamboa</v>
      </c>
      <c r="D39" s="2" t="str">
        <f t="shared" si="3"/>
        <v>Ruben Gamboa</v>
      </c>
      <c r="E39" s="2" t="str">
        <f t="shared" si="1"/>
        <v>4</v>
      </c>
      <c r="G39" s="2" t="str">
        <f ca="1">IFERROR(__xludf.DUMMYFUNCTION("IFERROR(TEXTJOIN("", "", TRUE, FILTER('PC history'!$G$5:$G$380,D39='PC history'!$D$5:$D$380)),"""")"),"2019, 2015, 2014 (Chair), 2013, 2010, 2017")</f>
        <v>2019, 2015, 2014 (Chair), 2013, 2010, 2017</v>
      </c>
    </row>
    <row r="40" spans="1:7" ht="15.75" customHeight="1" x14ac:dyDescent="0.15">
      <c r="A40" s="2"/>
      <c r="B40" s="2" t="s">
        <v>40</v>
      </c>
      <c r="C40" s="2" t="str">
        <f t="shared" si="0"/>
        <v>Osman Hasan</v>
      </c>
      <c r="D40" s="2" t="str">
        <f t="shared" si="3"/>
        <v>Osman Hasan</v>
      </c>
      <c r="E40" s="2" t="str">
        <f t="shared" si="1"/>
        <v>4</v>
      </c>
      <c r="G40" s="2" t="str">
        <f ca="1">IFERROR(__xludf.DUMMYFUNCTION("IFERROR(TEXTJOIN("", "", TRUE, FILTER('PC history'!$G$5:$G$380,D40='PC history'!$D$5:$D$380)),"""")"),"")</f>
        <v/>
      </c>
    </row>
    <row r="41" spans="1:7" ht="15.75" customHeight="1" x14ac:dyDescent="0.15">
      <c r="A41" s="2"/>
      <c r="B41" s="2" t="s">
        <v>41</v>
      </c>
      <c r="C41" s="2" t="str">
        <f t="shared" si="0"/>
        <v>Ondrej Kuncar</v>
      </c>
      <c r="D41" s="2" t="str">
        <f t="shared" si="3"/>
        <v>Ondrej Kuncar</v>
      </c>
      <c r="E41" s="2" t="str">
        <f t="shared" si="1"/>
        <v>4</v>
      </c>
      <c r="G41" s="2" t="str">
        <f ca="1">IFERROR(__xludf.DUMMYFUNCTION("IFERROR(TEXTJOIN("", "", TRUE, FILTER('PC history'!$G$5:$G$380,D41='PC history'!$D$5:$D$380)),"""")"),"")</f>
        <v/>
      </c>
    </row>
    <row r="42" spans="1:7" ht="15.75" customHeight="1" x14ac:dyDescent="0.15">
      <c r="A42" s="2"/>
      <c r="B42" s="2" t="s">
        <v>42</v>
      </c>
      <c r="C42" s="2" t="str">
        <f t="shared" si="0"/>
        <v>Matt Kaufmann</v>
      </c>
      <c r="D42" s="2" t="str">
        <f t="shared" si="3"/>
        <v>Matt Kaufmann</v>
      </c>
      <c r="E42" s="2" t="str">
        <f t="shared" si="1"/>
        <v>4</v>
      </c>
      <c r="G42" s="2" t="str">
        <f ca="1">IFERROR(__xludf.DUMMYFUNCTION("IFERROR(TEXTJOIN("", "", TRUE, FILTER('PC history'!$G$5:$G$380,D42='PC history'!$D$5:$D$380)),"""")"),"2016, 2015, 2014, 2010 (Chair), 2017, 2012, 2011")</f>
        <v>2016, 2015, 2014, 2010 (Chair), 2017, 2012, 2011</v>
      </c>
    </row>
    <row r="43" spans="1:7" ht="15.75" customHeight="1" x14ac:dyDescent="0.15">
      <c r="A43" s="2"/>
      <c r="B43" s="2" t="s">
        <v>43</v>
      </c>
      <c r="C43" s="2" t="str">
        <f t="shared" si="0"/>
        <v>Makarius Wenzel</v>
      </c>
      <c r="D43" s="2" t="str">
        <f t="shared" si="3"/>
        <v>Makarius Wenzel</v>
      </c>
      <c r="E43" s="2" t="str">
        <f t="shared" si="1"/>
        <v>4</v>
      </c>
      <c r="G43" s="2" t="str">
        <f ca="1">IFERROR(__xludf.DUMMYFUNCTION("IFERROR(TEXTJOIN("", "", TRUE, FILTER('PC history'!$G$5:$G$380,D43='PC history'!$D$5:$D$380)),"""")"),"2018, 2014, 2013, 2012, 2011")</f>
        <v>2018, 2014, 2013, 2012, 2011</v>
      </c>
    </row>
    <row r="44" spans="1:7" ht="15.75" customHeight="1" x14ac:dyDescent="0.15">
      <c r="A44" s="2"/>
      <c r="B44" s="2" t="s">
        <v>44</v>
      </c>
      <c r="C44" s="2" t="str">
        <f t="shared" si="0"/>
        <v>Lawrence C. Paulson</v>
      </c>
      <c r="D44" s="5" t="s">
        <v>45</v>
      </c>
      <c r="E44" s="2" t="str">
        <f t="shared" si="1"/>
        <v>4</v>
      </c>
      <c r="G44" s="2" t="str">
        <f ca="1">IFERROR(__xludf.DUMMYFUNCTION("IFERROR(TEXTJOIN("", "", TRUE, FILTER('PC history'!$G$5:$G$380,D44='PC history'!$D$5:$D$380)),"""")"),"2021, 2019, 2018, 2016, 2014, 2013, 2010 (Chair), 2017, 2011")</f>
        <v>2021, 2019, 2018, 2016, 2014, 2013, 2010 (Chair), 2017, 2011</v>
      </c>
    </row>
    <row r="45" spans="1:7" ht="15.75" customHeight="1" x14ac:dyDescent="0.15">
      <c r="A45" s="2"/>
      <c r="B45" s="2" t="s">
        <v>46</v>
      </c>
      <c r="C45" s="2" t="str">
        <f t="shared" si="0"/>
        <v>June Andronick</v>
      </c>
      <c r="D45" s="2" t="str">
        <f t="shared" ref="D45:D47" si="4">C45</f>
        <v>June Andronick</v>
      </c>
      <c r="E45" s="2" t="str">
        <f t="shared" si="1"/>
        <v>4</v>
      </c>
      <c r="G45" s="2" t="str">
        <f ca="1">IFERROR(__xludf.DUMMYFUNCTION("IFERROR(TEXTJOIN("", "", TRUE, FILTER('PC history'!$G$5:$G$380,D45='PC history'!$D$5:$D$380)),"""")"),"2021, 2018, 2017")</f>
        <v>2021, 2018, 2017</v>
      </c>
    </row>
    <row r="46" spans="1:7" ht="15.75" customHeight="1" x14ac:dyDescent="0.15">
      <c r="A46" s="2"/>
      <c r="B46" s="2" t="s">
        <v>47</v>
      </c>
      <c r="C46" s="2" t="str">
        <f t="shared" si="0"/>
        <v>Herman Geuvers</v>
      </c>
      <c r="D46" s="2" t="str">
        <f t="shared" si="4"/>
        <v>Herman Geuvers</v>
      </c>
      <c r="E46" s="2" t="str">
        <f t="shared" si="1"/>
        <v>4</v>
      </c>
      <c r="G46" s="2" t="str">
        <f ca="1">IFERROR(__xludf.DUMMYFUNCTION("IFERROR(TEXTJOIN("", "", TRUE, FILTER('PC history'!$G$5:$G$380,D46='PC history'!$D$5:$D$380)),"""")"),"2016, 2015, 2013, 2011 (Chair), 2017, 2012")</f>
        <v>2016, 2015, 2013, 2011 (Chair), 2017, 2012</v>
      </c>
    </row>
    <row r="47" spans="1:7" ht="15.75" customHeight="1" x14ac:dyDescent="0.15">
      <c r="A47" s="2"/>
      <c r="B47" s="2" t="s">
        <v>48</v>
      </c>
      <c r="C47" s="2" t="str">
        <f t="shared" si="0"/>
        <v>Georges Gonthier</v>
      </c>
      <c r="D47" s="2" t="str">
        <f t="shared" si="4"/>
        <v>Georges Gonthier</v>
      </c>
      <c r="E47" s="2" t="str">
        <f t="shared" si="1"/>
        <v>4</v>
      </c>
      <c r="G47" s="2" t="str">
        <f ca="1">IFERROR(__xludf.DUMMYFUNCTION("IFERROR(TEXTJOIN("", "", TRUE, FILTER('PC history'!$G$5:$G$380,D47='PC history'!$D$5:$D$380)),"""")"),"2016, 2014, 2010, 2012, 2011")</f>
        <v>2016, 2014, 2010, 2012, 2011</v>
      </c>
    </row>
    <row r="48" spans="1:7" ht="15.75" customHeight="1" x14ac:dyDescent="0.15">
      <c r="A48" s="2"/>
      <c r="B48" s="2" t="s">
        <v>49</v>
      </c>
      <c r="C48" s="2" t="str">
        <f t="shared" si="0"/>
        <v>César A. Muñoz</v>
      </c>
      <c r="D48" s="4" t="s">
        <v>50</v>
      </c>
      <c r="E48" s="2" t="str">
        <f t="shared" si="1"/>
        <v>4</v>
      </c>
      <c r="G48" s="2" t="str">
        <f ca="1">IFERROR(__xludf.DUMMYFUNCTION("IFERROR(TEXTJOIN("", "", TRUE, FILTER('PC history'!$G$5:$G$380,D48='PC history'!$D$5:$D$380)),"""")"),"2010, 2017 (chair), 2015, 2013, 2021")</f>
        <v>2010, 2017 (chair), 2015, 2013, 2021</v>
      </c>
    </row>
    <row r="49" spans="1:7" ht="15.75" customHeight="1" x14ac:dyDescent="0.15">
      <c r="A49" s="2"/>
      <c r="B49" s="2" t="s">
        <v>51</v>
      </c>
      <c r="C49" s="2" t="str">
        <f t="shared" si="0"/>
        <v>Anthony C. J. Fox</v>
      </c>
      <c r="D49" s="2" t="str">
        <f t="shared" ref="D49:D162" si="5">C49</f>
        <v>Anthony C. J. Fox</v>
      </c>
      <c r="E49" s="2" t="str">
        <f t="shared" si="1"/>
        <v>4</v>
      </c>
      <c r="G49" s="2" t="str">
        <f ca="1">IFERROR(__xludf.DUMMYFUNCTION("IFERROR(TEXTJOIN("", "", TRUE, FILTER('PC history'!$G$5:$G$380,D49='PC history'!$D$5:$D$380)),"""")"),"")</f>
        <v/>
      </c>
    </row>
    <row r="50" spans="1:7" ht="15.75" customHeight="1" x14ac:dyDescent="0.15">
      <c r="A50" s="2"/>
      <c r="B50" s="2" t="s">
        <v>52</v>
      </c>
      <c r="C50" s="2" t="str">
        <f t="shared" si="0"/>
        <v>Alexander Krauss</v>
      </c>
      <c r="D50" s="2" t="str">
        <f t="shared" si="5"/>
        <v>Alexander Krauss</v>
      </c>
      <c r="E50" s="2" t="str">
        <f t="shared" si="1"/>
        <v>4</v>
      </c>
      <c r="G50" s="2" t="str">
        <f ca="1">IFERROR(__xludf.DUMMYFUNCTION("IFERROR(TEXTJOIN("", "", TRUE, FILTER('PC history'!$G$5:$G$380,D50='PC history'!$D$5:$D$380)),"""")"),"2014")</f>
        <v>2014</v>
      </c>
    </row>
    <row r="51" spans="1:7" ht="15.75" customHeight="1" x14ac:dyDescent="0.15">
      <c r="A51" s="2"/>
      <c r="B51" s="2" t="s">
        <v>53</v>
      </c>
      <c r="C51" s="2" t="str">
        <f t="shared" si="0"/>
        <v>Adam Chlipala</v>
      </c>
      <c r="D51" s="2" t="str">
        <f t="shared" si="5"/>
        <v>Adam Chlipala</v>
      </c>
      <c r="E51" s="2" t="str">
        <f t="shared" si="1"/>
        <v>4</v>
      </c>
      <c r="G51" s="2" t="str">
        <f ca="1">IFERROR(__xludf.DUMMYFUNCTION("IFERROR(TEXTJOIN("", "", TRUE, FILTER('PC history'!$G$5:$G$380,D51='PC history'!$D$5:$D$380)),"""")"),"2021, 2018, 2016, 2013, 2017, 2012")</f>
        <v>2021, 2018, 2016, 2013, 2017, 2012</v>
      </c>
    </row>
    <row r="52" spans="1:7" ht="15.75" customHeight="1" x14ac:dyDescent="0.15">
      <c r="A52" s="2"/>
      <c r="B52" s="2" t="s">
        <v>54</v>
      </c>
      <c r="C52" s="2" t="str">
        <f t="shared" si="0"/>
        <v>Abhishek Anand</v>
      </c>
      <c r="D52" s="2" t="str">
        <f t="shared" si="5"/>
        <v>Abhishek Anand</v>
      </c>
      <c r="E52" s="2" t="str">
        <f t="shared" si="1"/>
        <v>4</v>
      </c>
      <c r="G52" s="2" t="str">
        <f ca="1">IFERROR(__xludf.DUMMYFUNCTION("IFERROR(TEXTJOIN("", "", TRUE, FILTER('PC history'!$G$5:$G$380,D52='PC history'!$D$5:$D$380)),"""")"),"")</f>
        <v/>
      </c>
    </row>
    <row r="53" spans="1:7" ht="15.75" customHeight="1" x14ac:dyDescent="0.15">
      <c r="A53" s="2"/>
      <c r="B53" s="2" t="s">
        <v>55</v>
      </c>
      <c r="C53" s="2" t="str">
        <f t="shared" si="0"/>
        <v>William Mansky</v>
      </c>
      <c r="D53" s="2" t="str">
        <f t="shared" si="5"/>
        <v>William Mansky</v>
      </c>
      <c r="E53" s="2" t="str">
        <f t="shared" si="1"/>
        <v>3</v>
      </c>
      <c r="G53" s="2" t="str">
        <f ca="1">IFERROR(__xludf.DUMMYFUNCTION("IFERROR(TEXTJOIN("", "", TRUE, FILTER('PC history'!$G$5:$G$380,D53='PC history'!$D$5:$D$380)),"""")"),"")</f>
        <v/>
      </c>
    </row>
    <row r="54" spans="1:7" ht="15.75" customHeight="1" x14ac:dyDescent="0.15">
      <c r="A54" s="2"/>
      <c r="B54" s="2" t="s">
        <v>56</v>
      </c>
      <c r="C54" s="2" t="str">
        <f t="shared" si="0"/>
        <v>Vincent Aravantinos</v>
      </c>
      <c r="D54" s="2" t="str">
        <f t="shared" si="5"/>
        <v>Vincent Aravantinos</v>
      </c>
      <c r="E54" s="2" t="str">
        <f t="shared" si="1"/>
        <v>3</v>
      </c>
      <c r="G54" s="2" t="str">
        <f ca="1">IFERROR(__xludf.DUMMYFUNCTION("IFERROR(TEXTJOIN("", "", TRUE, FILTER('PC history'!$G$5:$G$380,D54='PC history'!$D$5:$D$380)),"""")"),"")</f>
        <v/>
      </c>
    </row>
    <row r="55" spans="1:7" ht="15.75" customHeight="1" x14ac:dyDescent="0.15">
      <c r="A55" s="2"/>
      <c r="B55" s="2" t="s">
        <v>57</v>
      </c>
      <c r="C55" s="2" t="str">
        <f t="shared" si="0"/>
        <v>Thomas Braibant</v>
      </c>
      <c r="D55" s="2" t="str">
        <f t="shared" si="5"/>
        <v>Thomas Braibant</v>
      </c>
      <c r="E55" s="2" t="str">
        <f t="shared" si="1"/>
        <v>3</v>
      </c>
      <c r="G55" s="2" t="str">
        <f ca="1">IFERROR(__xludf.DUMMYFUNCTION("IFERROR(TEXTJOIN("", "", TRUE, FILTER('PC history'!$G$5:$G$380,D55='PC history'!$D$5:$D$380)),"""")"),"")</f>
        <v/>
      </c>
    </row>
    <row r="56" spans="1:7" ht="15.75" customHeight="1" x14ac:dyDescent="0.15">
      <c r="A56" s="2"/>
      <c r="B56" s="2" t="s">
        <v>58</v>
      </c>
      <c r="C56" s="2" t="str">
        <f t="shared" si="0"/>
        <v>Simon Wimmer</v>
      </c>
      <c r="D56" s="2" t="str">
        <f t="shared" si="5"/>
        <v>Simon Wimmer</v>
      </c>
      <c r="E56" s="2" t="str">
        <f t="shared" si="1"/>
        <v>3</v>
      </c>
      <c r="G56" s="2" t="str">
        <f ca="1">IFERROR(__xludf.DUMMYFUNCTION("IFERROR(TEXTJOIN("", "", TRUE, FILTER('PC history'!$G$5:$G$380,D56='PC history'!$D$5:$D$380)),"""")"),"")</f>
        <v/>
      </c>
    </row>
    <row r="57" spans="1:7" ht="15.75" customHeight="1" x14ac:dyDescent="0.15">
      <c r="A57" s="2"/>
      <c r="B57" s="2" t="s">
        <v>59</v>
      </c>
      <c r="C57" s="2" t="str">
        <f t="shared" si="0"/>
        <v>Scott Owens</v>
      </c>
      <c r="D57" s="2" t="str">
        <f t="shared" si="5"/>
        <v>Scott Owens</v>
      </c>
      <c r="E57" s="2" t="str">
        <f t="shared" si="1"/>
        <v>3</v>
      </c>
      <c r="G57" s="2" t="str">
        <f ca="1">IFERROR(__xludf.DUMMYFUNCTION("IFERROR(TEXTJOIN("", "", TRUE, FILTER('PC history'!$G$5:$G$380,D57='PC history'!$D$5:$D$380)),"""")"),"2015, 2017")</f>
        <v>2015, 2017</v>
      </c>
    </row>
    <row r="58" spans="1:7" ht="15.75" customHeight="1" x14ac:dyDescent="0.15">
      <c r="A58" s="2"/>
      <c r="B58" s="2" t="s">
        <v>60</v>
      </c>
      <c r="C58" s="2" t="str">
        <f t="shared" si="0"/>
        <v>Reynald Affeldt</v>
      </c>
      <c r="D58" s="2" t="str">
        <f t="shared" si="5"/>
        <v>Reynald Affeldt</v>
      </c>
      <c r="E58" s="2" t="str">
        <f t="shared" si="1"/>
        <v>3</v>
      </c>
      <c r="G58" s="2" t="str">
        <f ca="1">IFERROR(__xludf.DUMMYFUNCTION("IFERROR(TEXTJOIN("", "", TRUE, FILTER('PC history'!$G$5:$G$380,D58='PC history'!$D$5:$D$380)),"""")"),"")</f>
        <v/>
      </c>
    </row>
    <row r="59" spans="1:7" ht="15.75" customHeight="1" x14ac:dyDescent="0.15">
      <c r="A59" s="2"/>
      <c r="B59" s="2" t="s">
        <v>61</v>
      </c>
      <c r="C59" s="2" t="str">
        <f t="shared" si="0"/>
        <v>Mohammad Abdulaziz</v>
      </c>
      <c r="D59" s="2" t="str">
        <f t="shared" si="5"/>
        <v>Mohammad Abdulaziz</v>
      </c>
      <c r="E59" s="2" t="str">
        <f t="shared" si="1"/>
        <v>3</v>
      </c>
      <c r="G59" s="2" t="str">
        <f ca="1">IFERROR(__xludf.DUMMYFUNCTION("IFERROR(TEXTJOIN("", "", TRUE, FILTER('PC history'!$G$5:$G$380,D59='PC history'!$D$5:$D$380)),"""")"),"")</f>
        <v/>
      </c>
    </row>
    <row r="60" spans="1:7" ht="15.75" customHeight="1" x14ac:dyDescent="0.15">
      <c r="A60" s="2"/>
      <c r="B60" s="2" t="s">
        <v>62</v>
      </c>
      <c r="C60" s="2" t="str">
        <f t="shared" si="0"/>
        <v>Matthieu Sozeau</v>
      </c>
      <c r="D60" s="2" t="str">
        <f t="shared" si="5"/>
        <v>Matthieu Sozeau</v>
      </c>
      <c r="E60" s="2" t="str">
        <f t="shared" si="1"/>
        <v>3</v>
      </c>
      <c r="G60" s="2" t="str">
        <f ca="1">IFERROR(__xludf.DUMMYFUNCTION("IFERROR(TEXTJOIN("", "", TRUE, FILTER('PC history'!$G$5:$G$380,D60='PC history'!$D$5:$D$380)),"""")"),"2021, 2018, 2016")</f>
        <v>2021, 2018, 2016</v>
      </c>
    </row>
    <row r="61" spans="1:7" ht="15.75" customHeight="1" x14ac:dyDescent="0.15">
      <c r="A61" s="2"/>
      <c r="B61" s="2" t="s">
        <v>63</v>
      </c>
      <c r="C61" s="2" t="str">
        <f t="shared" si="0"/>
        <v>Mariano M. Moscato</v>
      </c>
      <c r="D61" s="2" t="str">
        <f t="shared" si="5"/>
        <v>Mariano M. Moscato</v>
      </c>
      <c r="E61" s="2" t="str">
        <f t="shared" si="1"/>
        <v>3</v>
      </c>
      <c r="G61" s="2" t="str">
        <f ca="1">IFERROR(__xludf.DUMMYFUNCTION("IFERROR(TEXTJOIN("", "", TRUE, FILTER('PC history'!$G$5:$G$380,D61='PC history'!$D$5:$D$380)),"""")"),"")</f>
        <v/>
      </c>
    </row>
    <row r="62" spans="1:7" ht="15.75" customHeight="1" x14ac:dyDescent="0.15">
      <c r="A62" s="2"/>
      <c r="B62" s="2" t="s">
        <v>64</v>
      </c>
      <c r="C62" s="2" t="str">
        <f t="shared" si="0"/>
        <v>Luís Cruz-Filipe</v>
      </c>
      <c r="D62" s="2" t="str">
        <f t="shared" si="5"/>
        <v>Luís Cruz-Filipe</v>
      </c>
      <c r="E62" s="2" t="str">
        <f t="shared" si="1"/>
        <v>3</v>
      </c>
      <c r="G62" s="2" t="str">
        <f ca="1">IFERROR(__xludf.DUMMYFUNCTION("IFERROR(TEXTJOIN("", "", TRUE, FILTER('PC history'!$G$5:$G$380,D62='PC history'!$D$5:$D$380)),"""")"),"")</f>
        <v/>
      </c>
    </row>
    <row r="63" spans="1:7" ht="15.75" customHeight="1" x14ac:dyDescent="0.15">
      <c r="A63" s="2"/>
      <c r="B63" s="2" t="s">
        <v>65</v>
      </c>
      <c r="C63" s="2" t="str">
        <f t="shared" si="0"/>
        <v>Lennart Beringer</v>
      </c>
      <c r="D63" s="2" t="str">
        <f t="shared" si="5"/>
        <v>Lennart Beringer</v>
      </c>
      <c r="E63" s="2" t="str">
        <f t="shared" si="1"/>
        <v>3</v>
      </c>
      <c r="G63" s="2" t="str">
        <f ca="1">IFERROR(__xludf.DUMMYFUNCTION("IFERROR(TEXTJOIN("", "", TRUE, FILTER('PC history'!$G$5:$G$380,D63='PC history'!$D$5:$D$380)),"""")"),"2014, 2013, 2012 (Chair)")</f>
        <v>2014, 2013, 2012 (Chair)</v>
      </c>
    </row>
    <row r="64" spans="1:7" ht="15.75" customHeight="1" x14ac:dyDescent="0.15">
      <c r="A64" s="2"/>
      <c r="B64" s="2" t="s">
        <v>66</v>
      </c>
      <c r="C64" s="2" t="str">
        <f t="shared" si="0"/>
        <v>Lars Birkedal</v>
      </c>
      <c r="D64" s="2" t="str">
        <f t="shared" si="5"/>
        <v>Lars Birkedal</v>
      </c>
      <c r="E64" s="2" t="str">
        <f t="shared" si="1"/>
        <v>3</v>
      </c>
      <c r="G64" s="2" t="str">
        <f ca="1">IFERROR(__xludf.DUMMYFUNCTION("IFERROR(TEXTJOIN("", "", TRUE, FILTER('PC history'!$G$5:$G$380,D64='PC history'!$D$5:$D$380)),"""")"),"2016, 2015")</f>
        <v>2016, 2015</v>
      </c>
    </row>
    <row r="65" spans="1:7" ht="15.75" customHeight="1" x14ac:dyDescent="0.15">
      <c r="A65" s="2"/>
      <c r="B65" s="2" t="s">
        <v>67</v>
      </c>
      <c r="C65" s="2" t="str">
        <f t="shared" si="0"/>
        <v>Jared Davis</v>
      </c>
      <c r="D65" s="2" t="str">
        <f t="shared" si="5"/>
        <v>Jared Davis</v>
      </c>
      <c r="E65" s="2" t="str">
        <f t="shared" si="1"/>
        <v>3</v>
      </c>
      <c r="G65" s="2" t="str">
        <f ca="1">IFERROR(__xludf.DUMMYFUNCTION("IFERROR(TEXTJOIN("", "", TRUE, FILTER('PC history'!$G$5:$G$380,D65='PC history'!$D$5:$D$380)),"""")"),"2011")</f>
        <v>2011</v>
      </c>
    </row>
    <row r="66" spans="1:7" ht="15.75" customHeight="1" x14ac:dyDescent="0.15">
      <c r="A66" s="2"/>
      <c r="B66" s="2" t="s">
        <v>68</v>
      </c>
      <c r="C66" s="2" t="str">
        <f t="shared" si="0"/>
        <v>Frédéric Besson</v>
      </c>
      <c r="D66" s="2" t="str">
        <f t="shared" si="5"/>
        <v>Frédéric Besson</v>
      </c>
      <c r="E66" s="2" t="str">
        <f t="shared" si="1"/>
        <v>3</v>
      </c>
      <c r="G66" s="2" t="str">
        <f ca="1">IFERROR(__xludf.DUMMYFUNCTION("IFERROR(TEXTJOIN("", "", TRUE, FILTER('PC history'!$G$5:$G$380,D66='PC history'!$D$5:$D$380)),"""")"),"")</f>
        <v/>
      </c>
    </row>
    <row r="67" spans="1:7" ht="15.75" customHeight="1" x14ac:dyDescent="0.15">
      <c r="A67" s="2"/>
      <c r="B67" s="2" t="s">
        <v>69</v>
      </c>
      <c r="C67" s="2" t="str">
        <f t="shared" si="0"/>
        <v>Floris van Doorn</v>
      </c>
      <c r="D67" s="2" t="str">
        <f t="shared" si="5"/>
        <v>Floris van Doorn</v>
      </c>
      <c r="E67" s="2" t="str">
        <f t="shared" si="1"/>
        <v>3</v>
      </c>
      <c r="G67" s="2" t="str">
        <f ca="1">IFERROR(__xludf.DUMMYFUNCTION("IFERROR(TEXTJOIN("", "", TRUE, FILTER('PC history'!$G$5:$G$380,D67='PC history'!$D$5:$D$380)),"""")"),"")</f>
        <v/>
      </c>
    </row>
    <row r="68" spans="1:7" ht="13" x14ac:dyDescent="0.15">
      <c r="A68" s="2"/>
      <c r="B68" s="2" t="s">
        <v>70</v>
      </c>
      <c r="C68" s="2" t="str">
        <f t="shared" si="0"/>
        <v>Fabian Kunze</v>
      </c>
      <c r="D68" s="2" t="str">
        <f t="shared" si="5"/>
        <v>Fabian Kunze</v>
      </c>
      <c r="E68" s="2" t="str">
        <f t="shared" si="1"/>
        <v>3</v>
      </c>
      <c r="G68" s="2" t="str">
        <f ca="1">IFERROR(__xludf.DUMMYFUNCTION("IFERROR(TEXTJOIN("", "", TRUE, FILTER('PC history'!$G$5:$G$380,D68='PC history'!$D$5:$D$380)),"""")"),"")</f>
        <v/>
      </c>
    </row>
    <row r="69" spans="1:7" ht="13" x14ac:dyDescent="0.15">
      <c r="A69" s="2"/>
      <c r="B69" s="2" t="s">
        <v>71</v>
      </c>
      <c r="C69" s="2" t="str">
        <f t="shared" si="0"/>
        <v>David Cock</v>
      </c>
      <c r="D69" s="2" t="str">
        <f t="shared" si="5"/>
        <v>David Cock</v>
      </c>
      <c r="E69" s="2" t="str">
        <f t="shared" si="1"/>
        <v>3</v>
      </c>
      <c r="G69" s="2" t="str">
        <f ca="1">IFERROR(__xludf.DUMMYFUNCTION("IFERROR(TEXTJOIN("", "", TRUE, FILTER('PC history'!$G$5:$G$380,D69='PC history'!$D$5:$D$380)),"""")"),"")</f>
        <v/>
      </c>
    </row>
    <row r="70" spans="1:7" ht="13" x14ac:dyDescent="0.15">
      <c r="A70" s="2"/>
      <c r="B70" s="2" t="s">
        <v>72</v>
      </c>
      <c r="C70" s="2" t="str">
        <f t="shared" si="0"/>
        <v>Christine Rizkallah</v>
      </c>
      <c r="D70" s="2" t="str">
        <f t="shared" si="5"/>
        <v>Christine Rizkallah</v>
      </c>
      <c r="E70" s="2" t="str">
        <f t="shared" si="1"/>
        <v>3</v>
      </c>
      <c r="G70" s="2" t="str">
        <f ca="1">IFERROR(__xludf.DUMMYFUNCTION("IFERROR(TEXTJOIN("", "", TRUE, FILTER('PC history'!$G$5:$G$380,D70='PC history'!$D$5:$D$380)),"""")"),"2019")</f>
        <v>2019</v>
      </c>
    </row>
    <row r="71" spans="1:7" ht="13" x14ac:dyDescent="0.15">
      <c r="A71" s="2"/>
      <c r="B71" s="2" t="s">
        <v>73</v>
      </c>
      <c r="C71" s="2" t="str">
        <f t="shared" si="0"/>
        <v>Brian Huffman</v>
      </c>
      <c r="D71" s="2" t="str">
        <f t="shared" si="5"/>
        <v>Brian Huffman</v>
      </c>
      <c r="E71" s="2" t="str">
        <f t="shared" si="1"/>
        <v>3</v>
      </c>
      <c r="G71" s="2" t="str">
        <f ca="1">IFERROR(__xludf.DUMMYFUNCTION("IFERROR(TEXTJOIN("", "", TRUE, FILTER('PC history'!$G$5:$G$380,D71='PC history'!$D$5:$D$380)),"""")"),"")</f>
        <v/>
      </c>
    </row>
    <row r="72" spans="1:7" ht="13" x14ac:dyDescent="0.15">
      <c r="A72" s="2"/>
      <c r="B72" s="2" t="s">
        <v>74</v>
      </c>
      <c r="C72" s="2" t="str">
        <f t="shared" si="0"/>
        <v>Benjamin Grégoire</v>
      </c>
      <c r="D72" s="2" t="str">
        <f t="shared" si="5"/>
        <v>Benjamin Grégoire</v>
      </c>
      <c r="E72" s="2" t="str">
        <f t="shared" si="1"/>
        <v>3</v>
      </c>
      <c r="G72" s="2" t="str">
        <f ca="1">IFERROR(__xludf.DUMMYFUNCTION("IFERROR(TEXTJOIN("", "", TRUE, FILTER('PC history'!$G$5:$G$380,D72='PC history'!$D$5:$D$380)),"""")"),"")</f>
        <v/>
      </c>
    </row>
    <row r="73" spans="1:7" ht="13" x14ac:dyDescent="0.15">
      <c r="A73" s="2"/>
      <c r="B73" s="2" t="s">
        <v>75</v>
      </c>
      <c r="C73" s="2" t="str">
        <f t="shared" si="0"/>
        <v>Benjamin C. Pierce</v>
      </c>
      <c r="D73" s="2" t="str">
        <f t="shared" si="5"/>
        <v>Benjamin C. Pierce</v>
      </c>
      <c r="E73" s="2" t="str">
        <f t="shared" si="1"/>
        <v>3</v>
      </c>
      <c r="G73" s="2" t="str">
        <f ca="1">IFERROR(__xludf.DUMMYFUNCTION("IFERROR(TEXTJOIN("", "", TRUE, FILTER('PC history'!$G$5:$G$380,D73='PC history'!$D$5:$D$380)),"""")"),"")</f>
        <v/>
      </c>
    </row>
    <row r="74" spans="1:7" ht="13" x14ac:dyDescent="0.15">
      <c r="A74" s="2"/>
      <c r="B74" s="2" t="s">
        <v>76</v>
      </c>
      <c r="C74" s="2" t="str">
        <f t="shared" si="0"/>
        <v>Arthur Charguéraud</v>
      </c>
      <c r="D74" s="2" t="str">
        <f t="shared" si="5"/>
        <v>Arthur Charguéraud</v>
      </c>
      <c r="E74" s="2" t="str">
        <f t="shared" si="1"/>
        <v>3</v>
      </c>
      <c r="G74" s="2" t="str">
        <f ca="1">IFERROR(__xludf.DUMMYFUNCTION("IFERROR(TEXTJOIN("", "", TRUE, FILTER('PC history'!$G$5:$G$380,D74='PC history'!$D$5:$D$380)),"""")"),"2019")</f>
        <v>2019</v>
      </c>
    </row>
    <row r="75" spans="1:7" ht="13" x14ac:dyDescent="0.15">
      <c r="A75" s="2"/>
      <c r="B75" s="2" t="s">
        <v>77</v>
      </c>
      <c r="C75" s="2" t="str">
        <f t="shared" si="0"/>
        <v>André Platzer</v>
      </c>
      <c r="D75" s="2" t="str">
        <f t="shared" si="5"/>
        <v>André Platzer</v>
      </c>
      <c r="E75" s="2" t="str">
        <f t="shared" si="1"/>
        <v>3</v>
      </c>
      <c r="G75" s="2" t="str">
        <f ca="1">IFERROR(__xludf.DUMMYFUNCTION("IFERROR(TEXTJOIN("", "", TRUE, FILTER('PC history'!$G$5:$G$380,D75='PC history'!$D$5:$D$380)),"""")"),"2018")</f>
        <v>2018</v>
      </c>
    </row>
    <row r="76" spans="1:7" ht="13" x14ac:dyDescent="0.15">
      <c r="A76" s="2"/>
      <c r="B76" s="2" t="s">
        <v>78</v>
      </c>
      <c r="C76" s="2" t="str">
        <f t="shared" si="0"/>
        <v>Akihisa Yamada</v>
      </c>
      <c r="D76" s="2" t="str">
        <f t="shared" si="5"/>
        <v>Akihisa Yamada</v>
      </c>
      <c r="E76" s="2" t="str">
        <f t="shared" si="1"/>
        <v>3</v>
      </c>
      <c r="G76" s="2" t="str">
        <f ca="1">IFERROR(__xludf.DUMMYFUNCTION("IFERROR(TEXTJOIN("", "", TRUE, FILTER('PC history'!$G$5:$G$380,D76='PC history'!$D$5:$D$380)),"""")"),"")</f>
        <v/>
      </c>
    </row>
    <row r="77" spans="1:7" ht="13" x14ac:dyDescent="0.15">
      <c r="A77" s="2"/>
      <c r="B77" s="2" t="s">
        <v>79</v>
      </c>
      <c r="C77" s="2" t="str">
        <f t="shared" si="0"/>
        <v>Yves Bertot</v>
      </c>
      <c r="D77" s="2" t="str">
        <f t="shared" si="5"/>
        <v>Yves Bertot</v>
      </c>
      <c r="E77" s="2" t="str">
        <f t="shared" si="1"/>
        <v>2</v>
      </c>
      <c r="G77" s="2" t="str">
        <f ca="1">IFERROR(__xludf.DUMMYFUNCTION("IFERROR(TEXTJOIN("", "", TRUE, FILTER('PC history'!$G$5:$G$380,D77='PC history'!$D$5:$D$380)),"""")"),"2019, 2016, 2015, 2014, 2012, 2011")</f>
        <v>2019, 2016, 2015, 2014, 2012, 2011</v>
      </c>
    </row>
    <row r="78" spans="1:7" ht="13" x14ac:dyDescent="0.15">
      <c r="A78" s="2"/>
      <c r="B78" s="2" t="s">
        <v>80</v>
      </c>
      <c r="C78" s="2" t="str">
        <f t="shared" si="0"/>
        <v>Vincent Rahli</v>
      </c>
      <c r="D78" s="2" t="str">
        <f t="shared" si="5"/>
        <v>Vincent Rahli</v>
      </c>
      <c r="E78" s="2" t="str">
        <f t="shared" si="1"/>
        <v>2</v>
      </c>
      <c r="G78" s="2" t="str">
        <f ca="1">IFERROR(__xludf.DUMMYFUNCTION("IFERROR(TEXTJOIN("", "", TRUE, FILTER('PC history'!$G$5:$G$380,D78='PC history'!$D$5:$D$380)),"""")"),"2021")</f>
        <v>2021</v>
      </c>
    </row>
    <row r="79" spans="1:7" ht="13" x14ac:dyDescent="0.15">
      <c r="A79" s="2"/>
      <c r="B79" s="2" t="s">
        <v>81</v>
      </c>
      <c r="C79" s="2" t="str">
        <f t="shared" si="0"/>
        <v>Véronique Benzaken</v>
      </c>
      <c r="D79" s="2" t="str">
        <f t="shared" si="5"/>
        <v>Véronique Benzaken</v>
      </c>
      <c r="E79" s="2" t="str">
        <f t="shared" si="1"/>
        <v>2</v>
      </c>
      <c r="G79" s="2" t="str">
        <f ca="1">IFERROR(__xludf.DUMMYFUNCTION("IFERROR(TEXTJOIN("", "", TRUE, FILTER('PC history'!$G$5:$G$380,D79='PC history'!$D$5:$D$380)),"""")"),"")</f>
        <v/>
      </c>
    </row>
    <row r="80" spans="1:7" ht="13" x14ac:dyDescent="0.15">
      <c r="A80" s="2"/>
      <c r="B80" s="2" t="s">
        <v>82</v>
      </c>
      <c r="C80" s="2" t="str">
        <f t="shared" si="0"/>
        <v>Thomas Tuerk</v>
      </c>
      <c r="D80" s="2" t="str">
        <f t="shared" si="5"/>
        <v>Thomas Tuerk</v>
      </c>
      <c r="E80" s="2" t="str">
        <f t="shared" si="1"/>
        <v>2</v>
      </c>
      <c r="G80" s="2" t="str">
        <f ca="1">IFERROR(__xludf.DUMMYFUNCTION("IFERROR(TEXTJOIN("", "", TRUE, FILTER('PC history'!$G$5:$G$380,D80='PC history'!$D$5:$D$380)),"""")"),"")</f>
        <v/>
      </c>
    </row>
    <row r="81" spans="1:7" ht="13" x14ac:dyDescent="0.15">
      <c r="A81" s="2"/>
      <c r="B81" s="2" t="s">
        <v>83</v>
      </c>
      <c r="C81" s="2" t="str">
        <f t="shared" si="0"/>
        <v>Thomas Sibut-Pinote</v>
      </c>
      <c r="D81" s="2" t="str">
        <f t="shared" si="5"/>
        <v>Thomas Sibut-Pinote</v>
      </c>
      <c r="E81" s="2" t="str">
        <f t="shared" si="1"/>
        <v>2</v>
      </c>
      <c r="G81" s="2" t="str">
        <f ca="1">IFERROR(__xludf.DUMMYFUNCTION("IFERROR(TEXTJOIN("", "", TRUE, FILTER('PC history'!$G$5:$G$380,D81='PC history'!$D$5:$D$380)),"""")"),"")</f>
        <v/>
      </c>
    </row>
    <row r="82" spans="1:7" ht="13" x14ac:dyDescent="0.15">
      <c r="A82" s="2"/>
      <c r="B82" s="2" t="s">
        <v>84</v>
      </c>
      <c r="C82" s="2" t="str">
        <f t="shared" si="0"/>
        <v>Thomas Sewell</v>
      </c>
      <c r="D82" s="2" t="str">
        <f t="shared" si="5"/>
        <v>Thomas Sewell</v>
      </c>
      <c r="E82" s="2" t="str">
        <f t="shared" si="1"/>
        <v>2</v>
      </c>
      <c r="G82" s="2" t="str">
        <f ca="1">IFERROR(__xludf.DUMMYFUNCTION("IFERROR(TEXTJOIN("", "", TRUE, FILTER('PC history'!$G$5:$G$380,D82='PC history'!$D$5:$D$380)),"""")"),"")</f>
        <v/>
      </c>
    </row>
    <row r="83" spans="1:7" ht="13" x14ac:dyDescent="0.15">
      <c r="A83" s="2"/>
      <c r="B83" s="2" t="s">
        <v>85</v>
      </c>
      <c r="C83" s="2" t="str">
        <f t="shared" si="0"/>
        <v>Tarek Mhamdi</v>
      </c>
      <c r="D83" s="2" t="str">
        <f t="shared" si="5"/>
        <v>Tarek Mhamdi</v>
      </c>
      <c r="E83" s="2" t="str">
        <f t="shared" si="1"/>
        <v>2</v>
      </c>
      <c r="G83" s="2" t="str">
        <f ca="1">IFERROR(__xludf.DUMMYFUNCTION("IFERROR(TEXTJOIN("", "", TRUE, FILTER('PC history'!$G$5:$G$380,D83='PC history'!$D$5:$D$380)),"""")"),"")</f>
        <v/>
      </c>
    </row>
    <row r="84" spans="1:7" ht="13" x14ac:dyDescent="0.15">
      <c r="A84" s="2"/>
      <c r="B84" s="2" t="s">
        <v>86</v>
      </c>
      <c r="C84" s="2" t="str">
        <f t="shared" si="0"/>
        <v>Sylvie Boldo</v>
      </c>
      <c r="D84" s="2" t="str">
        <f t="shared" si="5"/>
        <v>Sylvie Boldo</v>
      </c>
      <c r="E84" s="2" t="str">
        <f t="shared" si="1"/>
        <v>2</v>
      </c>
      <c r="G84" s="2" t="str">
        <f ca="1">IFERROR(__xludf.DUMMYFUNCTION("IFERROR(TEXTJOIN("", "", TRUE, FILTER('PC history'!$G$5:$G$380,D84='PC history'!$D$5:$D$380)),"""")"),"2017")</f>
        <v>2017</v>
      </c>
    </row>
    <row r="85" spans="1:7" ht="13" x14ac:dyDescent="0.15">
      <c r="A85" s="2"/>
      <c r="B85" s="2" t="s">
        <v>87</v>
      </c>
      <c r="C85" s="2" t="str">
        <f t="shared" si="0"/>
        <v>Sylvain Boulmé</v>
      </c>
      <c r="D85" s="2" t="str">
        <f t="shared" si="5"/>
        <v>Sylvain Boulmé</v>
      </c>
      <c r="E85" s="2" t="str">
        <f t="shared" si="1"/>
        <v>2</v>
      </c>
      <c r="G85" s="2" t="str">
        <f ca="1">IFERROR(__xludf.DUMMYFUNCTION("IFERROR(TEXTJOIN("", "", TRUE, FILTER('PC history'!$G$5:$G$380,D85='PC history'!$D$5:$D$380)),"""")"),"")</f>
        <v/>
      </c>
    </row>
    <row r="86" spans="1:7" ht="13" x14ac:dyDescent="0.15">
      <c r="A86" s="2"/>
      <c r="B86" s="2" t="s">
        <v>88</v>
      </c>
      <c r="C86" s="2" t="str">
        <f t="shared" si="0"/>
        <v>Steve Zdancewic</v>
      </c>
      <c r="D86" s="2" t="str">
        <f t="shared" si="5"/>
        <v>Steve Zdancewic</v>
      </c>
      <c r="E86" s="2" t="str">
        <f t="shared" si="1"/>
        <v>2</v>
      </c>
      <c r="G86" s="2" t="str">
        <f ca="1">IFERROR(__xludf.DUMMYFUNCTION("IFERROR(TEXTJOIN("", "", TRUE, FILTER('PC history'!$G$5:$G$380,D86='PC history'!$D$5:$D$380)),"""")"),"")</f>
        <v/>
      </c>
    </row>
    <row r="87" spans="1:7" ht="13" x14ac:dyDescent="0.15">
      <c r="A87" s="2"/>
      <c r="B87" s="2" t="s">
        <v>89</v>
      </c>
      <c r="C87" s="2" t="str">
        <f t="shared" si="0"/>
        <v>Steven Schäfer</v>
      </c>
      <c r="D87" s="2" t="str">
        <f t="shared" si="5"/>
        <v>Steven Schäfer</v>
      </c>
      <c r="E87" s="2" t="str">
        <f t="shared" si="1"/>
        <v>2</v>
      </c>
      <c r="G87" s="2" t="str">
        <f ca="1">IFERROR(__xludf.DUMMYFUNCTION("IFERROR(TEXTJOIN("", "", TRUE, FILTER('PC history'!$G$5:$G$380,D87='PC history'!$D$5:$D$380)),"""")"),"")</f>
        <v/>
      </c>
    </row>
    <row r="88" spans="1:7" ht="13" x14ac:dyDescent="0.15">
      <c r="A88" s="2"/>
      <c r="B88" s="2" t="s">
        <v>90</v>
      </c>
      <c r="C88" s="2" t="str">
        <f t="shared" si="0"/>
        <v>Stephan Merz</v>
      </c>
      <c r="D88" s="2" t="str">
        <f t="shared" si="5"/>
        <v>Stephan Merz</v>
      </c>
      <c r="E88" s="2" t="str">
        <f t="shared" si="1"/>
        <v>2</v>
      </c>
      <c r="G88" s="2" t="str">
        <f ca="1">IFERROR(__xludf.DUMMYFUNCTION("IFERROR(TEXTJOIN("", "", TRUE, FILTER('PC history'!$G$5:$G$380,D88='PC history'!$D$5:$D$380)),"""")"),"2021, 2016 (Chair)")</f>
        <v>2021, 2016 (Chair)</v>
      </c>
    </row>
    <row r="89" spans="1:7" ht="13" x14ac:dyDescent="0.15">
      <c r="A89" s="2"/>
      <c r="B89" s="2" t="s">
        <v>91</v>
      </c>
      <c r="C89" s="2" t="str">
        <f t="shared" si="0"/>
        <v>Sophie Bernard</v>
      </c>
      <c r="D89" s="2" t="str">
        <f t="shared" si="5"/>
        <v>Sophie Bernard</v>
      </c>
      <c r="E89" s="2" t="str">
        <f t="shared" si="1"/>
        <v>2</v>
      </c>
      <c r="G89" s="2" t="str">
        <f ca="1">IFERROR(__xludf.DUMMYFUNCTION("IFERROR(TEXTJOIN("", "", TRUE, FILTER('PC history'!$G$5:$G$380,D89='PC history'!$D$5:$D$380)),"""")"),"")</f>
        <v/>
      </c>
    </row>
    <row r="90" spans="1:7" ht="13" x14ac:dyDescent="0.15">
      <c r="A90" s="2"/>
      <c r="B90" s="2" t="s">
        <v>92</v>
      </c>
      <c r="C90" s="2" t="str">
        <f t="shared" si="0"/>
        <v>Sol Swords</v>
      </c>
      <c r="D90" s="2" t="str">
        <f t="shared" si="5"/>
        <v>Sol Swords</v>
      </c>
      <c r="E90" s="2" t="str">
        <f t="shared" si="1"/>
        <v>2</v>
      </c>
      <c r="G90" s="2" t="str">
        <f ca="1">IFERROR(__xludf.DUMMYFUNCTION("IFERROR(TEXTJOIN("", "", TRUE, FILTER('PC history'!$G$5:$G$380,D90='PC history'!$D$5:$D$380)),"""")"),"")</f>
        <v/>
      </c>
    </row>
    <row r="91" spans="1:7" ht="13" x14ac:dyDescent="0.15">
      <c r="A91" s="2"/>
      <c r="B91" s="2" t="s">
        <v>93</v>
      </c>
      <c r="C91" s="2" t="str">
        <f t="shared" si="0"/>
        <v>Sigurd Schneider</v>
      </c>
      <c r="D91" s="2" t="str">
        <f t="shared" si="5"/>
        <v>Sigurd Schneider</v>
      </c>
      <c r="E91" s="2" t="str">
        <f t="shared" si="1"/>
        <v>2</v>
      </c>
      <c r="G91" s="2" t="str">
        <f ca="1">IFERROR(__xludf.DUMMYFUNCTION("IFERROR(TEXTJOIN("", "", TRUE, FILTER('PC history'!$G$5:$G$380,D91='PC history'!$D$5:$D$380)),"""")"),"")</f>
        <v/>
      </c>
    </row>
    <row r="92" spans="1:7" ht="13" x14ac:dyDescent="0.15">
      <c r="A92" s="2"/>
      <c r="B92" s="2" t="s">
        <v>94</v>
      </c>
      <c r="C92" s="2" t="str">
        <f t="shared" si="0"/>
        <v>Sebastian Hack</v>
      </c>
      <c r="D92" s="2" t="str">
        <f t="shared" si="5"/>
        <v>Sebastian Hack</v>
      </c>
      <c r="E92" s="2" t="str">
        <f t="shared" si="1"/>
        <v>2</v>
      </c>
      <c r="G92" s="2" t="str">
        <f ca="1">IFERROR(__xludf.DUMMYFUNCTION("IFERROR(TEXTJOIN("", "", TRUE, FILTER('PC history'!$G$5:$G$380,D92='PC history'!$D$5:$D$380)),"""")"),"")</f>
        <v/>
      </c>
    </row>
    <row r="93" spans="1:7" ht="13" x14ac:dyDescent="0.15">
      <c r="A93" s="2"/>
      <c r="B93" s="2" t="s">
        <v>95</v>
      </c>
      <c r="C93" s="2" t="str">
        <f t="shared" si="0"/>
        <v>Santiago Zanella Béguelin</v>
      </c>
      <c r="D93" s="2" t="str">
        <f t="shared" si="5"/>
        <v>Santiago Zanella Béguelin</v>
      </c>
      <c r="E93" s="2" t="str">
        <f t="shared" si="1"/>
        <v>2</v>
      </c>
      <c r="G93" s="2" t="str">
        <f ca="1">IFERROR(__xludf.DUMMYFUNCTION("IFERROR(TEXTJOIN("", "", TRUE, FILTER('PC history'!$G$5:$G$380,D93='PC history'!$D$5:$D$380)),"""")"),"")</f>
        <v/>
      </c>
    </row>
    <row r="94" spans="1:7" ht="13" x14ac:dyDescent="0.15">
      <c r="A94" s="2"/>
      <c r="B94" s="2" t="s">
        <v>96</v>
      </c>
      <c r="C94" s="2" t="str">
        <f t="shared" si="0"/>
        <v>Sander R. Dahmen</v>
      </c>
      <c r="D94" s="2" t="str">
        <f t="shared" si="5"/>
        <v>Sander R. Dahmen</v>
      </c>
      <c r="E94" s="2" t="str">
        <f t="shared" si="1"/>
        <v>2</v>
      </c>
      <c r="G94" s="2" t="str">
        <f ca="1">IFERROR(__xludf.DUMMYFUNCTION("IFERROR(TEXTJOIN("", "", TRUE, FILTER('PC history'!$G$5:$G$380,D94='PC history'!$D$5:$D$380)),"""")"),"")</f>
        <v/>
      </c>
    </row>
    <row r="95" spans="1:7" ht="13" x14ac:dyDescent="0.15">
      <c r="A95" s="2"/>
      <c r="B95" s="2" t="s">
        <v>97</v>
      </c>
      <c r="C95" s="2" t="str">
        <f t="shared" si="0"/>
        <v>Robert Y. Lewis</v>
      </c>
      <c r="D95" s="2" t="str">
        <f t="shared" si="5"/>
        <v>Robert Y. Lewis</v>
      </c>
      <c r="E95" s="2" t="str">
        <f t="shared" si="1"/>
        <v>2</v>
      </c>
      <c r="G95" s="2" t="str">
        <f ca="1">IFERROR(__xludf.DUMMYFUNCTION("IFERROR(TEXTJOIN("", "", TRUE, FILTER('PC history'!$G$5:$G$380,D95='PC history'!$D$5:$D$380)),"""")"),"")</f>
        <v/>
      </c>
    </row>
    <row r="96" spans="1:7" ht="13" x14ac:dyDescent="0.15">
      <c r="A96" s="2"/>
      <c r="B96" s="2" t="s">
        <v>98</v>
      </c>
      <c r="C96" s="2" t="str">
        <f t="shared" si="0"/>
        <v>Rob Arthan</v>
      </c>
      <c r="D96" s="2" t="str">
        <f t="shared" si="5"/>
        <v>Rob Arthan</v>
      </c>
      <c r="E96" s="2" t="str">
        <f t="shared" si="1"/>
        <v>2</v>
      </c>
      <c r="G96" s="2" t="str">
        <f ca="1">IFERROR(__xludf.DUMMYFUNCTION("IFERROR(TEXTJOIN("", "", TRUE, FILTER('PC history'!$G$5:$G$380,D96='PC history'!$D$5:$D$380)),"""")"),"")</f>
        <v/>
      </c>
    </row>
    <row r="97" spans="1:7" ht="13" x14ac:dyDescent="0.15">
      <c r="A97" s="2"/>
      <c r="B97" s="2" t="s">
        <v>99</v>
      </c>
      <c r="C97" s="2" t="str">
        <f t="shared" si="0"/>
        <v>Raphaël Cauderlier</v>
      </c>
      <c r="D97" s="2" t="str">
        <f t="shared" si="5"/>
        <v>Raphaël Cauderlier</v>
      </c>
      <c r="E97" s="2" t="str">
        <f t="shared" si="1"/>
        <v>2</v>
      </c>
      <c r="G97" s="2" t="str">
        <f ca="1">IFERROR(__xludf.DUMMYFUNCTION("IFERROR(TEXTJOIN("", "", TRUE, FILTER('PC history'!$G$5:$G$380,D97='PC history'!$D$5:$D$380)),"""")"),"")</f>
        <v/>
      </c>
    </row>
    <row r="98" spans="1:7" ht="13" x14ac:dyDescent="0.15">
      <c r="A98" s="2"/>
      <c r="B98" s="2" t="s">
        <v>100</v>
      </c>
      <c r="C98" s="2" t="str">
        <f t="shared" si="0"/>
        <v>Pierre-Yves Strub</v>
      </c>
      <c r="D98" s="2" t="str">
        <f t="shared" si="5"/>
        <v>Pierre-Yves Strub</v>
      </c>
      <c r="E98" s="2" t="str">
        <f t="shared" si="1"/>
        <v>2</v>
      </c>
      <c r="G98" s="2" t="str">
        <f ca="1">IFERROR(__xludf.DUMMYFUNCTION("IFERROR(TEXTJOIN("", "", TRUE, FILTER('PC history'!$G$5:$G$380,D98='PC history'!$D$5:$D$380)),"""")"),"2018")</f>
        <v>2018</v>
      </c>
    </row>
    <row r="99" spans="1:7" ht="13" x14ac:dyDescent="0.15">
      <c r="A99" s="2"/>
      <c r="B99" s="2" t="s">
        <v>101</v>
      </c>
      <c r="C99" s="2" t="str">
        <f t="shared" si="0"/>
        <v>Pierre Wilke</v>
      </c>
      <c r="D99" s="2" t="str">
        <f t="shared" si="5"/>
        <v>Pierre Wilke</v>
      </c>
      <c r="E99" s="2" t="str">
        <f t="shared" si="1"/>
        <v>2</v>
      </c>
      <c r="G99" s="2" t="str">
        <f ca="1">IFERROR(__xludf.DUMMYFUNCTION("IFERROR(TEXTJOIN("", "", TRUE, FILTER('PC history'!$G$5:$G$380,D99='PC history'!$D$5:$D$380)),"""")"),"")</f>
        <v/>
      </c>
    </row>
    <row r="100" spans="1:7" ht="13" x14ac:dyDescent="0.15">
      <c r="A100" s="2"/>
      <c r="B100" s="2" t="s">
        <v>102</v>
      </c>
      <c r="C100" s="2" t="str">
        <f t="shared" si="0"/>
        <v>Pierre Courtieu</v>
      </c>
      <c r="D100" s="2" t="str">
        <f t="shared" si="5"/>
        <v>Pierre Courtieu</v>
      </c>
      <c r="E100" s="2" t="str">
        <f t="shared" si="1"/>
        <v>2</v>
      </c>
      <c r="G100" s="2" t="str">
        <f ca="1">IFERROR(__xludf.DUMMYFUNCTION("IFERROR(TEXTJOIN("", "", TRUE, FILTER('PC history'!$G$5:$G$380,D100='PC history'!$D$5:$D$380)),"""")"),"")</f>
        <v/>
      </c>
    </row>
    <row r="101" spans="1:7" ht="13" x14ac:dyDescent="0.15">
      <c r="A101" s="2"/>
      <c r="B101" s="2" t="s">
        <v>103</v>
      </c>
      <c r="C101" s="2" t="str">
        <f t="shared" si="0"/>
        <v>Peter Schneider-Kamp</v>
      </c>
      <c r="D101" s="2" t="str">
        <f t="shared" si="5"/>
        <v>Peter Schneider-Kamp</v>
      </c>
      <c r="E101" s="2" t="str">
        <f t="shared" si="1"/>
        <v>2</v>
      </c>
      <c r="G101" s="2" t="str">
        <f ca="1">IFERROR(__xludf.DUMMYFUNCTION("IFERROR(TEXTJOIN("", "", TRUE, FILTER('PC history'!$G$5:$G$380,D101='PC history'!$D$5:$D$380)),"""")"),"")</f>
        <v/>
      </c>
    </row>
    <row r="102" spans="1:7" ht="13" x14ac:dyDescent="0.15">
      <c r="A102" s="2"/>
      <c r="B102" s="2" t="s">
        <v>104</v>
      </c>
      <c r="C102" s="2" t="str">
        <f t="shared" si="0"/>
        <v>Peter Höfner</v>
      </c>
      <c r="D102" s="2" t="str">
        <f t="shared" si="5"/>
        <v>Peter Höfner</v>
      </c>
      <c r="E102" s="2" t="str">
        <f t="shared" si="1"/>
        <v>2</v>
      </c>
      <c r="G102" s="2" t="str">
        <f ca="1">IFERROR(__xludf.DUMMYFUNCTION("IFERROR(TEXTJOIN("", "", TRUE, FILTER('PC history'!$G$5:$G$380,D102='PC history'!$D$5:$D$380)),"""")"),"")</f>
        <v/>
      </c>
    </row>
    <row r="103" spans="1:7" ht="13" x14ac:dyDescent="0.15">
      <c r="A103" s="2"/>
      <c r="B103" s="2" t="s">
        <v>105</v>
      </c>
      <c r="C103" s="2" t="str">
        <f t="shared" si="0"/>
        <v>Peter Gammie</v>
      </c>
      <c r="D103" s="2" t="str">
        <f t="shared" si="5"/>
        <v>Peter Gammie</v>
      </c>
      <c r="E103" s="2" t="str">
        <f t="shared" si="1"/>
        <v>2</v>
      </c>
      <c r="G103" s="2" t="str">
        <f ca="1">IFERROR(__xludf.DUMMYFUNCTION("IFERROR(TEXTJOIN("", "", TRUE, FILTER('PC history'!$G$5:$G$380,D103='PC history'!$D$5:$D$380)),"""")"),"")</f>
        <v/>
      </c>
    </row>
    <row r="104" spans="1:7" ht="13" x14ac:dyDescent="0.15">
      <c r="A104" s="2"/>
      <c r="B104" s="2" t="s">
        <v>106</v>
      </c>
      <c r="C104" s="2" t="str">
        <f t="shared" si="0"/>
        <v>Panagiotis Manolios</v>
      </c>
      <c r="D104" s="2" t="str">
        <f t="shared" si="5"/>
        <v>Panagiotis Manolios</v>
      </c>
      <c r="E104" s="2" t="str">
        <f t="shared" si="1"/>
        <v>2</v>
      </c>
      <c r="G104" s="2" t="str">
        <f ca="1">IFERROR(__xludf.DUMMYFUNCTION("IFERROR(TEXTJOIN("", "", TRUE, FILTER('PC history'!$G$5:$G$380,D104='PC history'!$D$5:$D$380)),"""")"),"2018, 2016, 2014, 2013, 2010, 2017, 2011")</f>
        <v>2018, 2016, 2014, 2013, 2010, 2017, 2011</v>
      </c>
    </row>
    <row r="105" spans="1:7" ht="13" x14ac:dyDescent="0.15">
      <c r="A105" s="2"/>
      <c r="B105" s="2" t="s">
        <v>107</v>
      </c>
      <c r="C105" s="2" t="str">
        <f t="shared" si="0"/>
        <v>Nicolas Tabareau</v>
      </c>
      <c r="D105" s="2" t="str">
        <f t="shared" si="5"/>
        <v>Nicolas Tabareau</v>
      </c>
      <c r="E105" s="2" t="str">
        <f t="shared" si="1"/>
        <v>2</v>
      </c>
      <c r="G105" s="2" t="str">
        <f ca="1">IFERROR(__xludf.DUMMYFUNCTION("IFERROR(TEXTJOIN("", "", TRUE, FILTER('PC history'!$G$5:$G$380,D105='PC history'!$D$5:$D$380)),"""")"),"")</f>
        <v/>
      </c>
    </row>
    <row r="106" spans="1:7" ht="13" x14ac:dyDescent="0.15">
      <c r="A106" s="2"/>
      <c r="B106" s="2" t="s">
        <v>108</v>
      </c>
      <c r="C106" s="2" t="str">
        <f t="shared" si="0"/>
        <v>Nathan Wetzler</v>
      </c>
      <c r="D106" s="2" t="str">
        <f t="shared" si="5"/>
        <v>Nathan Wetzler</v>
      </c>
      <c r="E106" s="2" t="str">
        <f t="shared" si="1"/>
        <v>2</v>
      </c>
      <c r="G106" s="2" t="str">
        <f ca="1">IFERROR(__xludf.DUMMYFUNCTION("IFERROR(TEXTJOIN("", "", TRUE, FILTER('PC history'!$G$5:$G$380,D106='PC history'!$D$5:$D$380)),"""")"),"")</f>
        <v/>
      </c>
    </row>
    <row r="107" spans="1:7" ht="13" x14ac:dyDescent="0.15">
      <c r="A107" s="2"/>
      <c r="B107" s="2" t="s">
        <v>109</v>
      </c>
      <c r="C107" s="2" t="str">
        <f t="shared" si="0"/>
        <v>Mohamed Yousri Mahmoud</v>
      </c>
      <c r="D107" s="2" t="str">
        <f t="shared" si="5"/>
        <v>Mohamed Yousri Mahmoud</v>
      </c>
      <c r="E107" s="2" t="str">
        <f t="shared" si="1"/>
        <v>2</v>
      </c>
      <c r="G107" s="2" t="str">
        <f ca="1">IFERROR(__xludf.DUMMYFUNCTION("IFERROR(TEXTJOIN("", "", TRUE, FILTER('PC history'!$G$5:$G$380,D107='PC history'!$D$5:$D$380)),"""")"),"")</f>
        <v/>
      </c>
    </row>
    <row r="108" spans="1:7" ht="13" x14ac:dyDescent="0.15">
      <c r="A108" s="2"/>
      <c r="B108" s="2" t="s">
        <v>110</v>
      </c>
      <c r="C108" s="2" t="str">
        <f t="shared" si="0"/>
        <v>Moa Johansson</v>
      </c>
      <c r="D108" s="2" t="str">
        <f t="shared" si="5"/>
        <v>Moa Johansson</v>
      </c>
      <c r="E108" s="2" t="str">
        <f t="shared" si="1"/>
        <v>2</v>
      </c>
      <c r="G108" s="2" t="str">
        <f ca="1">IFERROR(__xludf.DUMMYFUNCTION("IFERROR(TEXTJOIN("", "", TRUE, FILTER('PC history'!$G$5:$G$380,D108='PC history'!$D$5:$D$380)),"""")"),"")</f>
        <v/>
      </c>
    </row>
    <row r="109" spans="1:7" ht="13" x14ac:dyDescent="0.15">
      <c r="A109" s="2"/>
      <c r="B109" s="2" t="s">
        <v>111</v>
      </c>
      <c r="C109" s="2" t="str">
        <f t="shared" si="0"/>
        <v>Maxime Dénès</v>
      </c>
      <c r="D109" s="2" t="str">
        <f t="shared" si="5"/>
        <v>Maxime Dénès</v>
      </c>
      <c r="E109" s="2" t="str">
        <f t="shared" si="1"/>
        <v>2</v>
      </c>
      <c r="G109" s="2" t="str">
        <f ca="1">IFERROR(__xludf.DUMMYFUNCTION("IFERROR(TEXTJOIN("", "", TRUE, FILTER('PC history'!$G$5:$G$380,D109='PC history'!$D$5:$D$380)),"""")"),"")</f>
        <v/>
      </c>
    </row>
    <row r="110" spans="1:7" ht="13" x14ac:dyDescent="0.15">
      <c r="A110" s="2"/>
      <c r="B110" s="2" t="s">
        <v>112</v>
      </c>
      <c r="C110" s="2" t="str">
        <f t="shared" si="0"/>
        <v>Mauricio Ayala-Rincón</v>
      </c>
      <c r="D110" s="2" t="str">
        <f t="shared" si="5"/>
        <v>Mauricio Ayala-Rincón</v>
      </c>
      <c r="E110" s="2" t="str">
        <f t="shared" si="1"/>
        <v>2</v>
      </c>
      <c r="G110" s="2" t="str">
        <f ca="1">IFERROR(__xludf.DUMMYFUNCTION("IFERROR(TEXTJOIN("", "", TRUE, FILTER('PC history'!$G$5:$G$380,D110='PC history'!$D$5:$D$380)),"""")"),"")</f>
        <v/>
      </c>
    </row>
    <row r="111" spans="1:7" ht="13" x14ac:dyDescent="0.15">
      <c r="A111" s="2"/>
      <c r="B111" s="2" t="s">
        <v>113</v>
      </c>
      <c r="C111" s="2" t="str">
        <f t="shared" si="0"/>
        <v>Matthias Brun</v>
      </c>
      <c r="D111" s="2" t="str">
        <f t="shared" si="5"/>
        <v>Matthias Brun</v>
      </c>
      <c r="E111" s="2" t="str">
        <f t="shared" si="1"/>
        <v>2</v>
      </c>
      <c r="G111" s="2" t="str">
        <f ca="1">IFERROR(__xludf.DUMMYFUNCTION("IFERROR(TEXTJOIN("", "", TRUE, FILTER('PC history'!$G$5:$G$380,D111='PC history'!$D$5:$D$380)),"""")"),"")</f>
        <v/>
      </c>
    </row>
    <row r="112" spans="1:7" ht="13" x14ac:dyDescent="0.15">
      <c r="A112" s="2"/>
      <c r="B112" s="2" t="s">
        <v>114</v>
      </c>
      <c r="C112" s="2" t="str">
        <f t="shared" si="0"/>
        <v>Mateja Jamnik</v>
      </c>
      <c r="D112" s="2" t="str">
        <f t="shared" si="5"/>
        <v>Mateja Jamnik</v>
      </c>
      <c r="E112" s="2" t="str">
        <f t="shared" si="1"/>
        <v>2</v>
      </c>
      <c r="G112" s="2" t="str">
        <f ca="1">IFERROR(__xludf.DUMMYFUNCTION("IFERROR(TEXTJOIN("", "", TRUE, FILTER('PC history'!$G$5:$G$380,D112='PC history'!$D$5:$D$380)),"""")"),"")</f>
        <v/>
      </c>
    </row>
    <row r="113" spans="1:7" ht="13" x14ac:dyDescent="0.15">
      <c r="A113" s="2"/>
      <c r="B113" s="2" t="s">
        <v>115</v>
      </c>
      <c r="C113" s="2" t="str">
        <f t="shared" si="0"/>
        <v>Mario M. Carneiro</v>
      </c>
      <c r="D113" s="2" t="str">
        <f t="shared" si="5"/>
        <v>Mario M. Carneiro</v>
      </c>
      <c r="E113" s="2" t="str">
        <f t="shared" si="1"/>
        <v>2</v>
      </c>
      <c r="G113" s="2" t="str">
        <f ca="1">IFERROR(__xludf.DUMMYFUNCTION("IFERROR(TEXTJOIN("", "", TRUE, FILTER('PC history'!$G$5:$G$380,D113='PC history'!$D$5:$D$380)),"""")"),"")</f>
        <v/>
      </c>
    </row>
    <row r="114" spans="1:7" ht="13" x14ac:dyDescent="0.15">
      <c r="A114" s="2"/>
      <c r="B114" s="2" t="s">
        <v>116</v>
      </c>
      <c r="C114" s="2" t="str">
        <f t="shared" si="0"/>
        <v>Marijn Heule</v>
      </c>
      <c r="D114" s="2" t="str">
        <f t="shared" si="5"/>
        <v>Marijn Heule</v>
      </c>
      <c r="E114" s="2" t="str">
        <f t="shared" si="1"/>
        <v>2</v>
      </c>
      <c r="G114" s="2" t="str">
        <f ca="1">IFERROR(__xludf.DUMMYFUNCTION("IFERROR(TEXTJOIN("", "", TRUE, FILTER('PC history'!$G$5:$G$380,D114='PC history'!$D$5:$D$380)),"""")"),"")</f>
        <v/>
      </c>
    </row>
    <row r="115" spans="1:7" ht="13" x14ac:dyDescent="0.15">
      <c r="A115" s="2"/>
      <c r="B115" s="2" t="s">
        <v>117</v>
      </c>
      <c r="C115" s="2" t="str">
        <f t="shared" si="0"/>
        <v>Marco Maggesi</v>
      </c>
      <c r="D115" s="2" t="str">
        <f t="shared" si="5"/>
        <v>Marco Maggesi</v>
      </c>
      <c r="E115" s="2" t="str">
        <f t="shared" si="1"/>
        <v>2</v>
      </c>
      <c r="G115" s="2" t="str">
        <f ca="1">IFERROR(__xludf.DUMMYFUNCTION("IFERROR(TEXTJOIN("", "", TRUE, FILTER('PC history'!$G$5:$G$380,D115='PC history'!$D$5:$D$380)),"""")"),"")</f>
        <v/>
      </c>
    </row>
    <row r="116" spans="1:7" ht="13" x14ac:dyDescent="0.15">
      <c r="A116" s="2"/>
      <c r="B116" s="2" t="s">
        <v>118</v>
      </c>
      <c r="C116" s="2" t="str">
        <f t="shared" si="0"/>
        <v>Manuel Eberl</v>
      </c>
      <c r="D116" s="2" t="str">
        <f t="shared" si="5"/>
        <v>Manuel Eberl</v>
      </c>
      <c r="E116" s="2" t="str">
        <f t="shared" si="1"/>
        <v>2</v>
      </c>
      <c r="G116" s="2" t="str">
        <f ca="1">IFERROR(__xludf.DUMMYFUNCTION("IFERROR(TEXTJOIN("", "", TRUE, FILTER('PC history'!$G$5:$G$380,D116='PC history'!$D$5:$D$380)),"""")"),"")</f>
        <v/>
      </c>
    </row>
    <row r="117" spans="1:7" ht="13" x14ac:dyDescent="0.15">
      <c r="A117" s="2"/>
      <c r="B117" s="2" t="s">
        <v>119</v>
      </c>
      <c r="C117" s="2" t="str">
        <f t="shared" si="0"/>
        <v>Laureano Lambán</v>
      </c>
      <c r="D117" s="2" t="str">
        <f t="shared" si="5"/>
        <v>Laureano Lambán</v>
      </c>
      <c r="E117" s="2" t="str">
        <f t="shared" si="1"/>
        <v>2</v>
      </c>
      <c r="G117" s="2" t="str">
        <f ca="1">IFERROR(__xludf.DUMMYFUNCTION("IFERROR(TEXTJOIN("", "", TRUE, FILTER('PC history'!$G$5:$G$380,D117='PC history'!$D$5:$D$380)),"""")"),"")</f>
        <v/>
      </c>
    </row>
    <row r="118" spans="1:7" ht="13" x14ac:dyDescent="0.15">
      <c r="A118" s="2"/>
      <c r="B118" s="2" t="s">
        <v>120</v>
      </c>
      <c r="C118" s="2" t="str">
        <f t="shared" si="0"/>
        <v>Karol Pak</v>
      </c>
      <c r="D118" s="2" t="str">
        <f t="shared" si="5"/>
        <v>Karol Pak</v>
      </c>
      <c r="E118" s="2" t="str">
        <f t="shared" si="1"/>
        <v>2</v>
      </c>
      <c r="G118" s="2" t="str">
        <f ca="1">IFERROR(__xludf.DUMMYFUNCTION("IFERROR(TEXTJOIN("", "", TRUE, FILTER('PC history'!$G$5:$G$380,D118='PC history'!$D$5:$D$380)),"""")"),"")</f>
        <v/>
      </c>
    </row>
    <row r="119" spans="1:7" ht="13" x14ac:dyDescent="0.15">
      <c r="A119" s="2"/>
      <c r="B119" s="2" t="s">
        <v>121</v>
      </c>
      <c r="C119" s="2" t="str">
        <f t="shared" si="0"/>
        <v>Julio Rubio</v>
      </c>
      <c r="D119" s="2" t="str">
        <f t="shared" si="5"/>
        <v>Julio Rubio</v>
      </c>
      <c r="E119" s="2" t="str">
        <f t="shared" si="1"/>
        <v>2</v>
      </c>
      <c r="G119" s="2" t="str">
        <f ca="1">IFERROR(__xludf.DUMMYFUNCTION("IFERROR(TEXTJOIN("", "", TRUE, FILTER('PC history'!$G$5:$G$380,D119='PC history'!$D$5:$D$380)),"""")"),"")</f>
        <v/>
      </c>
    </row>
    <row r="120" spans="1:7" ht="13" x14ac:dyDescent="0.15">
      <c r="A120" s="2"/>
      <c r="B120" s="2" t="s">
        <v>122</v>
      </c>
      <c r="C120" s="2" t="str">
        <f t="shared" si="0"/>
        <v>Julien Schmaltz</v>
      </c>
      <c r="D120" s="2" t="str">
        <f t="shared" si="5"/>
        <v>Julien Schmaltz</v>
      </c>
      <c r="E120" s="2" t="str">
        <f t="shared" si="1"/>
        <v>2</v>
      </c>
      <c r="G120" s="2" t="str">
        <f ca="1">IFERROR(__xludf.DUMMYFUNCTION("IFERROR(TEXTJOIN("", "", TRUE, FILTER('PC history'!$G$5:$G$380,D120='PC history'!$D$5:$D$380)),"""")"),"2014, 2013, 2011 (Chair), 2012")</f>
        <v>2014, 2013, 2011 (Chair), 2012</v>
      </c>
    </row>
    <row r="121" spans="1:7" ht="13" x14ac:dyDescent="0.15">
      <c r="A121" s="2"/>
      <c r="B121" s="2" t="s">
        <v>123</v>
      </c>
      <c r="C121" s="2" t="str">
        <f t="shared" si="0"/>
        <v>Julian Parsert</v>
      </c>
      <c r="D121" s="2" t="str">
        <f t="shared" si="5"/>
        <v>Julian Parsert</v>
      </c>
      <c r="E121" s="2" t="str">
        <f t="shared" si="1"/>
        <v>2</v>
      </c>
      <c r="G121" s="2" t="str">
        <f ca="1">IFERROR(__xludf.DUMMYFUNCTION("IFERROR(TEXTJOIN("", "", TRUE, FILTER('PC history'!$G$5:$G$380,D121='PC history'!$D$5:$D$380)),"""")"),"")</f>
        <v/>
      </c>
    </row>
    <row r="122" spans="1:7" ht="13" x14ac:dyDescent="0.15">
      <c r="A122" s="2"/>
      <c r="B122" s="2" t="s">
        <v>124</v>
      </c>
      <c r="C122" s="2" t="str">
        <f t="shared" si="0"/>
        <v>J Strother Moore</v>
      </c>
      <c r="D122" s="2" t="str">
        <f t="shared" si="5"/>
        <v>J Strother Moore</v>
      </c>
      <c r="E122" s="2" t="str">
        <f t="shared" si="1"/>
        <v>2</v>
      </c>
      <c r="G122" s="2" t="str">
        <f ca="1">IFERROR(__xludf.DUMMYFUNCTION("IFERROR(TEXTJOIN("", "", TRUE, FILTER('PC history'!$G$5:$G$380,D122='PC history'!$D$5:$D$380)),"""")"),"")</f>
        <v/>
      </c>
    </row>
    <row r="123" spans="1:7" ht="13" x14ac:dyDescent="0.15">
      <c r="A123" s="2"/>
      <c r="B123" s="2" t="s">
        <v>125</v>
      </c>
      <c r="C123" s="2" t="str">
        <f t="shared" si="0"/>
        <v>Joshua Schneider</v>
      </c>
      <c r="D123" s="2" t="str">
        <f t="shared" si="5"/>
        <v>Joshua Schneider</v>
      </c>
      <c r="E123" s="2" t="str">
        <f t="shared" si="1"/>
        <v>2</v>
      </c>
      <c r="G123" s="2" t="str">
        <f ca="1">IFERROR(__xludf.DUMMYFUNCTION("IFERROR(TEXTJOIN("", "", TRUE, FILTER('PC history'!$G$5:$G$380,D123='PC history'!$D$5:$D$380)),"""")"),"")</f>
        <v/>
      </c>
    </row>
    <row r="124" spans="1:7" ht="13" x14ac:dyDescent="0.15">
      <c r="A124" s="2"/>
      <c r="B124" s="2" t="s">
        <v>126</v>
      </c>
      <c r="C124" s="2" t="str">
        <f t="shared" si="0"/>
        <v>José-Luis Ruiz-Reina</v>
      </c>
      <c r="D124" s="2" t="str">
        <f t="shared" si="5"/>
        <v>José-Luis Ruiz-Reina</v>
      </c>
      <c r="E124" s="2" t="str">
        <f t="shared" si="1"/>
        <v>2</v>
      </c>
      <c r="G124" s="2" t="str">
        <f ca="1">IFERROR(__xludf.DUMMYFUNCTION("IFERROR(TEXTJOIN("", "", TRUE, FILTER('PC history'!$G$5:$G$380,D124='PC history'!$D$5:$D$380)),"""")"),"")</f>
        <v/>
      </c>
    </row>
    <row r="125" spans="1:7" ht="13" x14ac:dyDescent="0.15">
      <c r="A125" s="2"/>
      <c r="B125" s="2" t="s">
        <v>127</v>
      </c>
      <c r="C125" s="2" t="str">
        <f t="shared" si="0"/>
        <v>Jonas Braband Jensen</v>
      </c>
      <c r="D125" s="2" t="str">
        <f t="shared" si="5"/>
        <v>Jonas Braband Jensen</v>
      </c>
      <c r="E125" s="2" t="str">
        <f t="shared" si="1"/>
        <v>2</v>
      </c>
      <c r="G125" s="2" t="str">
        <f ca="1">IFERROR(__xludf.DUMMYFUNCTION("IFERROR(TEXTJOIN("", "", TRUE, FILTER('PC history'!$G$5:$G$380,D125='PC history'!$D$5:$D$380)),"""")"),"")</f>
        <v/>
      </c>
    </row>
    <row r="126" spans="1:7" ht="13" x14ac:dyDescent="0.15">
      <c r="A126" s="2"/>
      <c r="B126" s="2" t="s">
        <v>128</v>
      </c>
      <c r="C126" s="2" t="str">
        <f t="shared" si="0"/>
        <v>John R. Cowles</v>
      </c>
      <c r="D126" s="2" t="str">
        <f t="shared" si="5"/>
        <v>John R. Cowles</v>
      </c>
      <c r="E126" s="2" t="str">
        <f t="shared" si="1"/>
        <v>2</v>
      </c>
      <c r="G126" s="2" t="str">
        <f ca="1">IFERROR(__xludf.DUMMYFUNCTION("IFERROR(TEXTJOIN("", "", TRUE, FILTER('PC history'!$G$5:$G$380,D126='PC history'!$D$5:$D$380)),"""")"),"")</f>
        <v/>
      </c>
    </row>
    <row r="127" spans="1:7" ht="13" x14ac:dyDescent="0.15">
      <c r="A127" s="2"/>
      <c r="B127" s="2" t="s">
        <v>129</v>
      </c>
      <c r="C127" s="2" t="str">
        <f t="shared" si="0"/>
        <v>Johannes Åman Pohjola</v>
      </c>
      <c r="D127" s="2" t="str">
        <f t="shared" si="5"/>
        <v>Johannes Åman Pohjola</v>
      </c>
      <c r="E127" s="2" t="str">
        <f t="shared" si="1"/>
        <v>2</v>
      </c>
      <c r="G127" s="2" t="str">
        <f ca="1">IFERROR(__xludf.DUMMYFUNCTION("IFERROR(TEXTJOIN("", "", TRUE, FILTER('PC history'!$G$5:$G$380,D127='PC history'!$D$5:$D$380)),"""")"),"")</f>
        <v/>
      </c>
    </row>
    <row r="128" spans="1:7" ht="13" x14ac:dyDescent="0.15">
      <c r="A128" s="2"/>
      <c r="B128" s="2" t="s">
        <v>130</v>
      </c>
      <c r="C128" s="2" t="str">
        <f t="shared" si="0"/>
        <v>Jirí Vyskocil</v>
      </c>
      <c r="D128" s="2" t="str">
        <f t="shared" si="5"/>
        <v>Jirí Vyskocil</v>
      </c>
      <c r="E128" s="2" t="str">
        <f t="shared" si="1"/>
        <v>2</v>
      </c>
      <c r="G128" s="2" t="str">
        <f ca="1">IFERROR(__xludf.DUMMYFUNCTION("IFERROR(TEXTJOIN("", "", TRUE, FILTER('PC history'!$G$5:$G$380,D128='PC history'!$D$5:$D$380)),"""")"),"")</f>
        <v/>
      </c>
    </row>
    <row r="129" spans="1:7" ht="13" x14ac:dyDescent="0.15">
      <c r="A129" s="2"/>
      <c r="B129" s="2" t="s">
        <v>131</v>
      </c>
      <c r="C129" s="2" t="str">
        <f t="shared" si="0"/>
        <v>Jesper Bengtson</v>
      </c>
      <c r="D129" s="2" t="str">
        <f t="shared" si="5"/>
        <v>Jesper Bengtson</v>
      </c>
      <c r="E129" s="2" t="str">
        <f t="shared" si="1"/>
        <v>2</v>
      </c>
      <c r="G129" s="2" t="str">
        <f ca="1">IFERROR(__xludf.DUMMYFUNCTION("IFERROR(TEXTJOIN("", "", TRUE, FILTER('PC history'!$G$5:$G$380,D129='PC history'!$D$5:$D$380)),"""")"),"2015")</f>
        <v>2015</v>
      </c>
    </row>
    <row r="130" spans="1:7" ht="13" x14ac:dyDescent="0.15">
      <c r="A130" s="2"/>
      <c r="B130" s="2" t="s">
        <v>132</v>
      </c>
      <c r="C130" s="2" t="str">
        <f t="shared" si="0"/>
        <v>Jean-François Dufourd</v>
      </c>
      <c r="D130" s="2" t="str">
        <f t="shared" si="5"/>
        <v>Jean-François Dufourd</v>
      </c>
      <c r="E130" s="2" t="str">
        <f t="shared" si="1"/>
        <v>2</v>
      </c>
      <c r="G130" s="2" t="str">
        <f ca="1">IFERROR(__xludf.DUMMYFUNCTION("IFERROR(TEXTJOIN("", "", TRUE, FILTER('PC history'!$G$5:$G$380,D130='PC history'!$D$5:$D$380)),"""")"),"")</f>
        <v/>
      </c>
    </row>
    <row r="131" spans="1:7" ht="13" x14ac:dyDescent="0.15">
      <c r="A131" s="2"/>
      <c r="B131" s="2" t="s">
        <v>133</v>
      </c>
      <c r="C131" s="2" t="str">
        <f t="shared" si="0"/>
        <v>Jason Gross</v>
      </c>
      <c r="D131" s="2" t="str">
        <f t="shared" si="5"/>
        <v>Jason Gross</v>
      </c>
      <c r="E131" s="2" t="str">
        <f t="shared" si="1"/>
        <v>2</v>
      </c>
      <c r="G131" s="2" t="str">
        <f ca="1">IFERROR(__xludf.DUMMYFUNCTION("IFERROR(TEXTJOIN("", "", TRUE, FILTER('PC history'!$G$5:$G$380,D131='PC history'!$D$5:$D$380)),"""")"),"")</f>
        <v/>
      </c>
    </row>
    <row r="132" spans="1:7" ht="13" x14ac:dyDescent="0.15">
      <c r="A132" s="2"/>
      <c r="B132" s="2" t="s">
        <v>134</v>
      </c>
      <c r="C132" s="2" t="str">
        <f t="shared" si="0"/>
        <v>Jan Jakubuv</v>
      </c>
      <c r="D132" s="2" t="str">
        <f t="shared" si="5"/>
        <v>Jan Jakubuv</v>
      </c>
      <c r="E132" s="2" t="str">
        <f t="shared" si="1"/>
        <v>2</v>
      </c>
      <c r="G132" s="2" t="str">
        <f ca="1">IFERROR(__xludf.DUMMYFUNCTION("IFERROR(TEXTJOIN("", "", TRUE, FILTER('PC history'!$G$5:$G$380,D132='PC history'!$D$5:$D$380)),"""")"),"")</f>
        <v/>
      </c>
    </row>
    <row r="133" spans="1:7" ht="13" x14ac:dyDescent="0.15">
      <c r="A133" s="2"/>
      <c r="B133" s="2" t="s">
        <v>135</v>
      </c>
      <c r="C133" s="2" t="str">
        <f t="shared" si="0"/>
        <v>Jacques-Henri Jourdan</v>
      </c>
      <c r="D133" s="2" t="str">
        <f t="shared" si="5"/>
        <v>Jacques-Henri Jourdan</v>
      </c>
      <c r="E133" s="2" t="str">
        <f t="shared" si="1"/>
        <v>2</v>
      </c>
      <c r="G133" s="2" t="str">
        <f ca="1">IFERROR(__xludf.DUMMYFUNCTION("IFERROR(TEXTJOIN("", "", TRUE, FILTER('PC history'!$G$5:$G$380,D133='PC history'!$D$5:$D$380)),"""")"),"2018")</f>
        <v>2018</v>
      </c>
    </row>
    <row r="134" spans="1:7" ht="13" x14ac:dyDescent="0.15">
      <c r="A134" s="2"/>
      <c r="B134" s="2" t="s">
        <v>136</v>
      </c>
      <c r="C134" s="2" t="str">
        <f t="shared" si="0"/>
        <v>Jacques Garrigue</v>
      </c>
      <c r="D134" s="2" t="str">
        <f t="shared" si="5"/>
        <v>Jacques Garrigue</v>
      </c>
      <c r="E134" s="2" t="str">
        <f t="shared" si="1"/>
        <v>2</v>
      </c>
      <c r="G134" s="2" t="str">
        <f ca="1">IFERROR(__xludf.DUMMYFUNCTION("IFERROR(TEXTJOIN("", "", TRUE, FILTER('PC history'!$G$5:$G$380,D134='PC history'!$D$5:$D$380)),"""")"),"")</f>
        <v/>
      </c>
    </row>
    <row r="135" spans="1:7" ht="13" x14ac:dyDescent="0.15">
      <c r="A135" s="2"/>
      <c r="B135" s="2" t="s">
        <v>137</v>
      </c>
      <c r="C135" s="2" t="str">
        <f t="shared" si="0"/>
        <v>Hing-Lun Chan</v>
      </c>
      <c r="D135" s="2" t="str">
        <f t="shared" si="5"/>
        <v>Hing-Lun Chan</v>
      </c>
      <c r="E135" s="2" t="str">
        <f t="shared" si="1"/>
        <v>2</v>
      </c>
      <c r="G135" s="2" t="str">
        <f ca="1">IFERROR(__xludf.DUMMYFUNCTION("IFERROR(TEXTJOIN("", "", TRUE, FILTER('PC history'!$G$5:$G$380,D135='PC history'!$D$5:$D$380)),"""")"),"")</f>
        <v/>
      </c>
    </row>
    <row r="136" spans="1:7" ht="13" x14ac:dyDescent="0.15">
      <c r="A136" s="2"/>
      <c r="B136" s="2" t="s">
        <v>138</v>
      </c>
      <c r="C136" s="2" t="str">
        <f t="shared" si="0"/>
        <v>Guillaume Melquiond</v>
      </c>
      <c r="D136" s="2" t="str">
        <f t="shared" si="5"/>
        <v>Guillaume Melquiond</v>
      </c>
      <c r="E136" s="2" t="str">
        <f t="shared" si="1"/>
        <v>2</v>
      </c>
      <c r="G136" s="2" t="str">
        <f ca="1">IFERROR(__xludf.DUMMYFUNCTION("IFERROR(TEXTJOIN("", "", TRUE, FILTER('PC history'!$G$5:$G$380,D136='PC history'!$D$5:$D$380)),"""")"),"2019")</f>
        <v>2019</v>
      </c>
    </row>
    <row r="137" spans="1:7" ht="13" x14ac:dyDescent="0.15">
      <c r="A137" s="2"/>
      <c r="B137" s="2" t="s">
        <v>139</v>
      </c>
      <c r="C137" s="2" t="str">
        <f t="shared" si="0"/>
        <v>Gilles Barthe</v>
      </c>
      <c r="D137" s="2" t="str">
        <f t="shared" si="5"/>
        <v>Gilles Barthe</v>
      </c>
      <c r="E137" s="2" t="str">
        <f t="shared" si="1"/>
        <v>2</v>
      </c>
      <c r="G137" s="2" t="str">
        <f ca="1">IFERROR(__xludf.DUMMYFUNCTION("IFERROR(TEXTJOIN("", "", TRUE, FILTER('PC history'!$G$5:$G$380,D137='PC history'!$D$5:$D$380)),"""")"),"2010")</f>
        <v>2010</v>
      </c>
    </row>
    <row r="138" spans="1:7" ht="13" x14ac:dyDescent="0.15">
      <c r="A138" s="2"/>
      <c r="B138" s="2" t="s">
        <v>140</v>
      </c>
      <c r="C138" s="2" t="str">
        <f t="shared" si="0"/>
        <v>Freek Wiedijk</v>
      </c>
      <c r="D138" s="2" t="str">
        <f t="shared" si="5"/>
        <v>Freek Wiedijk</v>
      </c>
      <c r="E138" s="2" t="str">
        <f t="shared" si="1"/>
        <v>2</v>
      </c>
      <c r="G138" s="2" t="str">
        <f ca="1">IFERROR(__xludf.DUMMYFUNCTION("IFERROR(TEXTJOIN("", "", TRUE, FILTER('PC history'!$G$5:$G$380,D138='PC history'!$D$5:$D$380)),"""")"),"2018, 2011 (Chair)")</f>
        <v>2018, 2011 (Chair)</v>
      </c>
    </row>
    <row r="139" spans="1:7" ht="13" x14ac:dyDescent="0.15">
      <c r="A139" s="2"/>
      <c r="B139" s="2" t="s">
        <v>141</v>
      </c>
      <c r="C139" s="2" t="str">
        <f t="shared" si="0"/>
        <v>François Pottier</v>
      </c>
      <c r="D139" s="2" t="str">
        <f t="shared" si="5"/>
        <v>François Pottier</v>
      </c>
      <c r="E139" s="2" t="str">
        <f t="shared" si="1"/>
        <v>2</v>
      </c>
      <c r="G139" s="2" t="str">
        <f ca="1">IFERROR(__xludf.DUMMYFUNCTION("IFERROR(TEXTJOIN("", "", TRUE, FILTER('PC history'!$G$5:$G$380,D139='PC history'!$D$5:$D$380)),"""")"),"")</f>
        <v/>
      </c>
    </row>
    <row r="140" spans="1:7" ht="13" x14ac:dyDescent="0.15">
      <c r="A140" s="2"/>
      <c r="B140" s="2" t="s">
        <v>142</v>
      </c>
      <c r="C140" s="2" t="str">
        <f t="shared" si="0"/>
        <v>Francisco-Jesús Martín-Mateos</v>
      </c>
      <c r="D140" s="2" t="str">
        <f t="shared" si="5"/>
        <v>Francisco-Jesús Martín-Mateos</v>
      </c>
      <c r="E140" s="2" t="str">
        <f t="shared" si="1"/>
        <v>2</v>
      </c>
      <c r="G140" s="2" t="str">
        <f ca="1">IFERROR(__xludf.DUMMYFUNCTION("IFERROR(TEXTJOIN("", "", TRUE, FILTER('PC history'!$G$5:$G$380,D140='PC history'!$D$5:$D$380)),"""")"),"")</f>
        <v/>
      </c>
    </row>
    <row r="141" spans="1:7" ht="13" x14ac:dyDescent="0.15">
      <c r="A141" s="2"/>
      <c r="B141" s="2" t="s">
        <v>143</v>
      </c>
      <c r="C141" s="2" t="str">
        <f t="shared" si="0"/>
        <v>Filip Sieczkowski</v>
      </c>
      <c r="D141" s="2" t="str">
        <f t="shared" si="5"/>
        <v>Filip Sieczkowski</v>
      </c>
      <c r="E141" s="2" t="str">
        <f t="shared" si="1"/>
        <v>2</v>
      </c>
      <c r="G141" s="2" t="str">
        <f ca="1">IFERROR(__xludf.DUMMYFUNCTION("IFERROR(TEXTJOIN("", "", TRUE, FILTER('PC history'!$G$5:$G$380,D141='PC history'!$D$5:$D$380)),"""")"),"")</f>
        <v/>
      </c>
    </row>
    <row r="142" spans="1:7" ht="13" x14ac:dyDescent="0.15">
      <c r="A142" s="2"/>
      <c r="B142" s="2" t="s">
        <v>144</v>
      </c>
      <c r="C142" s="2" t="str">
        <f t="shared" si="0"/>
        <v>Evelyne Contejean</v>
      </c>
      <c r="D142" s="2" t="str">
        <f t="shared" si="5"/>
        <v>Evelyne Contejean</v>
      </c>
      <c r="E142" s="2" t="str">
        <f t="shared" si="1"/>
        <v>2</v>
      </c>
      <c r="G142" s="2" t="str">
        <f ca="1">IFERROR(__xludf.DUMMYFUNCTION("IFERROR(TEXTJOIN("", "", TRUE, FILTER('PC history'!$G$5:$G$380,D142='PC history'!$D$5:$D$380)),"""")"),"")</f>
        <v/>
      </c>
    </row>
    <row r="143" spans="1:7" ht="13" x14ac:dyDescent="0.15">
      <c r="A143" s="2"/>
      <c r="B143" s="2" t="s">
        <v>145</v>
      </c>
      <c r="C143" s="2" t="str">
        <f t="shared" si="0"/>
        <v>Elsa L. Gunter</v>
      </c>
      <c r="D143" s="2" t="str">
        <f t="shared" si="5"/>
        <v>Elsa L. Gunter</v>
      </c>
      <c r="E143" s="2" t="str">
        <f t="shared" si="1"/>
        <v>2</v>
      </c>
      <c r="G143" s="2" t="str">
        <f ca="1">IFERROR(__xludf.DUMMYFUNCTION("IFERROR(TEXTJOIN("", "", TRUE, FILTER('PC history'!$G$5:$G$380,D143='PC history'!$D$5:$D$380)),"""")"),"")</f>
        <v/>
      </c>
    </row>
    <row r="144" spans="1:7" ht="13" x14ac:dyDescent="0.15">
      <c r="A144" s="2"/>
      <c r="B144" s="2" t="s">
        <v>146</v>
      </c>
      <c r="C144" s="2" t="str">
        <f t="shared" si="0"/>
        <v>Eelis van der Weegen</v>
      </c>
      <c r="D144" s="2" t="str">
        <f t="shared" si="5"/>
        <v>Eelis van der Weegen</v>
      </c>
      <c r="E144" s="2" t="str">
        <f t="shared" si="1"/>
        <v>2</v>
      </c>
      <c r="G144" s="2" t="str">
        <f ca="1">IFERROR(__xludf.DUMMYFUNCTION("IFERROR(TEXTJOIN("", "", TRUE, FILTER('PC history'!$G$5:$G$380,D144='PC history'!$D$5:$D$380)),"""")"),"")</f>
        <v/>
      </c>
    </row>
    <row r="145" spans="1:7" ht="13" x14ac:dyDescent="0.15">
      <c r="A145" s="2"/>
      <c r="B145" s="2" t="s">
        <v>147</v>
      </c>
      <c r="C145" s="2" t="str">
        <f t="shared" si="0"/>
        <v>Dominique Larchey-Wendling</v>
      </c>
      <c r="D145" s="2" t="str">
        <f t="shared" si="5"/>
        <v>Dominique Larchey-Wendling</v>
      </c>
      <c r="E145" s="2" t="str">
        <f t="shared" si="1"/>
        <v>2</v>
      </c>
      <c r="G145" s="2" t="str">
        <f ca="1">IFERROR(__xludf.DUMMYFUNCTION("IFERROR(TEXTJOIN("", "", TRUE, FILTER('PC history'!$G$5:$G$380,D145='PC history'!$D$5:$D$380)),"""")"),"")</f>
        <v/>
      </c>
    </row>
    <row r="146" spans="1:7" ht="13" x14ac:dyDescent="0.15">
      <c r="A146" s="2"/>
      <c r="B146" s="2" t="s">
        <v>148</v>
      </c>
      <c r="C146" s="2" t="str">
        <f t="shared" si="0"/>
        <v>Dominik Kirst</v>
      </c>
      <c r="D146" s="2" t="str">
        <f t="shared" si="5"/>
        <v>Dominik Kirst</v>
      </c>
      <c r="E146" s="2" t="str">
        <f t="shared" si="1"/>
        <v>2</v>
      </c>
      <c r="G146" s="2" t="str">
        <f ca="1">IFERROR(__xludf.DUMMYFUNCTION("IFERROR(TEXTJOIN("", "", TRUE, FILTER('PC history'!$G$5:$G$380,D146='PC history'!$D$5:$D$380)),"""")"),"")</f>
        <v/>
      </c>
    </row>
    <row r="147" spans="1:7" ht="13" x14ac:dyDescent="0.15">
      <c r="A147" s="2"/>
      <c r="B147" s="2" t="s">
        <v>149</v>
      </c>
      <c r="C147" s="2" t="str">
        <f t="shared" si="0"/>
        <v>Delphine Demange</v>
      </c>
      <c r="D147" s="2" t="str">
        <f t="shared" si="5"/>
        <v>Delphine Demange</v>
      </c>
      <c r="E147" s="2" t="str">
        <f t="shared" si="1"/>
        <v>2</v>
      </c>
      <c r="G147" s="2" t="str">
        <f ca="1">IFERROR(__xludf.DUMMYFUNCTION("IFERROR(TEXTJOIN("", "", TRUE, FILTER('PC history'!$G$5:$G$380,D147='PC history'!$D$5:$D$380)),"""")"),"2018")</f>
        <v>2018</v>
      </c>
    </row>
    <row r="148" spans="1:7" ht="13" x14ac:dyDescent="0.15">
      <c r="A148" s="2"/>
      <c r="B148" s="2" t="s">
        <v>150</v>
      </c>
      <c r="C148" s="2" t="str">
        <f t="shared" si="0"/>
        <v>David Monniaux</v>
      </c>
      <c r="D148" s="2" t="str">
        <f t="shared" si="5"/>
        <v>David Monniaux</v>
      </c>
      <c r="E148" s="2" t="str">
        <f t="shared" si="1"/>
        <v>2</v>
      </c>
      <c r="G148" s="2" t="str">
        <f ca="1">IFERROR(__xludf.DUMMYFUNCTION("IFERROR(TEXTJOIN("", "", TRUE, FILTER('PC history'!$G$5:$G$380,D148='PC history'!$D$5:$D$380)),"""")"),"")</f>
        <v/>
      </c>
    </row>
    <row r="149" spans="1:7" ht="13" x14ac:dyDescent="0.15">
      <c r="A149" s="2"/>
      <c r="B149" s="2" t="s">
        <v>151</v>
      </c>
      <c r="C149" s="2" t="str">
        <f t="shared" si="0"/>
        <v>David Cachera</v>
      </c>
      <c r="D149" s="2" t="str">
        <f t="shared" si="5"/>
        <v>David Cachera</v>
      </c>
      <c r="E149" s="2" t="str">
        <f t="shared" si="1"/>
        <v>2</v>
      </c>
      <c r="G149" s="2" t="str">
        <f ca="1">IFERROR(__xludf.DUMMYFUNCTION("IFERROR(TEXTJOIN("", "", TRUE, FILTER('PC history'!$G$5:$G$380,D149='PC history'!$D$5:$D$380)),"""")"),"")</f>
        <v/>
      </c>
    </row>
    <row r="150" spans="1:7" ht="13" x14ac:dyDescent="0.15">
      <c r="A150" s="2"/>
      <c r="B150" s="2" t="s">
        <v>152</v>
      </c>
      <c r="C150" s="2" t="str">
        <f t="shared" si="0"/>
        <v>David Aspinall</v>
      </c>
      <c r="D150" s="2" t="str">
        <f t="shared" si="5"/>
        <v>David Aspinall</v>
      </c>
      <c r="E150" s="2" t="str">
        <f t="shared" si="1"/>
        <v>2</v>
      </c>
      <c r="G150" s="2" t="str">
        <f ca="1">IFERROR(__xludf.DUMMYFUNCTION("IFERROR(TEXTJOIN("", "", TRUE, FILTER('PC history'!$G$5:$G$380,D150='PC history'!$D$5:$D$380)),"""")"),"2019, 2010, 2011")</f>
        <v>2019, 2010, 2011</v>
      </c>
    </row>
    <row r="151" spans="1:7" ht="13" x14ac:dyDescent="0.15">
      <c r="A151" s="2"/>
      <c r="B151" s="2" t="s">
        <v>153</v>
      </c>
      <c r="C151" s="2" t="str">
        <f t="shared" si="0"/>
        <v>Daniel Matichuk</v>
      </c>
      <c r="D151" s="2" t="str">
        <f t="shared" si="5"/>
        <v>Daniel Matichuk</v>
      </c>
      <c r="E151" s="2" t="str">
        <f t="shared" si="1"/>
        <v>2</v>
      </c>
      <c r="G151" s="2" t="str">
        <f ca="1">IFERROR(__xludf.DUMMYFUNCTION("IFERROR(TEXTJOIN("", "", TRUE, FILTER('PC history'!$G$5:$G$380,D151='PC history'!$D$5:$D$380)),"""")"),"")</f>
        <v/>
      </c>
    </row>
    <row r="152" spans="1:7" ht="13" x14ac:dyDescent="0.15">
      <c r="A152" s="2"/>
      <c r="B152" s="2" t="s">
        <v>154</v>
      </c>
      <c r="C152" s="2" t="str">
        <f t="shared" si="0"/>
        <v>Cody Roux</v>
      </c>
      <c r="D152" s="2" t="str">
        <f t="shared" si="5"/>
        <v>Cody Roux</v>
      </c>
      <c r="E152" s="2" t="str">
        <f t="shared" si="1"/>
        <v>2</v>
      </c>
      <c r="G152" s="2" t="str">
        <f ca="1">IFERROR(__xludf.DUMMYFUNCTION("IFERROR(TEXTJOIN("", "", TRUE, FILTER('PC history'!$G$5:$G$380,D152='PC history'!$D$5:$D$380)),"""")"),"")</f>
        <v/>
      </c>
    </row>
    <row r="153" spans="1:7" ht="13" x14ac:dyDescent="0.15">
      <c r="A153" s="2"/>
      <c r="B153" s="2" t="s">
        <v>155</v>
      </c>
      <c r="C153" s="2" t="str">
        <f t="shared" si="0"/>
        <v>Chunhan Wu</v>
      </c>
      <c r="D153" s="2" t="str">
        <f t="shared" si="5"/>
        <v>Chunhan Wu</v>
      </c>
      <c r="E153" s="2" t="str">
        <f t="shared" si="1"/>
        <v>2</v>
      </c>
      <c r="G153" s="2" t="str">
        <f ca="1">IFERROR(__xludf.DUMMYFUNCTION("IFERROR(TEXTJOIN("", "", TRUE, FILTER('PC history'!$G$5:$G$380,D153='PC history'!$D$5:$D$380)),"""")"),"")</f>
        <v/>
      </c>
    </row>
    <row r="154" spans="1:7" ht="13" x14ac:dyDescent="0.15">
      <c r="A154" s="2"/>
      <c r="B154" s="2" t="s">
        <v>156</v>
      </c>
      <c r="C154" s="2" t="str">
        <f t="shared" si="0"/>
        <v>Christine Paulin-Mohring</v>
      </c>
      <c r="D154" s="2" t="str">
        <f t="shared" si="5"/>
        <v>Christine Paulin-Mohring</v>
      </c>
      <c r="E154" s="2" t="str">
        <f t="shared" si="1"/>
        <v>2</v>
      </c>
      <c r="G154" s="2" t="str">
        <f ca="1">IFERROR(__xludf.DUMMYFUNCTION("IFERROR(TEXTJOIN("", "", TRUE, FILTER('PC history'!$G$5:$G$380,D154='PC history'!$D$5:$D$380)),"""")"),"2016, 2014, 2013 (Chair), 2012, 2011")</f>
        <v>2016, 2014, 2013 (Chair), 2012, 2011</v>
      </c>
    </row>
    <row r="155" spans="1:7" ht="13" x14ac:dyDescent="0.15">
      <c r="A155" s="2"/>
      <c r="B155" s="2" t="s">
        <v>157</v>
      </c>
      <c r="C155" s="2" t="str">
        <f t="shared" si="0"/>
        <v>Charles Gretton</v>
      </c>
      <c r="D155" s="2" t="str">
        <f t="shared" si="5"/>
        <v>Charles Gretton</v>
      </c>
      <c r="E155" s="2" t="str">
        <f t="shared" si="1"/>
        <v>2</v>
      </c>
      <c r="G155" s="2" t="str">
        <f ca="1">IFERROR(__xludf.DUMMYFUNCTION("IFERROR(TEXTJOIN("", "", TRUE, FILTER('PC history'!$G$5:$G$380,D155='PC history'!$D$5:$D$380)),"""")"),"")</f>
        <v/>
      </c>
    </row>
    <row r="156" spans="1:7" ht="13" x14ac:dyDescent="0.15">
      <c r="A156" s="2"/>
      <c r="B156" s="2" t="s">
        <v>158</v>
      </c>
      <c r="C156" s="2" t="str">
        <f t="shared" si="0"/>
        <v>Chantal Keller</v>
      </c>
      <c r="D156" s="2" t="str">
        <f t="shared" si="5"/>
        <v>Chantal Keller</v>
      </c>
      <c r="E156" s="2" t="str">
        <f t="shared" si="1"/>
        <v>2</v>
      </c>
      <c r="G156" s="2" t="str">
        <f ca="1">IFERROR(__xludf.DUMMYFUNCTION("IFERROR(TEXTJOIN("", "", TRUE, FILTER('PC history'!$G$5:$G$380,D156='PC history'!$D$5:$D$380)),"""")"),"2021, 2018")</f>
        <v>2021, 2018</v>
      </c>
    </row>
    <row r="157" spans="1:7" ht="13" x14ac:dyDescent="0.15">
      <c r="A157" s="2"/>
      <c r="B157" s="2" t="s">
        <v>159</v>
      </c>
      <c r="C157" s="2" t="str">
        <f t="shared" si="0"/>
        <v>Carst Tankink</v>
      </c>
      <c r="D157" s="2" t="str">
        <f t="shared" si="5"/>
        <v>Carst Tankink</v>
      </c>
      <c r="E157" s="2" t="str">
        <f t="shared" si="1"/>
        <v>2</v>
      </c>
      <c r="G157" s="2" t="str">
        <f ca="1">IFERROR(__xludf.DUMMYFUNCTION("IFERROR(TEXTJOIN("", "", TRUE, FILTER('PC history'!$G$5:$G$380,D157='PC history'!$D$5:$D$380)),"""")"),"")</f>
        <v/>
      </c>
    </row>
    <row r="158" spans="1:7" ht="13" x14ac:dyDescent="0.15">
      <c r="A158" s="2"/>
      <c r="B158" s="2" t="s">
        <v>160</v>
      </c>
      <c r="C158" s="2" t="str">
        <f t="shared" si="0"/>
        <v>Bohua Zhan</v>
      </c>
      <c r="D158" s="2" t="str">
        <f t="shared" si="5"/>
        <v>Bohua Zhan</v>
      </c>
      <c r="E158" s="2" t="str">
        <f t="shared" si="1"/>
        <v>2</v>
      </c>
      <c r="G158" s="2" t="str">
        <f ca="1">IFERROR(__xludf.DUMMYFUNCTION("IFERROR(TEXTJOIN("", "", TRUE, FILTER('PC history'!$G$5:$G$380,D158='PC history'!$D$5:$D$380)),"""")"),"")</f>
        <v/>
      </c>
    </row>
    <row r="159" spans="1:7" ht="13" x14ac:dyDescent="0.15">
      <c r="A159" s="2"/>
      <c r="B159" s="2" t="s">
        <v>161</v>
      </c>
      <c r="C159" s="2" t="str">
        <f t="shared" si="0"/>
        <v>Bas Spitters</v>
      </c>
      <c r="D159" s="2" t="str">
        <f t="shared" si="5"/>
        <v>Bas Spitters</v>
      </c>
      <c r="E159" s="2" t="str">
        <f t="shared" si="1"/>
        <v>2</v>
      </c>
      <c r="G159" s="2" t="str">
        <f ca="1">IFERROR(__xludf.DUMMYFUNCTION("IFERROR(TEXTJOIN("", "", TRUE, FILTER('PC history'!$G$5:$G$380,D159='PC history'!$D$5:$D$380)),"""")"),"2014, 2012")</f>
        <v>2014, 2012</v>
      </c>
    </row>
    <row r="160" spans="1:7" ht="13" x14ac:dyDescent="0.15">
      <c r="A160" s="2"/>
      <c r="B160" s="2" t="s">
        <v>162</v>
      </c>
      <c r="C160" s="2" t="str">
        <f t="shared" si="0"/>
        <v>Arnaud Spiwack</v>
      </c>
      <c r="D160" s="2" t="str">
        <f t="shared" si="5"/>
        <v>Arnaud Spiwack</v>
      </c>
      <c r="E160" s="2" t="str">
        <f t="shared" si="1"/>
        <v>2</v>
      </c>
      <c r="G160" s="2" t="str">
        <f ca="1">IFERROR(__xludf.DUMMYFUNCTION("IFERROR(TEXTJOIN("", "", TRUE, FILTER('PC history'!$G$5:$G$380,D160='PC history'!$D$5:$D$380)),"""")"),"")</f>
        <v/>
      </c>
    </row>
    <row r="161" spans="1:7" ht="13" x14ac:dyDescent="0.15">
      <c r="A161" s="2"/>
      <c r="B161" s="2" t="s">
        <v>163</v>
      </c>
      <c r="C161" s="2" t="str">
        <f t="shared" si="0"/>
        <v>Andrea Asperti</v>
      </c>
      <c r="D161" s="2" t="str">
        <f t="shared" si="5"/>
        <v>Andrea Asperti</v>
      </c>
      <c r="E161" s="2" t="str">
        <f t="shared" si="1"/>
        <v>2</v>
      </c>
      <c r="G161" s="2" t="str">
        <f ca="1">IFERROR(__xludf.DUMMYFUNCTION("IFERROR(TEXTJOIN("", "", TRUE, FILTER('PC history'!$G$5:$G$380,D161='PC history'!$D$5:$D$380)),"""")"),"2016, 2015")</f>
        <v>2016, 2015</v>
      </c>
    </row>
    <row r="162" spans="1:7" ht="13" x14ac:dyDescent="0.15">
      <c r="A162" s="2"/>
      <c r="B162" s="2" t="s">
        <v>164</v>
      </c>
      <c r="C162" s="2" t="str">
        <f t="shared" si="0"/>
        <v>Anders Mörtberg</v>
      </c>
      <c r="D162" s="2" t="str">
        <f t="shared" si="5"/>
        <v>Anders Mörtberg</v>
      </c>
      <c r="E162" s="2" t="str">
        <f t="shared" si="1"/>
        <v>2</v>
      </c>
      <c r="G162" s="2" t="str">
        <f ca="1">IFERROR(__xludf.DUMMYFUNCTION("IFERROR(TEXTJOIN("", "", TRUE, FILTER('PC history'!$G$5:$G$380,D162='PC history'!$D$5:$D$380)),"""")"),"")</f>
        <v/>
      </c>
    </row>
    <row r="163" spans="1:7" ht="13" x14ac:dyDescent="0.15">
      <c r="A163" s="2"/>
      <c r="B163" s="2" t="s">
        <v>165</v>
      </c>
      <c r="C163" s="2" t="str">
        <f t="shared" si="0"/>
        <v>Amy P. Felty</v>
      </c>
      <c r="D163" s="4" t="s">
        <v>166</v>
      </c>
      <c r="E163" s="2" t="str">
        <f t="shared" si="1"/>
        <v>2</v>
      </c>
      <c r="G163" s="2" t="str">
        <f ca="1">IFERROR(__xludf.DUMMYFUNCTION("IFERROR(TEXTJOIN("", "", TRUE, FILTER('PC history'!$G$5:$G$380,D163='PC history'!$D$5:$D$380)),"""")"),"2021, 2019, 2016, 2014, 2013, 2017, 2012 (Chair), 2011")</f>
        <v>2021, 2019, 2016, 2014, 2013, 2017, 2012 (Chair), 2011</v>
      </c>
    </row>
    <row r="164" spans="1:7" ht="13" x14ac:dyDescent="0.15">
      <c r="A164" s="2"/>
      <c r="B164" s="2" t="s">
        <v>167</v>
      </c>
      <c r="C164" s="2" t="str">
        <f t="shared" si="0"/>
        <v>Alexandre Maréchal</v>
      </c>
      <c r="D164" s="2" t="str">
        <f t="shared" ref="D164:D373" si="6">C164</f>
        <v>Alexandre Maréchal</v>
      </c>
      <c r="E164" s="2" t="str">
        <f t="shared" si="1"/>
        <v>2</v>
      </c>
      <c r="G164" s="2" t="str">
        <f ca="1">IFERROR(__xludf.DUMMYFUNCTION("IFERROR(TEXTJOIN("", "", TRUE, FILTER('PC history'!$G$5:$G$380,D164='PC history'!$D$5:$D$380)),"""")"),"")</f>
        <v/>
      </c>
    </row>
    <row r="165" spans="1:7" ht="13" x14ac:dyDescent="0.15">
      <c r="A165" s="2"/>
      <c r="B165" s="2" t="s">
        <v>168</v>
      </c>
      <c r="C165" s="2" t="str">
        <f t="shared" si="0"/>
        <v>Aart Middeldorp</v>
      </c>
      <c r="D165" s="2" t="str">
        <f t="shared" si="6"/>
        <v>Aart Middeldorp</v>
      </c>
      <c r="E165" s="2" t="str">
        <f t="shared" si="1"/>
        <v>2</v>
      </c>
      <c r="G165" s="2" t="str">
        <f ca="1">IFERROR(__xludf.DUMMYFUNCTION("IFERROR(TEXTJOIN("", "", TRUE, FILTER('PC history'!$G$5:$G$380,D165='PC history'!$D$5:$D$380)),"""")"),"")</f>
        <v/>
      </c>
    </row>
    <row r="166" spans="1:7" ht="13" x14ac:dyDescent="0.15">
      <c r="A166" s="2"/>
      <c r="B166" s="2" t="s">
        <v>169</v>
      </c>
      <c r="C166" s="2" t="str">
        <f t="shared" si="0"/>
        <v>Zoe Paraskevopoulou</v>
      </c>
      <c r="D166" s="2" t="str">
        <f t="shared" si="6"/>
        <v>Zoe Paraskevopoulou</v>
      </c>
      <c r="E166" s="2" t="str">
        <f t="shared" si="1"/>
        <v>1</v>
      </c>
      <c r="G166" s="2" t="str">
        <f ca="1">IFERROR(__xludf.DUMMYFUNCTION("IFERROR(TEXTJOIN("", "", TRUE, FILTER('PC history'!$G$5:$G$380,D166='PC history'!$D$5:$D$380)),"""")"),"")</f>
        <v/>
      </c>
    </row>
    <row r="167" spans="1:7" ht="13" x14ac:dyDescent="0.15">
      <c r="A167" s="2"/>
      <c r="B167" s="2" t="s">
        <v>170</v>
      </c>
      <c r="C167" s="2" t="str">
        <f t="shared" si="0"/>
        <v>Zilin Chen</v>
      </c>
      <c r="D167" s="2" t="str">
        <f t="shared" si="6"/>
        <v>Zilin Chen</v>
      </c>
      <c r="E167" s="2" t="str">
        <f t="shared" si="1"/>
        <v>1</v>
      </c>
      <c r="G167" s="2" t="str">
        <f ca="1">IFERROR(__xludf.DUMMYFUNCTION("IFERROR(TEXTJOIN("", "", TRUE, FILTER('PC history'!$G$5:$G$380,D167='PC history'!$D$5:$D$380)),"""")"),"")</f>
        <v/>
      </c>
    </row>
    <row r="168" spans="1:7" ht="13" x14ac:dyDescent="0.15">
      <c r="A168" s="2"/>
      <c r="B168" s="2" t="s">
        <v>171</v>
      </c>
      <c r="C168" s="2" t="str">
        <f t="shared" si="0"/>
        <v>Zhe Hou</v>
      </c>
      <c r="D168" s="2" t="str">
        <f t="shared" si="6"/>
        <v>Zhe Hou</v>
      </c>
      <c r="E168" s="2" t="str">
        <f t="shared" si="1"/>
        <v>1</v>
      </c>
      <c r="G168" s="2" t="str">
        <f ca="1">IFERROR(__xludf.DUMMYFUNCTION("IFERROR(TEXTJOIN("", "", TRUE, FILTER('PC history'!$G$5:$G$380,D168='PC history'!$D$5:$D$380)),"""")"),"")</f>
        <v/>
      </c>
    </row>
    <row r="169" spans="1:7" ht="13" x14ac:dyDescent="0.15">
      <c r="A169" s="2"/>
      <c r="B169" s="2" t="s">
        <v>172</v>
      </c>
      <c r="C169" s="2" t="str">
        <f t="shared" si="0"/>
        <v>Zarathustra Goertzel</v>
      </c>
      <c r="D169" s="2" t="str">
        <f t="shared" si="6"/>
        <v>Zarathustra Goertzel</v>
      </c>
      <c r="E169" s="2" t="str">
        <f t="shared" si="1"/>
        <v>1</v>
      </c>
      <c r="G169" s="2" t="str">
        <f ca="1">IFERROR(__xludf.DUMMYFUNCTION("IFERROR(TEXTJOIN("", "", TRUE, FILTER('PC history'!$G$5:$G$380,D169='PC history'!$D$5:$D$380)),"""")"),"")</f>
        <v/>
      </c>
    </row>
    <row r="170" spans="1:7" ht="13" x14ac:dyDescent="0.15">
      <c r="A170" s="2"/>
      <c r="B170" s="2" t="s">
        <v>173</v>
      </c>
      <c r="C170" s="2" t="str">
        <f t="shared" si="0"/>
        <v>Zachary Tatlock</v>
      </c>
      <c r="D170" s="2" t="str">
        <f t="shared" si="6"/>
        <v>Zachary Tatlock</v>
      </c>
      <c r="E170" s="2" t="str">
        <f t="shared" si="1"/>
        <v>1</v>
      </c>
      <c r="G170" s="2" t="str">
        <f ca="1">IFERROR(__xludf.DUMMYFUNCTION("IFERROR(TEXTJOIN("", "", TRUE, FILTER('PC history'!$G$5:$G$380,D170='PC history'!$D$5:$D$380)),"""")"),"2018")</f>
        <v>2018</v>
      </c>
    </row>
    <row r="171" spans="1:7" ht="13" x14ac:dyDescent="0.15">
      <c r="A171" s="2"/>
      <c r="B171" s="2" t="s">
        <v>174</v>
      </c>
      <c r="C171" s="2" t="str">
        <f t="shared" si="0"/>
        <v>Yutaka Nagashima</v>
      </c>
      <c r="D171" s="2" t="str">
        <f t="shared" si="6"/>
        <v>Yutaka Nagashima</v>
      </c>
      <c r="E171" s="2" t="str">
        <f t="shared" si="1"/>
        <v>1</v>
      </c>
      <c r="G171" s="2" t="str">
        <f ca="1">IFERROR(__xludf.DUMMYFUNCTION("IFERROR(TEXTJOIN("", "", TRUE, FILTER('PC history'!$G$5:$G$380,D171='PC history'!$D$5:$D$380)),"""")"),"")</f>
        <v/>
      </c>
    </row>
    <row r="172" spans="1:7" ht="13" x14ac:dyDescent="0.15">
      <c r="A172" s="2"/>
      <c r="B172" s="2" t="s">
        <v>175</v>
      </c>
      <c r="C172" s="2" t="str">
        <f t="shared" si="0"/>
        <v>Yuriy Viktorov</v>
      </c>
      <c r="D172" s="2" t="str">
        <f t="shared" si="6"/>
        <v>Yuriy Viktorov</v>
      </c>
      <c r="E172" s="2" t="str">
        <f t="shared" si="1"/>
        <v>1</v>
      </c>
      <c r="G172" s="2" t="str">
        <f ca="1">IFERROR(__xludf.DUMMYFUNCTION("IFERROR(TEXTJOIN("", "", TRUE, FILTER('PC history'!$G$5:$G$380,D172='PC history'!$D$5:$D$380)),"""")"),"")</f>
        <v/>
      </c>
    </row>
    <row r="173" spans="1:7" ht="13" x14ac:dyDescent="0.15">
      <c r="A173" s="2"/>
      <c r="B173" s="2" t="s">
        <v>176</v>
      </c>
      <c r="C173" s="2" t="str">
        <f t="shared" si="0"/>
        <v>Yong Kiam Tan</v>
      </c>
      <c r="D173" s="2" t="str">
        <f t="shared" si="6"/>
        <v>Yong Kiam Tan</v>
      </c>
      <c r="E173" s="2" t="str">
        <f t="shared" si="1"/>
        <v>1</v>
      </c>
      <c r="G173" s="2" t="str">
        <f ca="1">IFERROR(__xludf.DUMMYFUNCTION("IFERROR(TEXTJOIN("", "", TRUE, FILTER('PC history'!$G$5:$G$380,D173='PC history'!$D$5:$D$380)),"""")"),"")</f>
        <v/>
      </c>
    </row>
    <row r="174" spans="1:7" ht="13" x14ac:dyDescent="0.15">
      <c r="A174" s="2"/>
      <c r="B174" s="2" t="s">
        <v>177</v>
      </c>
      <c r="C174" s="2" t="str">
        <f t="shared" si="0"/>
        <v>Yishuai Li</v>
      </c>
      <c r="D174" s="2" t="str">
        <f t="shared" si="6"/>
        <v>Yishuai Li</v>
      </c>
      <c r="E174" s="2" t="str">
        <f t="shared" si="1"/>
        <v>1</v>
      </c>
      <c r="G174" s="2" t="str">
        <f ca="1">IFERROR(__xludf.DUMMYFUNCTION("IFERROR(TEXTJOIN("", "", TRUE, FILTER('PC history'!$G$5:$G$380,D174='PC history'!$D$5:$D$380)),"""")"),"")</f>
        <v/>
      </c>
    </row>
    <row r="175" spans="1:7" ht="13" x14ac:dyDescent="0.15">
      <c r="A175" s="2"/>
      <c r="B175" s="2" t="s">
        <v>178</v>
      </c>
      <c r="C175" s="2" t="str">
        <f t="shared" si="0"/>
        <v>Yao Li</v>
      </c>
      <c r="D175" s="2" t="str">
        <f t="shared" si="6"/>
        <v>Yao Li</v>
      </c>
      <c r="E175" s="2" t="str">
        <f t="shared" si="1"/>
        <v>1</v>
      </c>
      <c r="G175" s="2" t="str">
        <f ca="1">IFERROR(__xludf.DUMMYFUNCTION("IFERROR(TEXTJOIN("", "", TRUE, FILTER('PC history'!$G$5:$G$380,D175='PC history'!$D$5:$D$380)),"""")"),"")</f>
        <v/>
      </c>
    </row>
    <row r="176" spans="1:7" ht="13" x14ac:dyDescent="0.15">
      <c r="A176" s="2"/>
      <c r="B176" s="2" t="s">
        <v>179</v>
      </c>
      <c r="C176" s="2" t="str">
        <f t="shared" si="0"/>
        <v>Yann Régis-Gianas</v>
      </c>
      <c r="D176" s="2" t="str">
        <f t="shared" si="6"/>
        <v>Yann Régis-Gianas</v>
      </c>
      <c r="E176" s="2" t="str">
        <f t="shared" si="1"/>
        <v>1</v>
      </c>
      <c r="G176" s="2" t="str">
        <f ca="1">IFERROR(__xludf.DUMMYFUNCTION("IFERROR(TEXTJOIN("", "", TRUE, FILTER('PC history'!$G$5:$G$380,D176='PC history'!$D$5:$D$380)),"""")"),"")</f>
        <v/>
      </c>
    </row>
    <row r="177" spans="1:7" ht="13" x14ac:dyDescent="0.15">
      <c r="A177" s="2"/>
      <c r="B177" s="2" t="s">
        <v>180</v>
      </c>
      <c r="C177" s="2" t="str">
        <f t="shared" si="0"/>
        <v>Yanni Kouskoulas</v>
      </c>
      <c r="D177" s="2" t="str">
        <f t="shared" si="6"/>
        <v>Yanni Kouskoulas</v>
      </c>
      <c r="E177" s="2" t="str">
        <f t="shared" si="1"/>
        <v>1</v>
      </c>
      <c r="G177" s="2" t="str">
        <f ca="1">IFERROR(__xludf.DUMMYFUNCTION("IFERROR(TEXTJOIN("", "", TRUE, FILTER('PC history'!$G$5:$G$380,D177='PC history'!$D$5:$D$380)),"""")"),"")</f>
        <v/>
      </c>
    </row>
    <row r="178" spans="1:7" ht="13" x14ac:dyDescent="0.15">
      <c r="A178" s="2"/>
      <c r="B178" s="2" t="s">
        <v>181</v>
      </c>
      <c r="C178" s="2" t="str">
        <f t="shared" si="0"/>
        <v>Yannick Zakowski</v>
      </c>
      <c r="D178" s="2" t="str">
        <f t="shared" si="6"/>
        <v>Yannick Zakowski</v>
      </c>
      <c r="E178" s="2" t="str">
        <f t="shared" si="1"/>
        <v>1</v>
      </c>
      <c r="G178" s="2" t="str">
        <f ca="1">IFERROR(__xludf.DUMMYFUNCTION("IFERROR(TEXTJOIN("", "", TRUE, FILTER('PC history'!$G$5:$G$380,D178='PC history'!$D$5:$D$380)),"""")"),"")</f>
        <v/>
      </c>
    </row>
    <row r="179" spans="1:7" ht="13" x14ac:dyDescent="0.15">
      <c r="A179" s="2"/>
      <c r="B179" s="2" t="s">
        <v>182</v>
      </c>
      <c r="C179" s="2" t="str">
        <f t="shared" si="0"/>
        <v>Yang Liu</v>
      </c>
      <c r="D179" s="2" t="str">
        <f t="shared" si="6"/>
        <v>Yang Liu</v>
      </c>
      <c r="E179" s="2" t="str">
        <f t="shared" si="1"/>
        <v>1</v>
      </c>
      <c r="G179" s="2" t="str">
        <f ca="1">IFERROR(__xludf.DUMMYFUNCTION("IFERROR(TEXTJOIN("", "", TRUE, FILTER('PC history'!$G$5:$G$380,D179='PC history'!$D$5:$D$380)),"""")"),"")</f>
        <v/>
      </c>
    </row>
    <row r="180" spans="1:7" ht="13" x14ac:dyDescent="0.15">
      <c r="A180" s="2"/>
      <c r="B180" s="2" t="s">
        <v>183</v>
      </c>
      <c r="C180" s="2" t="str">
        <f t="shared" si="0"/>
        <v>Xuanrui Qi</v>
      </c>
      <c r="D180" s="2" t="str">
        <f t="shared" si="6"/>
        <v>Xuanrui Qi</v>
      </c>
      <c r="E180" s="2" t="str">
        <f t="shared" si="1"/>
        <v>1</v>
      </c>
      <c r="G180" s="2" t="str">
        <f ca="1">IFERROR(__xludf.DUMMYFUNCTION("IFERROR(TEXTJOIN("", "", TRUE, FILTER('PC history'!$G$5:$G$380,D180='PC history'!$D$5:$D$380)),"""")"),"")</f>
        <v/>
      </c>
    </row>
    <row r="181" spans="1:7" ht="13" x14ac:dyDescent="0.15">
      <c r="A181" s="2"/>
      <c r="B181" s="2" t="s">
        <v>184</v>
      </c>
      <c r="C181" s="2" t="str">
        <f t="shared" si="0"/>
        <v>Xiaomu Shi</v>
      </c>
      <c r="D181" s="2" t="str">
        <f t="shared" si="6"/>
        <v>Xiaomu Shi</v>
      </c>
      <c r="E181" s="2" t="str">
        <f t="shared" si="1"/>
        <v>1</v>
      </c>
      <c r="G181" s="2" t="str">
        <f ca="1">IFERROR(__xludf.DUMMYFUNCTION("IFERROR(TEXTJOIN("", "", TRUE, FILTER('PC history'!$G$5:$G$380,D181='PC history'!$D$5:$D$380)),"""")"),"")</f>
        <v/>
      </c>
    </row>
    <row r="182" spans="1:7" ht="13" x14ac:dyDescent="0.15">
      <c r="A182" s="2"/>
      <c r="B182" s="2" t="s">
        <v>185</v>
      </c>
      <c r="C182" s="2" t="str">
        <f t="shared" si="0"/>
        <v>Xavier Leroy</v>
      </c>
      <c r="D182" s="2" t="str">
        <f t="shared" si="6"/>
        <v>Xavier Leroy</v>
      </c>
      <c r="E182" s="2" t="str">
        <f t="shared" si="1"/>
        <v>1</v>
      </c>
      <c r="G182" s="2" t="str">
        <f ca="1">IFERROR(__xludf.DUMMYFUNCTION("IFERROR(TEXTJOIN("", "", TRUE, FILTER('PC history'!$G$5:$G$380,D182='PC history'!$D$5:$D$380)),"""")"),"2016, 2010")</f>
        <v>2016, 2010</v>
      </c>
    </row>
    <row r="183" spans="1:7" ht="13" x14ac:dyDescent="0.15">
      <c r="A183" s="2"/>
      <c r="B183" s="2" t="s">
        <v>186</v>
      </c>
      <c r="C183" s="2" t="str">
        <f t="shared" si="0"/>
        <v>Xavier Allamigeon</v>
      </c>
      <c r="D183" s="2" t="str">
        <f t="shared" si="6"/>
        <v>Xavier Allamigeon</v>
      </c>
      <c r="E183" s="2" t="str">
        <f t="shared" si="1"/>
        <v>1</v>
      </c>
      <c r="G183" s="2" t="str">
        <f ca="1">IFERROR(__xludf.DUMMYFUNCTION("IFERROR(TEXTJOIN("", "", TRUE, FILTER('PC history'!$G$5:$G$380,D183='PC history'!$D$5:$D$380)),"""")"),"")</f>
        <v/>
      </c>
    </row>
    <row r="184" spans="1:7" ht="13" x14ac:dyDescent="0.15">
      <c r="A184" s="2"/>
      <c r="B184" s="2" t="s">
        <v>187</v>
      </c>
      <c r="C184" s="2" t="str">
        <f t="shared" si="0"/>
        <v>Wouter Swierstra</v>
      </c>
      <c r="D184" s="2" t="str">
        <f t="shared" si="6"/>
        <v>Wouter Swierstra</v>
      </c>
      <c r="E184" s="2" t="str">
        <f t="shared" si="1"/>
        <v>1</v>
      </c>
      <c r="G184" s="2" t="str">
        <f ca="1">IFERROR(__xludf.DUMMYFUNCTION("IFERROR(TEXTJOIN("", "", TRUE, FILTER('PC history'!$G$5:$G$380,D184='PC history'!$D$5:$D$380)),"""")"),"")</f>
        <v/>
      </c>
    </row>
    <row r="185" spans="1:7" ht="13" x14ac:dyDescent="0.15">
      <c r="A185" s="2"/>
      <c r="B185" s="2" t="s">
        <v>188</v>
      </c>
      <c r="C185" s="2" t="str">
        <f t="shared" si="0"/>
        <v>Wolfram Kahl</v>
      </c>
      <c r="D185" s="2" t="str">
        <f t="shared" si="6"/>
        <v>Wolfram Kahl</v>
      </c>
      <c r="E185" s="2" t="str">
        <f t="shared" si="1"/>
        <v>1</v>
      </c>
      <c r="G185" s="2" t="str">
        <f ca="1">IFERROR(__xludf.DUMMYFUNCTION("IFERROR(TEXTJOIN("", "", TRUE, FILTER('PC history'!$G$5:$G$380,D185='PC history'!$D$5:$D$380)),"""")"),"")</f>
        <v/>
      </c>
    </row>
    <row r="186" spans="1:7" ht="13" x14ac:dyDescent="0.15">
      <c r="A186" s="2"/>
      <c r="B186" s="2" t="s">
        <v>189</v>
      </c>
      <c r="C186" s="2" t="str">
        <f t="shared" si="0"/>
        <v>Wolf Honoré</v>
      </c>
      <c r="D186" s="2" t="str">
        <f t="shared" si="6"/>
        <v>Wolf Honoré</v>
      </c>
      <c r="E186" s="2" t="str">
        <f t="shared" si="1"/>
        <v>1</v>
      </c>
      <c r="G186" s="2" t="str">
        <f ca="1">IFERROR(__xludf.DUMMYFUNCTION("IFERROR(TEXTJOIN("", "", TRUE, FILTER('PC history'!$G$5:$G$380,D186='PC history'!$D$5:$D$380)),"""")"),"")</f>
        <v/>
      </c>
    </row>
    <row r="187" spans="1:7" ht="13" x14ac:dyDescent="0.15">
      <c r="A187" s="2"/>
      <c r="B187" s="2" t="s">
        <v>190</v>
      </c>
      <c r="C187" s="2" t="str">
        <f t="shared" si="0"/>
        <v>William T. Gowers</v>
      </c>
      <c r="D187" s="2" t="str">
        <f t="shared" si="6"/>
        <v>William T. Gowers</v>
      </c>
      <c r="E187" s="2" t="str">
        <f t="shared" si="1"/>
        <v>1</v>
      </c>
      <c r="G187" s="2" t="str">
        <f ca="1">IFERROR(__xludf.DUMMYFUNCTION("IFERROR(TEXTJOIN("", "", TRUE, FILTER('PC history'!$G$5:$G$380,D187='PC history'!$D$5:$D$380)),"""")"),"")</f>
        <v/>
      </c>
    </row>
    <row r="188" spans="1:7" ht="13" x14ac:dyDescent="0.15">
      <c r="A188" s="2"/>
      <c r="B188" s="2" t="s">
        <v>191</v>
      </c>
      <c r="C188" s="2" t="str">
        <f t="shared" si="0"/>
        <v>William R. Cook</v>
      </c>
      <c r="D188" s="2" t="str">
        <f t="shared" si="6"/>
        <v>William R. Cook</v>
      </c>
      <c r="E188" s="2" t="str">
        <f t="shared" si="1"/>
        <v>1</v>
      </c>
      <c r="G188" s="2" t="str">
        <f ca="1">IFERROR(__xludf.DUMMYFUNCTION("IFERROR(TEXTJOIN("", "", TRUE, FILTER('PC history'!$G$5:$G$380,D188='PC history'!$D$5:$D$380)),"""")"),"")</f>
        <v/>
      </c>
    </row>
    <row r="189" spans="1:7" ht="13" x14ac:dyDescent="0.15">
      <c r="A189" s="2"/>
      <c r="B189" s="2" t="s">
        <v>192</v>
      </c>
      <c r="C189" s="2" t="str">
        <f t="shared" si="0"/>
        <v>William M. Farmer</v>
      </c>
      <c r="D189" s="2" t="str">
        <f t="shared" si="6"/>
        <v>William M. Farmer</v>
      </c>
      <c r="E189" s="2" t="str">
        <f t="shared" si="1"/>
        <v>1</v>
      </c>
      <c r="G189" s="2" t="str">
        <f ca="1">IFERROR(__xludf.DUMMYFUNCTION("IFERROR(TEXTJOIN("", "", TRUE, FILTER('PC history'!$G$5:$G$380,D189='PC history'!$D$5:$D$380)),"""")"),"")</f>
        <v/>
      </c>
    </row>
    <row r="190" spans="1:7" ht="13" x14ac:dyDescent="0.15">
      <c r="A190" s="2"/>
      <c r="B190" s="2" t="s">
        <v>193</v>
      </c>
      <c r="C190" s="2" t="str">
        <f t="shared" si="0"/>
        <v>Wenda Li</v>
      </c>
      <c r="D190" s="2" t="str">
        <f t="shared" si="6"/>
        <v>Wenda Li</v>
      </c>
      <c r="E190" s="2" t="str">
        <f t="shared" si="1"/>
        <v>1</v>
      </c>
      <c r="G190" s="2" t="str">
        <f ca="1">IFERROR(__xludf.DUMMYFUNCTION("IFERROR(TEXTJOIN("", "", TRUE, FILTER('PC history'!$G$5:$G$380,D190='PC history'!$D$5:$D$380)),"""")"),"")</f>
        <v/>
      </c>
    </row>
    <row r="191" spans="1:7" ht="13" x14ac:dyDescent="0.15">
      <c r="A191" s="2"/>
      <c r="B191" s="2" t="s">
        <v>194</v>
      </c>
      <c r="C191" s="2" t="str">
        <f t="shared" si="0"/>
        <v>Vincent Siles</v>
      </c>
      <c r="D191" s="2" t="str">
        <f t="shared" si="6"/>
        <v>Vincent Siles</v>
      </c>
      <c r="E191" s="2" t="str">
        <f t="shared" si="1"/>
        <v>1</v>
      </c>
      <c r="G191" s="2" t="str">
        <f ca="1">IFERROR(__xludf.DUMMYFUNCTION("IFERROR(TEXTJOIN("", "", TRUE, FILTER('PC history'!$G$5:$G$380,D191='PC history'!$D$5:$D$380)),"""")"),"")</f>
        <v/>
      </c>
    </row>
    <row r="192" spans="1:7" ht="13" x14ac:dyDescent="0.15">
      <c r="A192" s="2"/>
      <c r="B192" s="2" t="s">
        <v>195</v>
      </c>
      <c r="C192" s="2" t="str">
        <f t="shared" si="0"/>
        <v>Vincent Laporte</v>
      </c>
      <c r="D192" s="2" t="str">
        <f t="shared" si="6"/>
        <v>Vincent Laporte</v>
      </c>
      <c r="E192" s="2" t="str">
        <f t="shared" si="1"/>
        <v>1</v>
      </c>
      <c r="G192" s="2" t="str">
        <f ca="1">IFERROR(__xludf.DUMMYFUNCTION("IFERROR(TEXTJOIN("", "", TRUE, FILTER('PC history'!$G$5:$G$380,D192='PC history'!$D$5:$D$380)),"""")"),"")</f>
        <v/>
      </c>
    </row>
    <row r="193" spans="1:7" ht="13" x14ac:dyDescent="0.15">
      <c r="A193" s="2"/>
      <c r="B193" s="2" t="s">
        <v>196</v>
      </c>
      <c r="C193" s="2" t="str">
        <f t="shared" si="0"/>
        <v>Viktor Vafeiadis</v>
      </c>
      <c r="D193" s="2" t="str">
        <f t="shared" si="6"/>
        <v>Viktor Vafeiadis</v>
      </c>
      <c r="E193" s="2" t="str">
        <f t="shared" si="1"/>
        <v>1</v>
      </c>
      <c r="G193" s="2" t="str">
        <f ca="1">IFERROR(__xludf.DUMMYFUNCTION("IFERROR(TEXTJOIN("", "", TRUE, FILTER('PC history'!$G$5:$G$380,D193='PC history'!$D$5:$D$380)),"""")"),"2016")</f>
        <v>2016</v>
      </c>
    </row>
    <row r="194" spans="1:7" ht="13" x14ac:dyDescent="0.15">
      <c r="A194" s="2"/>
      <c r="B194" s="2" t="s">
        <v>197</v>
      </c>
      <c r="C194" s="2" t="str">
        <f t="shared" si="0"/>
        <v>Venanzio Capretta</v>
      </c>
      <c r="D194" s="2" t="str">
        <f t="shared" si="6"/>
        <v>Venanzio Capretta</v>
      </c>
      <c r="E194" s="2" t="str">
        <f t="shared" si="1"/>
        <v>1</v>
      </c>
      <c r="G194" s="2" t="str">
        <f ca="1">IFERROR(__xludf.DUMMYFUNCTION("IFERROR(TEXTJOIN("", "", TRUE, FILTER('PC history'!$G$5:$G$380,D194='PC history'!$D$5:$D$380)),"""")"),"")</f>
        <v/>
      </c>
    </row>
    <row r="195" spans="1:7" ht="13" x14ac:dyDescent="0.15">
      <c r="A195" s="2"/>
      <c r="B195" s="2" t="s">
        <v>198</v>
      </c>
      <c r="C195" s="2" t="str">
        <f t="shared" si="0"/>
        <v>Valentina Popescu</v>
      </c>
      <c r="D195" s="2" t="str">
        <f t="shared" si="6"/>
        <v>Valentina Popescu</v>
      </c>
      <c r="E195" s="2" t="str">
        <f t="shared" si="1"/>
        <v>1</v>
      </c>
      <c r="G195" s="2" t="str">
        <f ca="1">IFERROR(__xludf.DUMMYFUNCTION("IFERROR(TEXTJOIN("", "", TRUE, FILTER('PC history'!$G$5:$G$380,D195='PC history'!$D$5:$D$380)),"""")"),"")</f>
        <v/>
      </c>
    </row>
    <row r="196" spans="1:7" ht="13" x14ac:dyDescent="0.15">
      <c r="A196" s="2"/>
      <c r="B196" s="2" t="s">
        <v>199</v>
      </c>
      <c r="C196" s="2" t="str">
        <f t="shared" si="0"/>
        <v>Uwe Nestmann</v>
      </c>
      <c r="D196" s="2" t="str">
        <f t="shared" si="6"/>
        <v>Uwe Nestmann</v>
      </c>
      <c r="E196" s="2" t="str">
        <f t="shared" si="1"/>
        <v>1</v>
      </c>
      <c r="G196" s="2" t="str">
        <f ca="1">IFERROR(__xludf.DUMMYFUNCTION("IFERROR(TEXTJOIN("", "", TRUE, FILTER('PC history'!$G$5:$G$380,D196='PC history'!$D$5:$D$380)),"""")"),"")</f>
        <v/>
      </c>
    </row>
    <row r="197" spans="1:7" ht="13" x14ac:dyDescent="0.15">
      <c r="A197" s="2"/>
      <c r="B197" s="2" t="s">
        <v>200</v>
      </c>
      <c r="C197" s="2" t="str">
        <f t="shared" si="0"/>
        <v>Umair Siddique</v>
      </c>
      <c r="D197" s="2" t="str">
        <f t="shared" si="6"/>
        <v>Umair Siddique</v>
      </c>
      <c r="E197" s="2" t="str">
        <f t="shared" si="1"/>
        <v>1</v>
      </c>
      <c r="G197" s="2" t="str">
        <f ca="1">IFERROR(__xludf.DUMMYFUNCTION("IFERROR(TEXTJOIN("", "", TRUE, FILTER('PC history'!$G$5:$G$380,D197='PC history'!$D$5:$D$380)),"""")"),"")</f>
        <v/>
      </c>
    </row>
    <row r="198" spans="1:7" ht="13" x14ac:dyDescent="0.15">
      <c r="A198" s="2"/>
      <c r="B198" s="2" t="s">
        <v>201</v>
      </c>
      <c r="C198" s="2" t="str">
        <f t="shared" si="0"/>
        <v>Ulrik Buchholtz</v>
      </c>
      <c r="D198" s="2" t="str">
        <f t="shared" si="6"/>
        <v>Ulrik Buchholtz</v>
      </c>
      <c r="E198" s="2" t="str">
        <f t="shared" si="1"/>
        <v>1</v>
      </c>
      <c r="G198" s="2" t="str">
        <f ca="1">IFERROR(__xludf.DUMMYFUNCTION("IFERROR(TEXTJOIN("", "", TRUE, FILTER('PC history'!$G$5:$G$380,D198='PC history'!$D$5:$D$380)),"""")"),"")</f>
        <v/>
      </c>
    </row>
    <row r="199" spans="1:7" ht="13" x14ac:dyDescent="0.15">
      <c r="A199" s="2"/>
      <c r="B199" s="2" t="s">
        <v>202</v>
      </c>
      <c r="C199" s="2" t="str">
        <f t="shared" si="0"/>
        <v>T. V. H. Prathamesh</v>
      </c>
      <c r="D199" s="2" t="str">
        <f t="shared" si="6"/>
        <v>T. V. H. Prathamesh</v>
      </c>
      <c r="E199" s="2" t="str">
        <f t="shared" si="1"/>
        <v>1</v>
      </c>
      <c r="G199" s="2" t="str">
        <f ca="1">IFERROR(__xludf.DUMMYFUNCTION("IFERROR(TEXTJOIN("", "", TRUE, FILTER('PC history'!$G$5:$G$380,D199='PC history'!$D$5:$D$380)),"""")"),"")</f>
        <v/>
      </c>
    </row>
    <row r="200" spans="1:7" ht="13" x14ac:dyDescent="0.15">
      <c r="A200" s="2"/>
      <c r="B200" s="2" t="s">
        <v>203</v>
      </c>
      <c r="C200" s="2" t="str">
        <f t="shared" si="0"/>
        <v>Tom Schrijvers</v>
      </c>
      <c r="D200" s="2" t="str">
        <f t="shared" si="6"/>
        <v>Tom Schrijvers</v>
      </c>
      <c r="E200" s="2" t="str">
        <f t="shared" si="1"/>
        <v>1</v>
      </c>
      <c r="G200" s="2" t="str">
        <f ca="1">IFERROR(__xludf.DUMMYFUNCTION("IFERROR(TEXTJOIN("", "", TRUE, FILTER('PC history'!$G$5:$G$380,D200='PC history'!$D$5:$D$380)),"""")"),"")</f>
        <v/>
      </c>
    </row>
    <row r="201" spans="1:7" ht="13" x14ac:dyDescent="0.15">
      <c r="A201" s="2"/>
      <c r="B201" s="2" t="s">
        <v>204</v>
      </c>
      <c r="C201" s="2" t="str">
        <f t="shared" si="0"/>
        <v>Tobias Tebbi</v>
      </c>
      <c r="D201" s="2" t="str">
        <f t="shared" si="6"/>
        <v>Tobias Tebbi</v>
      </c>
      <c r="E201" s="2" t="str">
        <f t="shared" si="1"/>
        <v>1</v>
      </c>
      <c r="G201" s="2" t="str">
        <f ca="1">IFERROR(__xludf.DUMMYFUNCTION("IFERROR(TEXTJOIN("", "", TRUE, FILTER('PC history'!$G$5:$G$380,D201='PC history'!$D$5:$D$380)),"""")"),"")</f>
        <v/>
      </c>
    </row>
    <row r="202" spans="1:7" ht="13" x14ac:dyDescent="0.15">
      <c r="A202" s="2"/>
      <c r="B202" s="2" t="s">
        <v>205</v>
      </c>
      <c r="C202" s="2" t="str">
        <f t="shared" si="0"/>
        <v>Timothy Roscoe</v>
      </c>
      <c r="D202" s="2" t="str">
        <f t="shared" si="6"/>
        <v>Timothy Roscoe</v>
      </c>
      <c r="E202" s="2" t="str">
        <f t="shared" si="1"/>
        <v>1</v>
      </c>
      <c r="G202" s="2" t="str">
        <f ca="1">IFERROR(__xludf.DUMMYFUNCTION("IFERROR(TEXTJOIN("", "", TRUE, FILTER('PC history'!$G$5:$G$380,D202='PC history'!$D$5:$D$380)),"""")"),"")</f>
        <v/>
      </c>
    </row>
    <row r="203" spans="1:7" ht="13" x14ac:dyDescent="0.15">
      <c r="A203" s="2"/>
      <c r="B203" s="2" t="s">
        <v>206</v>
      </c>
      <c r="C203" s="2" t="str">
        <f t="shared" si="0"/>
        <v>Timothy G. Griffin</v>
      </c>
      <c r="D203" s="2" t="str">
        <f t="shared" si="6"/>
        <v>Timothy G. Griffin</v>
      </c>
      <c r="E203" s="2" t="str">
        <f t="shared" si="1"/>
        <v>1</v>
      </c>
      <c r="G203" s="2" t="str">
        <f ca="1">IFERROR(__xludf.DUMMYFUNCTION("IFERROR(TEXTJOIN("", "", TRUE, FILTER('PC history'!$G$5:$G$380,D203='PC history'!$D$5:$D$380)),"""")"),"")</f>
        <v/>
      </c>
    </row>
    <row r="204" spans="1:7" ht="13" x14ac:dyDescent="0.15">
      <c r="A204" s="2"/>
      <c r="B204" s="2" t="s">
        <v>207</v>
      </c>
      <c r="C204" s="2" t="str">
        <f t="shared" si="0"/>
        <v>Timothy Bourke</v>
      </c>
      <c r="D204" s="2" t="str">
        <f t="shared" si="6"/>
        <v>Timothy Bourke</v>
      </c>
      <c r="E204" s="2" t="str">
        <f t="shared" si="1"/>
        <v>1</v>
      </c>
      <c r="G204" s="2" t="str">
        <f ca="1">IFERROR(__xludf.DUMMYFUNCTION("IFERROR(TEXTJOIN("", "", TRUE, FILTER('PC history'!$G$5:$G$380,D204='PC history'!$D$5:$D$380)),"""")"),"")</f>
        <v/>
      </c>
    </row>
    <row r="205" spans="1:7" ht="13" x14ac:dyDescent="0.15">
      <c r="A205" s="2"/>
      <c r="B205" s="2" t="s">
        <v>208</v>
      </c>
      <c r="C205" s="2" t="str">
        <f t="shared" si="0"/>
        <v>Tim Jungnickel</v>
      </c>
      <c r="D205" s="2" t="str">
        <f t="shared" si="6"/>
        <v>Tim Jungnickel</v>
      </c>
      <c r="E205" s="2" t="str">
        <f t="shared" si="1"/>
        <v>1</v>
      </c>
      <c r="G205" s="2" t="str">
        <f ca="1">IFERROR(__xludf.DUMMYFUNCTION("IFERROR(TEXTJOIN("", "", TRUE, FILTER('PC history'!$G$5:$G$380,D205='PC history'!$D$5:$D$380)),"""")"),"")</f>
        <v/>
      </c>
    </row>
    <row r="206" spans="1:7" ht="13" x14ac:dyDescent="0.15">
      <c r="A206" s="2"/>
      <c r="B206" s="2" t="s">
        <v>209</v>
      </c>
      <c r="C206" s="2" t="str">
        <f t="shared" si="0"/>
        <v>Tim A. C. Willemse</v>
      </c>
      <c r="D206" s="2" t="str">
        <f t="shared" si="6"/>
        <v>Tim A. C. Willemse</v>
      </c>
      <c r="E206" s="2" t="str">
        <f t="shared" si="1"/>
        <v>1</v>
      </c>
      <c r="G206" s="2" t="str">
        <f ca="1">IFERROR(__xludf.DUMMYFUNCTION("IFERROR(TEXTJOIN("", "", TRUE, FILTER('PC history'!$G$5:$G$380,D206='PC history'!$D$5:$D$380)),"""")"),"")</f>
        <v/>
      </c>
    </row>
    <row r="207" spans="1:7" ht="13" x14ac:dyDescent="0.15">
      <c r="A207" s="2"/>
      <c r="B207" s="2" t="s">
        <v>210</v>
      </c>
      <c r="C207" s="2" t="str">
        <f t="shared" si="0"/>
        <v>Thomas Thüm</v>
      </c>
      <c r="D207" s="2" t="str">
        <f t="shared" si="6"/>
        <v>Thomas Thüm</v>
      </c>
      <c r="E207" s="2" t="str">
        <f t="shared" si="1"/>
        <v>1</v>
      </c>
      <c r="G207" s="2" t="str">
        <f ca="1">IFERROR(__xludf.DUMMYFUNCTION("IFERROR(TEXTJOIN("", "", TRUE, FILTER('PC history'!$G$5:$G$380,D207='PC history'!$D$5:$D$380)),"""")"),"")</f>
        <v/>
      </c>
    </row>
    <row r="208" spans="1:7" ht="13" x14ac:dyDescent="0.15">
      <c r="A208" s="2"/>
      <c r="B208" s="2" t="s">
        <v>211</v>
      </c>
      <c r="C208" s="2" t="str">
        <f t="shared" si="0"/>
        <v>Thomas Grégoire</v>
      </c>
      <c r="D208" s="2" t="str">
        <f t="shared" si="6"/>
        <v>Thomas Grégoire</v>
      </c>
      <c r="E208" s="2" t="str">
        <f t="shared" si="1"/>
        <v>1</v>
      </c>
      <c r="G208" s="2" t="str">
        <f ca="1">IFERROR(__xludf.DUMMYFUNCTION("IFERROR(TEXTJOIN("", "", TRUE, FILTER('PC history'!$G$5:$G$380,D208='PC history'!$D$5:$D$380)),"""")"),"")</f>
        <v/>
      </c>
    </row>
    <row r="209" spans="1:7" ht="13" x14ac:dyDescent="0.15">
      <c r="A209" s="2"/>
      <c r="B209" s="2" t="s">
        <v>212</v>
      </c>
      <c r="C209" s="2" t="str">
        <f t="shared" si="0"/>
        <v>Thomas Bauereiß</v>
      </c>
      <c r="D209" s="2" t="str">
        <f t="shared" si="6"/>
        <v>Thomas Bauereiß</v>
      </c>
      <c r="E209" s="2" t="str">
        <f t="shared" si="1"/>
        <v>1</v>
      </c>
      <c r="G209" s="2" t="str">
        <f ca="1">IFERROR(__xludf.DUMMYFUNCTION("IFERROR(TEXTJOIN("", "", TRUE, FILTER('PC history'!$G$5:$G$380,D209='PC history'!$D$5:$D$380)),"""")"),"")</f>
        <v/>
      </c>
    </row>
    <row r="210" spans="1:7" ht="13" x14ac:dyDescent="0.15">
      <c r="A210" s="2"/>
      <c r="B210" s="2" t="s">
        <v>213</v>
      </c>
      <c r="C210" s="2" t="str">
        <f t="shared" si="0"/>
        <v>Thomas Bauereiss</v>
      </c>
      <c r="D210" s="2" t="str">
        <f t="shared" si="6"/>
        <v>Thomas Bauereiss</v>
      </c>
      <c r="E210" s="2" t="str">
        <f t="shared" si="1"/>
        <v>1</v>
      </c>
      <c r="G210" s="2" t="str">
        <f ca="1">IFERROR(__xludf.DUMMYFUNCTION("IFERROR(TEXTJOIN("", "", TRUE, FILTER('PC history'!$G$5:$G$380,D210='PC history'!$D$5:$D$380)),"""")"),"")</f>
        <v/>
      </c>
    </row>
    <row r="211" spans="1:7" ht="13" x14ac:dyDescent="0.15">
      <c r="A211" s="2"/>
      <c r="B211" s="2" t="s">
        <v>214</v>
      </c>
      <c r="C211" s="2" t="str">
        <f t="shared" si="0"/>
        <v>Thierry Coquand</v>
      </c>
      <c r="D211" s="2" t="str">
        <f t="shared" si="6"/>
        <v>Thierry Coquand</v>
      </c>
      <c r="E211" s="2" t="str">
        <f t="shared" si="1"/>
        <v>1</v>
      </c>
      <c r="G211" s="2" t="str">
        <f ca="1">IFERROR(__xludf.DUMMYFUNCTION("IFERROR(TEXTJOIN("", "", TRUE, FILTER('PC history'!$G$5:$G$380,D211='PC history'!$D$5:$D$380)),"""")"),"2018, 2015, 2014, 2013, 2010")</f>
        <v>2018, 2015, 2014, 2013, 2010</v>
      </c>
    </row>
    <row r="212" spans="1:7" ht="13" x14ac:dyDescent="0.15">
      <c r="A212" s="2"/>
      <c r="B212" s="2" t="s">
        <v>215</v>
      </c>
      <c r="C212" s="2" t="str">
        <f t="shared" si="0"/>
        <v>Thiago Mendonça Ferreira Ramos</v>
      </c>
      <c r="D212" s="2" t="str">
        <f t="shared" si="6"/>
        <v>Thiago Mendonça Ferreira Ramos</v>
      </c>
      <c r="E212" s="2" t="str">
        <f t="shared" si="1"/>
        <v>1</v>
      </c>
      <c r="G212" s="2" t="str">
        <f ca="1">IFERROR(__xludf.DUMMYFUNCTION("IFERROR(TEXTJOIN("", "", TRUE, FILTER('PC history'!$G$5:$G$380,D212='PC history'!$D$5:$D$380)),"""")"),"")</f>
        <v/>
      </c>
    </row>
    <row r="213" spans="1:7" ht="13" x14ac:dyDescent="0.15">
      <c r="A213" s="2"/>
      <c r="B213" s="2" t="s">
        <v>216</v>
      </c>
      <c r="C213" s="2" t="str">
        <f t="shared" si="0"/>
        <v>Thaynara Arielly de Lima</v>
      </c>
      <c r="D213" s="2" t="str">
        <f t="shared" si="6"/>
        <v>Thaynara Arielly de Lima</v>
      </c>
      <c r="E213" s="2" t="str">
        <f t="shared" si="1"/>
        <v>1</v>
      </c>
      <c r="G213" s="2" t="str">
        <f ca="1">IFERROR(__xludf.DUMMYFUNCTION("IFERROR(TEXTJOIN("", "", TRUE, FILTER('PC history'!$G$5:$G$380,D213='PC history'!$D$5:$D$380)),"""")"),"")</f>
        <v/>
      </c>
    </row>
    <row r="214" spans="1:7" ht="13" x14ac:dyDescent="0.15">
      <c r="A214" s="2"/>
      <c r="B214" s="2" t="s">
        <v>217</v>
      </c>
      <c r="C214" s="2" t="str">
        <f t="shared" si="0"/>
        <v>Talia Ringer</v>
      </c>
      <c r="D214" s="2" t="str">
        <f t="shared" si="6"/>
        <v>Talia Ringer</v>
      </c>
      <c r="E214" s="2" t="str">
        <f t="shared" si="1"/>
        <v>1</v>
      </c>
      <c r="G214" s="2" t="str">
        <f ca="1">IFERROR(__xludf.DUMMYFUNCTION("IFERROR(TEXTJOIN("", "", TRUE, FILTER('PC history'!$G$5:$G$380,D214='PC history'!$D$5:$D$380)),"""")"),"")</f>
        <v/>
      </c>
    </row>
    <row r="215" spans="1:7" ht="13" x14ac:dyDescent="0.15">
      <c r="A215" s="2"/>
      <c r="B215" s="2" t="s">
        <v>218</v>
      </c>
      <c r="C215" s="2" t="str">
        <f t="shared" si="0"/>
        <v>Sylvain Heraud</v>
      </c>
      <c r="D215" s="2" t="str">
        <f t="shared" si="6"/>
        <v>Sylvain Heraud</v>
      </c>
      <c r="E215" s="2" t="str">
        <f t="shared" si="1"/>
        <v>1</v>
      </c>
      <c r="G215" s="2" t="str">
        <f ca="1">IFERROR(__xludf.DUMMYFUNCTION("IFERROR(TEXTJOIN("", "", TRUE, FILTER('PC history'!$G$5:$G$380,D215='PC history'!$D$5:$D$380)),"""")"),"")</f>
        <v/>
      </c>
    </row>
    <row r="216" spans="1:7" ht="13" x14ac:dyDescent="0.15">
      <c r="A216" s="2"/>
      <c r="B216" s="2" t="s">
        <v>219</v>
      </c>
      <c r="C216" s="2" t="str">
        <f t="shared" si="0"/>
        <v>Suresh Jagannathan</v>
      </c>
      <c r="D216" s="2" t="str">
        <f t="shared" si="6"/>
        <v>Suresh Jagannathan</v>
      </c>
      <c r="E216" s="2" t="str">
        <f t="shared" si="1"/>
        <v>1</v>
      </c>
      <c r="G216" s="2" t="str">
        <f ca="1">IFERROR(__xludf.DUMMYFUNCTION("IFERROR(TEXTJOIN("", "", TRUE, FILTER('PC history'!$G$5:$G$380,D216='PC history'!$D$5:$D$380)),"""")"),"")</f>
        <v/>
      </c>
    </row>
    <row r="217" spans="1:7" ht="13" x14ac:dyDescent="0.15">
      <c r="A217" s="2"/>
      <c r="B217" s="2" t="s">
        <v>220</v>
      </c>
      <c r="C217" s="2" t="str">
        <f t="shared" si="0"/>
        <v>Suneel Sarswat</v>
      </c>
      <c r="D217" s="2" t="str">
        <f t="shared" si="6"/>
        <v>Suneel Sarswat</v>
      </c>
      <c r="E217" s="2" t="str">
        <f t="shared" si="1"/>
        <v>1</v>
      </c>
      <c r="G217" s="2" t="str">
        <f ca="1">IFERROR(__xludf.DUMMYFUNCTION("IFERROR(TEXTJOIN("", "", TRUE, FILTER('PC history'!$G$5:$G$380,D217='PC history'!$D$5:$D$380)),"""")"),"")</f>
        <v/>
      </c>
    </row>
    <row r="218" spans="1:7" ht="13" x14ac:dyDescent="0.15">
      <c r="A218" s="2"/>
      <c r="B218" s="2" t="s">
        <v>221</v>
      </c>
      <c r="C218" s="2" t="str">
        <f t="shared" si="0"/>
        <v>Stephan Schulz</v>
      </c>
      <c r="D218" s="2" t="str">
        <f t="shared" si="6"/>
        <v>Stephan Schulz</v>
      </c>
      <c r="E218" s="2" t="str">
        <f t="shared" si="1"/>
        <v>1</v>
      </c>
      <c r="G218" s="2" t="str">
        <f ca="1">IFERROR(__xludf.DUMMYFUNCTION("IFERROR(TEXTJOIN("", "", TRUE, FILTER('PC history'!$G$5:$G$380,D218='PC history'!$D$5:$D$380)),"""")"),"")</f>
        <v/>
      </c>
    </row>
    <row r="219" spans="1:7" ht="13" x14ac:dyDescent="0.15">
      <c r="A219" s="2"/>
      <c r="B219" s="2" t="s">
        <v>222</v>
      </c>
      <c r="C219" s="2" t="str">
        <f t="shared" si="0"/>
        <v>Stéphane Le Roux</v>
      </c>
      <c r="D219" s="2" t="str">
        <f t="shared" si="6"/>
        <v>Stéphane Le Roux</v>
      </c>
      <c r="E219" s="2" t="str">
        <f t="shared" si="1"/>
        <v>1</v>
      </c>
      <c r="G219" s="2" t="str">
        <f ca="1">IFERROR(__xludf.DUMMYFUNCTION("IFERROR(TEXTJOIN("", "", TRUE, FILTER('PC history'!$G$5:$G$380,D219='PC history'!$D$5:$D$380)),"""")"),"")</f>
        <v/>
      </c>
    </row>
    <row r="220" spans="1:7" ht="13" x14ac:dyDescent="0.15">
      <c r="A220" s="2"/>
      <c r="B220" s="2" t="s">
        <v>223</v>
      </c>
      <c r="C220" s="2" t="str">
        <f t="shared" si="0"/>
        <v>Stepán Starosta</v>
      </c>
      <c r="D220" s="2" t="str">
        <f t="shared" si="6"/>
        <v>Stepán Starosta</v>
      </c>
      <c r="E220" s="2" t="str">
        <f t="shared" si="1"/>
        <v>1</v>
      </c>
      <c r="G220" s="2" t="str">
        <f ca="1">IFERROR(__xludf.DUMMYFUNCTION("IFERROR(TEXTJOIN("", "", TRUE, FILTER('PC history'!$G$5:$G$380,D220='PC history'!$D$5:$D$380)),"""")"),"")</f>
        <v/>
      </c>
    </row>
    <row r="221" spans="1:7" ht="13" x14ac:dyDescent="0.15">
      <c r="A221" s="2"/>
      <c r="B221" s="2" t="s">
        <v>224</v>
      </c>
      <c r="C221" s="2" t="str">
        <f t="shared" si="0"/>
        <v>Stepan Holub</v>
      </c>
      <c r="D221" s="2" t="str">
        <f t="shared" si="6"/>
        <v>Stepan Holub</v>
      </c>
      <c r="E221" s="2" t="str">
        <f t="shared" si="1"/>
        <v>1</v>
      </c>
      <c r="G221" s="2" t="str">
        <f ca="1">IFERROR(__xludf.DUMMYFUNCTION("IFERROR(TEXTJOIN("", "", TRUE, FILTER('PC history'!$G$5:$G$380,D221='PC history'!$D$5:$D$380)),"""")"),"")</f>
        <v/>
      </c>
    </row>
    <row r="222" spans="1:7" ht="13" x14ac:dyDescent="0.15">
      <c r="A222" s="2"/>
      <c r="B222" s="2" t="s">
        <v>225</v>
      </c>
      <c r="C222" s="2" t="str">
        <f t="shared" si="0"/>
        <v>Stefan Mitsch</v>
      </c>
      <c r="D222" s="2" t="str">
        <f t="shared" si="6"/>
        <v>Stefan Mitsch</v>
      </c>
      <c r="E222" s="2" t="str">
        <f t="shared" si="1"/>
        <v>1</v>
      </c>
      <c r="G222" s="2" t="str">
        <f ca="1">IFERROR(__xludf.DUMMYFUNCTION("IFERROR(TEXTJOIN("", "", TRUE, FILTER('PC history'!$G$5:$G$380,D222='PC history'!$D$5:$D$380)),"""")"),"")</f>
        <v/>
      </c>
    </row>
    <row r="223" spans="1:7" ht="13" x14ac:dyDescent="0.15">
      <c r="A223" s="2"/>
      <c r="B223" s="2" t="s">
        <v>226</v>
      </c>
      <c r="C223" s="2" t="str">
        <f t="shared" si="0"/>
        <v>Stefania Dumbrava</v>
      </c>
      <c r="D223" s="2" t="str">
        <f t="shared" si="6"/>
        <v>Stefania Dumbrava</v>
      </c>
      <c r="E223" s="2" t="str">
        <f t="shared" si="1"/>
        <v>1</v>
      </c>
      <c r="G223" s="2" t="str">
        <f ca="1">IFERROR(__xludf.DUMMYFUNCTION("IFERROR(TEXTJOIN("", "", TRUE, FILTER('PC history'!$G$5:$G$380,D223='PC history'!$D$5:$D$380)),"""")"),"")</f>
        <v/>
      </c>
    </row>
    <row r="224" spans="1:7" ht="13" x14ac:dyDescent="0.15">
      <c r="A224" s="2"/>
      <c r="B224" s="2" t="s">
        <v>227</v>
      </c>
      <c r="C224" s="2" t="str">
        <f t="shared" si="0"/>
        <v>S. Reza Sefidgar</v>
      </c>
      <c r="D224" s="2" t="str">
        <f t="shared" si="6"/>
        <v>S. Reza Sefidgar</v>
      </c>
      <c r="E224" s="2" t="str">
        <f t="shared" si="1"/>
        <v>1</v>
      </c>
      <c r="G224" s="2" t="str">
        <f ca="1">IFERROR(__xludf.DUMMYFUNCTION("IFERROR(TEXTJOIN("", "", TRUE, FILTER('PC history'!$G$5:$G$380,D224='PC history'!$D$5:$D$380)),"""")"),"")</f>
        <v/>
      </c>
    </row>
    <row r="225" spans="1:7" ht="13" x14ac:dyDescent="0.15">
      <c r="A225" s="2"/>
      <c r="B225" s="2" t="s">
        <v>228</v>
      </c>
      <c r="C225" s="2" t="str">
        <f t="shared" si="0"/>
        <v>Simon Winwood</v>
      </c>
      <c r="D225" s="2" t="str">
        <f t="shared" si="6"/>
        <v>Simon Winwood</v>
      </c>
      <c r="E225" s="2" t="str">
        <f t="shared" si="1"/>
        <v>1</v>
      </c>
      <c r="G225" s="2" t="str">
        <f ca="1">IFERROR(__xludf.DUMMYFUNCTION("IFERROR(TEXTJOIN("", "", TRUE, FILTER('PC history'!$G$5:$G$380,D225='PC history'!$D$5:$D$380)),"""")"),"")</f>
        <v/>
      </c>
    </row>
    <row r="226" spans="1:7" ht="13" x14ac:dyDescent="0.15">
      <c r="A226" s="2"/>
      <c r="B226" s="2" t="s">
        <v>229</v>
      </c>
      <c r="C226" s="2" t="str">
        <f t="shared" si="0"/>
        <v>Simon Jantsch</v>
      </c>
      <c r="D226" s="2" t="str">
        <f t="shared" si="6"/>
        <v>Simon Jantsch</v>
      </c>
      <c r="E226" s="2" t="str">
        <f t="shared" si="1"/>
        <v>1</v>
      </c>
      <c r="G226" s="2" t="str">
        <f ca="1">IFERROR(__xludf.DUMMYFUNCTION("IFERROR(TEXTJOIN("", "", TRUE, FILTER('PC history'!$G$5:$G$380,D226='PC history'!$D$5:$D$380)),"""")"),"")</f>
        <v/>
      </c>
    </row>
    <row r="227" spans="1:7" ht="13" x14ac:dyDescent="0.15">
      <c r="A227" s="2"/>
      <c r="B227" s="2" t="s">
        <v>230</v>
      </c>
      <c r="C227" s="2" t="str">
        <f t="shared" si="0"/>
        <v>Simon Hudon</v>
      </c>
      <c r="D227" s="2" t="str">
        <f t="shared" si="6"/>
        <v>Simon Hudon</v>
      </c>
      <c r="E227" s="2" t="str">
        <f t="shared" si="1"/>
        <v>1</v>
      </c>
      <c r="G227" s="2" t="str">
        <f ca="1">IFERROR(__xludf.DUMMYFUNCTION("IFERROR(TEXTJOIN("", "", TRUE, FILTER('PC history'!$G$5:$G$380,D227='PC history'!$D$5:$D$380)),"""")"),"")</f>
        <v/>
      </c>
    </row>
    <row r="228" spans="1:7" ht="13" x14ac:dyDescent="0.15">
      <c r="A228" s="2"/>
      <c r="B228" s="2" t="s">
        <v>231</v>
      </c>
      <c r="C228" s="2" t="str">
        <f t="shared" si="0"/>
        <v>Simon Boulier</v>
      </c>
      <c r="D228" s="2" t="str">
        <f t="shared" si="6"/>
        <v>Simon Boulier</v>
      </c>
      <c r="E228" s="2" t="str">
        <f t="shared" si="1"/>
        <v>1</v>
      </c>
      <c r="G228" s="2" t="str">
        <f ca="1">IFERROR(__xludf.DUMMYFUNCTION("IFERROR(TEXTJOIN("", "", TRUE, FILTER('PC history'!$G$5:$G$380,D228='PC history'!$D$5:$D$380)),"""")"),"")</f>
        <v/>
      </c>
    </row>
    <row r="229" spans="1:7" ht="13" x14ac:dyDescent="0.15">
      <c r="A229" s="2"/>
      <c r="B229" s="2" t="s">
        <v>232</v>
      </c>
      <c r="C229" s="2" t="str">
        <f t="shared" si="0"/>
        <v>Sidi Ould Biha</v>
      </c>
      <c r="D229" s="2" t="str">
        <f t="shared" si="6"/>
        <v>Sidi Ould Biha</v>
      </c>
      <c r="E229" s="2" t="str">
        <f t="shared" si="1"/>
        <v>1</v>
      </c>
      <c r="G229" s="2" t="str">
        <f ca="1">IFERROR(__xludf.DUMMYFUNCTION("IFERROR(TEXTJOIN("", "", TRUE, FILTER('PC history'!$G$5:$G$380,D229='PC history'!$D$5:$D$380)),"""")"),"")</f>
        <v/>
      </c>
    </row>
    <row r="230" spans="1:7" ht="13" x14ac:dyDescent="0.15">
      <c r="A230" s="2"/>
      <c r="B230" s="2" t="s">
        <v>233</v>
      </c>
      <c r="C230" s="2" t="str">
        <f t="shared" si="0"/>
        <v>Shuwei Hu</v>
      </c>
      <c r="D230" s="2" t="str">
        <f t="shared" si="6"/>
        <v>Shuwei Hu</v>
      </c>
      <c r="E230" s="2" t="str">
        <f t="shared" si="1"/>
        <v>1</v>
      </c>
      <c r="G230" s="2" t="str">
        <f ca="1">IFERROR(__xludf.DUMMYFUNCTION("IFERROR(TEXTJOIN("", "", TRUE, FILTER('PC history'!$G$5:$G$380,D230='PC history'!$D$5:$D$380)),"""")"),"")</f>
        <v/>
      </c>
    </row>
    <row r="231" spans="1:7" ht="13" x14ac:dyDescent="0.15">
      <c r="A231" s="2"/>
      <c r="B231" s="2" t="s">
        <v>234</v>
      </c>
      <c r="C231" s="2" t="str">
        <f t="shared" si="0"/>
        <v>Shih-Han Hung</v>
      </c>
      <c r="D231" s="2" t="str">
        <f t="shared" si="6"/>
        <v>Shih-Han Hung</v>
      </c>
      <c r="E231" s="2" t="str">
        <f t="shared" si="1"/>
        <v>1</v>
      </c>
      <c r="G231" s="2" t="str">
        <f ca="1">IFERROR(__xludf.DUMMYFUNCTION("IFERROR(TEXTJOIN("", "", TRUE, FILTER('PC history'!$G$5:$G$380,D231='PC history'!$D$5:$D$380)),"""")"),"")</f>
        <v/>
      </c>
    </row>
    <row r="232" spans="1:7" ht="13" x14ac:dyDescent="0.15">
      <c r="A232" s="2"/>
      <c r="B232" s="2" t="s">
        <v>235</v>
      </c>
      <c r="C232" s="2" t="str">
        <f t="shared" si="0"/>
        <v>Seulkee Baek</v>
      </c>
      <c r="D232" s="2" t="str">
        <f t="shared" si="6"/>
        <v>Seulkee Baek</v>
      </c>
      <c r="E232" s="2" t="str">
        <f t="shared" si="1"/>
        <v>1</v>
      </c>
      <c r="G232" s="2" t="str">
        <f ca="1">IFERROR(__xludf.DUMMYFUNCTION("IFERROR(TEXTJOIN("", "", TRUE, FILTER('PC history'!$G$5:$G$380,D232='PC history'!$D$5:$D$380)),"""")"),"")</f>
        <v/>
      </c>
    </row>
    <row r="233" spans="1:7" ht="13" x14ac:dyDescent="0.15">
      <c r="A233" s="2"/>
      <c r="B233" s="2" t="s">
        <v>236</v>
      </c>
      <c r="C233" s="2" t="str">
        <f t="shared" si="0"/>
        <v>Sergey Sinchuk</v>
      </c>
      <c r="D233" s="2" t="str">
        <f t="shared" si="6"/>
        <v>Sergey Sinchuk</v>
      </c>
      <c r="E233" s="2" t="str">
        <f t="shared" si="1"/>
        <v>1</v>
      </c>
      <c r="G233" s="2" t="str">
        <f ca="1">IFERROR(__xludf.DUMMYFUNCTION("IFERROR(TEXTJOIN("", "", TRUE, FILTER('PC history'!$G$5:$G$380,D233='PC history'!$D$5:$D$380)),"""")"),"")</f>
        <v/>
      </c>
    </row>
    <row r="234" spans="1:7" ht="13" x14ac:dyDescent="0.15">
      <c r="A234" s="2"/>
      <c r="B234" s="2" t="s">
        <v>237</v>
      </c>
      <c r="C234" s="2" t="str">
        <f t="shared" si="0"/>
        <v>Serge Autexier</v>
      </c>
      <c r="D234" s="2" t="str">
        <f t="shared" si="6"/>
        <v>Serge Autexier</v>
      </c>
      <c r="E234" s="2" t="str">
        <f t="shared" si="1"/>
        <v>1</v>
      </c>
      <c r="G234" s="2" t="str">
        <f ca="1">IFERROR(__xludf.DUMMYFUNCTION("IFERROR(TEXTJOIN("", "", TRUE, FILTER('PC history'!$G$5:$G$380,D234='PC history'!$D$5:$D$380)),"""")"),"")</f>
        <v/>
      </c>
    </row>
    <row r="235" spans="1:7" ht="13" x14ac:dyDescent="0.15">
      <c r="A235" s="2"/>
      <c r="B235" s="2" t="s">
        <v>238</v>
      </c>
      <c r="C235" s="2" t="str">
        <f t="shared" si="0"/>
        <v>Sebastiaan J. C. Joosten</v>
      </c>
      <c r="D235" s="2" t="str">
        <f t="shared" si="6"/>
        <v>Sebastiaan J. C. Joosten</v>
      </c>
      <c r="E235" s="2" t="str">
        <f t="shared" si="1"/>
        <v>1</v>
      </c>
      <c r="G235" s="2" t="str">
        <f ca="1">IFERROR(__xludf.DUMMYFUNCTION("IFERROR(TEXTJOIN("", "", TRUE, FILTER('PC history'!$G$5:$G$380,D235='PC history'!$D$5:$D$380)),"""")"),"")</f>
        <v/>
      </c>
    </row>
    <row r="236" spans="1:7" ht="13" x14ac:dyDescent="0.15">
      <c r="A236" s="2"/>
      <c r="B236" s="2" t="s">
        <v>239</v>
      </c>
      <c r="C236" s="2" t="str">
        <f t="shared" si="0"/>
        <v>Scott F. Smith</v>
      </c>
      <c r="D236" s="2" t="str">
        <f t="shared" si="6"/>
        <v>Scott F. Smith</v>
      </c>
      <c r="E236" s="2" t="str">
        <f t="shared" si="1"/>
        <v>1</v>
      </c>
      <c r="G236" s="2" t="str">
        <f ca="1">IFERROR(__xludf.DUMMYFUNCTION("IFERROR(TEXTJOIN("", "", TRUE, FILTER('PC history'!$G$5:$G$380,D236='PC history'!$D$5:$D$380)),"""")"),"")</f>
        <v/>
      </c>
    </row>
    <row r="237" spans="1:7" ht="13" x14ac:dyDescent="0.15">
      <c r="A237" s="2"/>
      <c r="B237" s="2" t="s">
        <v>240</v>
      </c>
      <c r="C237" s="2" t="str">
        <f t="shared" si="0"/>
        <v>Sascha Böhme</v>
      </c>
      <c r="D237" s="2" t="str">
        <f t="shared" si="6"/>
        <v>Sascha Böhme</v>
      </c>
      <c r="E237" s="2" t="str">
        <f t="shared" si="1"/>
        <v>1</v>
      </c>
      <c r="G237" s="2" t="str">
        <f ca="1">IFERROR(__xludf.DUMMYFUNCTION("IFERROR(TEXTJOIN("", "", TRUE, FILTER('PC history'!$G$5:$G$380,D237='PC history'!$D$5:$D$380)),"""")"),"")</f>
        <v/>
      </c>
    </row>
    <row r="238" spans="1:7" ht="13" x14ac:dyDescent="0.15">
      <c r="A238" s="2"/>
      <c r="B238" s="2" t="s">
        <v>241</v>
      </c>
      <c r="C238" s="2" t="str">
        <f t="shared" si="0"/>
        <v>Sára Decova</v>
      </c>
      <c r="D238" s="2" t="str">
        <f t="shared" si="6"/>
        <v>Sára Decova</v>
      </c>
      <c r="E238" s="2" t="str">
        <f t="shared" si="1"/>
        <v>1</v>
      </c>
      <c r="G238" s="2" t="str">
        <f ca="1">IFERROR(__xludf.DUMMYFUNCTION("IFERROR(TEXTJOIN("", "", TRUE, FILTER('PC history'!$G$5:$G$380,D238='PC history'!$D$5:$D$380)),"""")"),"")</f>
        <v/>
      </c>
    </row>
    <row r="239" spans="1:7" ht="13" x14ac:dyDescent="0.15">
      <c r="A239" s="2"/>
      <c r="B239" s="2" t="s">
        <v>242</v>
      </c>
      <c r="C239" s="2" t="str">
        <f t="shared" si="0"/>
        <v>Sandip Ray</v>
      </c>
      <c r="D239" s="2" t="str">
        <f t="shared" si="6"/>
        <v>Sandip Ray</v>
      </c>
      <c r="E239" s="2" t="str">
        <f t="shared" si="1"/>
        <v>1</v>
      </c>
      <c r="G239" s="2" t="str">
        <f ca="1">IFERROR(__xludf.DUMMYFUNCTION("IFERROR(TEXTJOIN("", "", TRUE, FILTER('PC history'!$G$5:$G$380,D239='PC history'!$D$5:$D$380)),"""")"),"2010, 2011")</f>
        <v>2010, 2011</v>
      </c>
    </row>
    <row r="240" spans="1:7" ht="13" x14ac:dyDescent="0.15">
      <c r="A240" s="2"/>
      <c r="B240" s="2" t="s">
        <v>243</v>
      </c>
      <c r="C240" s="2" t="str">
        <f t="shared" si="0"/>
        <v>Samuel Balco</v>
      </c>
      <c r="D240" s="2" t="str">
        <f t="shared" si="6"/>
        <v>Samuel Balco</v>
      </c>
      <c r="E240" s="2" t="str">
        <f t="shared" si="1"/>
        <v>1</v>
      </c>
      <c r="G240" s="2" t="str">
        <f ca="1">IFERROR(__xludf.DUMMYFUNCTION("IFERROR(TEXTJOIN("", "", TRUE, FILTER('PC history'!$G$5:$G$380,D240='PC history'!$D$5:$D$380)),"""")"),"")</f>
        <v/>
      </c>
    </row>
    <row r="241" spans="1:7" ht="13" x14ac:dyDescent="0.15">
      <c r="A241" s="2"/>
      <c r="B241" s="2" t="s">
        <v>244</v>
      </c>
      <c r="C241" s="2" t="str">
        <f t="shared" si="0"/>
        <v>Sam Owre</v>
      </c>
      <c r="D241" s="2" t="str">
        <f t="shared" si="6"/>
        <v>Sam Owre</v>
      </c>
      <c r="E241" s="2" t="str">
        <f t="shared" si="1"/>
        <v>1</v>
      </c>
      <c r="G241" s="2" t="str">
        <f ca="1">IFERROR(__xludf.DUMMYFUNCTION("IFERROR(TEXTJOIN("", "", TRUE, FILTER('PC history'!$G$5:$G$380,D241='PC history'!$D$5:$D$380)),"""")"),"2019, 2016, 2014, 2013, 2017, 2012, 2011")</f>
        <v>2019, 2016, 2014, 2013, 2017, 2012, 2011</v>
      </c>
    </row>
    <row r="242" spans="1:7" ht="13" x14ac:dyDescent="0.15">
      <c r="A242" s="2"/>
      <c r="B242" s="2" t="s">
        <v>245</v>
      </c>
      <c r="C242" s="2" t="str">
        <f t="shared" si="0"/>
        <v>Sam Lasser</v>
      </c>
      <c r="D242" s="2" t="str">
        <f t="shared" si="6"/>
        <v>Sam Lasser</v>
      </c>
      <c r="E242" s="2" t="str">
        <f t="shared" si="1"/>
        <v>1</v>
      </c>
      <c r="G242" s="2" t="str">
        <f ca="1">IFERROR(__xludf.DUMMYFUNCTION("IFERROR(TEXTJOIN("", "", TRUE, FILTER('PC history'!$G$5:$G$380,D242='PC history'!$D$5:$D$380)),"""")"),"")</f>
        <v/>
      </c>
    </row>
    <row r="243" spans="1:7" ht="13" x14ac:dyDescent="0.15">
      <c r="A243" s="2"/>
      <c r="B243" s="2" t="s">
        <v>246</v>
      </c>
      <c r="C243" s="2" t="str">
        <f t="shared" si="0"/>
        <v>Salomon Sickert</v>
      </c>
      <c r="D243" s="2" t="str">
        <f t="shared" si="6"/>
        <v>Salomon Sickert</v>
      </c>
      <c r="E243" s="2" t="str">
        <f t="shared" si="1"/>
        <v>1</v>
      </c>
      <c r="G243" s="2" t="str">
        <f ca="1">IFERROR(__xludf.DUMMYFUNCTION("IFERROR(TEXTJOIN("", "", TRUE, FILTER('PC history'!$G$5:$G$380,D243='PC history'!$D$5:$D$380)),"""")"),"")</f>
        <v/>
      </c>
    </row>
    <row r="244" spans="1:7" ht="13" x14ac:dyDescent="0.15">
      <c r="A244" s="2"/>
      <c r="B244" s="2" t="s">
        <v>247</v>
      </c>
      <c r="C244" s="2" t="str">
        <f t="shared" si="0"/>
        <v>Sabine Frittella</v>
      </c>
      <c r="D244" s="2" t="str">
        <f t="shared" si="6"/>
        <v>Sabine Frittella</v>
      </c>
      <c r="E244" s="2" t="str">
        <f t="shared" si="1"/>
        <v>1</v>
      </c>
      <c r="G244" s="2" t="str">
        <f ca="1">IFERROR(__xludf.DUMMYFUNCTION("IFERROR(TEXTJOIN("", "", TRUE, FILTER('PC history'!$G$5:$G$380,D244='PC history'!$D$5:$D$380)),"""")"),"")</f>
        <v/>
      </c>
    </row>
    <row r="245" spans="1:7" ht="13" x14ac:dyDescent="0.15">
      <c r="A245" s="2"/>
      <c r="B245" s="2" t="s">
        <v>248</v>
      </c>
      <c r="C245" s="2" t="str">
        <f t="shared" si="0"/>
        <v>Russell O'Connor</v>
      </c>
      <c r="D245" s="2" t="str">
        <f t="shared" si="6"/>
        <v>Russell O'Connor</v>
      </c>
      <c r="E245" s="2" t="str">
        <f t="shared" si="1"/>
        <v>1</v>
      </c>
      <c r="G245" s="2" t="str">
        <f ca="1">IFERROR(__xludf.DUMMYFUNCTION("IFERROR(TEXTJOIN("", "", TRUE, FILTER('PC history'!$G$5:$G$380,D245='PC history'!$D$5:$D$380)),"""")"),"")</f>
        <v/>
      </c>
    </row>
    <row r="246" spans="1:7" ht="13" x14ac:dyDescent="0.15">
      <c r="A246" s="2"/>
      <c r="B246" s="2" t="s">
        <v>249</v>
      </c>
      <c r="C246" s="2" t="str">
        <f t="shared" si="0"/>
        <v>Roy Dyckhoff</v>
      </c>
      <c r="D246" s="2" t="str">
        <f t="shared" si="6"/>
        <v>Roy Dyckhoff</v>
      </c>
      <c r="E246" s="2" t="str">
        <f t="shared" si="1"/>
        <v>1</v>
      </c>
      <c r="G246" s="2" t="str">
        <f ca="1">IFERROR(__xludf.DUMMYFUNCTION("IFERROR(TEXTJOIN("", "", TRUE, FILTER('PC history'!$G$5:$G$380,D246='PC history'!$D$5:$D$380)),"""")"),"")</f>
        <v/>
      </c>
    </row>
    <row r="247" spans="1:7" ht="13" x14ac:dyDescent="0.15">
      <c r="A247" s="2"/>
      <c r="B247" s="2" t="s">
        <v>250</v>
      </c>
      <c r="C247" s="2" t="str">
        <f t="shared" si="0"/>
        <v>Ross A. Knepper</v>
      </c>
      <c r="D247" s="2" t="str">
        <f t="shared" si="6"/>
        <v>Ross A. Knepper</v>
      </c>
      <c r="E247" s="2" t="str">
        <f t="shared" si="1"/>
        <v>1</v>
      </c>
      <c r="G247" s="2" t="str">
        <f ca="1">IFERROR(__xludf.DUMMYFUNCTION("IFERROR(TEXTJOIN("", "", TRUE, FILTER('PC history'!$G$5:$G$380,D247='PC history'!$D$5:$D$380)),"""")"),"")</f>
        <v/>
      </c>
    </row>
    <row r="248" spans="1:7" ht="13" x14ac:dyDescent="0.15">
      <c r="A248" s="2"/>
      <c r="B248" s="2" t="s">
        <v>251</v>
      </c>
      <c r="C248" s="2" t="str">
        <f t="shared" si="0"/>
        <v>Ronny Wichers Schreur</v>
      </c>
      <c r="D248" s="2" t="str">
        <f t="shared" si="6"/>
        <v>Ronny Wichers Schreur</v>
      </c>
      <c r="E248" s="2" t="str">
        <f t="shared" si="1"/>
        <v>1</v>
      </c>
      <c r="G248" s="2" t="str">
        <f ca="1">IFERROR(__xludf.DUMMYFUNCTION("IFERROR(TEXTJOIN("", "", TRUE, FILTER('PC history'!$G$5:$G$380,D248='PC history'!$D$5:$D$380)),"""")"),"")</f>
        <v/>
      </c>
    </row>
    <row r="249" spans="1:7" ht="13" x14ac:dyDescent="0.15">
      <c r="A249" s="2"/>
      <c r="B249" s="2" t="s">
        <v>252</v>
      </c>
      <c r="C249" s="2" t="str">
        <f t="shared" si="0"/>
        <v>Romain Aïssat</v>
      </c>
      <c r="D249" s="2" t="str">
        <f t="shared" si="6"/>
        <v>Romain Aïssat</v>
      </c>
      <c r="E249" s="2" t="str">
        <f t="shared" si="1"/>
        <v>1</v>
      </c>
      <c r="G249" s="2" t="str">
        <f ca="1">IFERROR(__xludf.DUMMYFUNCTION("IFERROR(TEXTJOIN("", "", TRUE, FILTER('PC history'!$G$5:$G$380,D249='PC history'!$D$5:$D$380)),"""")"),"")</f>
        <v/>
      </c>
    </row>
    <row r="250" spans="1:7" ht="13" x14ac:dyDescent="0.15">
      <c r="A250" s="2"/>
      <c r="B250" s="2" t="s">
        <v>253</v>
      </c>
      <c r="C250" s="2" t="str">
        <f t="shared" si="0"/>
        <v>Roderick Chapman</v>
      </c>
      <c r="D250" s="2" t="str">
        <f t="shared" si="6"/>
        <v>Roderick Chapman</v>
      </c>
      <c r="E250" s="2" t="str">
        <f t="shared" si="1"/>
        <v>1</v>
      </c>
      <c r="G250" s="2" t="str">
        <f ca="1">IFERROR(__xludf.DUMMYFUNCTION("IFERROR(TEXTJOIN("", "", TRUE, FILTER('PC history'!$G$5:$G$380,D250='PC history'!$D$5:$D$380)),"""")"),"")</f>
        <v/>
      </c>
    </row>
    <row r="251" spans="1:7" ht="13" x14ac:dyDescent="0.15">
      <c r="A251" s="2"/>
      <c r="B251" s="2" t="s">
        <v>254</v>
      </c>
      <c r="C251" s="2" t="str">
        <f t="shared" si="0"/>
        <v>Rob J. van Glabbeek</v>
      </c>
      <c r="D251" s="2" t="str">
        <f t="shared" si="6"/>
        <v>Rob J. van Glabbeek</v>
      </c>
      <c r="E251" s="2" t="str">
        <f t="shared" si="1"/>
        <v>1</v>
      </c>
      <c r="G251" s="2" t="str">
        <f ca="1">IFERROR(__xludf.DUMMYFUNCTION("IFERROR(TEXTJOIN("", "", TRUE, FILTER('PC history'!$G$5:$G$380,D251='PC history'!$D$5:$D$380)),"""")"),"")</f>
        <v/>
      </c>
    </row>
    <row r="252" spans="1:7" ht="13" x14ac:dyDescent="0.15">
      <c r="A252" s="2"/>
      <c r="B252" s="2" t="s">
        <v>255</v>
      </c>
      <c r="C252" s="2" t="str">
        <f t="shared" si="0"/>
        <v>Robert Sison</v>
      </c>
      <c r="D252" s="2" t="str">
        <f t="shared" si="6"/>
        <v>Robert Sison</v>
      </c>
      <c r="E252" s="2" t="str">
        <f t="shared" si="1"/>
        <v>1</v>
      </c>
      <c r="G252" s="2" t="str">
        <f ca="1">IFERROR(__xludf.DUMMYFUNCTION("IFERROR(TEXTJOIN("", "", TRUE, FILTER('PC history'!$G$5:$G$380,D252='PC history'!$D$5:$D$380)),"""")"),"")</f>
        <v/>
      </c>
    </row>
    <row r="253" spans="1:7" ht="13" x14ac:dyDescent="0.15">
      <c r="A253" s="2"/>
      <c r="B253" s="2" t="s">
        <v>256</v>
      </c>
      <c r="C253" s="2" t="str">
        <f t="shared" si="0"/>
        <v>Robert Rand</v>
      </c>
      <c r="D253" s="2" t="str">
        <f t="shared" si="6"/>
        <v>Robert Rand</v>
      </c>
      <c r="E253" s="2" t="str">
        <f t="shared" si="1"/>
        <v>1</v>
      </c>
      <c r="G253" s="2" t="str">
        <f ca="1">IFERROR(__xludf.DUMMYFUNCTION("IFERROR(TEXTJOIN("", "", TRUE, FILTER('PC history'!$G$5:$G$380,D253='PC history'!$D$5:$D$380)),"""")"),"")</f>
        <v/>
      </c>
    </row>
    <row r="254" spans="1:7" ht="13" x14ac:dyDescent="0.15">
      <c r="A254" s="2"/>
      <c r="B254" s="2" t="s">
        <v>257</v>
      </c>
      <c r="C254" s="2" t="str">
        <f t="shared" si="0"/>
        <v>Robert Harper</v>
      </c>
      <c r="D254" s="2" t="str">
        <f t="shared" si="6"/>
        <v>Robert Harper</v>
      </c>
      <c r="E254" s="2" t="str">
        <f t="shared" si="1"/>
        <v>1</v>
      </c>
      <c r="G254" s="2" t="str">
        <f ca="1">IFERROR(__xludf.DUMMYFUNCTION("IFERROR(TEXTJOIN("", "", TRUE, FILTER('PC history'!$G$5:$G$380,D254='PC history'!$D$5:$D$380)),"""")"),"")</f>
        <v/>
      </c>
    </row>
    <row r="255" spans="1:7" ht="13" x14ac:dyDescent="0.15">
      <c r="A255" s="2"/>
      <c r="B255" s="2" t="s">
        <v>258</v>
      </c>
      <c r="C255" s="2" t="str">
        <f t="shared" si="0"/>
        <v>Robert Dockins</v>
      </c>
      <c r="D255" s="2" t="str">
        <f t="shared" si="6"/>
        <v>Robert Dockins</v>
      </c>
      <c r="E255" s="2" t="str">
        <f t="shared" si="1"/>
        <v>1</v>
      </c>
      <c r="G255" s="2" t="str">
        <f ca="1">IFERROR(__xludf.DUMMYFUNCTION("IFERROR(TEXTJOIN("", "", TRUE, FILTER('PC history'!$G$5:$G$380,D255='PC history'!$D$5:$D$380)),"""")"),"")</f>
        <v/>
      </c>
    </row>
    <row r="256" spans="1:7" ht="13" x14ac:dyDescent="0.15">
      <c r="A256" s="2"/>
      <c r="B256" s="2" t="s">
        <v>259</v>
      </c>
      <c r="C256" s="2" t="str">
        <f t="shared" si="0"/>
        <v>Robbert Krebbers</v>
      </c>
      <c r="D256" s="2" t="str">
        <f t="shared" si="6"/>
        <v>Robbert Krebbers</v>
      </c>
      <c r="E256" s="2" t="str">
        <f t="shared" si="1"/>
        <v>1</v>
      </c>
      <c r="G256" s="2" t="str">
        <f ca="1">IFERROR(__xludf.DUMMYFUNCTION("IFERROR(TEXTJOIN("", "", TRUE, FILTER('PC history'!$G$5:$G$380,D256='PC history'!$D$5:$D$380)),"""")"),"")</f>
        <v/>
      </c>
    </row>
    <row r="257" spans="1:7" ht="13" x14ac:dyDescent="0.15">
      <c r="A257" s="2"/>
      <c r="B257" s="2" t="s">
        <v>260</v>
      </c>
      <c r="C257" s="2" t="str">
        <f t="shared" si="0"/>
        <v>Richard Blair</v>
      </c>
      <c r="D257" s="2" t="str">
        <f t="shared" si="6"/>
        <v>Richard Blair</v>
      </c>
      <c r="E257" s="2" t="str">
        <f t="shared" si="1"/>
        <v>1</v>
      </c>
      <c r="G257" s="2" t="str">
        <f ca="1">IFERROR(__xludf.DUMMYFUNCTION("IFERROR(TEXTJOIN("", "", TRUE, FILTER('PC history'!$G$5:$G$380,D257='PC history'!$D$5:$D$380)),"""")"),"")</f>
        <v/>
      </c>
    </row>
    <row r="258" spans="1:7" ht="13" x14ac:dyDescent="0.15">
      <c r="A258" s="2"/>
      <c r="B258" s="2" t="s">
        <v>261</v>
      </c>
      <c r="C258" s="2" t="str">
        <f t="shared" si="0"/>
        <v>Ricardo D. Katz</v>
      </c>
      <c r="D258" s="2" t="str">
        <f t="shared" si="6"/>
        <v>Ricardo D. Katz</v>
      </c>
      <c r="E258" s="2" t="str">
        <f t="shared" si="1"/>
        <v>1</v>
      </c>
      <c r="G258" s="2" t="str">
        <f ca="1">IFERROR(__xludf.DUMMYFUNCTION("IFERROR(TEXTJOIN("", "", TRUE, FILTER('PC history'!$G$5:$G$380,D258='PC history'!$D$5:$D$380)),"""")"),"")</f>
        <v/>
      </c>
    </row>
    <row r="259" spans="1:7" ht="13" x14ac:dyDescent="0.15">
      <c r="A259" s="2"/>
      <c r="B259" s="2" t="s">
        <v>262</v>
      </c>
      <c r="C259" s="2" t="str">
        <f t="shared" si="0"/>
        <v>Reto Achermann</v>
      </c>
      <c r="D259" s="2" t="str">
        <f t="shared" si="6"/>
        <v>Reto Achermann</v>
      </c>
      <c r="E259" s="2" t="str">
        <f t="shared" si="1"/>
        <v>1</v>
      </c>
      <c r="G259" s="2" t="str">
        <f ca="1">IFERROR(__xludf.DUMMYFUNCTION("IFERROR(TEXTJOIN("", "", TRUE, FILTER('PC history'!$G$5:$G$380,D259='PC history'!$D$5:$D$380)),"""")"),"")</f>
        <v/>
      </c>
    </row>
    <row r="260" spans="1:7" ht="13" x14ac:dyDescent="0.15">
      <c r="A260" s="2"/>
      <c r="B260" s="2" t="s">
        <v>263</v>
      </c>
      <c r="C260" s="2" t="str">
        <f t="shared" si="0"/>
        <v>Renaud Clavel</v>
      </c>
      <c r="D260" s="2" t="str">
        <f t="shared" si="6"/>
        <v>Renaud Clavel</v>
      </c>
      <c r="E260" s="2" t="str">
        <f t="shared" si="1"/>
        <v>1</v>
      </c>
      <c r="G260" s="2" t="str">
        <f ca="1">IFERROR(__xludf.DUMMYFUNCTION("IFERROR(TEXTJOIN("", "", TRUE, FILTER('PC history'!$G$5:$G$380,D260='PC history'!$D$5:$D$380)),"""")"),"")</f>
        <v/>
      </c>
    </row>
    <row r="261" spans="1:7" ht="13" x14ac:dyDescent="0.15">
      <c r="A261" s="2"/>
      <c r="B261" s="2" t="s">
        <v>264</v>
      </c>
      <c r="C261" s="2" t="str">
        <f t="shared" ref="C261:C515" si="7">RIGHT(B261,LEN(B261)-FIND(" ",B261))</f>
        <v>Régis Spadotti</v>
      </c>
      <c r="D261" s="2" t="str">
        <f t="shared" si="6"/>
        <v>Régis Spadotti</v>
      </c>
      <c r="E261" s="2" t="str">
        <f t="shared" ref="E261:E515" si="8">LEFT(B261,FIND(" ",B261)-1)</f>
        <v>1</v>
      </c>
      <c r="G261" s="2" t="str">
        <f ca="1">IFERROR(__xludf.DUMMYFUNCTION("IFERROR(TEXTJOIN("", "", TRUE, FILTER('PC history'!$G$5:$G$380,D261='PC history'!$D$5:$D$380)),"""")"),"")</f>
        <v/>
      </c>
    </row>
    <row r="262" spans="1:7" ht="13" x14ac:dyDescent="0.15">
      <c r="A262" s="2"/>
      <c r="B262" s="2" t="s">
        <v>265</v>
      </c>
      <c r="C262" s="2" t="str">
        <f t="shared" si="7"/>
        <v>Régis Leveugle</v>
      </c>
      <c r="D262" s="2" t="str">
        <f t="shared" si="6"/>
        <v>Régis Leveugle</v>
      </c>
      <c r="E262" s="2" t="str">
        <f t="shared" si="8"/>
        <v>1</v>
      </c>
      <c r="G262" s="2" t="str">
        <f ca="1">IFERROR(__xludf.DUMMYFUNCTION("IFERROR(TEXTJOIN("", "", TRUE, FILTER('PC history'!$G$5:$G$380,D262='PC history'!$D$5:$D$380)),"""")"),"")</f>
        <v/>
      </c>
    </row>
    <row r="263" spans="1:7" ht="13" x14ac:dyDescent="0.15">
      <c r="A263" s="2"/>
      <c r="B263" s="2" t="s">
        <v>266</v>
      </c>
      <c r="C263" s="2" t="str">
        <f t="shared" si="7"/>
        <v>Ran Zmigrod</v>
      </c>
      <c r="D263" s="2" t="str">
        <f t="shared" si="6"/>
        <v>Ran Zmigrod</v>
      </c>
      <c r="E263" s="2" t="str">
        <f t="shared" si="8"/>
        <v>1</v>
      </c>
      <c r="G263" s="2" t="str">
        <f ca="1">IFERROR(__xludf.DUMMYFUNCTION("IFERROR(TEXTJOIN("", "", TRUE, FILTER('PC history'!$G$5:$G$380,D263='PC history'!$D$5:$D$380)),"""")"),"")</f>
        <v/>
      </c>
    </row>
    <row r="264" spans="1:7" ht="13" x14ac:dyDescent="0.15">
      <c r="A264" s="2"/>
      <c r="B264" s="2" t="s">
        <v>267</v>
      </c>
      <c r="C264" s="2" t="str">
        <f t="shared" si="7"/>
        <v>Ran Chen</v>
      </c>
      <c r="D264" s="2" t="str">
        <f t="shared" si="6"/>
        <v>Ran Chen</v>
      </c>
      <c r="E264" s="2" t="str">
        <f t="shared" si="8"/>
        <v>1</v>
      </c>
      <c r="G264" s="2" t="str">
        <f ca="1">IFERROR(__xludf.DUMMYFUNCTION("IFERROR(TEXTJOIN("", "", TRUE, FILTER('PC history'!$G$5:$G$380,D264='PC history'!$D$5:$D$380)),"""")"),"")</f>
        <v/>
      </c>
    </row>
    <row r="265" spans="1:7" ht="13" x14ac:dyDescent="0.15">
      <c r="A265" s="2"/>
      <c r="B265" s="2" t="s">
        <v>268</v>
      </c>
      <c r="C265" s="2" t="str">
        <f t="shared" si="7"/>
        <v>Rajeev Goré</v>
      </c>
      <c r="D265" s="2" t="str">
        <f t="shared" si="6"/>
        <v>Rajeev Goré</v>
      </c>
      <c r="E265" s="2" t="str">
        <f t="shared" si="8"/>
        <v>1</v>
      </c>
      <c r="G265" s="2" t="str">
        <f ca="1">IFERROR(__xludf.DUMMYFUNCTION("IFERROR(TEXTJOIN("", "", TRUE, FILTER('PC history'!$G$5:$G$380,D265='PC history'!$D$5:$D$380)),"""")"),"")</f>
        <v/>
      </c>
    </row>
    <row r="266" spans="1:7" ht="13" x14ac:dyDescent="0.15">
      <c r="A266" s="2"/>
      <c r="B266" s="2" t="s">
        <v>269</v>
      </c>
      <c r="C266" s="2" t="str">
        <f t="shared" si="7"/>
        <v>Raja Natarajan</v>
      </c>
      <c r="D266" s="2" t="str">
        <f t="shared" si="6"/>
        <v>Raja Natarajan</v>
      </c>
      <c r="E266" s="2" t="str">
        <f t="shared" si="8"/>
        <v>1</v>
      </c>
      <c r="G266" s="2" t="str">
        <f ca="1">IFERROR(__xludf.DUMMYFUNCTION("IFERROR(TEXTJOIN("", "", TRUE, FILTER('PC history'!$G$5:$G$380,D266='PC history'!$D$5:$D$380)),"""")"),"")</f>
        <v/>
      </c>
    </row>
    <row r="267" spans="1:7" ht="13" x14ac:dyDescent="0.15">
      <c r="A267" s="2"/>
      <c r="B267" s="2" t="s">
        <v>270</v>
      </c>
      <c r="C267" s="2" t="str">
        <f t="shared" si="7"/>
        <v>Rafal Kolanski</v>
      </c>
      <c r="D267" s="2" t="str">
        <f t="shared" si="6"/>
        <v>Rafal Kolanski</v>
      </c>
      <c r="E267" s="2" t="str">
        <f t="shared" si="8"/>
        <v>1</v>
      </c>
      <c r="G267" s="2" t="str">
        <f ca="1">IFERROR(__xludf.DUMMYFUNCTION("IFERROR(TEXTJOIN("", "", TRUE, FILTER('PC history'!$G$5:$G$380,D267='PC history'!$D$5:$D$380)),"""")"),"")</f>
        <v/>
      </c>
    </row>
    <row r="268" spans="1:7" ht="13" x14ac:dyDescent="0.15">
      <c r="A268" s="2"/>
      <c r="B268" s="2" t="s">
        <v>271</v>
      </c>
      <c r="C268" s="2" t="str">
        <f t="shared" si="7"/>
        <v>Pierre Weis</v>
      </c>
      <c r="D268" s="2" t="str">
        <f t="shared" si="6"/>
        <v>Pierre Weis</v>
      </c>
      <c r="E268" s="2" t="str">
        <f t="shared" si="8"/>
        <v>1</v>
      </c>
      <c r="G268" s="2" t="str">
        <f ca="1">IFERROR(__xludf.DUMMYFUNCTION("IFERROR(TEXTJOIN("", "", TRUE, FILTER('PC history'!$G$5:$G$380,D268='PC history'!$D$5:$D$380)),"""")"),"")</f>
        <v/>
      </c>
    </row>
    <row r="269" spans="1:7" ht="13" x14ac:dyDescent="0.15">
      <c r="A269" s="2"/>
      <c r="B269" s="2" t="s">
        <v>272</v>
      </c>
      <c r="C269" s="2" t="str">
        <f t="shared" si="7"/>
        <v>Pierre Roux</v>
      </c>
      <c r="D269" s="2" t="str">
        <f t="shared" si="6"/>
        <v>Pierre Roux</v>
      </c>
      <c r="E269" s="2" t="str">
        <f t="shared" si="8"/>
        <v>1</v>
      </c>
      <c r="G269" s="2" t="str">
        <f ca="1">IFERROR(__xludf.DUMMYFUNCTION("IFERROR(TEXTJOIN("", "", TRUE, FILTER('PC history'!$G$5:$G$380,D269='PC history'!$D$5:$D$380)),"""")"),"")</f>
        <v/>
      </c>
    </row>
    <row r="270" spans="1:7" ht="13" x14ac:dyDescent="0.15">
      <c r="A270" s="2"/>
      <c r="B270" s="2" t="s">
        <v>273</v>
      </c>
      <c r="C270" s="2" t="str">
        <f t="shared" si="7"/>
        <v>Pierre Nigron</v>
      </c>
      <c r="D270" s="2" t="str">
        <f t="shared" si="6"/>
        <v>Pierre Nigron</v>
      </c>
      <c r="E270" s="2" t="str">
        <f t="shared" si="8"/>
        <v>1</v>
      </c>
      <c r="G270" s="2" t="str">
        <f ca="1">IFERROR(__xludf.DUMMYFUNCTION("IFERROR(TEXTJOIN("", "", TRUE, FILTER('PC history'!$G$5:$G$380,D270='PC history'!$D$5:$D$380)),"""")"),"")</f>
        <v/>
      </c>
    </row>
    <row r="271" spans="1:7" ht="13" x14ac:dyDescent="0.15">
      <c r="A271" s="2"/>
      <c r="B271" s="2" t="s">
        <v>274</v>
      </c>
      <c r="C271" s="2" t="str">
        <f t="shared" si="7"/>
        <v>Pierre Neron</v>
      </c>
      <c r="D271" s="2" t="str">
        <f t="shared" si="6"/>
        <v>Pierre Neron</v>
      </c>
      <c r="E271" s="2" t="str">
        <f t="shared" si="8"/>
        <v>1</v>
      </c>
      <c r="G271" s="2" t="str">
        <f ca="1">IFERROR(__xludf.DUMMYFUNCTION("IFERROR(TEXTJOIN("", "", TRUE, FILTER('PC history'!$G$5:$G$380,D271='PC history'!$D$5:$D$380)),"""")"),"")</f>
        <v/>
      </c>
    </row>
    <row r="272" spans="1:7" ht="13" x14ac:dyDescent="0.15">
      <c r="A272" s="2"/>
      <c r="B272" s="2" t="s">
        <v>275</v>
      </c>
      <c r="C272" s="2" t="str">
        <f t="shared" si="7"/>
        <v>Pierre-Évariste Dagand</v>
      </c>
      <c r="D272" s="2" t="str">
        <f t="shared" si="6"/>
        <v>Pierre-Évariste Dagand</v>
      </c>
      <c r="E272" s="2" t="str">
        <f t="shared" si="8"/>
        <v>1</v>
      </c>
      <c r="G272" s="2" t="str">
        <f ca="1">IFERROR(__xludf.DUMMYFUNCTION("IFERROR(TEXTJOIN("", "", TRUE, FILTER('PC history'!$G$5:$G$380,D272='PC history'!$D$5:$D$380)),"""")"),"")</f>
        <v/>
      </c>
    </row>
    <row r="273" spans="1:7" ht="13" x14ac:dyDescent="0.15">
      <c r="A273" s="2"/>
      <c r="B273" s="2" t="s">
        <v>276</v>
      </c>
      <c r="C273" s="2" t="str">
        <f t="shared" si="7"/>
        <v>Pierre Corbineau</v>
      </c>
      <c r="D273" s="2" t="str">
        <f t="shared" si="6"/>
        <v>Pierre Corbineau</v>
      </c>
      <c r="E273" s="2" t="str">
        <f t="shared" si="8"/>
        <v>1</v>
      </c>
      <c r="G273" s="2" t="str">
        <f ca="1">IFERROR(__xludf.DUMMYFUNCTION("IFERROR(TEXTJOIN("", "", TRUE, FILTER('PC history'!$G$5:$G$380,D273='PC history'!$D$5:$D$380)),"""")"),"")</f>
        <v/>
      </c>
    </row>
    <row r="274" spans="1:7" ht="13" x14ac:dyDescent="0.15">
      <c r="A274" s="2"/>
      <c r="B274" s="2" t="s">
        <v>277</v>
      </c>
      <c r="C274" s="2" t="str">
        <f t="shared" si="7"/>
        <v>Phil Scott</v>
      </c>
      <c r="D274" s="2" t="str">
        <f t="shared" si="6"/>
        <v>Phil Scott</v>
      </c>
      <c r="E274" s="2" t="str">
        <f t="shared" si="8"/>
        <v>1</v>
      </c>
      <c r="G274" s="2" t="str">
        <f ca="1">IFERROR(__xludf.DUMMYFUNCTION("IFERROR(TEXTJOIN("", "", TRUE, FILTER('PC history'!$G$5:$G$380,D274='PC history'!$D$5:$D$380)),"""")"),"")</f>
        <v/>
      </c>
    </row>
    <row r="275" spans="1:7" ht="13" x14ac:dyDescent="0.15">
      <c r="A275" s="2"/>
      <c r="B275" s="2" t="s">
        <v>278</v>
      </c>
      <c r="C275" s="2" t="str">
        <f t="shared" si="7"/>
        <v>Peter Sewell</v>
      </c>
      <c r="D275" s="2" t="str">
        <f t="shared" si="6"/>
        <v>Peter Sewell</v>
      </c>
      <c r="E275" s="2" t="str">
        <f t="shared" si="8"/>
        <v>1</v>
      </c>
      <c r="G275" s="2" t="str">
        <f ca="1">IFERROR(__xludf.DUMMYFUNCTION("IFERROR(TEXTJOIN("", "", TRUE, FILTER('PC history'!$G$5:$G$380,D275='PC history'!$D$5:$D$380)),"""")"),"2010")</f>
        <v>2010</v>
      </c>
    </row>
    <row r="276" spans="1:7" ht="13" x14ac:dyDescent="0.15">
      <c r="A276" s="2"/>
      <c r="B276" s="2" t="s">
        <v>279</v>
      </c>
      <c r="C276" s="2" t="str">
        <f t="shared" si="7"/>
        <v>Peter Reid</v>
      </c>
      <c r="D276" s="2" t="str">
        <f t="shared" si="6"/>
        <v>Peter Reid</v>
      </c>
      <c r="E276" s="2" t="str">
        <f t="shared" si="8"/>
        <v>1</v>
      </c>
      <c r="G276" s="2" t="str">
        <f ca="1">IFERROR(__xludf.DUMMYFUNCTION("IFERROR(TEXTJOIN("", "", TRUE, FILTER('PC history'!$G$5:$G$380,D276='PC history'!$D$5:$D$380)),"""")"),"")</f>
        <v/>
      </c>
    </row>
    <row r="277" spans="1:7" ht="13" x14ac:dyDescent="0.15">
      <c r="A277" s="2"/>
      <c r="B277" s="2" t="s">
        <v>280</v>
      </c>
      <c r="C277" s="2" t="str">
        <f t="shared" si="7"/>
        <v>Peter Koepke</v>
      </c>
      <c r="D277" s="2" t="str">
        <f t="shared" si="6"/>
        <v>Peter Koepke</v>
      </c>
      <c r="E277" s="2" t="str">
        <f t="shared" si="8"/>
        <v>1</v>
      </c>
      <c r="G277" s="2" t="str">
        <f ca="1">IFERROR(__xludf.DUMMYFUNCTION("IFERROR(TEXTJOIN("", "", TRUE, FILTER('PC history'!$G$5:$G$380,D277='PC history'!$D$5:$D$380)),"""")"),"")</f>
        <v/>
      </c>
    </row>
    <row r="278" spans="1:7" ht="13" x14ac:dyDescent="0.15">
      <c r="A278" s="2"/>
      <c r="B278" s="2" t="s">
        <v>281</v>
      </c>
      <c r="C278" s="2" t="str">
        <f t="shared" si="7"/>
        <v>Peter Böhm</v>
      </c>
      <c r="D278" s="2" t="str">
        <f t="shared" si="6"/>
        <v>Peter Böhm</v>
      </c>
      <c r="E278" s="2" t="str">
        <f t="shared" si="8"/>
        <v>1</v>
      </c>
      <c r="G278" s="2" t="str">
        <f ca="1">IFERROR(__xludf.DUMMYFUNCTION("IFERROR(TEXTJOIN("", "", TRUE, FILTER('PC history'!$G$5:$G$380,D278='PC history'!$D$5:$D$380)),"""")"),"")</f>
        <v/>
      </c>
    </row>
    <row r="279" spans="1:7" ht="13" x14ac:dyDescent="0.15">
      <c r="A279" s="2"/>
      <c r="B279" s="2" t="s">
        <v>282</v>
      </c>
      <c r="C279" s="2" t="str">
        <f t="shared" si="7"/>
        <v>Petar Maksimovic</v>
      </c>
      <c r="D279" s="2" t="str">
        <f t="shared" si="6"/>
        <v>Petar Maksimovic</v>
      </c>
      <c r="E279" s="2" t="str">
        <f t="shared" si="8"/>
        <v>1</v>
      </c>
      <c r="G279" s="2" t="str">
        <f ca="1">IFERROR(__xludf.DUMMYFUNCTION("IFERROR(TEXTJOIN("", "", TRUE, FILTER('PC history'!$G$5:$G$380,D279='PC history'!$D$5:$D$380)),"""")"),"")</f>
        <v/>
      </c>
    </row>
    <row r="280" spans="1:7" ht="13" x14ac:dyDescent="0.15">
      <c r="A280" s="2"/>
      <c r="B280" s="2" t="s">
        <v>283</v>
      </c>
      <c r="C280" s="2" t="str">
        <f t="shared" si="7"/>
        <v>Perry Alexander</v>
      </c>
      <c r="D280" s="2" t="str">
        <f t="shared" si="6"/>
        <v>Perry Alexander</v>
      </c>
      <c r="E280" s="2" t="str">
        <f t="shared" si="8"/>
        <v>1</v>
      </c>
      <c r="G280" s="2" t="str">
        <f ca="1">IFERROR(__xludf.DUMMYFUNCTION("IFERROR(TEXTJOIN("", "", TRUE, FILTER('PC history'!$G$5:$G$380,D280='PC history'!$D$5:$D$380)),"""")"),"")</f>
        <v/>
      </c>
    </row>
    <row r="281" spans="1:7" ht="13" x14ac:dyDescent="0.15">
      <c r="A281" s="2"/>
      <c r="B281" s="2" t="s">
        <v>284</v>
      </c>
      <c r="C281" s="2" t="str">
        <f t="shared" si="7"/>
        <v>Pavel Chuprikov</v>
      </c>
      <c r="D281" s="2" t="str">
        <f t="shared" si="6"/>
        <v>Pavel Chuprikov</v>
      </c>
      <c r="E281" s="2" t="str">
        <f t="shared" si="8"/>
        <v>1</v>
      </c>
      <c r="G281" s="2" t="str">
        <f ca="1">IFERROR(__xludf.DUMMYFUNCTION("IFERROR(TEXTJOIN("", "", TRUE, FILTER('PC history'!$G$5:$G$380,D281='PC history'!$D$5:$D$380)),"""")"),"")</f>
        <v/>
      </c>
    </row>
    <row r="282" spans="1:7" ht="13" x14ac:dyDescent="0.15">
      <c r="A282" s="2"/>
      <c r="B282" s="2" t="s">
        <v>285</v>
      </c>
      <c r="C282" s="2" t="str">
        <f t="shared" si="7"/>
        <v>Paul-David Brodmann</v>
      </c>
      <c r="D282" s="2" t="str">
        <f t="shared" si="6"/>
        <v>Paul-David Brodmann</v>
      </c>
      <c r="E282" s="2" t="str">
        <f t="shared" si="8"/>
        <v>1</v>
      </c>
      <c r="G282" s="2" t="str">
        <f ca="1">IFERROR(__xludf.DUMMYFUNCTION("IFERROR(TEXTJOIN("", "", TRUE, FILTER('PC history'!$G$5:$G$380,D282='PC history'!$D$5:$D$380)),"""")"),"")</f>
        <v/>
      </c>
    </row>
    <row r="283" spans="1:7" ht="13" x14ac:dyDescent="0.15">
      <c r="A283" s="2"/>
      <c r="B283" s="2" t="s">
        <v>286</v>
      </c>
      <c r="C283" s="2" t="str">
        <f t="shared" si="7"/>
        <v>Paul Brunet</v>
      </c>
      <c r="D283" s="2" t="str">
        <f t="shared" si="6"/>
        <v>Paul Brunet</v>
      </c>
      <c r="E283" s="2" t="str">
        <f t="shared" si="8"/>
        <v>1</v>
      </c>
      <c r="G283" s="2" t="str">
        <f ca="1">IFERROR(__xludf.DUMMYFUNCTION("IFERROR(TEXTJOIN("", "", TRUE, FILTER('PC history'!$G$5:$G$380,D283='PC history'!$D$5:$D$380)),"""")"),"")</f>
        <v/>
      </c>
    </row>
    <row r="284" spans="1:7" ht="13" x14ac:dyDescent="0.15">
      <c r="A284" s="2"/>
      <c r="B284" s="2" t="s">
        <v>287</v>
      </c>
      <c r="C284" s="2" t="str">
        <f t="shared" si="7"/>
        <v>Patrick Michel</v>
      </c>
      <c r="D284" s="2" t="str">
        <f t="shared" si="6"/>
        <v>Patrick Michel</v>
      </c>
      <c r="E284" s="2" t="str">
        <f t="shared" si="8"/>
        <v>1</v>
      </c>
      <c r="G284" s="2" t="str">
        <f ca="1">IFERROR(__xludf.DUMMYFUNCTION("IFERROR(TEXTJOIN("", "", TRUE, FILTER('PC history'!$G$5:$G$380,D284='PC history'!$D$5:$D$380)),"""")"),"")</f>
        <v/>
      </c>
    </row>
    <row r="285" spans="1:7" ht="13" x14ac:dyDescent="0.15">
      <c r="A285" s="2"/>
      <c r="B285" s="2" t="s">
        <v>288</v>
      </c>
      <c r="C285" s="2" t="str">
        <f t="shared" si="7"/>
        <v>Patrick Laskowski</v>
      </c>
      <c r="D285" s="2" t="str">
        <f t="shared" si="6"/>
        <v>Patrick Laskowski</v>
      </c>
      <c r="E285" s="2" t="str">
        <f t="shared" si="8"/>
        <v>1</v>
      </c>
      <c r="G285" s="2" t="str">
        <f ca="1">IFERROR(__xludf.DUMMYFUNCTION("IFERROR(TEXTJOIN("", "", TRUE, FILTER('PC history'!$G$5:$G$380,D285='PC history'!$D$5:$D$380)),"""")"),"")</f>
        <v/>
      </c>
    </row>
    <row r="286" spans="1:7" ht="13" x14ac:dyDescent="0.15">
      <c r="A286" s="2"/>
      <c r="B286" s="2" t="s">
        <v>289</v>
      </c>
      <c r="C286" s="2" t="str">
        <f t="shared" si="7"/>
        <v>Paolo Torrini</v>
      </c>
      <c r="D286" s="2" t="str">
        <f t="shared" si="6"/>
        <v>Paolo Torrini</v>
      </c>
      <c r="E286" s="2" t="str">
        <f t="shared" si="8"/>
        <v>1</v>
      </c>
      <c r="G286" s="2" t="str">
        <f ca="1">IFERROR(__xludf.DUMMYFUNCTION("IFERROR(TEXTJOIN("", "", TRUE, FILTER('PC history'!$G$5:$G$380,D286='PC history'!$D$5:$D$380)),"""")"),"")</f>
        <v/>
      </c>
    </row>
    <row r="287" spans="1:7" ht="13" x14ac:dyDescent="0.15">
      <c r="A287" s="2"/>
      <c r="B287" s="2" t="s">
        <v>290</v>
      </c>
      <c r="C287" s="2" t="str">
        <f t="shared" si="7"/>
        <v>Nils Anders Danielsson</v>
      </c>
      <c r="D287" s="2" t="str">
        <f t="shared" si="6"/>
        <v>Nils Anders Danielsson</v>
      </c>
      <c r="E287" s="2" t="str">
        <f t="shared" si="8"/>
        <v>1</v>
      </c>
      <c r="G287" s="2" t="str">
        <f ca="1">IFERROR(__xludf.DUMMYFUNCTION("IFERROR(TEXTJOIN("", "", TRUE, FILTER('PC history'!$G$5:$G$380,D287='PC history'!$D$5:$D$380)),"""")"),"2016")</f>
        <v>2016</v>
      </c>
    </row>
    <row r="288" spans="1:7" ht="13" x14ac:dyDescent="0.15">
      <c r="A288" s="2"/>
      <c r="B288" s="2" t="s">
        <v>291</v>
      </c>
      <c r="C288" s="2" t="str">
        <f t="shared" si="7"/>
        <v>Nicolas Koh</v>
      </c>
      <c r="D288" s="2" t="str">
        <f t="shared" si="6"/>
        <v>Nicolas Koh</v>
      </c>
      <c r="E288" s="2" t="str">
        <f t="shared" si="8"/>
        <v>1</v>
      </c>
      <c r="G288" s="2" t="str">
        <f ca="1">IFERROR(__xludf.DUMMYFUNCTION("IFERROR(TEXTJOIN("", "", TRUE, FILTER('PC history'!$G$5:$G$380,D288='PC history'!$D$5:$D$380)),"""")"),"")</f>
        <v/>
      </c>
    </row>
    <row r="289" spans="1:7" ht="13" x14ac:dyDescent="0.15">
      <c r="A289" s="2"/>
      <c r="B289" s="2" t="s">
        <v>292</v>
      </c>
      <c r="C289" s="2" t="str">
        <f t="shared" si="7"/>
        <v>Nathaniel Yazdani</v>
      </c>
      <c r="D289" s="2" t="str">
        <f t="shared" si="6"/>
        <v>Nathaniel Yazdani</v>
      </c>
      <c r="E289" s="2" t="str">
        <f t="shared" si="8"/>
        <v>1</v>
      </c>
      <c r="G289" s="2" t="str">
        <f ca="1">IFERROR(__xludf.DUMMYFUNCTION("IFERROR(TEXTJOIN("", "", TRUE, FILTER('PC history'!$G$5:$G$380,D289='PC history'!$D$5:$D$380)),"""")"),"")</f>
        <v/>
      </c>
    </row>
    <row r="290" spans="1:7" ht="13" x14ac:dyDescent="0.15">
      <c r="A290" s="2"/>
      <c r="B290" s="2" t="s">
        <v>293</v>
      </c>
      <c r="C290" s="2" t="str">
        <f t="shared" si="7"/>
        <v>Nathan Fulton</v>
      </c>
      <c r="D290" s="2" t="str">
        <f t="shared" si="6"/>
        <v>Nathan Fulton</v>
      </c>
      <c r="E290" s="2" t="str">
        <f t="shared" si="8"/>
        <v>1</v>
      </c>
      <c r="G290" s="2" t="str">
        <f ca="1">IFERROR(__xludf.DUMMYFUNCTION("IFERROR(TEXTJOIN("", "", TRUE, FILTER('PC history'!$G$5:$G$380,D290='PC history'!$D$5:$D$380)),"""")"),"")</f>
        <v/>
      </c>
    </row>
    <row r="291" spans="1:7" ht="13" x14ac:dyDescent="0.15">
      <c r="A291" s="2"/>
      <c r="B291" s="2" t="s">
        <v>294</v>
      </c>
      <c r="C291" s="2" t="str">
        <f t="shared" si="7"/>
        <v>Nao Hirokawa</v>
      </c>
      <c r="D291" s="2" t="str">
        <f t="shared" si="6"/>
        <v>Nao Hirokawa</v>
      </c>
      <c r="E291" s="2" t="str">
        <f t="shared" si="8"/>
        <v>1</v>
      </c>
      <c r="G291" s="2" t="str">
        <f ca="1">IFERROR(__xludf.DUMMYFUNCTION("IFERROR(TEXTJOIN("", "", TRUE, FILTER('PC history'!$G$5:$G$380,D291='PC history'!$D$5:$D$380)),"""")"),"2017")</f>
        <v>2017</v>
      </c>
    </row>
    <row r="292" spans="1:7" ht="13" x14ac:dyDescent="0.15">
      <c r="A292" s="2"/>
      <c r="B292" s="2" t="s">
        <v>295</v>
      </c>
      <c r="C292" s="2" t="str">
        <f t="shared" si="7"/>
        <v>Nadia Polikarpova</v>
      </c>
      <c r="D292" s="2" t="str">
        <f t="shared" si="6"/>
        <v>Nadia Polikarpova</v>
      </c>
      <c r="E292" s="2" t="str">
        <f t="shared" si="8"/>
        <v>1</v>
      </c>
      <c r="G292" s="2" t="str">
        <f ca="1">IFERROR(__xludf.DUMMYFUNCTION("IFERROR(TEXTJOIN("", "", TRUE, FILTER('PC history'!$G$5:$G$380,D292='PC history'!$D$5:$D$380)),"""")"),"")</f>
        <v/>
      </c>
    </row>
    <row r="293" spans="1:7" ht="13" x14ac:dyDescent="0.15">
      <c r="A293" s="2"/>
      <c r="B293" s="2" t="s">
        <v>296</v>
      </c>
      <c r="C293" s="2" t="str">
        <f t="shared" si="7"/>
        <v>Myrthe van Delft</v>
      </c>
      <c r="D293" s="2" t="str">
        <f t="shared" si="6"/>
        <v>Myrthe van Delft</v>
      </c>
      <c r="E293" s="2" t="str">
        <f t="shared" si="8"/>
        <v>1</v>
      </c>
      <c r="G293" s="2" t="str">
        <f ca="1">IFERROR(__xludf.DUMMYFUNCTION("IFERROR(TEXTJOIN("", "", TRUE, FILTER('PC history'!$G$5:$G$380,D293='PC history'!$D$5:$D$380)),"""")"),"")</f>
        <v/>
      </c>
    </row>
    <row r="294" spans="1:7" ht="13" x14ac:dyDescent="0.15">
      <c r="A294" s="2"/>
      <c r="B294" s="2" t="s">
        <v>297</v>
      </c>
      <c r="C294" s="2" t="str">
        <f t="shared" si="7"/>
        <v>Mukesh Tiwari</v>
      </c>
      <c r="D294" s="2" t="str">
        <f t="shared" si="6"/>
        <v>Mukesh Tiwari</v>
      </c>
      <c r="E294" s="2" t="str">
        <f t="shared" si="8"/>
        <v>1</v>
      </c>
      <c r="G294" s="2" t="str">
        <f ca="1">IFERROR(__xludf.DUMMYFUNCTION("IFERROR(TEXTJOIN("", "", TRUE, FILTER('PC history'!$G$5:$G$380,D294='PC history'!$D$5:$D$380)),"""")"),"")</f>
        <v/>
      </c>
    </row>
    <row r="295" spans="1:7" ht="13" x14ac:dyDescent="0.15">
      <c r="A295" s="2"/>
      <c r="B295" s="2" t="s">
        <v>298</v>
      </c>
      <c r="C295" s="2" t="str">
        <f t="shared" si="7"/>
        <v>Mioara Joldes</v>
      </c>
      <c r="D295" s="2" t="str">
        <f t="shared" si="6"/>
        <v>Mioara Joldes</v>
      </c>
      <c r="E295" s="2" t="str">
        <f t="shared" si="8"/>
        <v>1</v>
      </c>
      <c r="G295" s="2" t="str">
        <f ca="1">IFERROR(__xludf.DUMMYFUNCTION("IFERROR(TEXTJOIN("", "", TRUE, FILTER('PC history'!$G$5:$G$380,D295='PC history'!$D$5:$D$380)),"""")"),"")</f>
        <v/>
      </c>
    </row>
    <row r="296" spans="1:7" ht="13" x14ac:dyDescent="0.15">
      <c r="A296" s="2"/>
      <c r="B296" s="2" t="s">
        <v>299</v>
      </c>
      <c r="C296" s="2" t="str">
        <f t="shared" si="7"/>
        <v>Minchao Wu</v>
      </c>
      <c r="D296" s="2" t="str">
        <f t="shared" si="6"/>
        <v>Minchao Wu</v>
      </c>
      <c r="E296" s="2" t="str">
        <f t="shared" si="8"/>
        <v>1</v>
      </c>
      <c r="G296" s="2" t="str">
        <f ca="1">IFERROR(__xludf.DUMMYFUNCTION("IFERROR(TEXTJOIN("", "", TRUE, FILTER('PC history'!$G$5:$G$380,D296='PC history'!$D$5:$D$380)),"""")"),"")</f>
        <v/>
      </c>
    </row>
    <row r="297" spans="1:7" ht="13" x14ac:dyDescent="0.15">
      <c r="A297" s="2"/>
      <c r="B297" s="2" t="s">
        <v>300</v>
      </c>
      <c r="C297" s="2" t="str">
        <f t="shared" si="7"/>
        <v>Mihir Parang Mehta</v>
      </c>
      <c r="D297" s="2" t="str">
        <f t="shared" si="6"/>
        <v>Mihir Parang Mehta</v>
      </c>
      <c r="E297" s="2" t="str">
        <f t="shared" si="8"/>
        <v>1</v>
      </c>
      <c r="G297" s="2" t="str">
        <f ca="1">IFERROR(__xludf.DUMMYFUNCTION("IFERROR(TEXTJOIN("", "", TRUE, FILTER('PC history'!$G$5:$G$380,D297='PC history'!$D$5:$D$380)),"""")"),"")</f>
        <v/>
      </c>
    </row>
    <row r="298" spans="1:7" ht="13" x14ac:dyDescent="0.15">
      <c r="A298" s="2"/>
      <c r="B298" s="2" t="s">
        <v>301</v>
      </c>
      <c r="C298" s="2" t="str">
        <f t="shared" si="7"/>
        <v>Michael Kohlhase</v>
      </c>
      <c r="D298" s="2" t="str">
        <f t="shared" si="6"/>
        <v>Michael Kohlhase</v>
      </c>
      <c r="E298" s="2" t="str">
        <f t="shared" si="8"/>
        <v>1</v>
      </c>
      <c r="G298" s="2" t="str">
        <f ca="1">IFERROR(__xludf.DUMMYFUNCTION("IFERROR(TEXTJOIN("", "", TRUE, FILTER('PC history'!$G$5:$G$380,D298='PC history'!$D$5:$D$380)),"""")"),"2021")</f>
        <v>2021</v>
      </c>
    </row>
    <row r="299" spans="1:7" ht="13" x14ac:dyDescent="0.15">
      <c r="A299" s="2"/>
      <c r="B299" s="2" t="s">
        <v>302</v>
      </c>
      <c r="C299" s="2" t="str">
        <f t="shared" si="7"/>
        <v>Michael Kishinevsky</v>
      </c>
      <c r="D299" s="2" t="str">
        <f t="shared" si="6"/>
        <v>Michael Kishinevsky</v>
      </c>
      <c r="E299" s="2" t="str">
        <f t="shared" si="8"/>
        <v>1</v>
      </c>
      <c r="G299" s="2" t="str">
        <f ca="1">IFERROR(__xludf.DUMMYFUNCTION("IFERROR(TEXTJOIN("", "", TRUE, FILTER('PC history'!$G$5:$G$380,D299='PC history'!$D$5:$D$380)),"""")"),"")</f>
        <v/>
      </c>
    </row>
    <row r="300" spans="1:7" ht="13" x14ac:dyDescent="0.15">
      <c r="A300" s="2"/>
      <c r="B300" s="2" t="s">
        <v>303</v>
      </c>
      <c r="C300" s="2" t="str">
        <f t="shared" si="7"/>
        <v>Michael Hicks</v>
      </c>
      <c r="D300" s="2" t="str">
        <f t="shared" si="6"/>
        <v>Michael Hicks</v>
      </c>
      <c r="E300" s="2" t="str">
        <f t="shared" si="8"/>
        <v>1</v>
      </c>
      <c r="G300" s="2" t="str">
        <f ca="1">IFERROR(__xludf.DUMMYFUNCTION("IFERROR(TEXTJOIN("", "", TRUE, FILTER('PC history'!$G$5:$G$380,D300='PC history'!$D$5:$D$380)),"""")"),"")</f>
        <v/>
      </c>
    </row>
    <row r="301" spans="1:7" ht="13" x14ac:dyDescent="0.15">
      <c r="A301" s="2"/>
      <c r="B301" s="2" t="s">
        <v>304</v>
      </c>
      <c r="C301" s="2" t="str">
        <f t="shared" si="7"/>
        <v>Michaël Armand</v>
      </c>
      <c r="D301" s="2" t="str">
        <f t="shared" si="6"/>
        <v>Michaël Armand</v>
      </c>
      <c r="E301" s="2" t="str">
        <f t="shared" si="8"/>
        <v>1</v>
      </c>
      <c r="G301" s="2" t="str">
        <f ca="1">IFERROR(__xludf.DUMMYFUNCTION("IFERROR(TEXTJOIN("", "", TRUE, FILTER('PC history'!$G$5:$G$380,D301='PC history'!$D$5:$D$380)),"""")"),"")</f>
        <v/>
      </c>
    </row>
    <row r="302" spans="1:7" ht="13" x14ac:dyDescent="0.15">
      <c r="A302" s="2"/>
      <c r="B302" s="2" t="s">
        <v>305</v>
      </c>
      <c r="C302" s="2" t="str">
        <f t="shared" si="7"/>
        <v>Micaela Mayero</v>
      </c>
      <c r="D302" s="2" t="str">
        <f t="shared" si="6"/>
        <v>Micaela Mayero</v>
      </c>
      <c r="E302" s="2" t="str">
        <f t="shared" si="8"/>
        <v>1</v>
      </c>
      <c r="G302" s="2" t="str">
        <f ca="1">IFERROR(__xludf.DUMMYFUNCTION("IFERROR(TEXTJOIN("", "", TRUE, FILTER('PC history'!$G$5:$G$380,D302='PC history'!$D$5:$D$380)),"""")"),"")</f>
        <v/>
      </c>
    </row>
    <row r="303" spans="1:7" ht="13" x14ac:dyDescent="0.15">
      <c r="A303" s="2"/>
      <c r="B303" s="2" t="s">
        <v>306</v>
      </c>
      <c r="C303" s="2" t="str">
        <f t="shared" si="7"/>
        <v>Meven Lennon-Bertrand</v>
      </c>
      <c r="D303" s="2" t="str">
        <f t="shared" si="6"/>
        <v>Meven Lennon-Bertrand</v>
      </c>
      <c r="E303" s="2" t="str">
        <f t="shared" si="8"/>
        <v>1</v>
      </c>
      <c r="G303" s="2" t="str">
        <f ca="1">IFERROR(__xludf.DUMMYFUNCTION("IFERROR(TEXTJOIN("", "", TRUE, FILTER('PC history'!$G$5:$G$380,D303='PC history'!$D$5:$D$380)),"""")"),"")</f>
        <v/>
      </c>
    </row>
    <row r="304" spans="1:7" ht="13" x14ac:dyDescent="0.15">
      <c r="A304" s="2"/>
      <c r="B304" s="2" t="s">
        <v>307</v>
      </c>
      <c r="C304" s="2" t="str">
        <f t="shared" si="7"/>
        <v>Max W. Haslbeck</v>
      </c>
      <c r="D304" s="2" t="str">
        <f t="shared" si="6"/>
        <v>Max W. Haslbeck</v>
      </c>
      <c r="E304" s="2" t="str">
        <f t="shared" si="8"/>
        <v>1</v>
      </c>
      <c r="G304" s="2" t="str">
        <f ca="1">IFERROR(__xludf.DUMMYFUNCTION("IFERROR(TEXTJOIN("", "", TRUE, FILTER('PC history'!$G$5:$G$380,D304='PC history'!$D$5:$D$380)),"""")"),"")</f>
        <v/>
      </c>
    </row>
    <row r="305" spans="1:7" ht="13" x14ac:dyDescent="0.15">
      <c r="A305" s="2"/>
      <c r="B305" s="2" t="s">
        <v>308</v>
      </c>
      <c r="C305" s="2" t="str">
        <f t="shared" si="7"/>
        <v>Maximilian Wuttke</v>
      </c>
      <c r="D305" s="2" t="str">
        <f t="shared" si="6"/>
        <v>Maximilian Wuttke</v>
      </c>
      <c r="E305" s="2" t="str">
        <f t="shared" si="8"/>
        <v>1</v>
      </c>
      <c r="G305" s="2" t="str">
        <f ca="1">IFERROR(__xludf.DUMMYFUNCTION("IFERROR(TEXTJOIN("", "", TRUE, FILTER('PC history'!$G$5:$G$380,D305='PC history'!$D$5:$D$380)),"""")"),"")</f>
        <v/>
      </c>
    </row>
    <row r="306" spans="1:7" ht="13" x14ac:dyDescent="0.15">
      <c r="A306" s="2"/>
      <c r="B306" s="2" t="s">
        <v>309</v>
      </c>
      <c r="C306" s="2" t="str">
        <f t="shared" si="7"/>
        <v>Maximilian P. L. Haslbeck</v>
      </c>
      <c r="D306" s="2" t="str">
        <f t="shared" si="6"/>
        <v>Maximilian P. L. Haslbeck</v>
      </c>
      <c r="E306" s="2" t="str">
        <f t="shared" si="8"/>
        <v>1</v>
      </c>
      <c r="G306" s="2" t="str">
        <f ca="1">IFERROR(__xludf.DUMMYFUNCTION("IFERROR(TEXTJOIN("", "", TRUE, FILTER('PC history'!$G$5:$G$380,D306='PC history'!$D$5:$D$380)),"""")"),"")</f>
        <v/>
      </c>
    </row>
    <row r="307" spans="1:7" ht="13" x14ac:dyDescent="0.15">
      <c r="A307" s="2"/>
      <c r="B307" s="2" t="s">
        <v>310</v>
      </c>
      <c r="C307" s="2" t="str">
        <f t="shared" si="7"/>
        <v>Matthew L. Daggitt</v>
      </c>
      <c r="D307" s="2" t="str">
        <f t="shared" si="6"/>
        <v>Matthew L. Daggitt</v>
      </c>
      <c r="E307" s="2" t="str">
        <f t="shared" si="8"/>
        <v>1</v>
      </c>
      <c r="G307" s="2" t="str">
        <f ca="1">IFERROR(__xludf.DUMMYFUNCTION("IFERROR(TEXTJOIN("", "", TRUE, FILTER('PC history'!$G$5:$G$380,D307='PC history'!$D$5:$D$380)),"""")"),"")</f>
        <v/>
      </c>
    </row>
    <row r="308" spans="1:7" ht="13" x14ac:dyDescent="0.15">
      <c r="A308" s="2"/>
      <c r="B308" s="2" t="s">
        <v>311</v>
      </c>
      <c r="C308" s="2" t="str">
        <f t="shared" si="7"/>
        <v>Matej Urbas</v>
      </c>
      <c r="D308" s="2" t="str">
        <f t="shared" si="6"/>
        <v>Matej Urbas</v>
      </c>
      <c r="E308" s="2" t="str">
        <f t="shared" si="8"/>
        <v>1</v>
      </c>
      <c r="G308" s="2" t="str">
        <f ca="1">IFERROR(__xludf.DUMMYFUNCTION("IFERROR(TEXTJOIN("", "", TRUE, FILTER('PC history'!$G$5:$G$380,D308='PC history'!$D$5:$D$380)),"""")"),"")</f>
        <v/>
      </c>
    </row>
    <row r="309" spans="1:7" ht="13" x14ac:dyDescent="0.15">
      <c r="A309" s="2"/>
      <c r="B309" s="2" t="s">
        <v>312</v>
      </c>
      <c r="C309" s="2" t="str">
        <f t="shared" si="7"/>
        <v>Martin Ring</v>
      </c>
      <c r="D309" s="2" t="str">
        <f t="shared" si="6"/>
        <v>Martin Ring</v>
      </c>
      <c r="E309" s="2" t="str">
        <f t="shared" si="8"/>
        <v>1</v>
      </c>
      <c r="G309" s="2" t="str">
        <f ca="1">IFERROR(__xludf.DUMMYFUNCTION("IFERROR(TEXTJOIN("", "", TRUE, FILTER('PC history'!$G$5:$G$380,D309='PC history'!$D$5:$D$380)),"""")"),"")</f>
        <v/>
      </c>
    </row>
    <row r="310" spans="1:7" ht="13" x14ac:dyDescent="0.15">
      <c r="A310" s="2"/>
      <c r="B310" s="2" t="s">
        <v>313</v>
      </c>
      <c r="C310" s="2" t="str">
        <f t="shared" si="7"/>
        <v>Martin Dixon</v>
      </c>
      <c r="D310" s="2" t="str">
        <f t="shared" si="6"/>
        <v>Martin Dixon</v>
      </c>
      <c r="E310" s="2" t="str">
        <f t="shared" si="8"/>
        <v>1</v>
      </c>
      <c r="G310" s="2" t="str">
        <f ca="1">IFERROR(__xludf.DUMMYFUNCTION("IFERROR(TEXTJOIN("", "", TRUE, FILTER('PC history'!$G$5:$G$380,D310='PC history'!$D$5:$D$380)),"""")"),"")</f>
        <v/>
      </c>
    </row>
    <row r="311" spans="1:7" ht="13" x14ac:dyDescent="0.15">
      <c r="A311" s="2"/>
      <c r="B311" s="2" t="s">
        <v>314</v>
      </c>
      <c r="C311" s="2" t="str">
        <f t="shared" si="7"/>
        <v>Martin Bodin</v>
      </c>
      <c r="D311" s="2" t="str">
        <f t="shared" si="6"/>
        <v>Martin Bodin</v>
      </c>
      <c r="E311" s="2" t="str">
        <f t="shared" si="8"/>
        <v>1</v>
      </c>
      <c r="G311" s="2" t="str">
        <f ca="1">IFERROR(__xludf.DUMMYFUNCTION("IFERROR(TEXTJOIN("", "", TRUE, FILTER('PC history'!$G$5:$G$380,D311='PC history'!$D$5:$D$380)),"""")"),"")</f>
        <v/>
      </c>
    </row>
    <row r="312" spans="1:7" ht="13" x14ac:dyDescent="0.15">
      <c r="A312" s="2"/>
      <c r="B312" s="2" t="s">
        <v>315</v>
      </c>
      <c r="C312" s="2" t="str">
        <f t="shared" si="7"/>
        <v>Marko C. J. D. van Eekelen</v>
      </c>
      <c r="D312" s="2" t="str">
        <f t="shared" si="6"/>
        <v>Marko C. J. D. van Eekelen</v>
      </c>
      <c r="E312" s="2" t="str">
        <f t="shared" si="8"/>
        <v>1</v>
      </c>
      <c r="G312" s="2" t="str">
        <f ca="1">IFERROR(__xludf.DUMMYFUNCTION("IFERROR(TEXTJOIN("", "", TRUE, FILTER('PC history'!$G$5:$G$380,D312='PC history'!$D$5:$D$380)),"""")"),"")</f>
        <v/>
      </c>
    </row>
    <row r="313" spans="1:7" ht="13" x14ac:dyDescent="0.15">
      <c r="A313" s="2"/>
      <c r="B313" s="2" t="s">
        <v>316</v>
      </c>
      <c r="C313" s="2" t="str">
        <f t="shared" si="7"/>
        <v>Mark Bickford</v>
      </c>
      <c r="D313" s="2" t="str">
        <f t="shared" si="6"/>
        <v>Mark Bickford</v>
      </c>
      <c r="E313" s="2" t="str">
        <f t="shared" si="8"/>
        <v>1</v>
      </c>
      <c r="G313" s="2" t="str">
        <f ca="1">IFERROR(__xludf.DUMMYFUNCTION("IFERROR(TEXTJOIN("", "", TRUE, FILTER('PC history'!$G$5:$G$380,D313='PC history'!$D$5:$D$380)),"""")"),"")</f>
        <v/>
      </c>
    </row>
    <row r="314" spans="1:7" ht="13" x14ac:dyDescent="0.15">
      <c r="A314" s="2"/>
      <c r="B314" s="2" t="s">
        <v>317</v>
      </c>
      <c r="C314" s="2" t="str">
        <f t="shared" si="7"/>
        <v>Mark Adams</v>
      </c>
      <c r="D314" s="2" t="str">
        <f t="shared" si="6"/>
        <v>Mark Adams</v>
      </c>
      <c r="E314" s="2" t="str">
        <f t="shared" si="8"/>
        <v>1</v>
      </c>
      <c r="G314" s="2" t="str">
        <f ca="1">IFERROR(__xludf.DUMMYFUNCTION("IFERROR(TEXTJOIN("", "", TRUE, FILTER('PC history'!$G$5:$G$380,D314='PC history'!$D$5:$D$380)),"""")"),"")</f>
        <v/>
      </c>
    </row>
    <row r="315" spans="1:7" ht="13" x14ac:dyDescent="0.15">
      <c r="A315" s="2"/>
      <c r="B315" s="2" t="s">
        <v>318</v>
      </c>
      <c r="C315" s="2" t="str">
        <f t="shared" si="7"/>
        <v>Marino Miculan</v>
      </c>
      <c r="D315" s="2" t="str">
        <f t="shared" si="6"/>
        <v>Marino Miculan</v>
      </c>
      <c r="E315" s="2" t="str">
        <f t="shared" si="8"/>
        <v>1</v>
      </c>
      <c r="G315" s="2" t="str">
        <f ca="1">IFERROR(__xludf.DUMMYFUNCTION("IFERROR(TEXTJOIN("", "", TRUE, FILTER('PC history'!$G$5:$G$380,D315='PC history'!$D$5:$D$380)),"""")"),"")</f>
        <v/>
      </c>
    </row>
    <row r="316" spans="1:7" ht="13" x14ac:dyDescent="0.15">
      <c r="A316" s="2"/>
      <c r="B316" s="2" t="s">
        <v>319</v>
      </c>
      <c r="C316" s="2" t="str">
        <f t="shared" si="7"/>
        <v>Marco Peressotti</v>
      </c>
      <c r="D316" s="2" t="str">
        <f t="shared" si="6"/>
        <v>Marco Peressotti</v>
      </c>
      <c r="E316" s="2" t="str">
        <f t="shared" si="8"/>
        <v>1</v>
      </c>
      <c r="G316" s="2" t="str">
        <f ca="1">IFERROR(__xludf.DUMMYFUNCTION("IFERROR(TEXTJOIN("", "", TRUE, FILTER('PC history'!$G$5:$G$380,D316='PC history'!$D$5:$D$380)),"""")"),"")</f>
        <v/>
      </c>
    </row>
    <row r="317" spans="1:7" ht="13" x14ac:dyDescent="0.15">
      <c r="A317" s="2"/>
      <c r="B317" s="2" t="s">
        <v>320</v>
      </c>
      <c r="C317" s="2" t="str">
        <f t="shared" si="7"/>
        <v>Marco Paviotti</v>
      </c>
      <c r="D317" s="2" t="str">
        <f t="shared" si="6"/>
        <v>Marco Paviotti</v>
      </c>
      <c r="E317" s="2" t="str">
        <f t="shared" si="8"/>
        <v>1</v>
      </c>
      <c r="G317" s="2" t="str">
        <f ca="1">IFERROR(__xludf.DUMMYFUNCTION("IFERROR(TEXTJOIN("", "", TRUE, FILTER('PC history'!$G$5:$G$380,D317='PC history'!$D$5:$D$380)),"""")"),"")</f>
        <v/>
      </c>
    </row>
    <row r="318" spans="1:7" ht="13" x14ac:dyDescent="0.15">
      <c r="A318" s="2"/>
      <c r="B318" s="2" t="s">
        <v>321</v>
      </c>
      <c r="C318" s="2" t="str">
        <f t="shared" si="7"/>
        <v>Marco David</v>
      </c>
      <c r="D318" s="2" t="str">
        <f t="shared" si="6"/>
        <v>Marco David</v>
      </c>
      <c r="E318" s="2" t="str">
        <f t="shared" si="8"/>
        <v>1</v>
      </c>
      <c r="G318" s="2" t="str">
        <f ca="1">IFERROR(__xludf.DUMMYFUNCTION("IFERROR(TEXTJOIN("", "", TRUE, FILTER('PC history'!$G$5:$G$380,D318='PC history'!$D$5:$D$380)),"""")"),"")</f>
        <v/>
      </c>
    </row>
    <row r="319" spans="1:7" ht="13" x14ac:dyDescent="0.15">
      <c r="A319" s="2"/>
      <c r="B319" s="2" t="s">
        <v>322</v>
      </c>
      <c r="C319" s="2" t="str">
        <f t="shared" si="7"/>
        <v>Marco A. Feliú</v>
      </c>
      <c r="D319" s="2" t="str">
        <f t="shared" si="6"/>
        <v>Marco A. Feliú</v>
      </c>
      <c r="E319" s="2" t="str">
        <f t="shared" si="8"/>
        <v>1</v>
      </c>
      <c r="G319" s="2" t="str">
        <f ca="1">IFERROR(__xludf.DUMMYFUNCTION("IFERROR(TEXTJOIN("", "", TRUE, FILTER('PC history'!$G$5:$G$380,D319='PC history'!$D$5:$D$380)),"""")"),"")</f>
        <v/>
      </c>
    </row>
    <row r="320" spans="1:7" ht="13" x14ac:dyDescent="0.15">
      <c r="A320" s="2"/>
      <c r="B320" s="2" t="s">
        <v>323</v>
      </c>
      <c r="C320" s="2" t="str">
        <f t="shared" si="7"/>
        <v>Marc Hermes</v>
      </c>
      <c r="D320" s="2" t="str">
        <f t="shared" si="6"/>
        <v>Marc Hermes</v>
      </c>
      <c r="E320" s="2" t="str">
        <f t="shared" si="8"/>
        <v>1</v>
      </c>
      <c r="G320" s="2" t="str">
        <f ca="1">IFERROR(__xludf.DUMMYFUNCTION("IFERROR(TEXTJOIN("", "", TRUE, FILTER('PC history'!$G$5:$G$380,D320='PC history'!$D$5:$D$380)),"""")"),"")</f>
        <v/>
      </c>
    </row>
    <row r="321" spans="1:7" ht="13" x14ac:dyDescent="0.15">
      <c r="A321" s="2"/>
      <c r="B321" s="2" t="s">
        <v>324</v>
      </c>
      <c r="C321" s="2" t="str">
        <f t="shared" si="7"/>
        <v>Marc Cavazza</v>
      </c>
      <c r="D321" s="2" t="str">
        <f t="shared" si="6"/>
        <v>Marc Cavazza</v>
      </c>
      <c r="E321" s="2" t="str">
        <f t="shared" si="8"/>
        <v>1</v>
      </c>
      <c r="G321" s="2" t="str">
        <f ca="1">IFERROR(__xludf.DUMMYFUNCTION("IFERROR(TEXTJOIN("", "", TRUE, FILTER('PC history'!$G$5:$G$380,D321='PC history'!$D$5:$D$380)),"""")"),"")</f>
        <v/>
      </c>
    </row>
    <row r="322" spans="1:7" ht="13" x14ac:dyDescent="0.15">
      <c r="A322" s="2"/>
      <c r="B322" s="2" t="s">
        <v>325</v>
      </c>
      <c r="C322" s="2" t="str">
        <f t="shared" si="7"/>
        <v>Marc Boyer</v>
      </c>
      <c r="D322" s="2" t="str">
        <f t="shared" si="6"/>
        <v>Marc Boyer</v>
      </c>
      <c r="E322" s="2" t="str">
        <f t="shared" si="8"/>
        <v>1</v>
      </c>
      <c r="G322" s="2" t="str">
        <f ca="1">IFERROR(__xludf.DUMMYFUNCTION("IFERROR(TEXTJOIN("", "", TRUE, FILTER('PC history'!$G$5:$G$380,D322='PC history'!$D$5:$D$380)),"""")"),"")</f>
        <v/>
      </c>
    </row>
    <row r="323" spans="1:7" ht="13" x14ac:dyDescent="0.15">
      <c r="A323" s="2"/>
      <c r="B323" s="2" t="s">
        <v>326</v>
      </c>
      <c r="C323" s="2" t="str">
        <f t="shared" si="7"/>
        <v>Manabu Hagiwara</v>
      </c>
      <c r="D323" s="2" t="str">
        <f t="shared" si="6"/>
        <v>Manabu Hagiwara</v>
      </c>
      <c r="E323" s="2" t="str">
        <f t="shared" si="8"/>
        <v>1</v>
      </c>
      <c r="G323" s="2" t="str">
        <f ca="1">IFERROR(__xludf.DUMMYFUNCTION("IFERROR(TEXTJOIN("", "", TRUE, FILTER('PC history'!$G$5:$G$380,D323='PC history'!$D$5:$D$380)),"""")"),"")</f>
        <v/>
      </c>
    </row>
    <row r="324" spans="1:7" ht="13" x14ac:dyDescent="0.15">
      <c r="A324" s="2"/>
      <c r="B324" s="2" t="s">
        <v>327</v>
      </c>
      <c r="C324" s="2" t="str">
        <f t="shared" si="7"/>
        <v>Lukasz Czajka</v>
      </c>
      <c r="D324" s="2" t="str">
        <f t="shared" si="6"/>
        <v>Lukasz Czajka</v>
      </c>
      <c r="E324" s="2" t="str">
        <f t="shared" si="8"/>
        <v>1</v>
      </c>
      <c r="G324" s="2" t="str">
        <f ca="1">IFERROR(__xludf.DUMMYFUNCTION("IFERROR(TEXTJOIN("", "", TRUE, FILTER('PC history'!$G$5:$G$380,D324='PC history'!$D$5:$D$380)),"""")"),"")</f>
        <v/>
      </c>
    </row>
    <row r="325" spans="1:7" ht="13" x14ac:dyDescent="0.15">
      <c r="A325" s="2"/>
      <c r="B325" s="2" t="s">
        <v>328</v>
      </c>
      <c r="C325" s="2" t="str">
        <f t="shared" si="7"/>
        <v>Lukas Humbel</v>
      </c>
      <c r="D325" s="2" t="str">
        <f t="shared" si="6"/>
        <v>Lukas Humbel</v>
      </c>
      <c r="E325" s="2" t="str">
        <f t="shared" si="8"/>
        <v>1</v>
      </c>
      <c r="G325" s="2" t="str">
        <f ca="1">IFERROR(__xludf.DUMMYFUNCTION("IFERROR(TEXTJOIN("", "", TRUE, FILTER('PC history'!$G$5:$G$380,D325='PC history'!$D$5:$D$380)),"""")"),"")</f>
        <v/>
      </c>
    </row>
    <row r="326" spans="1:7" ht="13" x14ac:dyDescent="0.15">
      <c r="A326" s="2"/>
      <c r="B326" s="2" t="s">
        <v>329</v>
      </c>
      <c r="C326" s="2" t="str">
        <f t="shared" si="7"/>
        <v>Lukas Bulwahn</v>
      </c>
      <c r="D326" s="2" t="str">
        <f t="shared" si="6"/>
        <v>Lukas Bulwahn</v>
      </c>
      <c r="E326" s="2" t="str">
        <f t="shared" si="8"/>
        <v>1</v>
      </c>
      <c r="G326" s="2" t="str">
        <f ca="1">IFERROR(__xludf.DUMMYFUNCTION("IFERROR(TEXTJOIN("", "", TRUE, FILTER('PC history'!$G$5:$G$380,D326='PC history'!$D$5:$D$380)),"""")"),"")</f>
        <v/>
      </c>
    </row>
    <row r="327" spans="1:7" ht="13" x14ac:dyDescent="0.15">
      <c r="A327" s="2"/>
      <c r="B327" s="2" t="s">
        <v>330</v>
      </c>
      <c r="C327" s="2" t="str">
        <f t="shared" si="7"/>
        <v>Lucas Dixon</v>
      </c>
      <c r="D327" s="2" t="str">
        <f t="shared" si="6"/>
        <v>Lucas Dixon</v>
      </c>
      <c r="E327" s="2" t="str">
        <f t="shared" si="8"/>
        <v>1</v>
      </c>
      <c r="G327" s="2" t="str">
        <f ca="1">IFERROR(__xludf.DUMMYFUNCTION("IFERROR(TEXTJOIN("", "", TRUE, FILTER('PC history'!$G$5:$G$380,D327='PC history'!$D$5:$D$380)),"""")"),"")</f>
        <v/>
      </c>
    </row>
    <row r="328" spans="1:7" ht="13" x14ac:dyDescent="0.15">
      <c r="A328" s="2"/>
      <c r="B328" s="2" t="s">
        <v>331</v>
      </c>
      <c r="C328" s="2" t="str">
        <f t="shared" si="7"/>
        <v>Luca Ciccone</v>
      </c>
      <c r="D328" s="2" t="str">
        <f t="shared" si="6"/>
        <v>Luca Ciccone</v>
      </c>
      <c r="E328" s="2" t="str">
        <f t="shared" si="8"/>
        <v>1</v>
      </c>
      <c r="G328" s="2" t="str">
        <f ca="1">IFERROR(__xludf.DUMMYFUNCTION("IFERROR(TEXTJOIN("", "", TRUE, FILTER('PC history'!$G$5:$G$380,D328='PC history'!$D$5:$D$380)),"""")"),"")</f>
        <v/>
      </c>
    </row>
    <row r="329" spans="1:7" ht="13" x14ac:dyDescent="0.15">
      <c r="A329" s="2"/>
      <c r="B329" s="2" t="s">
        <v>332</v>
      </c>
      <c r="C329" s="2" t="str">
        <f t="shared" si="7"/>
        <v>Lourdes Del Carmen González-Huesca</v>
      </c>
      <c r="D329" s="2" t="str">
        <f t="shared" si="6"/>
        <v>Lourdes Del Carmen González-Huesca</v>
      </c>
      <c r="E329" s="2" t="str">
        <f t="shared" si="8"/>
        <v>1</v>
      </c>
      <c r="G329" s="2" t="str">
        <f ca="1">IFERROR(__xludf.DUMMYFUNCTION("IFERROR(TEXTJOIN("", "", TRUE, FILTER('PC history'!$G$5:$G$380,D329='PC history'!$D$5:$D$380)),"""")"),"")</f>
        <v/>
      </c>
    </row>
    <row r="330" spans="1:7" ht="13" x14ac:dyDescent="0.15">
      <c r="A330" s="2"/>
      <c r="B330" s="2" t="s">
        <v>333</v>
      </c>
      <c r="C330" s="2" t="str">
        <f t="shared" si="7"/>
        <v>Lorenz Panny</v>
      </c>
      <c r="D330" s="2" t="str">
        <f t="shared" si="6"/>
        <v>Lorenz Panny</v>
      </c>
      <c r="E330" s="2" t="str">
        <f t="shared" si="8"/>
        <v>1</v>
      </c>
      <c r="G330" s="2" t="str">
        <f ca="1">IFERROR(__xludf.DUMMYFUNCTION("IFERROR(TEXTJOIN("", "", TRUE, FILTER('PC history'!$G$5:$G$380,D330='PC history'!$D$5:$D$380)),"""")"),"")</f>
        <v/>
      </c>
    </row>
    <row r="331" spans="1:7" ht="13" x14ac:dyDescent="0.15">
      <c r="A331" s="2"/>
      <c r="B331" s="2" t="s">
        <v>334</v>
      </c>
      <c r="C331" s="2" t="str">
        <f t="shared" si="7"/>
        <v>Lorenzo Gheri</v>
      </c>
      <c r="D331" s="2" t="str">
        <f t="shared" si="6"/>
        <v>Lorenzo Gheri</v>
      </c>
      <c r="E331" s="2" t="str">
        <f t="shared" si="8"/>
        <v>1</v>
      </c>
      <c r="G331" s="2" t="str">
        <f ca="1">IFERROR(__xludf.DUMMYFUNCTION("IFERROR(TEXTJOIN("", "", TRUE, FILTER('PC history'!$G$5:$G$380,D331='PC history'!$D$5:$D$380)),"""")"),"")</f>
        <v/>
      </c>
    </row>
    <row r="332" spans="1:7" ht="13" x14ac:dyDescent="0.15">
      <c r="A332" s="2"/>
      <c r="B332" s="2" t="s">
        <v>335</v>
      </c>
      <c r="C332" s="2" t="str">
        <f t="shared" si="7"/>
        <v>Loïc Fejoz</v>
      </c>
      <c r="D332" s="2" t="str">
        <f t="shared" si="6"/>
        <v>Loïc Fejoz</v>
      </c>
      <c r="E332" s="2" t="str">
        <f t="shared" si="8"/>
        <v>1</v>
      </c>
      <c r="G332" s="2" t="str">
        <f ca="1">IFERROR(__xludf.DUMMYFUNCTION("IFERROR(TEXTJOIN("", "", TRUE, FILTER('PC history'!$G$5:$G$380,D332='PC history'!$D$5:$D$380)),"""")"),"")</f>
        <v/>
      </c>
    </row>
    <row r="333" spans="1:7" ht="13" x14ac:dyDescent="0.15">
      <c r="A333" s="2"/>
      <c r="B333" s="2" t="s">
        <v>336</v>
      </c>
      <c r="C333" s="2" t="str">
        <f t="shared" si="7"/>
        <v>Liyi Li</v>
      </c>
      <c r="D333" s="2" t="str">
        <f t="shared" si="6"/>
        <v>Liyi Li</v>
      </c>
      <c r="E333" s="2" t="str">
        <f t="shared" si="8"/>
        <v>1</v>
      </c>
      <c r="G333" s="2" t="str">
        <f ca="1">IFERROR(__xludf.DUMMYFUNCTION("IFERROR(TEXTJOIN("", "", TRUE, FILTER('PC history'!$G$5:$G$380,D333='PC history'!$D$5:$D$380)),"""")"),"")</f>
        <v/>
      </c>
    </row>
    <row r="334" spans="1:7" ht="13" x14ac:dyDescent="0.15">
      <c r="A334" s="2"/>
      <c r="B334" s="2" t="s">
        <v>337</v>
      </c>
      <c r="C334" s="2" t="str">
        <f t="shared" si="7"/>
        <v>Li-yao Xia</v>
      </c>
      <c r="D334" s="2" t="str">
        <f t="shared" si="6"/>
        <v>Li-yao Xia</v>
      </c>
      <c r="E334" s="2" t="str">
        <f t="shared" si="8"/>
        <v>1</v>
      </c>
      <c r="G334" s="2" t="str">
        <f ca="1">IFERROR(__xludf.DUMMYFUNCTION("IFERROR(TEXTJOIN("", "", TRUE, FILTER('PC history'!$G$5:$G$380,D334='PC history'!$D$5:$D$380)),"""")"),"")</f>
        <v/>
      </c>
    </row>
    <row r="335" spans="1:7" ht="13" x14ac:dyDescent="0.15">
      <c r="A335" s="2"/>
      <c r="B335" s="2" t="s">
        <v>338</v>
      </c>
      <c r="C335" s="2" t="str">
        <f t="shared" si="7"/>
        <v>Liya Liu</v>
      </c>
      <c r="D335" s="2" t="str">
        <f t="shared" si="6"/>
        <v>Liya Liu</v>
      </c>
      <c r="E335" s="2" t="str">
        <f t="shared" si="8"/>
        <v>1</v>
      </c>
      <c r="G335" s="2" t="str">
        <f ca="1">IFERROR(__xludf.DUMMYFUNCTION("IFERROR(TEXTJOIN("", "", TRUE, FILTER('PC history'!$G$5:$G$380,D335='PC history'!$D$5:$D$380)),"""")"),"")</f>
        <v/>
      </c>
    </row>
    <row r="336" spans="1:7" ht="13" x14ac:dyDescent="0.15">
      <c r="A336" s="2"/>
      <c r="B336" s="2" t="s">
        <v>339</v>
      </c>
      <c r="C336" s="2" t="str">
        <f t="shared" si="7"/>
        <v>Liron Cohen</v>
      </c>
      <c r="D336" s="2" t="str">
        <f t="shared" si="6"/>
        <v>Liron Cohen</v>
      </c>
      <c r="E336" s="2" t="str">
        <f t="shared" si="8"/>
        <v>1</v>
      </c>
      <c r="G336" s="2" t="str">
        <f ca="1">IFERROR(__xludf.DUMMYFUNCTION("IFERROR(TEXTJOIN("", "", TRUE, FILTER('PC history'!$G$5:$G$380,D336='PC history'!$D$5:$D$380)),"""")"),"2021 (PC Chair)")</f>
        <v>2021 (PC Chair)</v>
      </c>
    </row>
    <row r="337" spans="1:7" ht="13" x14ac:dyDescent="0.15">
      <c r="A337" s="2"/>
      <c r="B337" s="2" t="s">
        <v>340</v>
      </c>
      <c r="C337" s="2" t="str">
        <f t="shared" si="7"/>
        <v>Liam O'Connor</v>
      </c>
      <c r="D337" s="2" t="str">
        <f t="shared" si="6"/>
        <v>Liam O'Connor</v>
      </c>
      <c r="E337" s="2" t="str">
        <f t="shared" si="8"/>
        <v>1</v>
      </c>
      <c r="G337" s="2" t="str">
        <f ca="1">IFERROR(__xludf.DUMMYFUNCTION("IFERROR(TEXTJOIN("", "", TRUE, FILTER('PC history'!$G$5:$G$380,D337='PC history'!$D$5:$D$380)),"""")"),"")</f>
        <v/>
      </c>
    </row>
    <row r="338" spans="1:7" ht="13" x14ac:dyDescent="0.15">
      <c r="A338" s="2"/>
      <c r="B338" s="2" t="s">
        <v>341</v>
      </c>
      <c r="C338" s="2" t="str">
        <f t="shared" si="7"/>
        <v>Leonidas Lampropoulos</v>
      </c>
      <c r="D338" s="2" t="str">
        <f t="shared" si="6"/>
        <v>Leonidas Lampropoulos</v>
      </c>
      <c r="E338" s="2" t="str">
        <f t="shared" si="8"/>
        <v>1</v>
      </c>
      <c r="G338" s="2" t="str">
        <f ca="1">IFERROR(__xludf.DUMMYFUNCTION("IFERROR(TEXTJOIN("", "", TRUE, FILTER('PC history'!$G$5:$G$380,D338='PC history'!$D$5:$D$380)),"""")"),"")</f>
        <v/>
      </c>
    </row>
    <row r="339" spans="1:7" ht="13" x14ac:dyDescent="0.15">
      <c r="A339" s="2"/>
      <c r="B339" s="2" t="s">
        <v>342</v>
      </c>
      <c r="C339" s="2" t="str">
        <f t="shared" si="7"/>
        <v>Lennard Gäher</v>
      </c>
      <c r="D339" s="2" t="str">
        <f t="shared" si="6"/>
        <v>Lennard Gäher</v>
      </c>
      <c r="E339" s="2" t="str">
        <f t="shared" si="8"/>
        <v>1</v>
      </c>
      <c r="G339" s="2" t="str">
        <f ca="1">IFERROR(__xludf.DUMMYFUNCTION("IFERROR(TEXTJOIN("", "", TRUE, FILTER('PC history'!$G$5:$G$380,D339='PC history'!$D$5:$D$380)),"""")"),"")</f>
        <v/>
      </c>
    </row>
    <row r="340" spans="1:7" ht="13" x14ac:dyDescent="0.15">
      <c r="A340" s="2"/>
      <c r="B340" s="2" t="s">
        <v>343</v>
      </c>
      <c r="C340" s="2" t="str">
        <f t="shared" si="7"/>
        <v>Laurence Rideau</v>
      </c>
      <c r="D340" s="2" t="str">
        <f t="shared" si="6"/>
        <v>Laurence Rideau</v>
      </c>
      <c r="E340" s="2" t="str">
        <f t="shared" si="8"/>
        <v>1</v>
      </c>
      <c r="G340" s="2" t="str">
        <f ca="1">IFERROR(__xludf.DUMMYFUNCTION("IFERROR(TEXTJOIN("", "", TRUE, FILTER('PC history'!$G$5:$G$380,D340='PC history'!$D$5:$D$380)),"""")"),"")</f>
        <v/>
      </c>
    </row>
    <row r="341" spans="1:7" ht="13" x14ac:dyDescent="0.15">
      <c r="A341" s="2"/>
      <c r="B341" s="2" t="s">
        <v>344</v>
      </c>
      <c r="C341" s="2" t="str">
        <f t="shared" si="7"/>
        <v>Laurence Pierre</v>
      </c>
      <c r="D341" s="2" t="str">
        <f t="shared" si="6"/>
        <v>Laurence Pierre</v>
      </c>
      <c r="E341" s="2" t="str">
        <f t="shared" si="8"/>
        <v>1</v>
      </c>
      <c r="G341" s="2" t="str">
        <f ca="1">IFERROR(__xludf.DUMMYFUNCTION("IFERROR(TEXTJOIN("", "", TRUE, FILTER('PC history'!$G$5:$G$380,D341='PC history'!$D$5:$D$380)),"""")"),"2013")</f>
        <v>2013</v>
      </c>
    </row>
    <row r="342" spans="1:7" ht="13" x14ac:dyDescent="0.15">
      <c r="A342" s="2"/>
      <c r="B342" s="2" t="s">
        <v>345</v>
      </c>
      <c r="C342" s="2" t="str">
        <f t="shared" si="7"/>
        <v>Lars Noschinski</v>
      </c>
      <c r="D342" s="2" t="str">
        <f t="shared" si="6"/>
        <v>Lars Noschinski</v>
      </c>
      <c r="E342" s="2" t="str">
        <f t="shared" si="8"/>
        <v>1</v>
      </c>
      <c r="G342" s="2" t="str">
        <f ca="1">IFERROR(__xludf.DUMMYFUNCTION("IFERROR(TEXTJOIN("", "", TRUE, FILTER('PC history'!$G$5:$G$380,D342='PC history'!$D$5:$D$380)),"""")"),"")</f>
        <v/>
      </c>
    </row>
    <row r="343" spans="1:7" ht="13" x14ac:dyDescent="0.15">
      <c r="A343" s="2"/>
      <c r="B343" s="2" t="s">
        <v>346</v>
      </c>
      <c r="C343" s="2" t="str">
        <f t="shared" si="7"/>
        <v>K. Rustan M. Leino</v>
      </c>
      <c r="D343" s="2" t="str">
        <f t="shared" si="6"/>
        <v>K. Rustan M. Leino</v>
      </c>
      <c r="E343" s="2" t="str">
        <f t="shared" si="8"/>
        <v>1</v>
      </c>
      <c r="G343" s="2" t="str">
        <f ca="1">IFERROR(__xludf.DUMMYFUNCTION("IFERROR(TEXTJOIN("", "", TRUE, FILTER('PC history'!$G$5:$G$380,D343='PC history'!$D$5:$D$380)),"""")"),"")</f>
        <v/>
      </c>
    </row>
    <row r="344" spans="1:7" ht="13" x14ac:dyDescent="0.15">
      <c r="A344" s="2"/>
      <c r="B344" s="2" t="s">
        <v>347</v>
      </c>
      <c r="C344" s="2" t="str">
        <f t="shared" si="7"/>
        <v>Konstantin Solomatov</v>
      </c>
      <c r="D344" s="2" t="str">
        <f t="shared" si="6"/>
        <v>Konstantin Solomatov</v>
      </c>
      <c r="E344" s="2" t="str">
        <f t="shared" si="8"/>
        <v>1</v>
      </c>
      <c r="G344" s="2" t="str">
        <f ca="1">IFERROR(__xludf.DUMMYFUNCTION("IFERROR(TEXTJOIN("", "", TRUE, FILTER('PC history'!$G$5:$G$380,D344='PC history'!$D$5:$D$380)),"""")"),"")</f>
        <v/>
      </c>
    </row>
    <row r="345" spans="1:7" ht="13" x14ac:dyDescent="0.15">
      <c r="A345" s="2"/>
      <c r="B345" s="2" t="s">
        <v>348</v>
      </c>
      <c r="C345" s="2" t="str">
        <f t="shared" si="7"/>
        <v>Konrad Slind</v>
      </c>
      <c r="D345" s="2" t="str">
        <f t="shared" si="6"/>
        <v>Konrad Slind</v>
      </c>
      <c r="E345" s="2" t="str">
        <f t="shared" si="8"/>
        <v>1</v>
      </c>
      <c r="G345" s="2" t="str">
        <f ca="1">IFERROR(__xludf.DUMMYFUNCTION("IFERROR(TEXTJOIN("", "", TRUE, FILTER('PC history'!$G$5:$G$380,D345='PC history'!$D$5:$D$380)),"""")"),"2015, 2010, 2011")</f>
        <v>2015, 2010, 2011</v>
      </c>
    </row>
    <row r="346" spans="1:7" ht="13" x14ac:dyDescent="0.15">
      <c r="A346" s="2"/>
      <c r="B346" s="2" t="s">
        <v>349</v>
      </c>
      <c r="C346" s="2" t="str">
        <f t="shared" si="7"/>
        <v>Kirstin Peters</v>
      </c>
      <c r="D346" s="2" t="str">
        <f t="shared" si="6"/>
        <v>Kirstin Peters</v>
      </c>
      <c r="E346" s="2" t="str">
        <f t="shared" si="8"/>
        <v>1</v>
      </c>
      <c r="G346" s="2" t="str">
        <f ca="1">IFERROR(__xludf.DUMMYFUNCTION("IFERROR(TEXTJOIN("", "", TRUE, FILTER('PC history'!$G$5:$G$380,D346='PC history'!$D$5:$D$380)),"""")"),"")</f>
        <v/>
      </c>
    </row>
    <row r="347" spans="1:7" ht="13" x14ac:dyDescent="0.15">
      <c r="A347" s="2"/>
      <c r="B347" s="2" t="s">
        <v>350</v>
      </c>
      <c r="C347" s="2" t="str">
        <f t="shared" si="7"/>
        <v>Kim S. Larsen</v>
      </c>
      <c r="D347" s="2" t="str">
        <f t="shared" si="6"/>
        <v>Kim S. Larsen</v>
      </c>
      <c r="E347" s="2" t="str">
        <f t="shared" si="8"/>
        <v>1</v>
      </c>
      <c r="G347" s="2" t="str">
        <f ca="1">IFERROR(__xludf.DUMMYFUNCTION("IFERROR(TEXTJOIN("", "", TRUE, FILTER('PC history'!$G$5:$G$380,D347='PC history'!$D$5:$D$380)),"""")"),"")</f>
        <v/>
      </c>
    </row>
    <row r="348" spans="1:7" ht="13" x14ac:dyDescent="0.15">
      <c r="A348" s="2"/>
      <c r="B348" s="2" t="s">
        <v>351</v>
      </c>
      <c r="C348" s="2" t="str">
        <f t="shared" si="7"/>
        <v>Kevin Buzzard</v>
      </c>
      <c r="D348" s="2" t="str">
        <f t="shared" si="6"/>
        <v>Kevin Buzzard</v>
      </c>
      <c r="E348" s="2" t="str">
        <f t="shared" si="8"/>
        <v>1</v>
      </c>
      <c r="G348" s="2" t="str">
        <f ca="1">IFERROR(__xludf.DUMMYFUNCTION("IFERROR(TEXTJOIN("", "", TRUE, FILTER('PC history'!$G$5:$G$380,D348='PC history'!$D$5:$D$380)),"""")"),"")</f>
        <v/>
      </c>
    </row>
    <row r="349" spans="1:7" ht="13" x14ac:dyDescent="0.15">
      <c r="A349" s="2"/>
      <c r="B349" s="2" t="s">
        <v>352</v>
      </c>
      <c r="C349" s="2" t="str">
        <f t="shared" si="7"/>
        <v>Kesha Hietala</v>
      </c>
      <c r="D349" s="2" t="str">
        <f t="shared" si="6"/>
        <v>Kesha Hietala</v>
      </c>
      <c r="E349" s="2" t="str">
        <f t="shared" si="8"/>
        <v>1</v>
      </c>
      <c r="G349" s="2" t="str">
        <f ca="1">IFERROR(__xludf.DUMMYFUNCTION("IFERROR(TEXTJOIN("", "", TRUE, FILTER('PC history'!$G$5:$G$380,D349='PC history'!$D$5:$D$380)),"""")"),"")</f>
        <v/>
      </c>
    </row>
    <row r="350" spans="1:7" ht="13" x14ac:dyDescent="0.15">
      <c r="A350" s="2"/>
      <c r="B350" s="2" t="s">
        <v>353</v>
      </c>
      <c r="C350" s="2" t="str">
        <f t="shared" si="7"/>
        <v>Kento Emoto</v>
      </c>
      <c r="D350" s="2" t="str">
        <f t="shared" si="6"/>
        <v>Kento Emoto</v>
      </c>
      <c r="E350" s="2" t="str">
        <f t="shared" si="8"/>
        <v>1</v>
      </c>
      <c r="G350" s="2" t="str">
        <f ca="1">IFERROR(__xludf.DUMMYFUNCTION("IFERROR(TEXTJOIN("", "", TRUE, FILTER('PC history'!$G$5:$G$380,D350='PC history'!$D$5:$D$380)),"""")"),"")</f>
        <v/>
      </c>
    </row>
    <row r="351" spans="1:7" ht="13" x14ac:dyDescent="0.15">
      <c r="A351" s="2"/>
      <c r="B351" s="2" t="s">
        <v>354</v>
      </c>
      <c r="C351" s="2" t="str">
        <f t="shared" si="7"/>
        <v>Kenneth Roe</v>
      </c>
      <c r="D351" s="2" t="str">
        <f t="shared" si="6"/>
        <v>Kenneth Roe</v>
      </c>
      <c r="E351" s="2" t="str">
        <f t="shared" si="8"/>
        <v>1</v>
      </c>
      <c r="G351" s="2" t="str">
        <f ca="1">IFERROR(__xludf.DUMMYFUNCTION("IFERROR(TEXTJOIN("", "", TRUE, FILTER('PC history'!$G$5:$G$380,D351='PC history'!$D$5:$D$380)),"""")"),"")</f>
        <v/>
      </c>
    </row>
    <row r="352" spans="1:7" ht="13" x14ac:dyDescent="0.15">
      <c r="A352" s="2"/>
      <c r="B352" s="2" t="s">
        <v>355</v>
      </c>
      <c r="C352" s="2" t="str">
        <f t="shared" si="7"/>
        <v>Kenji Miyamoto</v>
      </c>
      <c r="D352" s="2" t="str">
        <f t="shared" si="6"/>
        <v>Kenji Miyamoto</v>
      </c>
      <c r="E352" s="2" t="str">
        <f t="shared" si="8"/>
        <v>1</v>
      </c>
      <c r="G352" s="2" t="str">
        <f ca="1">IFERROR(__xludf.DUMMYFUNCTION("IFERROR(TEXTJOIN("", "", TRUE, FILTER('PC history'!$G$5:$G$380,D352='PC history'!$D$5:$D$380)),"""")"),"")</f>
        <v/>
      </c>
    </row>
    <row r="353" spans="1:7" ht="13" x14ac:dyDescent="0.15">
      <c r="A353" s="2"/>
      <c r="B353" s="2" t="s">
        <v>356</v>
      </c>
      <c r="C353" s="2" t="str">
        <f t="shared" si="7"/>
        <v>Kecheng Hao</v>
      </c>
      <c r="D353" s="2" t="str">
        <f t="shared" si="6"/>
        <v>Kecheng Hao</v>
      </c>
      <c r="E353" s="2" t="str">
        <f t="shared" si="8"/>
        <v>1</v>
      </c>
      <c r="G353" s="2" t="str">
        <f ca="1">IFERROR(__xludf.DUMMYFUNCTION("IFERROR(TEXTJOIN("", "", TRUE, FILTER('PC history'!$G$5:$G$380,D353='PC history'!$D$5:$D$380)),"""")"),"")</f>
        <v/>
      </c>
    </row>
    <row r="354" spans="1:7" ht="13" x14ac:dyDescent="0.15">
      <c r="A354" s="2"/>
      <c r="B354" s="2" t="s">
        <v>357</v>
      </c>
      <c r="C354" s="2" t="str">
        <f t="shared" si="7"/>
        <v>Kazunari Tanaka</v>
      </c>
      <c r="D354" s="2" t="str">
        <f t="shared" si="6"/>
        <v>Kazunari Tanaka</v>
      </c>
      <c r="E354" s="2" t="str">
        <f t="shared" si="8"/>
        <v>1</v>
      </c>
      <c r="G354" s="2" t="str">
        <f ca="1">IFERROR(__xludf.DUMMYFUNCTION("IFERROR(TEXTJOIN("", "", TRUE, FILTER('PC history'!$G$5:$G$380,D354='PC history'!$D$5:$D$380)),"""")"),"")</f>
        <v/>
      </c>
    </row>
    <row r="355" spans="1:7" ht="13" x14ac:dyDescent="0.15">
      <c r="A355" s="2"/>
      <c r="B355" s="2" t="s">
        <v>358</v>
      </c>
      <c r="C355" s="2" t="str">
        <f t="shared" si="7"/>
        <v>Kaustuv Chaudhuri</v>
      </c>
      <c r="D355" s="2" t="str">
        <f t="shared" si="6"/>
        <v>Kaustuv Chaudhuri</v>
      </c>
      <c r="E355" s="2" t="str">
        <f t="shared" si="8"/>
        <v>1</v>
      </c>
      <c r="G355" s="2" t="str">
        <f ca="1">IFERROR(__xludf.DUMMYFUNCTION("IFERROR(TEXTJOIN("", "", TRUE, FILTER('PC history'!$G$5:$G$380,D355='PC history'!$D$5:$D$380)),"""")"),"")</f>
        <v/>
      </c>
    </row>
    <row r="356" spans="1:7" ht="13" x14ac:dyDescent="0.15">
      <c r="A356" s="2"/>
      <c r="B356" s="2" t="s">
        <v>359</v>
      </c>
      <c r="C356" s="2" t="str">
        <f t="shared" si="7"/>
        <v>Kathrin Stark</v>
      </c>
      <c r="D356" s="2" t="str">
        <f t="shared" si="6"/>
        <v>Kathrin Stark</v>
      </c>
      <c r="E356" s="2" t="str">
        <f t="shared" si="8"/>
        <v>1</v>
      </c>
      <c r="G356" s="2" t="str">
        <f ca="1">IFERROR(__xludf.DUMMYFUNCTION("IFERROR(TEXTJOIN("", "", TRUE, FILTER('PC history'!$G$5:$G$380,D356='PC history'!$D$5:$D$380)),"""")"),"")</f>
        <v/>
      </c>
    </row>
    <row r="357" spans="1:7" ht="13" x14ac:dyDescent="0.15">
      <c r="A357" s="2"/>
      <c r="B357" s="2" t="s">
        <v>360</v>
      </c>
      <c r="C357" s="2" t="str">
        <f t="shared" si="7"/>
        <v>Kathleen Fisher</v>
      </c>
      <c r="D357" s="2" t="str">
        <f t="shared" si="6"/>
        <v>Kathleen Fisher</v>
      </c>
      <c r="E357" s="2" t="str">
        <f t="shared" si="8"/>
        <v>1</v>
      </c>
      <c r="G357" s="2" t="str">
        <f ca="1">IFERROR(__xludf.DUMMYFUNCTION("IFERROR(TEXTJOIN("", "", TRUE, FILTER('PC history'!$G$5:$G$380,D357='PC history'!$D$5:$D$380)),"""")"),"")</f>
        <v/>
      </c>
    </row>
    <row r="358" spans="1:7" ht="13" x14ac:dyDescent="0.15">
      <c r="A358" s="2"/>
      <c r="B358" s="2" t="s">
        <v>361</v>
      </c>
      <c r="C358" s="2" t="str">
        <f t="shared" si="7"/>
        <v>Katherine Cordwell</v>
      </c>
      <c r="D358" s="2" t="str">
        <f t="shared" si="6"/>
        <v>Katherine Cordwell</v>
      </c>
      <c r="E358" s="2" t="str">
        <f t="shared" si="8"/>
        <v>1</v>
      </c>
      <c r="G358" s="2" t="str">
        <f ca="1">IFERROR(__xludf.DUMMYFUNCTION("IFERROR(TEXTJOIN("", "", TRUE, FILTER('PC history'!$G$5:$G$380,D358='PC history'!$D$5:$D$380)),"""")"),"")</f>
        <v/>
      </c>
    </row>
    <row r="359" spans="1:7" ht="13" x14ac:dyDescent="0.15">
      <c r="A359" s="2"/>
      <c r="B359" s="2" t="s">
        <v>362</v>
      </c>
      <c r="C359" s="2" t="str">
        <f t="shared" si="7"/>
        <v>Jürgen Giesl</v>
      </c>
      <c r="D359" s="2" t="str">
        <f t="shared" si="6"/>
        <v>Jürgen Giesl</v>
      </c>
      <c r="E359" s="2" t="str">
        <f t="shared" si="8"/>
        <v>1</v>
      </c>
      <c r="G359" s="2" t="str">
        <f ca="1">IFERROR(__xludf.DUMMYFUNCTION("IFERROR(TEXTJOIN("", "", TRUE, FILTER('PC history'!$G$5:$G$380,D359='PC history'!$D$5:$D$380)),"""")"),"")</f>
        <v/>
      </c>
    </row>
    <row r="360" spans="1:7" ht="13" x14ac:dyDescent="0.15">
      <c r="A360" s="2"/>
      <c r="B360" s="2" t="s">
        <v>363</v>
      </c>
      <c r="C360" s="2" t="str">
        <f t="shared" si="7"/>
        <v>Julien Tesson</v>
      </c>
      <c r="D360" s="2" t="str">
        <f t="shared" si="6"/>
        <v>Julien Tesson</v>
      </c>
      <c r="E360" s="2" t="str">
        <f t="shared" si="8"/>
        <v>1</v>
      </c>
      <c r="G360" s="2" t="str">
        <f ca="1">IFERROR(__xludf.DUMMYFUNCTION("IFERROR(TEXTJOIN("", "", TRUE, FILTER('PC history'!$G$5:$G$380,D360='PC history'!$D$5:$D$380)),"""")"),"")</f>
        <v/>
      </c>
    </row>
    <row r="361" spans="1:7" ht="13" x14ac:dyDescent="0.15">
      <c r="A361" s="2"/>
      <c r="B361" s="2" t="s">
        <v>364</v>
      </c>
      <c r="C361" s="2" t="str">
        <f t="shared" si="7"/>
        <v>Julien Forest</v>
      </c>
      <c r="D361" s="2" t="str">
        <f t="shared" si="6"/>
        <v>Julien Forest</v>
      </c>
      <c r="E361" s="2" t="str">
        <f t="shared" si="8"/>
        <v>1</v>
      </c>
      <c r="G361" s="2" t="str">
        <f ca="1">IFERROR(__xludf.DUMMYFUNCTION("IFERROR(TEXTJOIN("", "", TRUE, FILTER('PC history'!$G$5:$G$380,D361='PC history'!$D$5:$D$380)),"""")"),"")</f>
        <v/>
      </c>
    </row>
    <row r="362" spans="1:7" ht="13" x14ac:dyDescent="0.15">
      <c r="A362" s="2"/>
      <c r="B362" s="2" t="s">
        <v>365</v>
      </c>
      <c r="C362" s="2" t="str">
        <f t="shared" si="7"/>
        <v>Julian Rosemann</v>
      </c>
      <c r="D362" s="2" t="str">
        <f t="shared" si="6"/>
        <v>Julian Rosemann</v>
      </c>
      <c r="E362" s="2" t="str">
        <f t="shared" si="8"/>
        <v>1</v>
      </c>
      <c r="G362" s="2" t="str">
        <f ca="1">IFERROR(__xludf.DUMMYFUNCTION("IFERROR(TEXTJOIN("", "", TRUE, FILTER('PC history'!$G$5:$G$380,D362='PC history'!$D$5:$D$380)),"""")"),"")</f>
        <v/>
      </c>
    </row>
    <row r="363" spans="1:7" ht="13" x14ac:dyDescent="0.15">
      <c r="A363" s="2"/>
      <c r="B363" s="2" t="s">
        <v>366</v>
      </c>
      <c r="C363" s="2" t="str">
        <f t="shared" si="7"/>
        <v>Julian Nagele</v>
      </c>
      <c r="D363" s="2" t="str">
        <f t="shared" si="6"/>
        <v>Julian Nagele</v>
      </c>
      <c r="E363" s="2" t="str">
        <f t="shared" si="8"/>
        <v>1</v>
      </c>
      <c r="G363" s="2" t="str">
        <f ca="1">IFERROR(__xludf.DUMMYFUNCTION("IFERROR(TEXTJOIN("", "", TRUE, FILTER('PC history'!$G$5:$G$380,D363='PC history'!$D$5:$D$380)),"""")"),"")</f>
        <v/>
      </c>
    </row>
    <row r="364" spans="1:7" ht="13" x14ac:dyDescent="0.15">
      <c r="A364" s="2"/>
      <c r="B364" s="2" t="s">
        <v>367</v>
      </c>
      <c r="C364" s="2" t="str">
        <f t="shared" si="7"/>
        <v>Julian Brunner</v>
      </c>
      <c r="D364" s="2" t="str">
        <f t="shared" si="6"/>
        <v>Julian Brunner</v>
      </c>
      <c r="E364" s="2" t="str">
        <f t="shared" si="8"/>
        <v>1</v>
      </c>
      <c r="G364" s="2" t="str">
        <f ca="1">IFERROR(__xludf.DUMMYFUNCTION("IFERROR(TEXTJOIN("", "", TRUE, FILTER('PC history'!$G$5:$G$380,D364='PC history'!$D$5:$D$380)),"""")"),"")</f>
        <v/>
      </c>
    </row>
    <row r="365" spans="1:7" ht="13" x14ac:dyDescent="0.15">
      <c r="A365" s="2"/>
      <c r="B365" s="2" t="s">
        <v>368</v>
      </c>
      <c r="C365" s="2" t="str">
        <f t="shared" si="7"/>
        <v>Juan Manuel Crespo</v>
      </c>
      <c r="D365" s="2" t="str">
        <f t="shared" si="6"/>
        <v>Juan Manuel Crespo</v>
      </c>
      <c r="E365" s="2" t="str">
        <f t="shared" si="8"/>
        <v>1</v>
      </c>
      <c r="G365" s="2" t="str">
        <f ca="1">IFERROR(__xludf.DUMMYFUNCTION("IFERROR(TEXTJOIN("", "", TRUE, FILTER('PC history'!$G$5:$G$380,D365='PC history'!$D$5:$D$380)),"""")"),"")</f>
        <v/>
      </c>
    </row>
    <row r="366" spans="1:7" ht="13" x14ac:dyDescent="0.15">
      <c r="A366" s="2"/>
      <c r="B366" s="2" t="s">
        <v>369</v>
      </c>
      <c r="C366" s="2" t="str">
        <f t="shared" si="7"/>
        <v>Joshua Chen</v>
      </c>
      <c r="D366" s="2" t="str">
        <f t="shared" si="6"/>
        <v>Joshua Chen</v>
      </c>
      <c r="E366" s="2" t="str">
        <f t="shared" si="8"/>
        <v>1</v>
      </c>
      <c r="G366" s="2" t="str">
        <f ca="1">IFERROR(__xludf.DUMMYFUNCTION("IFERROR(TEXTJOIN("", "", TRUE, FILTER('PC history'!$G$5:$G$380,D366='PC history'!$D$5:$D$380)),"""")"),"")</f>
        <v/>
      </c>
    </row>
    <row r="367" spans="1:7" ht="13" x14ac:dyDescent="0.15">
      <c r="A367" s="2"/>
      <c r="B367" s="2" t="s">
        <v>370</v>
      </c>
      <c r="C367" s="2" t="str">
        <f t="shared" si="7"/>
        <v>Joseph Tassarotti</v>
      </c>
      <c r="D367" s="2" t="str">
        <f t="shared" si="6"/>
        <v>Joseph Tassarotti</v>
      </c>
      <c r="E367" s="2" t="str">
        <f t="shared" si="8"/>
        <v>1</v>
      </c>
      <c r="G367" s="2" t="str">
        <f ca="1">IFERROR(__xludf.DUMMYFUNCTION("IFERROR(TEXTJOIN("", "", TRUE, FILTER('PC history'!$G$5:$G$380,D367='PC history'!$D$5:$D$380)),"""")"),"")</f>
        <v/>
      </c>
    </row>
    <row r="368" spans="1:7" ht="13" x14ac:dyDescent="0.15">
      <c r="A368" s="2"/>
      <c r="B368" s="2" t="s">
        <v>371</v>
      </c>
      <c r="C368" s="2" t="str">
        <f t="shared" si="7"/>
        <v>José Meseguer</v>
      </c>
      <c r="D368" s="2" t="str">
        <f t="shared" si="6"/>
        <v>José Meseguer</v>
      </c>
      <c r="E368" s="2" t="str">
        <f t="shared" si="8"/>
        <v>1</v>
      </c>
      <c r="G368" s="2" t="str">
        <f ca="1">IFERROR(__xludf.DUMMYFUNCTION("IFERROR(TEXTJOIN("", "", TRUE, FILTER('PC history'!$G$5:$G$380,D368='PC history'!$D$5:$D$380)),"""")"),"")</f>
        <v/>
      </c>
    </row>
    <row r="369" spans="1:7" ht="13" x14ac:dyDescent="0.15">
      <c r="A369" s="2"/>
      <c r="B369" s="2" t="s">
        <v>372</v>
      </c>
      <c r="C369" s="2" t="str">
        <f t="shared" si="7"/>
        <v>Jose Divasón</v>
      </c>
      <c r="D369" s="2" t="str">
        <f t="shared" si="6"/>
        <v>Jose Divasón</v>
      </c>
      <c r="E369" s="2" t="str">
        <f t="shared" si="8"/>
        <v>1</v>
      </c>
      <c r="G369" s="2" t="str">
        <f ca="1">IFERROR(__xludf.DUMMYFUNCTION("IFERROR(TEXTJOIN("", "", TRUE, FILTER('PC history'!$G$5:$G$380,D369='PC history'!$D$5:$D$380)),"""")"),"")</f>
        <v/>
      </c>
    </row>
    <row r="370" spans="1:7" ht="13" x14ac:dyDescent="0.15">
      <c r="A370" s="2"/>
      <c r="B370" s="2" t="s">
        <v>373</v>
      </c>
      <c r="C370" s="2" t="str">
        <f t="shared" si="7"/>
        <v>Jörg Endrullis</v>
      </c>
      <c r="D370" s="2" t="str">
        <f t="shared" si="6"/>
        <v>Jörg Endrullis</v>
      </c>
      <c r="E370" s="2" t="str">
        <f t="shared" si="8"/>
        <v>1</v>
      </c>
      <c r="G370" s="2" t="str">
        <f ca="1">IFERROR(__xludf.DUMMYFUNCTION("IFERROR(TEXTJOIN("", "", TRUE, FILTER('PC history'!$G$5:$G$380,D370='PC history'!$D$5:$D$380)),"""")"),"")</f>
        <v/>
      </c>
    </row>
    <row r="371" spans="1:7" ht="13" x14ac:dyDescent="0.15">
      <c r="A371" s="2"/>
      <c r="B371" s="2" t="s">
        <v>374</v>
      </c>
      <c r="C371" s="2" t="str">
        <f t="shared" si="7"/>
        <v>Jonas Schöpf</v>
      </c>
      <c r="D371" s="2" t="str">
        <f t="shared" si="6"/>
        <v>Jonas Schöpf</v>
      </c>
      <c r="E371" s="2" t="str">
        <f t="shared" si="8"/>
        <v>1</v>
      </c>
      <c r="G371" s="2" t="str">
        <f ca="1">IFERROR(__xludf.DUMMYFUNCTION("IFERROR(TEXTJOIN("", "", TRUE, FILTER('PC history'!$G$5:$G$380,D371='PC history'!$D$5:$D$380)),"""")"),"")</f>
        <v/>
      </c>
    </row>
    <row r="372" spans="1:7" ht="13" x14ac:dyDescent="0.15">
      <c r="A372" s="2"/>
      <c r="B372" s="2" t="s">
        <v>375</v>
      </c>
      <c r="C372" s="2" t="str">
        <f t="shared" si="7"/>
        <v>Jonas Rädle</v>
      </c>
      <c r="D372" s="2" t="str">
        <f t="shared" si="6"/>
        <v>Jonas Rädle</v>
      </c>
      <c r="E372" s="2" t="str">
        <f t="shared" si="8"/>
        <v>1</v>
      </c>
      <c r="G372" s="2" t="str">
        <f ca="1">IFERROR(__xludf.DUMMYFUNCTION("IFERROR(TEXTJOIN("", "", TRUE, FILTER('PC history'!$G$5:$G$380,D372='PC history'!$D$5:$D$380)),"""")"),"")</f>
        <v/>
      </c>
    </row>
    <row r="373" spans="1:7" ht="13" x14ac:dyDescent="0.15">
      <c r="A373" s="2"/>
      <c r="B373" s="2" t="s">
        <v>376</v>
      </c>
      <c r="C373" s="2" t="str">
        <f t="shared" si="7"/>
        <v>Jonas Bayer</v>
      </c>
      <c r="D373" s="2" t="str">
        <f t="shared" si="6"/>
        <v>Jonas Bayer</v>
      </c>
      <c r="E373" s="2" t="str">
        <f t="shared" si="8"/>
        <v>1</v>
      </c>
      <c r="G373" s="2" t="str">
        <f ca="1">IFERROR(__xludf.DUMMYFUNCTION("IFERROR(TEXTJOIN("", "", TRUE, FILTER('PC history'!$G$5:$G$380,D373='PC history'!$D$5:$D$380)),"""")"),"")</f>
        <v/>
      </c>
    </row>
    <row r="374" spans="1:7" ht="13" x14ac:dyDescent="0.15">
      <c r="A374" s="2"/>
      <c r="B374" s="2" t="s">
        <v>377</v>
      </c>
      <c r="C374" s="2" t="str">
        <f t="shared" si="7"/>
        <v>John O'Leary</v>
      </c>
      <c r="D374" s="5" t="s">
        <v>378</v>
      </c>
      <c r="E374" s="2" t="str">
        <f t="shared" si="8"/>
        <v>1</v>
      </c>
      <c r="G374" s="2" t="str">
        <f ca="1">IFERROR(__xludf.DUMMYFUNCTION("IFERROR(TEXTJOIN("", "", TRUE, FILTER('PC history'!$G$5:$G$380,D374='PC history'!$D$5:$D$380)),"""")"),"2021, 2019 (Chair)")</f>
        <v>2021, 2019 (Chair)</v>
      </c>
    </row>
    <row r="375" spans="1:7" ht="13" x14ac:dyDescent="0.15">
      <c r="A375" s="2"/>
      <c r="B375" s="2" t="s">
        <v>379</v>
      </c>
      <c r="C375" s="2" t="str">
        <f t="shared" si="7"/>
        <v>John Leo</v>
      </c>
      <c r="D375" s="2" t="str">
        <f t="shared" ref="D375:D564" si="9">C375</f>
        <v>John Leo</v>
      </c>
      <c r="E375" s="2" t="str">
        <f t="shared" si="8"/>
        <v>1</v>
      </c>
      <c r="G375" s="2" t="str">
        <f ca="1">IFERROR(__xludf.DUMMYFUNCTION("IFERROR(TEXTJOIN("", "", TRUE, FILTER('PC history'!$G$5:$G$380,D375='PC history'!$D$5:$D$380)),"""")"),"")</f>
        <v/>
      </c>
    </row>
    <row r="376" spans="1:7" ht="13" x14ac:dyDescent="0.15">
      <c r="A376" s="2"/>
      <c r="B376" s="2" t="s">
        <v>380</v>
      </c>
      <c r="C376" s="2" t="str">
        <f t="shared" si="7"/>
        <v>John Harrison</v>
      </c>
      <c r="D376" s="2" t="str">
        <f t="shared" si="9"/>
        <v>John Harrison</v>
      </c>
      <c r="E376" s="2" t="str">
        <f t="shared" si="8"/>
        <v>1</v>
      </c>
      <c r="G376" s="2" t="str">
        <f ca="1">IFERROR(__xludf.DUMMYFUNCTION("IFERROR(TEXTJOIN("", "", TRUE, FILTER('PC history'!$G$5:$G$380,D376='PC history'!$D$5:$D$380)),"""")"),"2019 (Chair), 2018, 2016, 2015, 2014, 2013, 2010, 2017, 2011")</f>
        <v>2019 (Chair), 2018, 2016, 2015, 2014, 2013, 2010, 2017, 2011</v>
      </c>
    </row>
    <row r="377" spans="1:7" ht="13" x14ac:dyDescent="0.15">
      <c r="A377" s="2"/>
      <c r="B377" s="2" t="s">
        <v>381</v>
      </c>
      <c r="C377" s="2" t="str">
        <f t="shared" si="7"/>
        <v>Joe Hurd</v>
      </c>
      <c r="D377" s="2" t="str">
        <f t="shared" si="9"/>
        <v>Joe Hurd</v>
      </c>
      <c r="E377" s="2" t="str">
        <f t="shared" si="8"/>
        <v>1</v>
      </c>
      <c r="G377" s="2" t="str">
        <f ca="1">IFERROR(__xludf.DUMMYFUNCTION("IFERROR(TEXTJOIN("", "", TRUE, FILTER('PC history'!$G$5:$G$380,D377='PC history'!$D$5:$D$380)),"""")"),"2010, 2012")</f>
        <v>2010, 2012</v>
      </c>
    </row>
    <row r="378" spans="1:7" ht="13" x14ac:dyDescent="0.15">
      <c r="A378" s="2"/>
      <c r="B378" s="2" t="s">
        <v>382</v>
      </c>
      <c r="C378" s="2" t="str">
        <f t="shared" si="7"/>
        <v>Joe Hendrix</v>
      </c>
      <c r="D378" s="2" t="str">
        <f t="shared" si="9"/>
        <v>Joe Hendrix</v>
      </c>
      <c r="E378" s="2" t="str">
        <f t="shared" si="8"/>
        <v>1</v>
      </c>
      <c r="G378" s="2" t="str">
        <f ca="1">IFERROR(__xludf.DUMMYFUNCTION("IFERROR(TEXTJOIN("", "", TRUE, FILTER('PC history'!$G$5:$G$380,D378='PC history'!$D$5:$D$380)),"""")"),"")</f>
        <v/>
      </c>
    </row>
    <row r="379" spans="1:7" ht="13" x14ac:dyDescent="0.15">
      <c r="A379" s="2"/>
      <c r="B379" s="2" t="s">
        <v>383</v>
      </c>
      <c r="C379" s="2" t="str">
        <f t="shared" si="7"/>
        <v>João Paulo Pizani Flor</v>
      </c>
      <c r="D379" s="2" t="str">
        <f t="shared" si="9"/>
        <v>João Paulo Pizani Flor</v>
      </c>
      <c r="E379" s="2" t="str">
        <f t="shared" si="8"/>
        <v>1</v>
      </c>
      <c r="G379" s="2" t="str">
        <f ca="1">IFERROR(__xludf.DUMMYFUNCTION("IFERROR(TEXTJOIN("", "", TRUE, FILTER('PC history'!$G$5:$G$380,D379='PC history'!$D$5:$D$380)),"""")"),"")</f>
        <v/>
      </c>
    </row>
    <row r="380" spans="1:7" ht="13" x14ac:dyDescent="0.15">
      <c r="A380" s="2"/>
      <c r="B380" s="2" t="s">
        <v>384</v>
      </c>
      <c r="C380" s="2" t="str">
        <f t="shared" si="7"/>
        <v>João F. Ferreira</v>
      </c>
      <c r="D380" s="2" t="str">
        <f t="shared" si="9"/>
        <v>João F. Ferreira</v>
      </c>
      <c r="E380" s="2" t="str">
        <f t="shared" si="8"/>
        <v>1</v>
      </c>
      <c r="G380" s="2" t="str">
        <f ca="1">IFERROR(__xludf.DUMMYFUNCTION("IFERROR(TEXTJOIN("", "", TRUE, FILTER('PC history'!$G$5:$G$380,D380='PC history'!$D$5:$D$380)),"""")"),"")</f>
        <v/>
      </c>
    </row>
    <row r="381" spans="1:7" ht="13" x14ac:dyDescent="0.15">
      <c r="A381" s="2"/>
      <c r="B381" s="2" t="s">
        <v>385</v>
      </c>
      <c r="C381" s="2" t="str">
        <f t="shared" si="7"/>
        <v>Joachim Breitner</v>
      </c>
      <c r="D381" s="2" t="str">
        <f t="shared" si="9"/>
        <v>Joachim Breitner</v>
      </c>
      <c r="E381" s="2" t="str">
        <f t="shared" si="8"/>
        <v>1</v>
      </c>
      <c r="G381" s="2" t="str">
        <f ca="1">IFERROR(__xludf.DUMMYFUNCTION("IFERROR(TEXTJOIN("", "", TRUE, FILTER('PC history'!$G$5:$G$380,D381='PC history'!$D$5:$D$380)),"""")"),"")</f>
        <v/>
      </c>
    </row>
    <row r="382" spans="1:7" ht="13" x14ac:dyDescent="0.15">
      <c r="A382" s="2"/>
      <c r="B382" s="2" t="s">
        <v>386</v>
      </c>
      <c r="C382" s="2" t="str">
        <f t="shared" si="7"/>
        <v>Jinxu Zhao</v>
      </c>
      <c r="D382" s="2" t="str">
        <f t="shared" si="9"/>
        <v>Jinxu Zhao</v>
      </c>
      <c r="E382" s="2" t="str">
        <f t="shared" si="8"/>
        <v>1</v>
      </c>
      <c r="G382" s="2" t="str">
        <f ca="1">IFERROR(__xludf.DUMMYFUNCTION("IFERROR(TEXTJOIN("", "", TRUE, FILTER('PC history'!$G$5:$G$380,D382='PC history'!$D$5:$D$380)),"""")"),"")</f>
        <v/>
      </c>
    </row>
    <row r="383" spans="1:7" ht="13" x14ac:dyDescent="0.15">
      <c r="A383" s="2"/>
      <c r="B383" s="2" t="s">
        <v>387</v>
      </c>
      <c r="C383" s="2" t="str">
        <f t="shared" si="7"/>
        <v>Jian Xu</v>
      </c>
      <c r="D383" s="2" t="str">
        <f t="shared" si="9"/>
        <v>Jian Xu</v>
      </c>
      <c r="E383" s="2" t="str">
        <f t="shared" si="8"/>
        <v>1</v>
      </c>
      <c r="G383" s="2" t="str">
        <f ca="1">IFERROR(__xludf.DUMMYFUNCTION("IFERROR(TEXTJOIN("", "", TRUE, FILTER('PC history'!$G$5:$G$380,D383='PC history'!$D$5:$D$380)),"""")"),"")</f>
        <v/>
      </c>
    </row>
    <row r="384" spans="1:7" ht="13" x14ac:dyDescent="0.15">
      <c r="A384" s="2"/>
      <c r="B384" s="2" t="s">
        <v>388</v>
      </c>
      <c r="C384" s="2" t="str">
        <f t="shared" si="7"/>
        <v>Jesse Michael Han</v>
      </c>
      <c r="D384" s="2" t="str">
        <f t="shared" si="9"/>
        <v>Jesse Michael Han</v>
      </c>
      <c r="E384" s="2" t="str">
        <f t="shared" si="8"/>
        <v>1</v>
      </c>
      <c r="G384" s="2" t="str">
        <f ca="1">IFERROR(__xludf.DUMMYFUNCTION("IFERROR(TEXTJOIN("", "", TRUE, FILTER('PC history'!$G$5:$G$380,D384='PC history'!$D$5:$D$380)),"""")"),"")</f>
        <v/>
      </c>
    </row>
    <row r="385" spans="1:7" ht="13" x14ac:dyDescent="0.15">
      <c r="A385" s="2"/>
      <c r="B385" s="2" t="s">
        <v>389</v>
      </c>
      <c r="C385" s="2" t="str">
        <f t="shared" si="7"/>
        <v>Jérémy Dubut</v>
      </c>
      <c r="D385" s="2" t="str">
        <f t="shared" si="9"/>
        <v>Jérémy Dubut</v>
      </c>
      <c r="E385" s="2" t="str">
        <f t="shared" si="8"/>
        <v>1</v>
      </c>
      <c r="G385" s="2" t="str">
        <f ca="1">IFERROR(__xludf.DUMMYFUNCTION("IFERROR(TEXTJOIN("", "", TRUE, FILTER('PC history'!$G$5:$G$380,D385='PC history'!$D$5:$D$380)),"""")"),"")</f>
        <v/>
      </c>
    </row>
    <row r="386" spans="1:7" ht="13" x14ac:dyDescent="0.15">
      <c r="A386" s="2"/>
      <c r="B386" s="2" t="s">
        <v>390</v>
      </c>
      <c r="C386" s="2" t="str">
        <f t="shared" si="7"/>
        <v>Jean-Michel Muller</v>
      </c>
      <c r="D386" s="2" t="str">
        <f t="shared" si="9"/>
        <v>Jean-Michel Muller</v>
      </c>
      <c r="E386" s="2" t="str">
        <f t="shared" si="8"/>
        <v>1</v>
      </c>
      <c r="G386" s="2" t="str">
        <f ca="1">IFERROR(__xludf.DUMMYFUNCTION("IFERROR(TEXTJOIN("", "", TRUE, FILTER('PC history'!$G$5:$G$380,D386='PC history'!$D$5:$D$380)),"""")"),"")</f>
        <v/>
      </c>
    </row>
    <row r="387" spans="1:7" ht="13" x14ac:dyDescent="0.15">
      <c r="A387" s="2"/>
      <c r="B387" s="2" t="s">
        <v>391</v>
      </c>
      <c r="C387" s="2" t="str">
        <f t="shared" si="7"/>
        <v>Jean-Jacques Lévy</v>
      </c>
      <c r="D387" s="2" t="str">
        <f t="shared" si="9"/>
        <v>Jean-Jacques Lévy</v>
      </c>
      <c r="E387" s="2" t="str">
        <f t="shared" si="8"/>
        <v>1</v>
      </c>
      <c r="G387" s="2" t="str">
        <f ca="1">IFERROR(__xludf.DUMMYFUNCTION("IFERROR(TEXTJOIN("", "", TRUE, FILTER('PC history'!$G$5:$G$380,D387='PC history'!$D$5:$D$380)),"""")"),"")</f>
        <v/>
      </c>
    </row>
    <row r="388" spans="1:7" ht="13" x14ac:dyDescent="0.15">
      <c r="A388" s="2"/>
      <c r="B388" s="2" t="s">
        <v>392</v>
      </c>
      <c r="C388" s="2" t="str">
        <f t="shared" si="7"/>
        <v>Jean-François Monin</v>
      </c>
      <c r="D388" s="2" t="str">
        <f t="shared" si="9"/>
        <v>Jean-François Monin</v>
      </c>
      <c r="E388" s="2" t="str">
        <f t="shared" si="8"/>
        <v>1</v>
      </c>
      <c r="G388" s="2" t="str">
        <f ca="1">IFERROR(__xludf.DUMMYFUNCTION("IFERROR(TEXTJOIN("", "", TRUE, FILTER('PC history'!$G$5:$G$380,D388='PC history'!$D$5:$D$380)),"""")"),"")</f>
        <v/>
      </c>
    </row>
    <row r="389" spans="1:7" ht="13" x14ac:dyDescent="0.15">
      <c r="A389" s="2"/>
      <c r="B389" s="2" t="s">
        <v>393</v>
      </c>
      <c r="C389" s="2" t="str">
        <f t="shared" si="7"/>
        <v>Jean-Christophe Filliâtre</v>
      </c>
      <c r="D389" s="2" t="str">
        <f t="shared" si="9"/>
        <v>Jean-Christophe Filliâtre</v>
      </c>
      <c r="E389" s="2" t="str">
        <f t="shared" si="8"/>
        <v>1</v>
      </c>
      <c r="G389" s="2" t="str">
        <f ca="1">IFERROR(__xludf.DUMMYFUNCTION("IFERROR(TEXTJOIN("", "", TRUE, FILTER('PC history'!$G$5:$G$380,D389='PC history'!$D$5:$D$380)),"""")"),"")</f>
        <v/>
      </c>
    </row>
    <row r="390" spans="1:7" ht="13" x14ac:dyDescent="0.15">
      <c r="A390" s="2"/>
      <c r="B390" s="2" t="s">
        <v>394</v>
      </c>
      <c r="C390" s="2" t="str">
        <f t="shared" si="7"/>
        <v>Jean-Baptiste Jeannin</v>
      </c>
      <c r="D390" s="2" t="str">
        <f t="shared" si="9"/>
        <v>Jean-Baptiste Jeannin</v>
      </c>
      <c r="E390" s="2" t="str">
        <f t="shared" si="8"/>
        <v>1</v>
      </c>
      <c r="G390" s="2" t="str">
        <f ca="1">IFERROR(__xludf.DUMMYFUNCTION("IFERROR(TEXTJOIN("", "", TRUE, FILTER('PC history'!$G$5:$G$380,D390='PC history'!$D$5:$D$380)),"""")"),"2019")</f>
        <v>2019</v>
      </c>
    </row>
    <row r="391" spans="1:7" ht="13" x14ac:dyDescent="0.15">
      <c r="A391" s="2"/>
      <c r="B391" s="2" t="s">
        <v>395</v>
      </c>
      <c r="C391" s="2" t="str">
        <f t="shared" si="7"/>
        <v>Japheth Lim</v>
      </c>
      <c r="D391" s="2" t="str">
        <f t="shared" si="9"/>
        <v>Japheth Lim</v>
      </c>
      <c r="E391" s="2" t="str">
        <f t="shared" si="8"/>
        <v>1</v>
      </c>
      <c r="G391" s="2" t="str">
        <f ca="1">IFERROR(__xludf.DUMMYFUNCTION("IFERROR(TEXTJOIN("", "", TRUE, FILTER('PC history'!$G$5:$G$380,D391='PC history'!$D$5:$D$380)),"""")"),"")</f>
        <v/>
      </c>
    </row>
    <row r="392" spans="1:7" ht="13" x14ac:dyDescent="0.15">
      <c r="A392" s="2"/>
      <c r="B392" s="2" t="s">
        <v>396</v>
      </c>
      <c r="C392" s="2" t="str">
        <f t="shared" si="7"/>
        <v>Jan Vitek</v>
      </c>
      <c r="D392" s="2" t="str">
        <f t="shared" si="9"/>
        <v>Jan Vitek</v>
      </c>
      <c r="E392" s="2" t="str">
        <f t="shared" si="8"/>
        <v>1</v>
      </c>
      <c r="G392" s="2" t="str">
        <f ca="1">IFERROR(__xludf.DUMMYFUNCTION("IFERROR(TEXTJOIN("", "", TRUE, FILTER('PC history'!$G$5:$G$380,D392='PC history'!$D$5:$D$380)),"""")"),"")</f>
        <v/>
      </c>
    </row>
    <row r="393" spans="1:7" ht="13" x14ac:dyDescent="0.15">
      <c r="A393" s="2"/>
      <c r="B393" s="2" t="s">
        <v>397</v>
      </c>
      <c r="C393" s="2" t="str">
        <f t="shared" si="7"/>
        <v>Jakob von Raumer</v>
      </c>
      <c r="D393" s="2" t="str">
        <f t="shared" si="9"/>
        <v>Jakob von Raumer</v>
      </c>
      <c r="E393" s="2" t="str">
        <f t="shared" si="8"/>
        <v>1</v>
      </c>
      <c r="G393" s="2" t="str">
        <f ca="1">IFERROR(__xludf.DUMMYFUNCTION("IFERROR(TEXTJOIN("", "", TRUE, FILTER('PC history'!$G$5:$G$380,D393='PC history'!$D$5:$D$380)),"""")"),"")</f>
        <v/>
      </c>
    </row>
    <row r="394" spans="1:7" ht="13" x14ac:dyDescent="0.15">
      <c r="A394" s="2"/>
      <c r="B394" s="2" t="s">
        <v>398</v>
      </c>
      <c r="C394" s="2" t="str">
        <f t="shared" si="7"/>
        <v>Jacques D. Fleuriot</v>
      </c>
      <c r="D394" s="2" t="str">
        <f t="shared" si="9"/>
        <v>Jacques D. Fleuriot</v>
      </c>
      <c r="E394" s="2" t="str">
        <f t="shared" si="8"/>
        <v>1</v>
      </c>
      <c r="G394" s="2" t="str">
        <f ca="1">IFERROR(__xludf.DUMMYFUNCTION("IFERROR(TEXTJOIN("", "", TRUE, FILTER('PC history'!$G$5:$G$380,D394='PC history'!$D$5:$D$380)),"""")"),"")</f>
        <v/>
      </c>
    </row>
    <row r="395" spans="1:7" ht="13" x14ac:dyDescent="0.15">
      <c r="A395" s="2"/>
      <c r="B395" s="2" t="s">
        <v>399</v>
      </c>
      <c r="C395" s="2" t="str">
        <f t="shared" si="7"/>
        <v>Jacques Carette</v>
      </c>
      <c r="D395" s="2" t="str">
        <f t="shared" si="9"/>
        <v>Jacques Carette</v>
      </c>
      <c r="E395" s="2" t="str">
        <f t="shared" si="8"/>
        <v>1</v>
      </c>
      <c r="G395" s="2" t="str">
        <f ca="1">IFERROR(__xludf.DUMMYFUNCTION("IFERROR(TEXTJOIN("", "", TRUE, FILTER('PC history'!$G$5:$G$380,D395='PC history'!$D$5:$D$380)),"""")"),"")</f>
        <v/>
      </c>
    </row>
    <row r="396" spans="1:7" ht="13" x14ac:dyDescent="0.15">
      <c r="A396" s="2"/>
      <c r="B396" s="2" t="s">
        <v>400</v>
      </c>
      <c r="C396" s="2" t="str">
        <f t="shared" si="7"/>
        <v>Jacek Chrzaszcz</v>
      </c>
      <c r="D396" s="2" t="str">
        <f t="shared" si="9"/>
        <v>Jacek Chrzaszcz</v>
      </c>
      <c r="E396" s="2" t="str">
        <f t="shared" si="8"/>
        <v>1</v>
      </c>
      <c r="G396" s="2" t="str">
        <f ca="1">IFERROR(__xludf.DUMMYFUNCTION("IFERROR(TEXTJOIN("", "", TRUE, FILTER('PC history'!$G$5:$G$380,D396='PC history'!$D$5:$D$380)),"""")"),"")</f>
        <v/>
      </c>
    </row>
    <row r="397" spans="1:7" ht="13" x14ac:dyDescent="0.15">
      <c r="A397" s="2"/>
      <c r="B397" s="2" t="s">
        <v>401</v>
      </c>
      <c r="C397" s="2" t="str">
        <f t="shared" si="7"/>
        <v>Ioana Pasca</v>
      </c>
      <c r="D397" s="2" t="str">
        <f t="shared" si="9"/>
        <v>Ioana Pasca</v>
      </c>
      <c r="E397" s="2" t="str">
        <f t="shared" si="8"/>
        <v>1</v>
      </c>
      <c r="G397" s="2" t="str">
        <f ca="1">IFERROR(__xludf.DUMMYFUNCTION("IFERROR(TEXTJOIN("", "", TRUE, FILTER('PC history'!$G$5:$G$380,D397='PC history'!$D$5:$D$380)),"""")"),"")</f>
        <v/>
      </c>
    </row>
    <row r="398" spans="1:7" ht="13" x14ac:dyDescent="0.15">
      <c r="A398" s="2"/>
      <c r="B398" s="2" t="s">
        <v>402</v>
      </c>
      <c r="C398" s="2" t="str">
        <f t="shared" si="7"/>
        <v>Insa Stucke</v>
      </c>
      <c r="D398" s="2" t="str">
        <f t="shared" si="9"/>
        <v>Insa Stucke</v>
      </c>
      <c r="E398" s="2" t="str">
        <f t="shared" si="8"/>
        <v>1</v>
      </c>
      <c r="G398" s="2" t="str">
        <f ca="1">IFERROR(__xludf.DUMMYFUNCTION("IFERROR(TEXTJOIN("", "", TRUE, FILTER('PC history'!$G$5:$G$380,D398='PC history'!$D$5:$D$380)),"""")"),"")</f>
        <v/>
      </c>
    </row>
    <row r="399" spans="1:7" ht="13" x14ac:dyDescent="0.15">
      <c r="A399" s="2"/>
      <c r="B399" s="2" t="s">
        <v>403</v>
      </c>
      <c r="C399" s="2" t="str">
        <f t="shared" si="7"/>
        <v>Ina Schaefer</v>
      </c>
      <c r="D399" s="2" t="str">
        <f t="shared" si="9"/>
        <v>Ina Schaefer</v>
      </c>
      <c r="E399" s="2" t="str">
        <f t="shared" si="8"/>
        <v>1</v>
      </c>
      <c r="G399" s="2" t="str">
        <f ca="1">IFERROR(__xludf.DUMMYFUNCTION("IFERROR(TEXTJOIN("", "", TRUE, FILTER('PC history'!$G$5:$G$380,D399='PC history'!$D$5:$D$380)),"""")"),"")</f>
        <v/>
      </c>
    </row>
    <row r="400" spans="1:7" ht="13" x14ac:dyDescent="0.15">
      <c r="A400" s="2"/>
      <c r="B400" s="2" t="s">
        <v>404</v>
      </c>
      <c r="C400" s="2" t="str">
        <f t="shared" si="7"/>
        <v>Holger Thies</v>
      </c>
      <c r="D400" s="2" t="str">
        <f t="shared" si="9"/>
        <v>Holger Thies</v>
      </c>
      <c r="E400" s="2" t="str">
        <f t="shared" si="8"/>
        <v>1</v>
      </c>
      <c r="G400" s="2" t="str">
        <f ca="1">IFERROR(__xludf.DUMMYFUNCTION("IFERROR(TEXTJOIN("", "", TRUE, FILTER('PC history'!$G$5:$G$380,D400='PC history'!$D$5:$D$380)),"""")"),"")</f>
        <v/>
      </c>
    </row>
    <row r="401" spans="1:7" ht="13" x14ac:dyDescent="0.15">
      <c r="A401" s="2"/>
      <c r="B401" s="2" t="s">
        <v>405</v>
      </c>
      <c r="C401" s="2" t="str">
        <f t="shared" si="7"/>
        <v>Hira Taqdees Syeda</v>
      </c>
      <c r="D401" s="2" t="str">
        <f t="shared" si="9"/>
        <v>Hira Taqdees Syeda</v>
      </c>
      <c r="E401" s="2" t="str">
        <f t="shared" si="8"/>
        <v>1</v>
      </c>
      <c r="G401" s="2" t="str">
        <f ca="1">IFERROR(__xludf.DUMMYFUNCTION("IFERROR(TEXTJOIN("", "", TRUE, FILTER('PC history'!$G$5:$G$380,D401='PC history'!$D$5:$D$380)),"""")"),"")</f>
        <v/>
      </c>
    </row>
    <row r="402" spans="1:7" ht="13" x14ac:dyDescent="0.15">
      <c r="A402" s="2"/>
      <c r="B402" s="2" t="s">
        <v>406</v>
      </c>
      <c r="C402" s="2" t="str">
        <f t="shared" si="7"/>
        <v>Henrik Rostedt</v>
      </c>
      <c r="D402" s="2" t="str">
        <f t="shared" si="9"/>
        <v>Henrik Rostedt</v>
      </c>
      <c r="E402" s="2" t="str">
        <f t="shared" si="8"/>
        <v>1</v>
      </c>
      <c r="G402" s="2" t="str">
        <f ca="1">IFERROR(__xludf.DUMMYFUNCTION("IFERROR(TEXTJOIN("", "", TRUE, FILTER('PC history'!$G$5:$G$380,D402='PC history'!$D$5:$D$380)),"""")"),"")</f>
        <v/>
      </c>
    </row>
    <row r="403" spans="1:7" ht="13" x14ac:dyDescent="0.15">
      <c r="A403" s="2"/>
      <c r="B403" s="2" t="s">
        <v>407</v>
      </c>
      <c r="C403" s="2" t="str">
        <f t="shared" si="7"/>
        <v>Henning Seidler</v>
      </c>
      <c r="D403" s="2" t="str">
        <f t="shared" si="9"/>
        <v>Henning Seidler</v>
      </c>
      <c r="E403" s="2" t="str">
        <f t="shared" si="8"/>
        <v>1</v>
      </c>
      <c r="G403" s="2" t="str">
        <f ca="1">IFERROR(__xludf.DUMMYFUNCTION("IFERROR(TEXTJOIN("", "", TRUE, FILTER('PC history'!$G$5:$G$380,D403='PC history'!$D$5:$D$380)),"""")"),"")</f>
        <v/>
      </c>
    </row>
    <row r="404" spans="1:7" ht="13" x14ac:dyDescent="0.15">
      <c r="A404" s="2"/>
      <c r="B404" s="2" t="s">
        <v>408</v>
      </c>
      <c r="C404" s="2" t="str">
        <f t="shared" si="7"/>
        <v>Hengchu Zhang</v>
      </c>
      <c r="D404" s="2" t="str">
        <f t="shared" si="9"/>
        <v>Hengchu Zhang</v>
      </c>
      <c r="E404" s="2" t="str">
        <f t="shared" si="8"/>
        <v>1</v>
      </c>
      <c r="G404" s="2" t="str">
        <f ca="1">IFERROR(__xludf.DUMMYFUNCTION("IFERROR(TEXTJOIN("", "", TRUE, FILTER('PC history'!$G$5:$G$380,D404='PC history'!$D$5:$D$380)),"""")"),"")</f>
        <v/>
      </c>
    </row>
    <row r="405" spans="1:7" ht="13" x14ac:dyDescent="0.15">
      <c r="A405" s="2"/>
      <c r="B405" s="2" t="s">
        <v>409</v>
      </c>
      <c r="C405" s="2" t="str">
        <f t="shared" si="7"/>
        <v>Helmut Schwichtenberg</v>
      </c>
      <c r="D405" s="2" t="str">
        <f t="shared" si="9"/>
        <v>Helmut Schwichtenberg</v>
      </c>
      <c r="E405" s="2" t="str">
        <f t="shared" si="8"/>
        <v>1</v>
      </c>
      <c r="G405" s="2" t="str">
        <f ca="1">IFERROR(__xludf.DUMMYFUNCTION("IFERROR(TEXTJOIN("", "", TRUE, FILTER('PC history'!$G$5:$G$380,D405='PC history'!$D$5:$D$380)),"""")"),"")</f>
        <v/>
      </c>
    </row>
    <row r="406" spans="1:7" ht="13" x14ac:dyDescent="0.15">
      <c r="A406" s="2"/>
      <c r="B406" s="2" t="s">
        <v>410</v>
      </c>
      <c r="C406" s="2" t="str">
        <f t="shared" si="7"/>
        <v>Guyslain Naves</v>
      </c>
      <c r="D406" s="2" t="str">
        <f t="shared" si="9"/>
        <v>Guyslain Naves</v>
      </c>
      <c r="E406" s="2" t="str">
        <f t="shared" si="8"/>
        <v>1</v>
      </c>
      <c r="G406" s="2" t="str">
        <f ca="1">IFERROR(__xludf.DUMMYFUNCTION("IFERROR(TEXTJOIN("", "", TRUE, FILTER('PC history'!$G$5:$G$380,D406='PC history'!$D$5:$D$380)),"""")"),"")</f>
        <v/>
      </c>
    </row>
    <row r="407" spans="1:7" ht="13" x14ac:dyDescent="0.15">
      <c r="A407" s="2"/>
      <c r="B407" s="2" t="s">
        <v>411</v>
      </c>
      <c r="C407" s="2" t="str">
        <f t="shared" si="7"/>
        <v>Gustavo Petri</v>
      </c>
      <c r="D407" s="2" t="str">
        <f t="shared" si="9"/>
        <v>Gustavo Petri</v>
      </c>
      <c r="E407" s="2" t="str">
        <f t="shared" si="8"/>
        <v>1</v>
      </c>
      <c r="G407" s="2" t="str">
        <f ca="1">IFERROR(__xludf.DUMMYFUNCTION("IFERROR(TEXTJOIN("", "", TRUE, FILTER('PC history'!$G$5:$G$380,D407='PC history'!$D$5:$D$380)),"""")"),"")</f>
        <v/>
      </c>
    </row>
    <row r="408" spans="1:7" ht="13" x14ac:dyDescent="0.15">
      <c r="A408" s="2"/>
      <c r="B408" s="2" t="s">
        <v>412</v>
      </c>
      <c r="C408" s="2" t="str">
        <f t="shared" si="7"/>
        <v>Guillaume Combette</v>
      </c>
      <c r="D408" s="2" t="str">
        <f t="shared" si="9"/>
        <v>Guillaume Combette</v>
      </c>
      <c r="E408" s="2" t="str">
        <f t="shared" si="8"/>
        <v>1</v>
      </c>
      <c r="G408" s="2" t="str">
        <f ca="1">IFERROR(__xludf.DUMMYFUNCTION("IFERROR(TEXTJOIN("", "", TRUE, FILTER('PC history'!$G$5:$G$380,D408='PC history'!$D$5:$D$380)),"""")"),"")</f>
        <v/>
      </c>
    </row>
    <row r="409" spans="1:7" ht="13" x14ac:dyDescent="0.15">
      <c r="A409" s="2"/>
      <c r="B409" s="2" t="s">
        <v>413</v>
      </c>
      <c r="C409" s="2" t="str">
        <f t="shared" si="7"/>
        <v>Guillaume Claret</v>
      </c>
      <c r="D409" s="2" t="str">
        <f t="shared" si="9"/>
        <v>Guillaume Claret</v>
      </c>
      <c r="E409" s="2" t="str">
        <f t="shared" si="8"/>
        <v>1</v>
      </c>
      <c r="G409" s="2" t="str">
        <f ca="1">IFERROR(__xludf.DUMMYFUNCTION("IFERROR(TEXTJOIN("", "", TRUE, FILTER('PC history'!$G$5:$G$380,D409='PC history'!$D$5:$D$380)),"""")"),"")</f>
        <v/>
      </c>
    </row>
    <row r="410" spans="1:7" ht="13" x14ac:dyDescent="0.15">
      <c r="A410" s="2"/>
      <c r="B410" s="2" t="s">
        <v>414</v>
      </c>
      <c r="C410" s="2" t="str">
        <f t="shared" si="7"/>
        <v>Guillaume Bertholon</v>
      </c>
      <c r="D410" s="2" t="str">
        <f t="shared" si="9"/>
        <v>Guillaume Bertholon</v>
      </c>
      <c r="E410" s="2" t="str">
        <f t="shared" si="8"/>
        <v>1</v>
      </c>
      <c r="G410" s="2" t="str">
        <f ca="1">IFERROR(__xludf.DUMMYFUNCTION("IFERROR(TEXTJOIN("", "", TRUE, FILTER('PC history'!$G$5:$G$380,D410='PC history'!$D$5:$D$380)),"""")"),"")</f>
        <v/>
      </c>
    </row>
    <row r="411" spans="1:7" ht="13" x14ac:dyDescent="0.15">
      <c r="A411" s="2"/>
      <c r="B411" s="2" t="s">
        <v>415</v>
      </c>
      <c r="C411" s="2" t="str">
        <f t="shared" si="7"/>
        <v>Gregory Malecha</v>
      </c>
      <c r="D411" s="2" t="str">
        <f t="shared" si="9"/>
        <v>Gregory Malecha</v>
      </c>
      <c r="E411" s="2" t="str">
        <f t="shared" si="8"/>
        <v>1</v>
      </c>
      <c r="G411" s="2" t="str">
        <f ca="1">IFERROR(__xludf.DUMMYFUNCTION("IFERROR(TEXTJOIN("", "", TRUE, FILTER('PC history'!$G$5:$G$380,D411='PC history'!$D$5:$D$380)),"""")"),"")</f>
        <v/>
      </c>
    </row>
    <row r="412" spans="1:7" ht="13" x14ac:dyDescent="0.15">
      <c r="A412" s="2"/>
      <c r="B412" s="2" t="s">
        <v>416</v>
      </c>
      <c r="C412" s="2" t="str">
        <f t="shared" si="7"/>
        <v>Giuseppe Greco</v>
      </c>
      <c r="D412" s="2" t="str">
        <f t="shared" si="9"/>
        <v>Giuseppe Greco</v>
      </c>
      <c r="E412" s="2" t="str">
        <f t="shared" si="8"/>
        <v>1</v>
      </c>
      <c r="G412" s="2" t="str">
        <f ca="1">IFERROR(__xludf.DUMMYFUNCTION("IFERROR(TEXTJOIN("", "", TRUE, FILTER('PC history'!$G$5:$G$380,D412='PC history'!$D$5:$D$380)),"""")"),"")</f>
        <v/>
      </c>
    </row>
    <row r="413" spans="1:7" ht="13" x14ac:dyDescent="0.15">
      <c r="A413" s="2"/>
      <c r="B413" s="2" t="s">
        <v>417</v>
      </c>
      <c r="C413" s="2" t="str">
        <f t="shared" si="7"/>
        <v>Georg Struth</v>
      </c>
      <c r="D413" s="2" t="str">
        <f t="shared" si="9"/>
        <v>Georg Struth</v>
      </c>
      <c r="E413" s="2" t="str">
        <f t="shared" si="8"/>
        <v>1</v>
      </c>
      <c r="G413" s="2" t="str">
        <f ca="1">IFERROR(__xludf.DUMMYFUNCTION("IFERROR(TEXTJOIN("", "", TRUE, FILTER('PC history'!$G$5:$G$380,D413='PC history'!$D$5:$D$380)),"""")"),"")</f>
        <v/>
      </c>
    </row>
    <row r="414" spans="1:7" ht="13" x14ac:dyDescent="0.15">
      <c r="A414" s="2"/>
      <c r="B414" s="2" t="s">
        <v>418</v>
      </c>
      <c r="C414" s="2" t="str">
        <f t="shared" si="7"/>
        <v>Gabriele Keller</v>
      </c>
      <c r="D414" s="2" t="str">
        <f t="shared" si="9"/>
        <v>Gabriele Keller</v>
      </c>
      <c r="E414" s="2" t="str">
        <f t="shared" si="8"/>
        <v>1</v>
      </c>
      <c r="G414" s="2" t="str">
        <f ca="1">IFERROR(__xludf.DUMMYFUNCTION("IFERROR(TEXTJOIN("", "", TRUE, FILTER('PC history'!$G$5:$G$380,D414='PC history'!$D$5:$D$380)),"""")"),"")</f>
        <v/>
      </c>
    </row>
    <row r="415" spans="1:7" ht="13" x14ac:dyDescent="0.15">
      <c r="A415" s="2"/>
      <c r="B415" s="2" t="s">
        <v>419</v>
      </c>
      <c r="C415" s="2" t="str">
        <f t="shared" si="7"/>
        <v>Freek Verbeek</v>
      </c>
      <c r="D415" s="2" t="str">
        <f t="shared" si="9"/>
        <v>Freek Verbeek</v>
      </c>
      <c r="E415" s="2" t="str">
        <f t="shared" si="8"/>
        <v>1</v>
      </c>
      <c r="G415" s="2" t="str">
        <f ca="1">IFERROR(__xludf.DUMMYFUNCTION("IFERROR(TEXTJOIN("", "", TRUE, FILTER('PC history'!$G$5:$G$380,D415='PC history'!$D$5:$D$380)),"""")"),"")</f>
        <v/>
      </c>
    </row>
    <row r="416" spans="1:7" ht="13" x14ac:dyDescent="0.15">
      <c r="A416" s="2"/>
      <c r="B416" s="2" t="s">
        <v>420</v>
      </c>
      <c r="C416" s="2" t="str">
        <f t="shared" si="7"/>
        <v>Fredrik Nordvall Forsberg</v>
      </c>
      <c r="D416" s="2" t="str">
        <f t="shared" si="9"/>
        <v>Fredrik Nordvall Forsberg</v>
      </c>
      <c r="E416" s="2" t="str">
        <f t="shared" si="8"/>
        <v>1</v>
      </c>
      <c r="G416" s="2" t="str">
        <f ca="1">IFERROR(__xludf.DUMMYFUNCTION("IFERROR(TEXTJOIN("", "", TRUE, FILTER('PC history'!$G$5:$G$380,D416='PC history'!$D$5:$D$380)),"""")"),"")</f>
        <v/>
      </c>
    </row>
    <row r="417" spans="1:7" ht="13" x14ac:dyDescent="0.15">
      <c r="A417" s="2"/>
      <c r="B417" s="2" t="s">
        <v>421</v>
      </c>
      <c r="C417" s="2" t="str">
        <f t="shared" si="7"/>
        <v>Frédéric Voisin</v>
      </c>
      <c r="D417" s="2" t="str">
        <f t="shared" si="9"/>
        <v>Frédéric Voisin</v>
      </c>
      <c r="E417" s="2" t="str">
        <f t="shared" si="8"/>
        <v>1</v>
      </c>
      <c r="G417" s="2" t="str">
        <f ca="1">IFERROR(__xludf.DUMMYFUNCTION("IFERROR(TEXTJOIN("", "", TRUE, FILTER('PC history'!$G$5:$G$380,D417='PC history'!$D$5:$D$380)),"""")"),"")</f>
        <v/>
      </c>
    </row>
    <row r="418" spans="1:7" ht="13" x14ac:dyDescent="0.15">
      <c r="A418" s="2"/>
      <c r="B418" s="2" t="s">
        <v>422</v>
      </c>
      <c r="C418" s="2" t="str">
        <f t="shared" si="7"/>
        <v>Frédéric Loulergue</v>
      </c>
      <c r="D418" s="2" t="str">
        <f t="shared" si="9"/>
        <v>Frédéric Loulergue</v>
      </c>
      <c r="E418" s="2" t="str">
        <f t="shared" si="8"/>
        <v>1</v>
      </c>
      <c r="G418" s="2" t="str">
        <f ca="1">IFERROR(__xludf.DUMMYFUNCTION("IFERROR(TEXTJOIN("", "", TRUE, FILTER('PC history'!$G$5:$G$380,D418='PC history'!$D$5:$D$380)),"""")"),"2016")</f>
        <v>2016</v>
      </c>
    </row>
    <row r="419" spans="1:7" ht="13" x14ac:dyDescent="0.15">
      <c r="A419" s="2"/>
      <c r="B419" s="2" t="s">
        <v>423</v>
      </c>
      <c r="C419" s="2" t="str">
        <f t="shared" si="7"/>
        <v>Frédéric Gilbert</v>
      </c>
      <c r="D419" s="2" t="str">
        <f t="shared" si="9"/>
        <v>Frédéric Gilbert</v>
      </c>
      <c r="E419" s="2" t="str">
        <f t="shared" si="8"/>
        <v>1</v>
      </c>
      <c r="G419" s="2" t="str">
        <f ca="1">IFERROR(__xludf.DUMMYFUNCTION("IFERROR(TEXTJOIN("", "", TRUE, FILTER('PC history'!$G$5:$G$380,D419='PC history'!$D$5:$D$380)),"""")"),"")</f>
        <v/>
      </c>
    </row>
    <row r="420" spans="1:7" ht="13" x14ac:dyDescent="0.15">
      <c r="A420" s="2"/>
      <c r="B420" s="2" t="s">
        <v>424</v>
      </c>
      <c r="C420" s="2" t="str">
        <f t="shared" si="7"/>
        <v>Frédéric Chyzak</v>
      </c>
      <c r="D420" s="2" t="str">
        <f t="shared" si="9"/>
        <v>Frédéric Chyzak</v>
      </c>
      <c r="E420" s="2" t="str">
        <f t="shared" si="8"/>
        <v>1</v>
      </c>
      <c r="G420" s="2" t="str">
        <f ca="1">IFERROR(__xludf.DUMMYFUNCTION("IFERROR(TEXTJOIN("", "", TRUE, FILTER('PC history'!$G$5:$G$380,D420='PC history'!$D$5:$D$380)),"""")"),"")</f>
        <v/>
      </c>
    </row>
    <row r="421" spans="1:7" ht="13" x14ac:dyDescent="0.15">
      <c r="A421" s="2"/>
      <c r="B421" s="2" t="s">
        <v>425</v>
      </c>
      <c r="C421" s="2" t="str">
        <f t="shared" si="7"/>
        <v>Franco Raimondi</v>
      </c>
      <c r="D421" s="2" t="str">
        <f t="shared" si="9"/>
        <v>Franco Raimondi</v>
      </c>
      <c r="E421" s="2" t="str">
        <f t="shared" si="8"/>
        <v>1</v>
      </c>
      <c r="G421" s="2" t="str">
        <f ca="1">IFERROR(__xludf.DUMMYFUNCTION("IFERROR(TEXTJOIN("", "", TRUE, FILTER('PC history'!$G$5:$G$380,D421='PC history'!$D$5:$D$380)),"""")"),"")</f>
        <v/>
      </c>
    </row>
    <row r="422" spans="1:7" ht="13" x14ac:dyDescent="0.15">
      <c r="A422" s="2"/>
      <c r="B422" s="2" t="s">
        <v>426</v>
      </c>
      <c r="C422" s="2" t="str">
        <f t="shared" si="7"/>
        <v>François Garillot</v>
      </c>
      <c r="D422" s="2" t="str">
        <f t="shared" si="9"/>
        <v>François Garillot</v>
      </c>
      <c r="E422" s="2" t="str">
        <f t="shared" si="8"/>
        <v>1</v>
      </c>
      <c r="G422" s="2" t="str">
        <f ca="1">IFERROR(__xludf.DUMMYFUNCTION("IFERROR(TEXTJOIN("", "", TRUE, FILTER('PC history'!$G$5:$G$380,D422='PC history'!$D$5:$D$380)),"""")"),"")</f>
        <v/>
      </c>
    </row>
    <row r="423" spans="1:7" ht="13" x14ac:dyDescent="0.15">
      <c r="A423" s="2"/>
      <c r="B423" s="2" t="s">
        <v>427</v>
      </c>
      <c r="C423" s="2" t="str">
        <f t="shared" si="7"/>
        <v>François Clément</v>
      </c>
      <c r="D423" s="2" t="str">
        <f t="shared" si="9"/>
        <v>François Clément</v>
      </c>
      <c r="E423" s="2" t="str">
        <f t="shared" si="8"/>
        <v>1</v>
      </c>
      <c r="G423" s="2" t="str">
        <f ca="1">IFERROR(__xludf.DUMMYFUNCTION("IFERROR(TEXTJOIN("", "", TRUE, FILTER('PC history'!$G$5:$G$380,D423='PC history'!$D$5:$D$380)),"""")"),"")</f>
        <v/>
      </c>
    </row>
    <row r="424" spans="1:7" ht="13" x14ac:dyDescent="0.15">
      <c r="A424" s="2"/>
      <c r="B424" s="2" t="s">
        <v>428</v>
      </c>
      <c r="C424" s="2" t="str">
        <f t="shared" si="7"/>
        <v>Francesco Zappa Nardelli</v>
      </c>
      <c r="D424" s="2" t="str">
        <f t="shared" si="9"/>
        <v>Francesco Zappa Nardelli</v>
      </c>
      <c r="E424" s="2" t="str">
        <f t="shared" si="8"/>
        <v>1</v>
      </c>
      <c r="G424" s="2" t="str">
        <f ca="1">IFERROR(__xludf.DUMMYFUNCTION("IFERROR(TEXTJOIN("", "", TRUE, FILTER('PC history'!$G$5:$G$380,D424='PC history'!$D$5:$D$380)),"""")"),"")</f>
        <v/>
      </c>
    </row>
    <row r="425" spans="1:7" ht="13" x14ac:dyDescent="0.15">
      <c r="A425" s="2"/>
      <c r="B425" s="2" t="s">
        <v>429</v>
      </c>
      <c r="C425" s="2" t="str">
        <f t="shared" si="7"/>
        <v>Francesco Dagnino</v>
      </c>
      <c r="D425" s="2" t="str">
        <f t="shared" si="9"/>
        <v>Francesco Dagnino</v>
      </c>
      <c r="E425" s="2" t="str">
        <f t="shared" si="8"/>
        <v>1</v>
      </c>
      <c r="G425" s="2" t="str">
        <f ca="1">IFERROR(__xludf.DUMMYFUNCTION("IFERROR(TEXTJOIN("", "", TRUE, FILTER('PC history'!$G$5:$G$380,D425='PC history'!$D$5:$D$380)),"""")"),"")</f>
        <v/>
      </c>
    </row>
    <row r="426" spans="1:7" ht="13" x14ac:dyDescent="0.15">
      <c r="A426" s="2"/>
      <c r="B426" s="2" t="s">
        <v>430</v>
      </c>
      <c r="C426" s="2" t="str">
        <f t="shared" si="7"/>
        <v>Florian Steinberg</v>
      </c>
      <c r="D426" s="2" t="str">
        <f t="shared" si="9"/>
        <v>Florian Steinberg</v>
      </c>
      <c r="E426" s="2" t="str">
        <f t="shared" si="8"/>
        <v>1</v>
      </c>
      <c r="G426" s="2" t="str">
        <f ca="1">IFERROR(__xludf.DUMMYFUNCTION("IFERROR(TEXTJOIN("", "", TRUE, FILTER('PC history'!$G$5:$G$380,D426='PC history'!$D$5:$D$380)),"""")"),"")</f>
        <v/>
      </c>
    </row>
    <row r="427" spans="1:7" ht="13" x14ac:dyDescent="0.15">
      <c r="A427" s="2"/>
      <c r="B427" s="2" t="s">
        <v>431</v>
      </c>
      <c r="C427" s="2" t="str">
        <f t="shared" si="7"/>
        <v>Florian Schanda</v>
      </c>
      <c r="D427" s="2" t="str">
        <f t="shared" si="9"/>
        <v>Florian Schanda</v>
      </c>
      <c r="E427" s="2" t="str">
        <f t="shared" si="8"/>
        <v>1</v>
      </c>
      <c r="G427" s="2" t="str">
        <f ca="1">IFERROR(__xludf.DUMMYFUNCTION("IFERROR(TEXTJOIN("", "", TRUE, FILTER('PC history'!$G$5:$G$380,D427='PC history'!$D$5:$D$380)),"""")"),"")</f>
        <v/>
      </c>
    </row>
    <row r="428" spans="1:7" ht="13" x14ac:dyDescent="0.15">
      <c r="A428" s="2"/>
      <c r="B428" s="2" t="s">
        <v>432</v>
      </c>
      <c r="C428" s="2" t="str">
        <f t="shared" si="7"/>
        <v>Florian Rabe</v>
      </c>
      <c r="D428" s="2" t="str">
        <f t="shared" si="9"/>
        <v>Florian Rabe</v>
      </c>
      <c r="E428" s="2" t="str">
        <f t="shared" si="8"/>
        <v>1</v>
      </c>
      <c r="G428" s="2" t="str">
        <f ca="1">IFERROR(__xludf.DUMMYFUNCTION("IFERROR(TEXTJOIN("", "", TRUE, FILTER('PC history'!$G$5:$G$380,D428='PC history'!$D$5:$D$380)),"""")"),"")</f>
        <v/>
      </c>
    </row>
    <row r="429" spans="1:7" ht="13" x14ac:dyDescent="0.15">
      <c r="A429" s="2"/>
      <c r="B429" s="2" t="s">
        <v>433</v>
      </c>
      <c r="C429" s="2" t="str">
        <f t="shared" si="7"/>
        <v>Florian Meßner</v>
      </c>
      <c r="D429" s="2" t="str">
        <f t="shared" si="9"/>
        <v>Florian Meßner</v>
      </c>
      <c r="E429" s="2" t="str">
        <f t="shared" si="8"/>
        <v>1</v>
      </c>
      <c r="G429" s="2" t="str">
        <f ca="1">IFERROR(__xludf.DUMMYFUNCTION("IFERROR(TEXTJOIN("", "", TRUE, FILTER('PC history'!$G$5:$G$380,D429='PC history'!$D$5:$D$380)),"""")"),"")</f>
        <v/>
      </c>
    </row>
    <row r="430" spans="1:7" ht="13" x14ac:dyDescent="0.15">
      <c r="A430" s="2"/>
      <c r="B430" s="2" t="s">
        <v>434</v>
      </c>
      <c r="C430" s="2" t="str">
        <f t="shared" si="7"/>
        <v>Florian Haftmann</v>
      </c>
      <c r="D430" s="2" t="str">
        <f t="shared" si="9"/>
        <v>Florian Haftmann</v>
      </c>
      <c r="E430" s="2" t="str">
        <f t="shared" si="8"/>
        <v>1</v>
      </c>
      <c r="G430" s="2" t="str">
        <f ca="1">IFERROR(__xludf.DUMMYFUNCTION("IFERROR(TEXTJOIN("", "", TRUE, FILTER('PC history'!$G$5:$G$380,D430='PC history'!$D$5:$D$380)),"""")"),"")</f>
        <v/>
      </c>
    </row>
    <row r="431" spans="1:7" ht="13" x14ac:dyDescent="0.15">
      <c r="A431" s="2"/>
      <c r="B431" s="2" t="s">
        <v>435</v>
      </c>
      <c r="C431" s="2" t="str">
        <f t="shared" si="7"/>
        <v>Florent Bréhard</v>
      </c>
      <c r="D431" s="2" t="str">
        <f t="shared" si="9"/>
        <v>Florent Bréhard</v>
      </c>
      <c r="E431" s="2" t="str">
        <f t="shared" si="8"/>
        <v>1</v>
      </c>
      <c r="G431" s="2" t="str">
        <f ca="1">IFERROR(__xludf.DUMMYFUNCTION("IFERROR(TEXTJOIN("", "", TRUE, FILTER('PC history'!$G$5:$G$380,D431='PC history'!$D$5:$D$380)),"""")"),"")</f>
        <v/>
      </c>
    </row>
    <row r="432" spans="1:7" ht="13" x14ac:dyDescent="0.15">
      <c r="A432" s="2"/>
      <c r="B432" s="2" t="s">
        <v>436</v>
      </c>
      <c r="C432" s="2" t="str">
        <f t="shared" si="7"/>
        <v>Filippo A. E. Nuccio Mortarino Majno di Capriglio</v>
      </c>
      <c r="D432" s="2" t="str">
        <f t="shared" si="9"/>
        <v>Filippo A. E. Nuccio Mortarino Majno di Capriglio</v>
      </c>
      <c r="E432" s="2" t="str">
        <f t="shared" si="8"/>
        <v>1</v>
      </c>
      <c r="G432" s="2" t="str">
        <f ca="1">IFERROR(__xludf.DUMMYFUNCTION("IFERROR(TEXTJOIN("", "", TRUE, FILTER('PC history'!$G$5:$G$380,D432='PC history'!$D$5:$D$380)),"""")"),"")</f>
        <v/>
      </c>
    </row>
    <row r="433" spans="1:7" ht="13" x14ac:dyDescent="0.15">
      <c r="A433" s="2"/>
      <c r="B433" s="2" t="s">
        <v>437</v>
      </c>
      <c r="C433" s="2" t="str">
        <f t="shared" si="7"/>
        <v>Fei Xie</v>
      </c>
      <c r="D433" s="2" t="str">
        <f t="shared" si="9"/>
        <v>Fei Xie</v>
      </c>
      <c r="E433" s="2" t="str">
        <f t="shared" si="8"/>
        <v>1</v>
      </c>
      <c r="G433" s="2" t="str">
        <f ca="1">IFERROR(__xludf.DUMMYFUNCTION("IFERROR(TEXTJOIN("", "", TRUE, FILTER('PC history'!$G$5:$G$380,D433='PC history'!$D$5:$D$380)),"""")"),"")</f>
        <v/>
      </c>
    </row>
    <row r="434" spans="1:7" ht="13" x14ac:dyDescent="0.15">
      <c r="A434" s="2"/>
      <c r="B434" s="2" t="s">
        <v>438</v>
      </c>
      <c r="C434" s="2" t="str">
        <f t="shared" si="7"/>
        <v>Fahad AUSf</v>
      </c>
      <c r="D434" s="2" t="str">
        <f t="shared" si="9"/>
        <v>Fahad AUSf</v>
      </c>
      <c r="E434" s="2" t="str">
        <f t="shared" si="8"/>
        <v>1</v>
      </c>
      <c r="G434" s="2" t="str">
        <f ca="1">IFERROR(__xludf.DUMMYFUNCTION("IFERROR(TEXTJOIN("", "", TRUE, FILTER('PC history'!$G$5:$G$380,D434='PC history'!$D$5:$D$380)),"""")"),"")</f>
        <v/>
      </c>
    </row>
    <row r="435" spans="1:7" ht="13" x14ac:dyDescent="0.15">
      <c r="A435" s="2"/>
      <c r="B435" s="2" t="s">
        <v>439</v>
      </c>
      <c r="C435" s="2" t="str">
        <f t="shared" si="7"/>
        <v>Fabrizio Montesi</v>
      </c>
      <c r="D435" s="2" t="str">
        <f t="shared" si="9"/>
        <v>Fabrizio Montesi</v>
      </c>
      <c r="E435" s="2" t="str">
        <f t="shared" si="8"/>
        <v>1</v>
      </c>
      <c r="G435" s="2" t="str">
        <f ca="1">IFERROR(__xludf.DUMMYFUNCTION("IFERROR(TEXTJOIN("", "", TRUE, FILTER('PC history'!$G$5:$G$380,D435='PC history'!$D$5:$D$380)),"""")"),"")</f>
        <v/>
      </c>
    </row>
    <row r="436" spans="1:7" ht="13" x14ac:dyDescent="0.15">
      <c r="A436" s="2"/>
      <c r="B436" s="2" t="s">
        <v>440</v>
      </c>
      <c r="C436" s="2" t="str">
        <f t="shared" si="7"/>
        <v>Evmorfia-Iro Bartzia</v>
      </c>
      <c r="D436" s="2" t="str">
        <f t="shared" si="9"/>
        <v>Evmorfia-Iro Bartzia</v>
      </c>
      <c r="E436" s="2" t="str">
        <f t="shared" si="8"/>
        <v>1</v>
      </c>
      <c r="G436" s="2" t="str">
        <f ca="1">IFERROR(__xludf.DUMMYFUNCTION("IFERROR(TEXTJOIN("", "", TRUE, FILTER('PC history'!$G$5:$G$380,D436='PC history'!$D$5:$D$380)),"""")"),"")</f>
        <v/>
      </c>
    </row>
    <row r="437" spans="1:7" ht="13" x14ac:dyDescent="0.15">
      <c r="A437" s="2"/>
      <c r="B437" s="2" t="s">
        <v>441</v>
      </c>
      <c r="C437" s="2" t="str">
        <f t="shared" si="7"/>
        <v>Evgeny Makarov</v>
      </c>
      <c r="D437" s="2" t="str">
        <f t="shared" si="9"/>
        <v>Evgeny Makarov</v>
      </c>
      <c r="E437" s="2" t="str">
        <f t="shared" si="8"/>
        <v>1</v>
      </c>
      <c r="G437" s="2" t="str">
        <f ca="1">IFERROR(__xludf.DUMMYFUNCTION("IFERROR(TEXTJOIN("", "", TRUE, FILTER('PC history'!$G$5:$G$380,D437='PC history'!$D$5:$D$380)),"""")"),"")</f>
        <v/>
      </c>
    </row>
    <row r="438" spans="1:7" ht="13" x14ac:dyDescent="0.15">
      <c r="A438" s="2"/>
      <c r="B438" s="2" t="s">
        <v>442</v>
      </c>
      <c r="C438" s="2" t="str">
        <f t="shared" si="7"/>
        <v>Evan Austin</v>
      </c>
      <c r="D438" s="2" t="str">
        <f t="shared" si="9"/>
        <v>Evan Austin</v>
      </c>
      <c r="E438" s="2" t="str">
        <f t="shared" si="8"/>
        <v>1</v>
      </c>
      <c r="G438" s="2" t="str">
        <f ca="1">IFERROR(__xludf.DUMMYFUNCTION("IFERROR(TEXTJOIN("", "", TRUE, FILTER('PC history'!$G$5:$G$380,D438='PC history'!$D$5:$D$380)),"""")"),"")</f>
        <v/>
      </c>
    </row>
    <row r="439" spans="1:7" ht="13" x14ac:dyDescent="0.15">
      <c r="A439" s="2"/>
      <c r="B439" s="2" t="s">
        <v>443</v>
      </c>
      <c r="C439" s="2" t="str">
        <f t="shared" si="7"/>
        <v>Étienne Miquey</v>
      </c>
      <c r="D439" s="2" t="str">
        <f t="shared" si="9"/>
        <v>Étienne Miquey</v>
      </c>
      <c r="E439" s="2" t="str">
        <f t="shared" si="8"/>
        <v>1</v>
      </c>
      <c r="G439" s="2" t="str">
        <f ca="1">IFERROR(__xludf.DUMMYFUNCTION("IFERROR(TEXTJOIN("", "", TRUE, FILTER('PC history'!$G$5:$G$380,D439='PC history'!$D$5:$D$380)),"""")"),"")</f>
        <v/>
      </c>
    </row>
    <row r="440" spans="1:7" ht="13" x14ac:dyDescent="0.15">
      <c r="A440" s="2"/>
      <c r="B440" s="2" t="s">
        <v>444</v>
      </c>
      <c r="C440" s="2" t="str">
        <f t="shared" si="7"/>
        <v>Etienne Mabille</v>
      </c>
      <c r="D440" s="2" t="str">
        <f t="shared" si="9"/>
        <v>Etienne Mabille</v>
      </c>
      <c r="E440" s="2" t="str">
        <f t="shared" si="8"/>
        <v>1</v>
      </c>
      <c r="G440" s="2" t="str">
        <f ca="1">IFERROR(__xludf.DUMMYFUNCTION("IFERROR(TEXTJOIN("", "", TRUE, FILTER('PC history'!$G$5:$G$380,D440='PC history'!$D$5:$D$380)),"""")"),"")</f>
        <v/>
      </c>
    </row>
    <row r="441" spans="1:7" ht="13" x14ac:dyDescent="0.15">
      <c r="A441" s="2"/>
      <c r="B441" s="2" t="s">
        <v>445</v>
      </c>
      <c r="C441" s="2" t="str">
        <f t="shared" si="7"/>
        <v>Ernie Cohen</v>
      </c>
      <c r="D441" s="2" t="str">
        <f t="shared" si="9"/>
        <v>Ernie Cohen</v>
      </c>
      <c r="E441" s="2" t="str">
        <f t="shared" si="8"/>
        <v>1</v>
      </c>
      <c r="G441" s="2" t="str">
        <f ca="1">IFERROR(__xludf.DUMMYFUNCTION("IFERROR(TEXTJOIN("", "", TRUE, FILTER('PC history'!$G$5:$G$380,D441='PC history'!$D$5:$D$380)),"""")"),"")</f>
        <v/>
      </c>
    </row>
    <row r="442" spans="1:7" ht="13" x14ac:dyDescent="0.15">
      <c r="A442" s="2"/>
      <c r="B442" s="2" t="s">
        <v>446</v>
      </c>
      <c r="C442" s="2" t="str">
        <f t="shared" si="7"/>
        <v>Érik Martin-Dorel</v>
      </c>
      <c r="D442" s="2" t="str">
        <f t="shared" si="9"/>
        <v>Érik Martin-Dorel</v>
      </c>
      <c r="E442" s="2" t="str">
        <f t="shared" si="8"/>
        <v>1</v>
      </c>
      <c r="G442" s="2" t="str">
        <f ca="1">IFERROR(__xludf.DUMMYFUNCTION("IFERROR(TEXTJOIN("", "", TRUE, FILTER('PC history'!$G$5:$G$380,D442='PC history'!$D$5:$D$380)),"""")"),"")</f>
        <v/>
      </c>
    </row>
    <row r="443" spans="1:7" ht="13" x14ac:dyDescent="0.15">
      <c r="A443" s="2"/>
      <c r="B443" s="2" t="s">
        <v>447</v>
      </c>
      <c r="C443" s="2" t="str">
        <f t="shared" si="7"/>
        <v>Eric Mullen</v>
      </c>
      <c r="D443" s="2" t="str">
        <f t="shared" si="9"/>
        <v>Eric Mullen</v>
      </c>
      <c r="E443" s="2" t="str">
        <f t="shared" si="8"/>
        <v>1</v>
      </c>
      <c r="G443" s="2" t="str">
        <f ca="1">IFERROR(__xludf.DUMMYFUNCTION("IFERROR(TEXTJOIN("", "", TRUE, FILTER('PC history'!$G$5:$G$380,D443='PC history'!$D$5:$D$380)),"""")"),"")</f>
        <v/>
      </c>
    </row>
    <row r="444" spans="1:7" ht="13" x14ac:dyDescent="0.15">
      <c r="A444" s="2"/>
      <c r="B444" s="2" t="s">
        <v>448</v>
      </c>
      <c r="C444" s="2" t="str">
        <f t="shared" si="7"/>
        <v>Emmanuel Polonowski</v>
      </c>
      <c r="D444" s="2" t="str">
        <f t="shared" si="9"/>
        <v>Emmanuel Polonowski</v>
      </c>
      <c r="E444" s="2" t="str">
        <f t="shared" si="8"/>
        <v>1</v>
      </c>
      <c r="G444" s="2" t="str">
        <f ca="1">IFERROR(__xludf.DUMMYFUNCTION("IFERROR(TEXTJOIN("", "", TRUE, FILTER('PC history'!$G$5:$G$380,D444='PC history'!$D$5:$D$380)),"""")"),"")</f>
        <v/>
      </c>
    </row>
    <row r="445" spans="1:7" ht="13" x14ac:dyDescent="0.15">
      <c r="A445" s="2"/>
      <c r="B445" s="2" t="s">
        <v>449</v>
      </c>
      <c r="C445" s="2" t="str">
        <f t="shared" si="7"/>
        <v>E. Martins</v>
      </c>
      <c r="D445" s="2" t="str">
        <f t="shared" si="9"/>
        <v>E. Martins</v>
      </c>
      <c r="E445" s="2" t="str">
        <f t="shared" si="8"/>
        <v>1</v>
      </c>
      <c r="G445" s="2" t="str">
        <f ca="1">IFERROR(__xludf.DUMMYFUNCTION("IFERROR(TEXTJOIN("", "", TRUE, FILTER('PC history'!$G$5:$G$380,D445='PC history'!$D$5:$D$380)),"""")"),"")</f>
        <v/>
      </c>
    </row>
    <row r="446" spans="1:7" ht="13" x14ac:dyDescent="0.15">
      <c r="A446" s="2"/>
      <c r="B446" s="2" t="s">
        <v>450</v>
      </c>
      <c r="C446" s="2" t="str">
        <f t="shared" si="7"/>
        <v>Elena Zucca</v>
      </c>
      <c r="D446" s="2" t="str">
        <f t="shared" si="9"/>
        <v>Elena Zucca</v>
      </c>
      <c r="E446" s="2" t="str">
        <f t="shared" si="8"/>
        <v>1</v>
      </c>
      <c r="G446" s="2" t="str">
        <f ca="1">IFERROR(__xludf.DUMMYFUNCTION("IFERROR(TEXTJOIN("", "", TRUE, FILTER('PC history'!$G$5:$G$380,D446='PC history'!$D$5:$D$380)),"""")"),"")</f>
        <v/>
      </c>
    </row>
    <row r="447" spans="1:7" ht="13" x14ac:dyDescent="0.15">
      <c r="A447" s="2"/>
      <c r="B447" s="2" t="s">
        <v>451</v>
      </c>
      <c r="C447" s="2" t="str">
        <f t="shared" si="7"/>
        <v>Edward W. Ayers</v>
      </c>
      <c r="D447" s="2" t="str">
        <f t="shared" si="9"/>
        <v>Edward W. Ayers</v>
      </c>
      <c r="E447" s="2" t="str">
        <f t="shared" si="8"/>
        <v>1</v>
      </c>
      <c r="G447" s="2" t="str">
        <f ca="1">IFERROR(__xludf.DUMMYFUNCTION("IFERROR(TEXTJOIN("", "", TRUE, FILTER('PC history'!$G$5:$G$380,D447='PC history'!$D$5:$D$380)),"""")"),"")</f>
        <v/>
      </c>
    </row>
    <row r="448" spans="1:7" ht="13" x14ac:dyDescent="0.15">
      <c r="A448" s="2"/>
      <c r="B448" s="2" t="s">
        <v>452</v>
      </c>
      <c r="C448" s="2" t="str">
        <f t="shared" si="7"/>
        <v>Edith Heiter</v>
      </c>
      <c r="D448" s="2" t="str">
        <f t="shared" si="9"/>
        <v>Edith Heiter</v>
      </c>
      <c r="E448" s="2" t="str">
        <f t="shared" si="8"/>
        <v>1</v>
      </c>
      <c r="G448" s="2" t="str">
        <f ca="1">IFERROR(__xludf.DUMMYFUNCTION("IFERROR(TEXTJOIN("", "", TRUE, FILTER('PC history'!$G$5:$G$380,D448='PC history'!$D$5:$D$380)),"""")"),"")</f>
        <v/>
      </c>
    </row>
    <row r="449" spans="1:7" ht="13" x14ac:dyDescent="0.15">
      <c r="A449" s="2"/>
      <c r="B449" s="2" t="s">
        <v>453</v>
      </c>
      <c r="C449" s="2" t="str">
        <f t="shared" si="7"/>
        <v>Douglas J. Howe</v>
      </c>
      <c r="D449" s="2" t="str">
        <f t="shared" si="9"/>
        <v>Douglas J. Howe</v>
      </c>
      <c r="E449" s="2" t="str">
        <f t="shared" si="8"/>
        <v>1</v>
      </c>
      <c r="G449" s="2" t="str">
        <f ca="1">IFERROR(__xludf.DUMMYFUNCTION("IFERROR(TEXTJOIN("", "", TRUE, FILTER('PC history'!$G$5:$G$380,D449='PC history'!$D$5:$D$380)),"""")"),"")</f>
        <v/>
      </c>
    </row>
    <row r="450" spans="1:7" ht="13" x14ac:dyDescent="0.15">
      <c r="A450" s="2"/>
      <c r="B450" s="2" t="s">
        <v>454</v>
      </c>
      <c r="C450" s="2" t="str">
        <f t="shared" si="7"/>
        <v>Don S. Batory</v>
      </c>
      <c r="D450" s="2" t="str">
        <f t="shared" si="9"/>
        <v>Don S. Batory</v>
      </c>
      <c r="E450" s="2" t="str">
        <f t="shared" si="8"/>
        <v>1</v>
      </c>
      <c r="G450" s="2" t="str">
        <f ca="1">IFERROR(__xludf.DUMMYFUNCTION("IFERROR(TEXTJOIN("", "", TRUE, FILTER('PC history'!$G$5:$G$380,D450='PC history'!$D$5:$D$380)),"""")"),"")</f>
        <v/>
      </c>
    </row>
    <row r="451" spans="1:7" ht="13" x14ac:dyDescent="0.15">
      <c r="A451" s="2"/>
      <c r="B451" s="2" t="s">
        <v>455</v>
      </c>
      <c r="C451" s="2" t="str">
        <f t="shared" si="7"/>
        <v>Dominique Bolignano</v>
      </c>
      <c r="D451" s="2" t="str">
        <f t="shared" si="9"/>
        <v>Dominique Bolignano</v>
      </c>
      <c r="E451" s="2" t="str">
        <f t="shared" si="8"/>
        <v>1</v>
      </c>
      <c r="G451" s="2" t="str">
        <f ca="1">IFERROR(__xludf.DUMMYFUNCTION("IFERROR(TEXTJOIN("", "", TRUE, FILTER('PC history'!$G$5:$G$380,D451='PC history'!$D$5:$D$380)),"""")"),"")</f>
        <v/>
      </c>
    </row>
    <row r="452" spans="1:7" ht="13" x14ac:dyDescent="0.15">
      <c r="A452" s="2"/>
      <c r="B452" s="2" t="s">
        <v>456</v>
      </c>
      <c r="C452" s="2" t="str">
        <f t="shared" si="7"/>
        <v>Dominik Dietrich</v>
      </c>
      <c r="D452" s="2" t="str">
        <f t="shared" si="9"/>
        <v>Dominik Dietrich</v>
      </c>
      <c r="E452" s="2" t="str">
        <f t="shared" si="8"/>
        <v>1</v>
      </c>
      <c r="G452" s="2" t="str">
        <f ca="1">IFERROR(__xludf.DUMMYFUNCTION("IFERROR(TEXTJOIN("", "", TRUE, FILTER('PC history'!$G$5:$G$380,D452='PC history'!$D$5:$D$380)),"""")"),"")</f>
        <v/>
      </c>
    </row>
    <row r="453" spans="1:7" ht="13" x14ac:dyDescent="0.15">
      <c r="A453" s="2"/>
      <c r="B453" s="2" t="s">
        <v>457</v>
      </c>
      <c r="C453" s="2" t="str">
        <f t="shared" si="7"/>
        <v>Dmitri Garbuzov</v>
      </c>
      <c r="D453" s="2" t="str">
        <f t="shared" si="9"/>
        <v>Dmitri Garbuzov</v>
      </c>
      <c r="E453" s="2" t="str">
        <f t="shared" si="8"/>
        <v>1</v>
      </c>
      <c r="G453" s="2" t="str">
        <f ca="1">IFERROR(__xludf.DUMMYFUNCTION("IFERROR(TEXTJOIN("", "", TRUE, FILTER('PC history'!$G$5:$G$380,D453='PC history'!$D$5:$D$380)),"""")"),"")</f>
        <v/>
      </c>
    </row>
    <row r="454" spans="1:7" ht="13" x14ac:dyDescent="0.15">
      <c r="A454" s="2"/>
      <c r="B454" s="2" t="s">
        <v>458</v>
      </c>
      <c r="C454" s="2" t="str">
        <f t="shared" si="7"/>
        <v>Disha Puri</v>
      </c>
      <c r="D454" s="2" t="str">
        <f t="shared" si="9"/>
        <v>Disha Puri</v>
      </c>
      <c r="E454" s="2" t="str">
        <f t="shared" si="8"/>
        <v>1</v>
      </c>
      <c r="G454" s="2" t="str">
        <f ca="1">IFERROR(__xludf.DUMMYFUNCTION("IFERROR(TEXTJOIN("", "", TRUE, FILTER('PC history'!$G$5:$G$380,D454='PC history'!$D$5:$D$380)),"""")"),"")</f>
        <v/>
      </c>
    </row>
    <row r="455" spans="1:7" ht="13" x14ac:dyDescent="0.15">
      <c r="A455" s="2"/>
      <c r="B455" s="2" t="s">
        <v>459</v>
      </c>
      <c r="C455" s="2" t="str">
        <f t="shared" si="7"/>
        <v>Dirk Pattinson</v>
      </c>
      <c r="D455" s="2" t="str">
        <f t="shared" si="9"/>
        <v>Dirk Pattinson</v>
      </c>
      <c r="E455" s="2" t="str">
        <f t="shared" si="8"/>
        <v>1</v>
      </c>
      <c r="G455" s="2" t="str">
        <f ca="1">IFERROR(__xludf.DUMMYFUNCTION("IFERROR(TEXTJOIN("", "", TRUE, FILTER('PC history'!$G$5:$G$380,D455='PC history'!$D$5:$D$380)),"""")"),"")</f>
        <v/>
      </c>
    </row>
    <row r="456" spans="1:7" ht="13" x14ac:dyDescent="0.15">
      <c r="A456" s="2"/>
      <c r="B456" s="2" t="s">
        <v>460</v>
      </c>
      <c r="C456" s="2" t="str">
        <f t="shared" si="7"/>
        <v>Dimitrios Vytiniotis</v>
      </c>
      <c r="D456" s="2" t="str">
        <f t="shared" si="9"/>
        <v>Dimitrios Vytiniotis</v>
      </c>
      <c r="E456" s="2" t="str">
        <f t="shared" si="8"/>
        <v>1</v>
      </c>
      <c r="G456" s="2" t="str">
        <f ca="1">IFERROR(__xludf.DUMMYFUNCTION("IFERROR(TEXTJOIN("", "", TRUE, FILTER('PC history'!$G$5:$G$380,D456='PC history'!$D$5:$D$380)),"""")"),"2015")</f>
        <v>2015</v>
      </c>
    </row>
    <row r="457" spans="1:7" ht="13" x14ac:dyDescent="0.15">
      <c r="A457" s="2"/>
      <c r="B457" s="2" t="s">
        <v>461</v>
      </c>
      <c r="C457" s="2" t="str">
        <f t="shared" si="7"/>
        <v>Dimitri Hendriks</v>
      </c>
      <c r="D457" s="2" t="str">
        <f t="shared" si="9"/>
        <v>Dimitri Hendriks</v>
      </c>
      <c r="E457" s="2" t="str">
        <f t="shared" si="8"/>
        <v>1</v>
      </c>
      <c r="G457" s="2" t="str">
        <f ca="1">IFERROR(__xludf.DUMMYFUNCTION("IFERROR(TEXTJOIN("", "", TRUE, FILTER('PC history'!$G$5:$G$380,D457='PC history'!$D$5:$D$380)),"""")"),"")</f>
        <v/>
      </c>
    </row>
    <row r="458" spans="1:7" ht="13" x14ac:dyDescent="0.15">
      <c r="A458" s="2"/>
      <c r="B458" s="2" t="s">
        <v>462</v>
      </c>
      <c r="C458" s="2" t="str">
        <f t="shared" si="7"/>
        <v>Dietrich Klakow</v>
      </c>
      <c r="D458" s="2" t="str">
        <f t="shared" si="9"/>
        <v>Dietrich Klakow</v>
      </c>
      <c r="E458" s="2" t="str">
        <f t="shared" si="8"/>
        <v>1</v>
      </c>
      <c r="G458" s="2" t="str">
        <f ca="1">IFERROR(__xludf.DUMMYFUNCTION("IFERROR(TEXTJOIN("", "", TRUE, FILTER('PC history'!$G$5:$G$380,D458='PC history'!$D$5:$D$380)),"""")"),"")</f>
        <v/>
      </c>
    </row>
    <row r="459" spans="1:7" ht="13" x14ac:dyDescent="0.15">
      <c r="A459" s="2"/>
      <c r="B459" s="2" t="s">
        <v>463</v>
      </c>
      <c r="C459" s="2" t="str">
        <f t="shared" si="7"/>
        <v>Dierk Schleicher</v>
      </c>
      <c r="D459" s="2" t="str">
        <f t="shared" si="9"/>
        <v>Dierk Schleicher</v>
      </c>
      <c r="E459" s="2" t="str">
        <f t="shared" si="8"/>
        <v>1</v>
      </c>
      <c r="G459" s="2" t="str">
        <f ca="1">IFERROR(__xludf.DUMMYFUNCTION("IFERROR(TEXTJOIN("", "", TRUE, FILTER('PC history'!$G$5:$G$380,D459='PC history'!$D$5:$D$380)),"""")"),"")</f>
        <v/>
      </c>
    </row>
    <row r="460" spans="1:7" ht="13" x14ac:dyDescent="0.15">
      <c r="A460" s="2"/>
      <c r="B460" s="2" t="s">
        <v>464</v>
      </c>
      <c r="C460" s="2" t="str">
        <f t="shared" si="7"/>
        <v>Dennis Müller</v>
      </c>
      <c r="D460" s="2" t="str">
        <f t="shared" si="9"/>
        <v>Dennis Müller</v>
      </c>
      <c r="E460" s="2" t="str">
        <f t="shared" si="8"/>
        <v>1</v>
      </c>
      <c r="G460" s="2" t="str">
        <f ca="1">IFERROR(__xludf.DUMMYFUNCTION("IFERROR(TEXTJOIN("", "", TRUE, FILTER('PC history'!$G$5:$G$380,D460='PC history'!$D$5:$D$380)),"""")"),"")</f>
        <v/>
      </c>
    </row>
    <row r="461" spans="1:7" ht="13" x14ac:dyDescent="0.15">
      <c r="A461" s="2"/>
      <c r="B461" s="2" t="s">
        <v>465</v>
      </c>
      <c r="C461" s="2" t="str">
        <f t="shared" si="7"/>
        <v>Denis Firsov</v>
      </c>
      <c r="D461" s="2" t="str">
        <f t="shared" si="9"/>
        <v>Denis Firsov</v>
      </c>
      <c r="E461" s="2" t="str">
        <f t="shared" si="8"/>
        <v>1</v>
      </c>
      <c r="G461" s="2" t="str">
        <f ca="1">IFERROR(__xludf.DUMMYFUNCTION("IFERROR(TEXTJOIN("", "", TRUE, FILTER('PC history'!$G$5:$G$380,D461='PC history'!$D$5:$D$380)),"""")"),"")</f>
        <v/>
      </c>
    </row>
    <row r="462" spans="1:7" ht="13" x14ac:dyDescent="0.15">
      <c r="A462" s="2"/>
      <c r="B462" s="2" t="s">
        <v>466</v>
      </c>
      <c r="C462" s="2" t="str">
        <f t="shared" si="7"/>
        <v>Deepak Kapur</v>
      </c>
      <c r="D462" s="2" t="str">
        <f t="shared" si="9"/>
        <v>Deepak Kapur</v>
      </c>
      <c r="E462" s="2" t="str">
        <f t="shared" si="8"/>
        <v>1</v>
      </c>
      <c r="G462" s="2" t="str">
        <f ca="1">IFERROR(__xludf.DUMMYFUNCTION("IFERROR(TEXTJOIN("", "", TRUE, FILTER('PC history'!$G$5:$G$380,D462='PC history'!$D$5:$D$380)),"""")"),"")</f>
        <v/>
      </c>
    </row>
    <row r="463" spans="1:7" ht="13" x14ac:dyDescent="0.15">
      <c r="A463" s="2"/>
      <c r="B463" s="2" t="s">
        <v>467</v>
      </c>
      <c r="C463" s="2" t="str">
        <f t="shared" si="7"/>
        <v>David Wahlstedt</v>
      </c>
      <c r="D463" s="2" t="str">
        <f t="shared" si="9"/>
        <v>David Wahlstedt</v>
      </c>
      <c r="E463" s="2" t="str">
        <f t="shared" si="8"/>
        <v>1</v>
      </c>
      <c r="G463" s="2" t="str">
        <f ca="1">IFERROR(__xludf.DUMMYFUNCTION("IFERROR(TEXTJOIN("", "", TRUE, FILTER('PC history'!$G$5:$G$380,D463='PC history'!$D$5:$D$380)),"""")"),"")</f>
        <v/>
      </c>
    </row>
    <row r="464" spans="1:7" ht="13" x14ac:dyDescent="0.15">
      <c r="A464" s="2"/>
      <c r="B464" s="2" t="s">
        <v>468</v>
      </c>
      <c r="C464" s="2" t="str">
        <f t="shared" si="7"/>
        <v>David Sanán</v>
      </c>
      <c r="D464" s="2" t="str">
        <f t="shared" si="9"/>
        <v>David Sanán</v>
      </c>
      <c r="E464" s="2" t="str">
        <f t="shared" si="8"/>
        <v>1</v>
      </c>
      <c r="G464" s="2" t="str">
        <f ca="1">IFERROR(__xludf.DUMMYFUNCTION("IFERROR(TEXTJOIN("", "", TRUE, FILTER('PC history'!$G$5:$G$380,D464='PC history'!$D$5:$D$380)),"""")"),"")</f>
        <v/>
      </c>
    </row>
    <row r="465" spans="1:7" ht="13" x14ac:dyDescent="0.15">
      <c r="A465" s="2"/>
      <c r="B465" s="2" t="s">
        <v>469</v>
      </c>
      <c r="C465" s="2" t="str">
        <f t="shared" si="7"/>
        <v>David Nowak</v>
      </c>
      <c r="D465" s="2" t="str">
        <f t="shared" si="9"/>
        <v>David Nowak</v>
      </c>
      <c r="E465" s="2" t="str">
        <f t="shared" si="8"/>
        <v>1</v>
      </c>
      <c r="G465" s="2" t="str">
        <f ca="1">IFERROR(__xludf.DUMMYFUNCTION("IFERROR(TEXTJOIN("", "", TRUE, FILTER('PC history'!$G$5:$G$380,D465='PC history'!$D$5:$D$380)),"""")"),"")</f>
        <v/>
      </c>
    </row>
    <row r="466" spans="1:7" ht="13" x14ac:dyDescent="0.15">
      <c r="A466" s="2"/>
      <c r="B466" s="2" t="s">
        <v>470</v>
      </c>
      <c r="C466" s="2" t="str">
        <f t="shared" si="7"/>
        <v>David L. Rager</v>
      </c>
      <c r="D466" s="2" t="str">
        <f t="shared" si="9"/>
        <v>David L. Rager</v>
      </c>
      <c r="E466" s="2" t="str">
        <f t="shared" si="8"/>
        <v>1</v>
      </c>
      <c r="G466" s="2" t="str">
        <f ca="1">IFERROR(__xludf.DUMMYFUNCTION("IFERROR(TEXTJOIN("", "", TRUE, FILTER('PC history'!$G$5:$G$380,D466='PC history'!$D$5:$D$380)),"""")"),"")</f>
        <v/>
      </c>
    </row>
    <row r="467" spans="1:7" ht="13" x14ac:dyDescent="0.15">
      <c r="A467" s="2"/>
      <c r="B467" s="2" t="s">
        <v>471</v>
      </c>
      <c r="C467" s="2" t="str">
        <f t="shared" si="7"/>
        <v>David I. Spivak</v>
      </c>
      <c r="D467" s="2" t="str">
        <f t="shared" si="9"/>
        <v>David I. Spivak</v>
      </c>
      <c r="E467" s="2" t="str">
        <f t="shared" si="8"/>
        <v>1</v>
      </c>
      <c r="G467" s="2" t="str">
        <f ca="1">IFERROR(__xludf.DUMMYFUNCTION("IFERROR(TEXTJOIN("", "", TRUE, FILTER('PC history'!$G$5:$G$380,D467='PC history'!$D$5:$D$380)),"""")"),"")</f>
        <v/>
      </c>
    </row>
    <row r="468" spans="1:7" ht="13" x14ac:dyDescent="0.15">
      <c r="A468" s="2"/>
      <c r="B468" s="2" t="s">
        <v>472</v>
      </c>
      <c r="C468" s="2" t="str">
        <f t="shared" si="7"/>
        <v>David Gross-Amblard</v>
      </c>
      <c r="D468" s="2" t="str">
        <f t="shared" si="9"/>
        <v>David Gross-Amblard</v>
      </c>
      <c r="E468" s="2" t="str">
        <f t="shared" si="8"/>
        <v>1</v>
      </c>
      <c r="G468" s="2" t="str">
        <f ca="1">IFERROR(__xludf.DUMMYFUNCTION("IFERROR(TEXTJOIN("", "", TRUE, FILTER('PC history'!$G$5:$G$380,D468='PC history'!$D$5:$D$380)),"""")"),"")</f>
        <v/>
      </c>
    </row>
    <row r="469" spans="1:7" ht="13" x14ac:dyDescent="0.15">
      <c r="A469" s="2"/>
      <c r="B469" s="2" t="s">
        <v>473</v>
      </c>
      <c r="C469" s="2" t="str">
        <f t="shared" si="7"/>
        <v>David Greenaway</v>
      </c>
      <c r="D469" s="2" t="str">
        <f t="shared" si="9"/>
        <v>David Greenaway</v>
      </c>
      <c r="E469" s="2" t="str">
        <f t="shared" si="8"/>
        <v>1</v>
      </c>
      <c r="G469" s="2" t="str">
        <f ca="1">IFERROR(__xludf.DUMMYFUNCTION("IFERROR(TEXTJOIN("", "", TRUE, FILTER('PC history'!$G$5:$G$380,D469='PC history'!$D$5:$D$380)),"""")"),"")</f>
        <v/>
      </c>
    </row>
    <row r="470" spans="1:7" ht="13" x14ac:dyDescent="0.15">
      <c r="A470" s="2"/>
      <c r="B470" s="2" t="s">
        <v>474</v>
      </c>
      <c r="C470" s="2" t="str">
        <f t="shared" si="7"/>
        <v>David Fuenmayor</v>
      </c>
      <c r="D470" s="2" t="str">
        <f t="shared" si="9"/>
        <v>David Fuenmayor</v>
      </c>
      <c r="E470" s="2" t="str">
        <f t="shared" si="8"/>
        <v>1</v>
      </c>
      <c r="G470" s="2" t="str">
        <f ca="1">IFERROR(__xludf.DUMMYFUNCTION("IFERROR(TEXTJOIN("", "", TRUE, FILTER('PC history'!$G$5:$G$380,D470='PC history'!$D$5:$D$380)),"""")"),"")</f>
        <v/>
      </c>
    </row>
    <row r="471" spans="1:7" ht="13" x14ac:dyDescent="0.15">
      <c r="A471" s="2"/>
      <c r="B471" s="2" t="s">
        <v>475</v>
      </c>
      <c r="C471" s="2" t="str">
        <f t="shared" si="7"/>
        <v>David Butler</v>
      </c>
      <c r="D471" s="2" t="str">
        <f t="shared" si="9"/>
        <v>David Butler</v>
      </c>
      <c r="E471" s="2" t="str">
        <f t="shared" si="8"/>
        <v>1</v>
      </c>
      <c r="G471" s="2" t="str">
        <f ca="1">IFERROR(__xludf.DUMMYFUNCTION("IFERROR(TEXTJOIN("", "", TRUE, FILTER('PC history'!$G$5:$G$380,D471='PC history'!$D$5:$D$380)),"""")"),"")</f>
        <v/>
      </c>
    </row>
    <row r="472" spans="1:7" ht="13" x14ac:dyDescent="0.15">
      <c r="A472" s="2"/>
      <c r="B472" s="2" t="s">
        <v>476</v>
      </c>
      <c r="C472" s="2" t="str">
        <f t="shared" si="7"/>
        <v>David Baelde</v>
      </c>
      <c r="D472" s="2" t="str">
        <f t="shared" si="9"/>
        <v>David Baelde</v>
      </c>
      <c r="E472" s="2" t="str">
        <f t="shared" si="8"/>
        <v>1</v>
      </c>
      <c r="G472" s="2" t="str">
        <f ca="1">IFERROR(__xludf.DUMMYFUNCTION("IFERROR(TEXTJOIN("", "", TRUE, FILTER('PC history'!$G$5:$G$380,D472='PC history'!$D$5:$D$380)),"""")"),"")</f>
        <v/>
      </c>
    </row>
    <row r="473" spans="1:7" ht="13" x14ac:dyDescent="0.15">
      <c r="A473" s="2"/>
      <c r="B473" s="2" t="s">
        <v>477</v>
      </c>
      <c r="C473" s="2" t="str">
        <f t="shared" si="7"/>
        <v>Daron Vroon</v>
      </c>
      <c r="D473" s="2" t="str">
        <f t="shared" si="9"/>
        <v>Daron Vroon</v>
      </c>
      <c r="E473" s="2" t="str">
        <f t="shared" si="8"/>
        <v>1</v>
      </c>
      <c r="G473" s="2" t="str">
        <f ca="1">IFERROR(__xludf.DUMMYFUNCTION("IFERROR(TEXTJOIN("", "", TRUE, FILTER('PC history'!$G$5:$G$380,D473='PC history'!$D$5:$D$380)),"""")"),"")</f>
        <v/>
      </c>
    </row>
    <row r="474" spans="1:7" ht="13" x14ac:dyDescent="0.15">
      <c r="A474" s="2"/>
      <c r="B474" s="2" t="s">
        <v>478</v>
      </c>
      <c r="C474" s="2" t="str">
        <f t="shared" si="7"/>
        <v>Daria Walukiewicz-Chrzaszcz</v>
      </c>
      <c r="D474" s="2" t="str">
        <f t="shared" si="9"/>
        <v>Daria Walukiewicz-Chrzaszcz</v>
      </c>
      <c r="E474" s="2" t="str">
        <f t="shared" si="8"/>
        <v>1</v>
      </c>
      <c r="G474" s="2" t="str">
        <f ca="1">IFERROR(__xludf.DUMMYFUNCTION("IFERROR(TEXTJOIN("", "", TRUE, FILTER('PC history'!$G$5:$G$380,D474='PC history'!$D$5:$D$380)),"""")"),"")</f>
        <v/>
      </c>
    </row>
    <row r="475" spans="1:7" ht="13" x14ac:dyDescent="0.15">
      <c r="A475" s="2"/>
      <c r="B475" s="2" t="s">
        <v>479</v>
      </c>
      <c r="C475" s="2" t="str">
        <f t="shared" si="7"/>
        <v>Dan Synek</v>
      </c>
      <c r="D475" s="2" t="str">
        <f t="shared" si="9"/>
        <v>Dan Synek</v>
      </c>
      <c r="E475" s="2" t="str">
        <f t="shared" si="8"/>
        <v>1</v>
      </c>
      <c r="G475" s="2" t="str">
        <f ca="1">IFERROR(__xludf.DUMMYFUNCTION("IFERROR(TEXTJOIN("", "", TRUE, FILTER('PC history'!$G$5:$G$380,D475='PC history'!$D$5:$D$380)),"""")"),"")</f>
        <v/>
      </c>
    </row>
    <row r="476" spans="1:7" ht="13" x14ac:dyDescent="0.15">
      <c r="A476" s="2"/>
      <c r="B476" s="2" t="s">
        <v>480</v>
      </c>
      <c r="C476" s="2" t="str">
        <f t="shared" si="7"/>
        <v>Daniel Wand</v>
      </c>
      <c r="D476" s="2" t="str">
        <f t="shared" si="9"/>
        <v>Daniel Wand</v>
      </c>
      <c r="E476" s="2" t="str">
        <f t="shared" si="8"/>
        <v>1</v>
      </c>
      <c r="G476" s="2" t="str">
        <f ca="1">IFERROR(__xludf.DUMMYFUNCTION("IFERROR(TEXTJOIN("", "", TRUE, FILTER('PC history'!$G$5:$G$380,D476='PC history'!$D$5:$D$380)),"""")"),"")</f>
        <v/>
      </c>
    </row>
    <row r="477" spans="1:7" ht="13" x14ac:dyDescent="0.15">
      <c r="A477" s="2"/>
      <c r="B477" s="2" t="s">
        <v>481</v>
      </c>
      <c r="C477" s="2" t="str">
        <f t="shared" si="7"/>
        <v>Daniel Kühlwein</v>
      </c>
      <c r="D477" s="2" t="str">
        <f t="shared" si="9"/>
        <v>Daniel Kühlwein</v>
      </c>
      <c r="E477" s="2" t="str">
        <f t="shared" si="8"/>
        <v>1</v>
      </c>
      <c r="G477" s="2" t="str">
        <f ca="1">IFERROR(__xludf.DUMMYFUNCTION("IFERROR(TEXTJOIN("", "", TRUE, FILTER('PC history'!$G$5:$G$380,D477='PC history'!$D$5:$D$380)),"""")"),"")</f>
        <v/>
      </c>
    </row>
    <row r="478" spans="1:7" ht="13" x14ac:dyDescent="0.15">
      <c r="A478" s="2"/>
      <c r="B478" s="2" t="s">
        <v>482</v>
      </c>
      <c r="C478" s="2" t="str">
        <f t="shared" si="7"/>
        <v>Daniel Genin</v>
      </c>
      <c r="D478" s="2" t="str">
        <f t="shared" si="9"/>
        <v>Daniel Genin</v>
      </c>
      <c r="E478" s="2" t="str">
        <f t="shared" si="8"/>
        <v>1</v>
      </c>
      <c r="G478" s="2" t="str">
        <f ca="1">IFERROR(__xludf.DUMMYFUNCTION("IFERROR(TEXTJOIN("", "", TRUE, FILTER('PC history'!$G$5:$G$380,D478='PC history'!$D$5:$D$380)),"""")"),"")</f>
        <v/>
      </c>
    </row>
    <row r="479" spans="1:7" ht="13" x14ac:dyDescent="0.15">
      <c r="A479" s="2"/>
      <c r="B479" s="2" t="s">
        <v>483</v>
      </c>
      <c r="C479" s="2" t="str">
        <f t="shared" si="7"/>
        <v>Daniel E. Severín</v>
      </c>
      <c r="D479" s="2" t="str">
        <f t="shared" si="9"/>
        <v>Daniel E. Severín</v>
      </c>
      <c r="E479" s="2" t="str">
        <f t="shared" si="8"/>
        <v>1</v>
      </c>
      <c r="G479" s="2" t="str">
        <f ca="1">IFERROR(__xludf.DUMMYFUNCTION("IFERROR(TEXTJOIN("", "", TRUE, FILTER('PC history'!$G$5:$G$380,D479='PC history'!$D$5:$D$380)),"""")"),"")</f>
        <v/>
      </c>
    </row>
    <row r="480" spans="1:7" ht="13" x14ac:dyDescent="0.15">
      <c r="A480" s="2"/>
      <c r="B480" s="2" t="s">
        <v>484</v>
      </c>
      <c r="C480" s="2" t="str">
        <f t="shared" si="7"/>
        <v>Dan Grossman</v>
      </c>
      <c r="D480" s="2" t="str">
        <f t="shared" si="9"/>
        <v>Dan Grossman</v>
      </c>
      <c r="E480" s="2" t="str">
        <f t="shared" si="8"/>
        <v>1</v>
      </c>
      <c r="G480" s="2" t="str">
        <f ca="1">IFERROR(__xludf.DUMMYFUNCTION("IFERROR(TEXTJOIN("", "", TRUE, FILTER('PC history'!$G$5:$G$380,D480='PC history'!$D$5:$D$380)),"""")"),"")</f>
        <v/>
      </c>
    </row>
    <row r="481" spans="1:7" ht="13" x14ac:dyDescent="0.15">
      <c r="A481" s="2"/>
      <c r="B481" s="2" t="s">
        <v>485</v>
      </c>
      <c r="C481" s="2" t="str">
        <f t="shared" si="7"/>
        <v>Damien Rouhling</v>
      </c>
      <c r="D481" s="2" t="str">
        <f t="shared" si="9"/>
        <v>Damien Rouhling</v>
      </c>
      <c r="E481" s="2" t="str">
        <f t="shared" si="8"/>
        <v>1</v>
      </c>
      <c r="G481" s="2" t="str">
        <f ca="1">IFERROR(__xludf.DUMMYFUNCTION("IFERROR(TEXTJOIN("", "", TRUE, FILTER('PC history'!$G$5:$G$380,D481='PC history'!$D$5:$D$380)),"""")"),"")</f>
        <v/>
      </c>
    </row>
    <row r="482" spans="1:7" ht="13" x14ac:dyDescent="0.15">
      <c r="A482" s="2"/>
      <c r="B482" s="2" t="s">
        <v>486</v>
      </c>
      <c r="C482" s="2" t="str">
        <f t="shared" si="7"/>
        <v>Czeslaw Bylinski</v>
      </c>
      <c r="D482" s="2" t="str">
        <f t="shared" si="9"/>
        <v>Czeslaw Bylinski</v>
      </c>
      <c r="E482" s="2" t="str">
        <f t="shared" si="8"/>
        <v>1</v>
      </c>
      <c r="G482" s="2" t="str">
        <f ca="1">IFERROR(__xludf.DUMMYFUNCTION("IFERROR(TEXTJOIN("", "", TRUE, FILTER('PC history'!$G$5:$G$380,D482='PC history'!$D$5:$D$380)),"""")"),"")</f>
        <v/>
      </c>
    </row>
    <row r="483" spans="1:7" ht="13" x14ac:dyDescent="0.15">
      <c r="A483" s="2"/>
      <c r="B483" s="2" t="s">
        <v>487</v>
      </c>
      <c r="C483" s="2" t="str">
        <f t="shared" si="7"/>
        <v>Cosimo Perini Brogi</v>
      </c>
      <c r="D483" s="2" t="str">
        <f t="shared" si="9"/>
        <v>Cosimo Perini Brogi</v>
      </c>
      <c r="E483" s="2" t="str">
        <f t="shared" si="8"/>
        <v>1</v>
      </c>
      <c r="G483" s="2" t="str">
        <f ca="1">IFERROR(__xludf.DUMMYFUNCTION("IFERROR(TEXTJOIN("", "", TRUE, FILTER('PC history'!$G$5:$G$380,D483='PC history'!$D$5:$D$380)),"""")"),"")</f>
        <v/>
      </c>
    </row>
    <row r="484" spans="1:7" ht="13" x14ac:dyDescent="0.15">
      <c r="A484" s="2"/>
      <c r="B484" s="2" t="s">
        <v>488</v>
      </c>
      <c r="C484" s="2" t="str">
        <f t="shared" si="7"/>
        <v>Corey Lewis</v>
      </c>
      <c r="D484" s="2" t="str">
        <f t="shared" si="9"/>
        <v>Corey Lewis</v>
      </c>
      <c r="E484" s="2" t="str">
        <f t="shared" si="8"/>
        <v>1</v>
      </c>
      <c r="G484" s="2" t="str">
        <f ca="1">IFERROR(__xludf.DUMMYFUNCTION("IFERROR(TEXTJOIN("", "", TRUE, FILTER('PC history'!$G$5:$G$380,D484='PC history'!$D$5:$D$380)),"""")"),"")</f>
        <v/>
      </c>
    </row>
    <row r="485" spans="1:7" ht="13" x14ac:dyDescent="0.15">
      <c r="A485" s="2"/>
      <c r="B485" s="2" t="s">
        <v>489</v>
      </c>
      <c r="C485" s="2" t="str">
        <f t="shared" si="7"/>
        <v>Colm Baston</v>
      </c>
      <c r="D485" s="2" t="str">
        <f t="shared" si="9"/>
        <v>Colm Baston</v>
      </c>
      <c r="E485" s="2" t="str">
        <f t="shared" si="8"/>
        <v>1</v>
      </c>
      <c r="G485" s="2" t="str">
        <f ca="1">IFERROR(__xludf.DUMMYFUNCTION("IFERROR(TEXTJOIN("", "", TRUE, FILTER('PC history'!$G$5:$G$380,D485='PC history'!$D$5:$D$380)),"""")"),"")</f>
        <v/>
      </c>
    </row>
    <row r="486" spans="1:7" ht="13" x14ac:dyDescent="0.15">
      <c r="A486" s="2"/>
      <c r="B486" s="2" t="s">
        <v>490</v>
      </c>
      <c r="C486" s="2" t="str">
        <f t="shared" si="7"/>
        <v>Christoph Weidenbach</v>
      </c>
      <c r="D486" s="2" t="str">
        <f t="shared" si="9"/>
        <v>Christoph Weidenbach</v>
      </c>
      <c r="E486" s="2" t="str">
        <f t="shared" si="8"/>
        <v>1</v>
      </c>
      <c r="G486" s="2" t="str">
        <f ca="1">IFERROR(__xludf.DUMMYFUNCTION("IFERROR(TEXTJOIN("", "", TRUE, FILTER('PC history'!$G$5:$G$380,D486='PC history'!$D$5:$D$380)),"""")"),"")</f>
        <v/>
      </c>
    </row>
    <row r="487" spans="1:7" ht="13" x14ac:dyDescent="0.15">
      <c r="A487" s="2"/>
      <c r="B487" s="2" t="s">
        <v>491</v>
      </c>
      <c r="C487" s="2" t="str">
        <f t="shared" si="7"/>
        <v>Christoph Traut</v>
      </c>
      <c r="D487" s="2" t="str">
        <f t="shared" si="9"/>
        <v>Christoph Traut</v>
      </c>
      <c r="E487" s="2" t="str">
        <f t="shared" si="8"/>
        <v>1</v>
      </c>
      <c r="G487" s="2" t="str">
        <f ca="1">IFERROR(__xludf.DUMMYFUNCTION("IFERROR(TEXTJOIN("", "", TRUE, FILTER('PC history'!$G$5:$G$380,D487='PC history'!$D$5:$D$380)),"""")"),"")</f>
        <v/>
      </c>
    </row>
    <row r="488" spans="1:7" ht="13" x14ac:dyDescent="0.15">
      <c r="A488" s="2"/>
      <c r="B488" s="2" t="s">
        <v>492</v>
      </c>
      <c r="C488" s="2" t="str">
        <f t="shared" si="7"/>
        <v>Christoph Lüth</v>
      </c>
      <c r="D488" s="2" t="str">
        <f t="shared" si="9"/>
        <v>Christoph Lüth</v>
      </c>
      <c r="E488" s="2" t="str">
        <f t="shared" si="8"/>
        <v>1</v>
      </c>
      <c r="G488" s="2" t="str">
        <f ca="1">IFERROR(__xludf.DUMMYFUNCTION("IFERROR(TEXTJOIN("", "", TRUE, FILTER('PC history'!$G$5:$G$380,D488='PC history'!$D$5:$D$380)),"""")"),"")</f>
        <v/>
      </c>
    </row>
    <row r="489" spans="1:7" ht="13" x14ac:dyDescent="0.15">
      <c r="A489" s="2"/>
      <c r="B489" s="2" t="s">
        <v>493</v>
      </c>
      <c r="C489" s="2" t="str">
        <f t="shared" si="7"/>
        <v>Christoph Benzmüller</v>
      </c>
      <c r="D489" s="2" t="str">
        <f t="shared" si="9"/>
        <v>Christoph Benzmüller</v>
      </c>
      <c r="E489" s="2" t="str">
        <f t="shared" si="8"/>
        <v>1</v>
      </c>
      <c r="G489" s="2" t="str">
        <f ca="1">IFERROR(__xludf.DUMMYFUNCTION("IFERROR(TEXTJOIN("", "", TRUE, FILTER('PC history'!$G$5:$G$380,D489='PC history'!$D$5:$D$380)),"""")"),"2021")</f>
        <v>2021</v>
      </c>
    </row>
    <row r="490" spans="1:7" ht="13" x14ac:dyDescent="0.15">
      <c r="A490" s="2"/>
      <c r="B490" s="2" t="s">
        <v>494</v>
      </c>
      <c r="C490" s="2" t="str">
        <f t="shared" si="7"/>
        <v>Christina Rickmann</v>
      </c>
      <c r="D490" s="2" t="str">
        <f t="shared" si="9"/>
        <v>Christina Rickmann</v>
      </c>
      <c r="E490" s="2" t="str">
        <f t="shared" si="8"/>
        <v>1</v>
      </c>
      <c r="G490" s="2" t="str">
        <f ca="1">IFERROR(__xludf.DUMMYFUNCTION("IFERROR(TEXTJOIN("", "", TRUE, FILTER('PC history'!$G$5:$G$380,D490='PC history'!$D$5:$D$380)),"""")"),"")</f>
        <v/>
      </c>
    </row>
    <row r="491" spans="1:7" ht="13" x14ac:dyDescent="0.15">
      <c r="A491" s="2"/>
      <c r="B491" s="2" t="s">
        <v>495</v>
      </c>
      <c r="C491" s="2" t="str">
        <f t="shared" si="7"/>
        <v>Chris Casinghino</v>
      </c>
      <c r="D491" s="2" t="str">
        <f t="shared" si="9"/>
        <v>Chris Casinghino</v>
      </c>
      <c r="E491" s="2" t="str">
        <f t="shared" si="8"/>
        <v>1</v>
      </c>
      <c r="G491" s="2" t="str">
        <f ca="1">IFERROR(__xludf.DUMMYFUNCTION("IFERROR(TEXTJOIN("", "", TRUE, FILTER('PC history'!$G$5:$G$380,D491='PC history'!$D$5:$D$380)),"""")"),"")</f>
        <v/>
      </c>
    </row>
    <row r="492" spans="1:7" ht="13" x14ac:dyDescent="0.15">
      <c r="A492" s="2"/>
      <c r="B492" s="2" t="s">
        <v>496</v>
      </c>
      <c r="C492" s="2" t="str">
        <f t="shared" si="7"/>
        <v>Chad E. Brown</v>
      </c>
      <c r="D492" s="2" t="str">
        <f t="shared" si="9"/>
        <v>Chad E. Brown</v>
      </c>
      <c r="E492" s="2" t="str">
        <f t="shared" si="8"/>
        <v>1</v>
      </c>
      <c r="G492" s="2" t="str">
        <f ca="1">IFERROR(__xludf.DUMMYFUNCTION("IFERROR(TEXTJOIN("", "", TRUE, FILTER('PC history'!$G$5:$G$380,D492='PC history'!$D$5:$D$380)),"""")"),"")</f>
        <v/>
      </c>
    </row>
    <row r="493" spans="1:7" ht="13" x14ac:dyDescent="0.15">
      <c r="A493" s="2"/>
      <c r="B493" s="2" t="s">
        <v>497</v>
      </c>
      <c r="C493" s="2" t="str">
        <f t="shared" si="7"/>
        <v>César Kunz</v>
      </c>
      <c r="D493" s="2" t="str">
        <f t="shared" si="9"/>
        <v>César Kunz</v>
      </c>
      <c r="E493" s="2" t="str">
        <f t="shared" si="8"/>
        <v>1</v>
      </c>
      <c r="G493" s="2" t="str">
        <f ca="1">IFERROR(__xludf.DUMMYFUNCTION("IFERROR(TEXTJOIN("", "", TRUE, FILTER('PC history'!$G$5:$G$380,D493='PC history'!$D$5:$D$380)),"""")"),"")</f>
        <v/>
      </c>
    </row>
    <row r="494" spans="1:7" ht="13" x14ac:dyDescent="0.15">
      <c r="A494" s="2"/>
      <c r="B494" s="2" t="s">
        <v>498</v>
      </c>
      <c r="C494" s="2" t="str">
        <f t="shared" si="7"/>
        <v>Catherine Dubois</v>
      </c>
      <c r="D494" s="2" t="str">
        <f t="shared" si="9"/>
        <v>Catherine Dubois</v>
      </c>
      <c r="E494" s="2" t="str">
        <f t="shared" si="8"/>
        <v>1</v>
      </c>
      <c r="G494" s="2" t="str">
        <f ca="1">IFERROR(__xludf.DUMMYFUNCTION("IFERROR(TEXTJOIN("", "", TRUE, FILTER('PC history'!$G$5:$G$380,D494='PC history'!$D$5:$D$380)),"""")"),"")</f>
        <v/>
      </c>
    </row>
    <row r="495" spans="1:7" ht="13" x14ac:dyDescent="0.15">
      <c r="A495" s="2"/>
      <c r="B495" s="2" t="s">
        <v>499</v>
      </c>
      <c r="C495" s="2" t="str">
        <f t="shared" si="7"/>
        <v>Catalin Hritcu</v>
      </c>
      <c r="D495" s="2" t="str">
        <f t="shared" si="9"/>
        <v>Catalin Hritcu</v>
      </c>
      <c r="E495" s="2" t="str">
        <f t="shared" si="8"/>
        <v>1</v>
      </c>
      <c r="G495" s="2" t="str">
        <f ca="1">IFERROR(__xludf.DUMMYFUNCTION("IFERROR(TEXTJOIN("", "", TRUE, FILTER('PC history'!$G$5:$G$380,D495='PC history'!$D$5:$D$380)),"""")"),"")</f>
        <v/>
      </c>
    </row>
    <row r="496" spans="1:7" ht="13" x14ac:dyDescent="0.15">
      <c r="A496" s="2"/>
      <c r="B496" s="2" t="s">
        <v>500</v>
      </c>
      <c r="C496" s="2" t="str">
        <f t="shared" si="7"/>
        <v>Carsten Schürmann</v>
      </c>
      <c r="D496" s="2" t="str">
        <f t="shared" si="9"/>
        <v>Carsten Schürmann</v>
      </c>
      <c r="E496" s="2" t="str">
        <f t="shared" si="8"/>
        <v>1</v>
      </c>
      <c r="G496" s="2" t="str">
        <f ca="1">IFERROR(__xludf.DUMMYFUNCTION("IFERROR(TEXTJOIN("", "", TRUE, FILTER('PC history'!$G$5:$G$380,D496='PC history'!$D$5:$D$380)),"""")"),"2015")</f>
        <v>2015</v>
      </c>
    </row>
    <row r="497" spans="1:7" ht="13" x14ac:dyDescent="0.15">
      <c r="A497" s="2"/>
      <c r="B497" s="2" t="s">
        <v>501</v>
      </c>
      <c r="C497" s="2" t="str">
        <f t="shared" si="7"/>
        <v>Carsten Immanuel Pardylla</v>
      </c>
      <c r="D497" s="2" t="str">
        <f t="shared" si="9"/>
        <v>Carsten Immanuel Pardylla</v>
      </c>
      <c r="E497" s="2" t="str">
        <f t="shared" si="8"/>
        <v>1</v>
      </c>
      <c r="G497" s="2" t="str">
        <f ca="1">IFERROR(__xludf.DUMMYFUNCTION("IFERROR(TEXTJOIN("", "", TRUE, FILTER('PC history'!$G$5:$G$380,D497='PC history'!$D$5:$D$380)),"""")"),"")</f>
        <v/>
      </c>
    </row>
    <row r="498" spans="1:7" ht="13" x14ac:dyDescent="0.15">
      <c r="A498" s="2"/>
      <c r="B498" s="2" t="s">
        <v>502</v>
      </c>
      <c r="C498" s="2" t="str">
        <f t="shared" si="7"/>
        <v>Carsten Fuhs</v>
      </c>
      <c r="D498" s="2" t="str">
        <f t="shared" si="9"/>
        <v>Carsten Fuhs</v>
      </c>
      <c r="E498" s="2" t="str">
        <f t="shared" si="8"/>
        <v>1</v>
      </c>
      <c r="G498" s="2" t="str">
        <f ca="1">IFERROR(__xludf.DUMMYFUNCTION("IFERROR(TEXTJOIN("", "", TRUE, FILTER('PC history'!$G$5:$G$380,D498='PC history'!$D$5:$D$380)),"""")"),"")</f>
        <v/>
      </c>
    </row>
    <row r="499" spans="1:7" ht="13" x14ac:dyDescent="0.15">
      <c r="A499" s="2"/>
      <c r="B499" s="2" t="s">
        <v>503</v>
      </c>
      <c r="C499" s="2" t="str">
        <f t="shared" si="7"/>
        <v>Carroll Morgan</v>
      </c>
      <c r="D499" s="2" t="str">
        <f t="shared" si="9"/>
        <v>Carroll Morgan</v>
      </c>
      <c r="E499" s="2" t="str">
        <f t="shared" si="8"/>
        <v>1</v>
      </c>
      <c r="G499" s="2" t="str">
        <f ca="1">IFERROR(__xludf.DUMMYFUNCTION("IFERROR(TEXTJOIN("", "", TRUE, FILTER('PC history'!$G$5:$G$380,D499='PC history'!$D$5:$D$380)),"""")"),"")</f>
        <v/>
      </c>
    </row>
    <row r="500" spans="1:7" ht="13" x14ac:dyDescent="0.15">
      <c r="A500" s="2"/>
      <c r="B500" s="2" t="s">
        <v>504</v>
      </c>
      <c r="C500" s="2" t="str">
        <f t="shared" si="7"/>
        <v>Carlos Gustavo López Pombo</v>
      </c>
      <c r="D500" s="2" t="str">
        <f t="shared" si="9"/>
        <v>Carlos Gustavo López Pombo</v>
      </c>
      <c r="E500" s="2" t="str">
        <f t="shared" si="8"/>
        <v>1</v>
      </c>
      <c r="G500" s="2" t="str">
        <f ca="1">IFERROR(__xludf.DUMMYFUNCTION("IFERROR(TEXTJOIN("", "", TRUE, FILTER('PC history'!$G$5:$G$380,D500='PC history'!$D$5:$D$380)),"""")"),"")</f>
        <v/>
      </c>
    </row>
    <row r="501" spans="1:7" ht="13" x14ac:dyDescent="0.15">
      <c r="A501" s="2"/>
      <c r="B501" s="2" t="s">
        <v>505</v>
      </c>
      <c r="C501" s="2" t="str">
        <f t="shared" si="7"/>
        <v>Callum Bannister</v>
      </c>
      <c r="D501" s="2" t="str">
        <f t="shared" si="9"/>
        <v>Callum Bannister</v>
      </c>
      <c r="E501" s="2" t="str">
        <f t="shared" si="8"/>
        <v>1</v>
      </c>
      <c r="G501" s="2" t="str">
        <f ca="1">IFERROR(__xludf.DUMMYFUNCTION("IFERROR(TEXTJOIN("", "", TRUE, FILTER('PC history'!$G$5:$G$380,D501='PC history'!$D$5:$D$380)),"""")"),"")</f>
        <v/>
      </c>
    </row>
    <row r="502" spans="1:7" ht="13" x14ac:dyDescent="0.15">
      <c r="A502" s="2"/>
      <c r="B502" s="2" t="s">
        <v>506</v>
      </c>
      <c r="C502" s="2" t="str">
        <f t="shared" si="7"/>
        <v>Burkhart Wolff</v>
      </c>
      <c r="D502" s="2" t="str">
        <f t="shared" si="9"/>
        <v>Burkhart Wolff</v>
      </c>
      <c r="E502" s="2" t="str">
        <f t="shared" si="8"/>
        <v>1</v>
      </c>
      <c r="G502" s="2" t="str">
        <f ca="1">IFERROR(__xludf.DUMMYFUNCTION("IFERROR(TEXTJOIN("", "", TRUE, FILTER('PC history'!$G$5:$G$380,D502='PC history'!$D$5:$D$380)),"""")"),"")</f>
        <v/>
      </c>
    </row>
    <row r="503" spans="1:7" ht="13" x14ac:dyDescent="0.15">
      <c r="A503" s="2"/>
      <c r="B503" s="2" t="s">
        <v>507</v>
      </c>
      <c r="C503" s="2" t="str">
        <f t="shared" si="7"/>
        <v>Bruno C. d. S. Oliveira</v>
      </c>
      <c r="D503" s="2" t="str">
        <f t="shared" si="9"/>
        <v>Bruno C. d. S. Oliveira</v>
      </c>
      <c r="E503" s="2" t="str">
        <f t="shared" si="8"/>
        <v>1</v>
      </c>
      <c r="G503" s="2" t="str">
        <f ca="1">IFERROR(__xludf.DUMMYFUNCTION("IFERROR(TEXTJOIN("", "", TRUE, FILTER('PC history'!$G$5:$G$380,D503='PC history'!$D$5:$D$380)),"""")"),"")</f>
        <v/>
      </c>
    </row>
    <row r="504" spans="1:7" ht="13" x14ac:dyDescent="0.15">
      <c r="A504" s="2"/>
      <c r="B504" s="2" t="s">
        <v>508</v>
      </c>
      <c r="C504" s="2" t="str">
        <f t="shared" si="7"/>
        <v>Bruno Barras</v>
      </c>
      <c r="D504" s="2" t="str">
        <f t="shared" si="9"/>
        <v>Bruno Barras</v>
      </c>
      <c r="E504" s="2" t="str">
        <f t="shared" si="8"/>
        <v>1</v>
      </c>
      <c r="G504" s="2" t="str">
        <f ca="1">IFERROR(__xludf.DUMMYFUNCTION("IFERROR(TEXTJOIN("", "", TRUE, FILTER('PC history'!$G$5:$G$380,D504='PC history'!$D$5:$D$380)),"""")"),"")</f>
        <v/>
      </c>
    </row>
    <row r="505" spans="1:7" ht="13" x14ac:dyDescent="0.15">
      <c r="A505" s="2"/>
      <c r="B505" s="2" t="s">
        <v>509</v>
      </c>
      <c r="C505" s="2" t="str">
        <f t="shared" si="7"/>
        <v>Brigitte Pientka</v>
      </c>
      <c r="D505" s="2" t="str">
        <f t="shared" si="9"/>
        <v>Brigitte Pientka</v>
      </c>
      <c r="E505" s="2" t="str">
        <f t="shared" si="8"/>
        <v>1</v>
      </c>
      <c r="G505" s="2" t="str">
        <f ca="1">IFERROR(__xludf.DUMMYFUNCTION("IFERROR(TEXTJOIN("", "", TRUE, FILTER('PC history'!$G$5:$G$380,D505='PC history'!$D$5:$D$380)),"""")"),"2013, 2010, 2012, 2011")</f>
        <v>2013, 2010, 2012, 2011</v>
      </c>
    </row>
    <row r="506" spans="1:7" ht="13" x14ac:dyDescent="0.15">
      <c r="A506" s="2"/>
      <c r="B506" s="2" t="s">
        <v>510</v>
      </c>
      <c r="C506" s="2" t="str">
        <f t="shared" si="7"/>
        <v>Brandon Bohrer</v>
      </c>
      <c r="D506" s="2" t="str">
        <f t="shared" si="9"/>
        <v>Brandon Bohrer</v>
      </c>
      <c r="E506" s="2" t="str">
        <f t="shared" si="8"/>
        <v>1</v>
      </c>
      <c r="G506" s="2" t="str">
        <f ca="1">IFERROR(__xludf.DUMMYFUNCTION("IFERROR(TEXTJOIN("", "", TRUE, FILTER('PC history'!$G$5:$G$380,D506='PC history'!$D$5:$D$380)),"""")"),"")</f>
        <v/>
      </c>
    </row>
    <row r="507" spans="1:7" ht="13" x14ac:dyDescent="0.15">
      <c r="A507" s="2"/>
      <c r="B507" s="2" t="s">
        <v>511</v>
      </c>
      <c r="C507" s="2" t="str">
        <f t="shared" si="7"/>
        <v>Beta Ziliani</v>
      </c>
      <c r="D507" s="2" t="str">
        <f t="shared" si="9"/>
        <v>Beta Ziliani</v>
      </c>
      <c r="E507" s="2" t="str">
        <f t="shared" si="8"/>
        <v>1</v>
      </c>
      <c r="G507" s="2" t="str">
        <f ca="1">IFERROR(__xludf.DUMMYFUNCTION("IFERROR(TEXTJOIN("", "", TRUE, FILTER('PC history'!$G$5:$G$380,D507='PC history'!$D$5:$D$380)),"""")"),"")</f>
        <v/>
      </c>
    </row>
    <row r="508" spans="1:7" ht="13" x14ac:dyDescent="0.15">
      <c r="A508" s="2"/>
      <c r="B508" s="2" t="s">
        <v>512</v>
      </c>
      <c r="C508" s="2" t="str">
        <f t="shared" si="7"/>
        <v>Bert Schirmer</v>
      </c>
      <c r="D508" s="2" t="str">
        <f t="shared" si="9"/>
        <v>Bert Schirmer</v>
      </c>
      <c r="E508" s="2" t="str">
        <f t="shared" si="8"/>
        <v>1</v>
      </c>
      <c r="G508" s="2" t="str">
        <f ca="1">IFERROR(__xludf.DUMMYFUNCTION("IFERROR(TEXTJOIN("", "", TRUE, FILTER('PC history'!$G$5:$G$380,D508='PC history'!$D$5:$D$380)),"""")"),"")</f>
        <v/>
      </c>
    </row>
    <row r="509" spans="1:7" ht="13" x14ac:dyDescent="0.15">
      <c r="A509" s="2"/>
      <c r="B509" s="2" t="s">
        <v>513</v>
      </c>
      <c r="C509" s="2" t="str">
        <f t="shared" si="7"/>
        <v>Benjamin Werner</v>
      </c>
      <c r="D509" s="2" t="str">
        <f t="shared" si="9"/>
        <v>Benjamin Werner</v>
      </c>
      <c r="E509" s="2" t="str">
        <f t="shared" si="8"/>
        <v>1</v>
      </c>
      <c r="G509" s="2" t="str">
        <f ca="1">IFERROR(__xludf.DUMMYFUNCTION("IFERROR(TEXTJOIN("", "", TRUE, FILTER('PC history'!$G$5:$G$380,D509='PC history'!$D$5:$D$380)),"""")"),"")</f>
        <v/>
      </c>
    </row>
    <row r="510" spans="1:7" ht="13" x14ac:dyDescent="0.15">
      <c r="A510" s="2"/>
      <c r="B510" s="2" t="s">
        <v>514</v>
      </c>
      <c r="C510" s="2" t="str">
        <f t="shared" si="7"/>
        <v>Benjamin Bisping</v>
      </c>
      <c r="D510" s="2" t="str">
        <f t="shared" si="9"/>
        <v>Benjamin Bisping</v>
      </c>
      <c r="E510" s="2" t="str">
        <f t="shared" si="8"/>
        <v>1</v>
      </c>
      <c r="G510" s="2" t="str">
        <f ca="1">IFERROR(__xludf.DUMMYFUNCTION("IFERROR(TEXTJOIN("", "", TRUE, FILTER('PC history'!$G$5:$G$380,D510='PC history'!$D$5:$D$380)),"""")"),"")</f>
        <v/>
      </c>
    </row>
    <row r="511" spans="1:7" ht="13" x14ac:dyDescent="0.15">
      <c r="A511" s="2"/>
      <c r="B511" s="2" t="s">
        <v>515</v>
      </c>
      <c r="C511" s="2" t="str">
        <f t="shared" si="7"/>
        <v>Benja Fallenstein</v>
      </c>
      <c r="D511" s="2" t="str">
        <f t="shared" si="9"/>
        <v>Benja Fallenstein</v>
      </c>
      <c r="E511" s="2" t="str">
        <f t="shared" si="8"/>
        <v>1</v>
      </c>
      <c r="G511" s="2" t="str">
        <f ca="1">IFERROR(__xludf.DUMMYFUNCTION("IFERROR(TEXTJOIN("", "", TRUE, FILTER('PC history'!$G$5:$G$380,D511='PC history'!$D$5:$D$380)),"""")"),"")</f>
        <v/>
      </c>
    </row>
    <row r="512" spans="1:7" ht="13" x14ac:dyDescent="0.15">
      <c r="A512" s="2"/>
      <c r="B512" s="2" t="s">
        <v>516</v>
      </c>
      <c r="C512" s="2" t="str">
        <f t="shared" si="7"/>
        <v>Benedikt Stock</v>
      </c>
      <c r="D512" s="2" t="str">
        <f t="shared" si="9"/>
        <v>Benedikt Stock</v>
      </c>
      <c r="E512" s="2" t="str">
        <f t="shared" si="8"/>
        <v>1</v>
      </c>
      <c r="G512" s="2" t="str">
        <f ca="1">IFERROR(__xludf.DUMMYFUNCTION("IFERROR(TEXTJOIN("", "", TRUE, FILTER('PC history'!$G$5:$G$380,D512='PC history'!$D$5:$D$380)),"""")"),"")</f>
        <v/>
      </c>
    </row>
    <row r="513" spans="1:7" ht="13" x14ac:dyDescent="0.15">
      <c r="A513" s="2"/>
      <c r="B513" s="2" t="s">
        <v>517</v>
      </c>
      <c r="C513" s="2" t="str">
        <f t="shared" si="7"/>
        <v>Benedikt Seidl</v>
      </c>
      <c r="D513" s="2" t="str">
        <f t="shared" si="9"/>
        <v>Benedikt Seidl</v>
      </c>
      <c r="E513" s="2" t="str">
        <f t="shared" si="8"/>
        <v>1</v>
      </c>
      <c r="G513" s="2" t="str">
        <f ca="1">IFERROR(__xludf.DUMMYFUNCTION("IFERROR(TEXTJOIN("", "", TRUE, FILTER('PC history'!$G$5:$G$380,D513='PC history'!$D$5:$D$380)),"""")"),"")</f>
        <v/>
      </c>
    </row>
    <row r="514" spans="1:7" ht="13" x14ac:dyDescent="0.15">
      <c r="A514" s="2"/>
      <c r="B514" s="2" t="s">
        <v>518</v>
      </c>
      <c r="C514" s="2" t="str">
        <f t="shared" si="7"/>
        <v>Bart Jacobs</v>
      </c>
      <c r="D514" s="2" t="str">
        <f t="shared" si="9"/>
        <v>Bart Jacobs</v>
      </c>
      <c r="E514" s="2" t="str">
        <f t="shared" si="8"/>
        <v>1</v>
      </c>
      <c r="G514" s="2" t="str">
        <f ca="1">IFERROR(__xludf.DUMMYFUNCTION("IFERROR(TEXTJOIN("", "", TRUE, FILTER('PC history'!$G$5:$G$380,D514='PC history'!$D$5:$D$380)),"""")"),"")</f>
        <v/>
      </c>
    </row>
    <row r="515" spans="1:7" ht="13" x14ac:dyDescent="0.15">
      <c r="A515" s="2"/>
      <c r="B515" s="2" t="s">
        <v>519</v>
      </c>
      <c r="C515" s="2" t="str">
        <f t="shared" si="7"/>
        <v>Aurora Schmidt</v>
      </c>
      <c r="D515" s="2" t="str">
        <f t="shared" si="9"/>
        <v>Aurora Schmidt</v>
      </c>
      <c r="E515" s="2" t="str">
        <f t="shared" si="8"/>
        <v>1</v>
      </c>
      <c r="G515" s="2" t="str">
        <f ca="1">IFERROR(__xludf.DUMMYFUNCTION("IFERROR(TEXTJOIN("", "", TRUE, FILTER('PC history'!$G$5:$G$380,D515='PC history'!$D$5:$D$380)),"""")"),"")</f>
        <v/>
      </c>
    </row>
    <row r="516" spans="1:7" ht="13" x14ac:dyDescent="0.15">
      <c r="A516" s="2"/>
      <c r="B516" s="2" t="s">
        <v>520</v>
      </c>
      <c r="C516" s="2" t="str">
        <f t="shared" ref="C516:C564" si="10">RIGHT(B516,LEN(B516)-FIND(" ",B516))</f>
        <v>Ashvni Narayanan</v>
      </c>
      <c r="D516" s="2" t="str">
        <f t="shared" si="9"/>
        <v>Ashvni Narayanan</v>
      </c>
      <c r="E516" s="2" t="str">
        <f t="shared" ref="E516:E564" si="11">LEFT(B516,FIND(" ",B516)-1)</f>
        <v>1</v>
      </c>
      <c r="G516" s="2" t="str">
        <f ca="1">IFERROR(__xludf.DUMMYFUNCTION("IFERROR(TEXTJOIN("", "", TRUE, FILTER('PC history'!$G$5:$G$380,D516='PC history'!$D$5:$D$380)),"""")"),"")</f>
        <v/>
      </c>
    </row>
    <row r="517" spans="1:7" ht="13" x14ac:dyDescent="0.15">
      <c r="A517" s="2"/>
      <c r="B517" s="2" t="s">
        <v>521</v>
      </c>
      <c r="C517" s="2" t="str">
        <f t="shared" si="10"/>
        <v>Artur Kornilowicz</v>
      </c>
      <c r="D517" s="2" t="str">
        <f t="shared" si="9"/>
        <v>Artur Kornilowicz</v>
      </c>
      <c r="E517" s="2" t="str">
        <f t="shared" si="11"/>
        <v>1</v>
      </c>
      <c r="G517" s="2" t="str">
        <f ca="1">IFERROR(__xludf.DUMMYFUNCTION("IFERROR(TEXTJOIN("", "", TRUE, FILTER('PC history'!$G$5:$G$380,D517='PC history'!$D$5:$D$380)),"""")"),"")</f>
        <v/>
      </c>
    </row>
    <row r="518" spans="1:7" ht="13" x14ac:dyDescent="0.15">
      <c r="A518" s="2"/>
      <c r="B518" s="2" t="s">
        <v>522</v>
      </c>
      <c r="C518" s="2" t="str">
        <f t="shared" si="10"/>
        <v>Arno Wilhelm-Weidner</v>
      </c>
      <c r="D518" s="2" t="str">
        <f t="shared" si="9"/>
        <v>Arno Wilhelm-Weidner</v>
      </c>
      <c r="E518" s="2" t="str">
        <f t="shared" si="11"/>
        <v>1</v>
      </c>
      <c r="G518" s="2" t="str">
        <f ca="1">IFERROR(__xludf.DUMMYFUNCTION("IFERROR(TEXTJOIN("", "", TRUE, FILTER('PC history'!$G$5:$G$380,D518='PC history'!$D$5:$D$380)),"""")"),"")</f>
        <v/>
      </c>
    </row>
    <row r="519" spans="1:7" ht="13" x14ac:dyDescent="0.15">
      <c r="A519" s="2"/>
      <c r="B519" s="2" t="s">
        <v>523</v>
      </c>
      <c r="C519" s="2" t="str">
        <f t="shared" si="10"/>
        <v>Arnd Poetzsch-Heffter</v>
      </c>
      <c r="D519" s="2" t="str">
        <f t="shared" si="9"/>
        <v>Arnd Poetzsch-Heffter</v>
      </c>
      <c r="E519" s="2" t="str">
        <f t="shared" si="11"/>
        <v>1</v>
      </c>
      <c r="G519" s="2" t="str">
        <f ca="1">IFERROR(__xludf.DUMMYFUNCTION("IFERROR(TEXTJOIN("", "", TRUE, FILTER('PC history'!$G$5:$G$380,D519='PC history'!$D$5:$D$380)),"""")"),"")</f>
        <v/>
      </c>
    </row>
    <row r="520" spans="1:7" ht="13" x14ac:dyDescent="0.15">
      <c r="A520" s="2"/>
      <c r="B520" s="2" t="s">
        <v>524</v>
      </c>
      <c r="C520" s="2" t="str">
        <f t="shared" si="10"/>
        <v>Armin Heller</v>
      </c>
      <c r="D520" s="2" t="str">
        <f t="shared" si="9"/>
        <v>Armin Heller</v>
      </c>
      <c r="E520" s="2" t="str">
        <f t="shared" si="11"/>
        <v>1</v>
      </c>
      <c r="G520" s="2" t="str">
        <f ca="1">IFERROR(__xludf.DUMMYFUNCTION("IFERROR(TEXTJOIN("", "", TRUE, FILTER('PC history'!$G$5:$G$380,D520='PC history'!$D$5:$D$380)),"""")"),"")</f>
        <v/>
      </c>
    </row>
    <row r="521" spans="1:7" ht="13" x14ac:dyDescent="0.15">
      <c r="A521" s="2"/>
      <c r="B521" s="2" t="s">
        <v>525</v>
      </c>
      <c r="C521" s="2" t="str">
        <f t="shared" si="10"/>
        <v>Armando Pesenti Gritti</v>
      </c>
      <c r="D521" s="2" t="str">
        <f t="shared" si="9"/>
        <v>Armando Pesenti Gritti</v>
      </c>
      <c r="E521" s="2" t="str">
        <f t="shared" si="11"/>
        <v>1</v>
      </c>
      <c r="G521" s="2" t="str">
        <f ca="1">IFERROR(__xludf.DUMMYFUNCTION("IFERROR(TEXTJOIN("", "", TRUE, FILTER('PC history'!$G$5:$G$380,D521='PC history'!$D$5:$D$380)),"""")"),"")</f>
        <v/>
      </c>
    </row>
    <row r="522" spans="1:7" ht="13" x14ac:dyDescent="0.15">
      <c r="A522" s="2"/>
      <c r="B522" s="2" t="s">
        <v>526</v>
      </c>
      <c r="C522" s="2" t="str">
        <f t="shared" si="10"/>
        <v>Armaël Guéneau</v>
      </c>
      <c r="D522" s="2" t="str">
        <f t="shared" si="9"/>
        <v>Armaël Guéneau</v>
      </c>
      <c r="E522" s="2" t="str">
        <f t="shared" si="11"/>
        <v>1</v>
      </c>
      <c r="G522" s="2" t="str">
        <f ca="1">IFERROR(__xludf.DUMMYFUNCTION("IFERROR(TEXTJOIN("", "", TRUE, FILTER('PC history'!$G$5:$G$380,D522='PC history'!$D$5:$D$380)),"""")"),"")</f>
        <v/>
      </c>
    </row>
    <row r="523" spans="1:7" ht="13" x14ac:dyDescent="0.15">
      <c r="A523" s="2"/>
      <c r="B523" s="2" t="s">
        <v>527</v>
      </c>
      <c r="C523" s="2" t="str">
        <f t="shared" si="10"/>
        <v>Ariane Alves Almeida</v>
      </c>
      <c r="D523" s="2" t="str">
        <f t="shared" si="9"/>
        <v>Ariane Alves Almeida</v>
      </c>
      <c r="E523" s="2" t="str">
        <f t="shared" si="11"/>
        <v>1</v>
      </c>
      <c r="G523" s="2" t="str">
        <f ca="1">IFERROR(__xludf.DUMMYFUNCTION("IFERROR(TEXTJOIN("", "", TRUE, FILTER('PC history'!$G$5:$G$380,D523='PC history'!$D$5:$D$380)),"""")"),"")</f>
        <v/>
      </c>
    </row>
    <row r="524" spans="1:7" ht="13" x14ac:dyDescent="0.15">
      <c r="A524" s="2"/>
      <c r="B524" s="2" t="s">
        <v>528</v>
      </c>
      <c r="C524" s="2" t="str">
        <f t="shared" si="10"/>
        <v>Anton Lorenzen</v>
      </c>
      <c r="D524" s="2" t="str">
        <f t="shared" si="9"/>
        <v>Anton Lorenzen</v>
      </c>
      <c r="E524" s="2" t="str">
        <f t="shared" si="11"/>
        <v>1</v>
      </c>
      <c r="G524" s="2" t="str">
        <f ca="1">IFERROR(__xludf.DUMMYFUNCTION("IFERROR(TEXTJOIN("", "", TRUE, FILTER('PC history'!$G$5:$G$380,D524='PC history'!$D$5:$D$380)),"""")"),"")</f>
        <v/>
      </c>
    </row>
    <row r="525" spans="1:7" ht="13" x14ac:dyDescent="0.15">
      <c r="A525" s="2"/>
      <c r="B525" s="2" t="s">
        <v>529</v>
      </c>
      <c r="C525" s="2" t="str">
        <f t="shared" si="10"/>
        <v>Anthony J. Narkawicz</v>
      </c>
      <c r="D525" s="2" t="str">
        <f t="shared" si="9"/>
        <v>Anthony J. Narkawicz</v>
      </c>
      <c r="E525" s="2" t="str">
        <f t="shared" si="11"/>
        <v>1</v>
      </c>
      <c r="G525" s="2" t="str">
        <f ca="1">IFERROR(__xludf.DUMMYFUNCTION("IFERROR(TEXTJOIN("", "", TRUE, FILTER('PC history'!$G$5:$G$380,D525='PC history'!$D$5:$D$380)),"""")"),"")</f>
        <v/>
      </c>
    </row>
    <row r="526" spans="1:7" ht="13" x14ac:dyDescent="0.15">
      <c r="A526" s="2"/>
      <c r="B526" s="2" t="s">
        <v>530</v>
      </c>
      <c r="C526" s="2" t="str">
        <f t="shared" si="10"/>
        <v>Anne-Gwenn Bosser</v>
      </c>
      <c r="D526" s="2" t="str">
        <f t="shared" si="9"/>
        <v>Anne-Gwenn Bosser</v>
      </c>
      <c r="E526" s="2" t="str">
        <f t="shared" si="11"/>
        <v>1</v>
      </c>
      <c r="G526" s="2" t="str">
        <f ca="1">IFERROR(__xludf.DUMMYFUNCTION("IFERROR(TEXTJOIN("", "", TRUE, FILTER('PC history'!$G$5:$G$380,D526='PC history'!$D$5:$D$380)),"""")"),"")</f>
        <v/>
      </c>
    </row>
    <row r="527" spans="1:7" ht="13" x14ac:dyDescent="0.15">
      <c r="A527" s="2"/>
      <c r="B527" s="2" t="s">
        <v>531</v>
      </c>
      <c r="C527" s="2" t="str">
        <f t="shared" si="10"/>
        <v>Anne Baanen</v>
      </c>
      <c r="D527" s="2" t="str">
        <f t="shared" si="9"/>
        <v>Anne Baanen</v>
      </c>
      <c r="E527" s="2" t="str">
        <f t="shared" si="11"/>
        <v>1</v>
      </c>
      <c r="G527" s="2" t="str">
        <f ca="1">IFERROR(__xludf.DUMMYFUNCTION("IFERROR(TEXTJOIN("", "", TRUE, FILTER('PC history'!$G$5:$G$380,D527='PC history'!$D$5:$D$380)),"""")"),"")</f>
        <v/>
      </c>
    </row>
    <row r="528" spans="1:7" ht="13" x14ac:dyDescent="0.15">
      <c r="A528" s="2"/>
      <c r="B528" s="2" t="s">
        <v>532</v>
      </c>
      <c r="C528" s="2" t="str">
        <f t="shared" si="10"/>
        <v>Anna Slobodová</v>
      </c>
      <c r="D528" s="2" t="str">
        <f t="shared" si="9"/>
        <v>Anna Slobodová</v>
      </c>
      <c r="E528" s="2" t="str">
        <f t="shared" si="11"/>
        <v>1</v>
      </c>
      <c r="G528" s="2" t="str">
        <f ca="1">IFERROR(__xludf.DUMMYFUNCTION("IFERROR(TEXTJOIN("", "", TRUE, FILTER('PC history'!$G$5:$G$380,D528='PC history'!$D$5:$D$380)),"""")"),"")</f>
        <v/>
      </c>
    </row>
    <row r="529" spans="1:7" ht="13" x14ac:dyDescent="0.15">
      <c r="A529" s="2"/>
      <c r="B529" s="2" t="s">
        <v>533</v>
      </c>
      <c r="C529" s="2" t="str">
        <f t="shared" si="10"/>
        <v>Anke Stüber</v>
      </c>
      <c r="D529" s="2" t="str">
        <f t="shared" si="9"/>
        <v>Anke Stüber</v>
      </c>
      <c r="E529" s="2" t="str">
        <f t="shared" si="11"/>
        <v>1</v>
      </c>
      <c r="G529" s="2" t="str">
        <f ca="1">IFERROR(__xludf.DUMMYFUNCTION("IFERROR(TEXTJOIN("", "", TRUE, FILTER('PC history'!$G$5:$G$380,D529='PC history'!$D$5:$D$380)),"""")"),"")</f>
        <v/>
      </c>
    </row>
    <row r="530" spans="1:7" ht="13" x14ac:dyDescent="0.15">
      <c r="A530" s="2"/>
      <c r="B530" s="2" t="s">
        <v>534</v>
      </c>
      <c r="C530" s="2" t="str">
        <f t="shared" si="10"/>
        <v>Andrew Tolmach</v>
      </c>
      <c r="D530" s="2" t="str">
        <f t="shared" si="9"/>
        <v>Andrew Tolmach</v>
      </c>
      <c r="E530" s="2" t="str">
        <f t="shared" si="11"/>
        <v>1</v>
      </c>
      <c r="G530" s="2" t="str">
        <f ca="1">IFERROR(__xludf.DUMMYFUNCTION("IFERROR(TEXTJOIN("", "", TRUE, FILTER('PC history'!$G$5:$G$380,D530='PC history'!$D$5:$D$380)),"""")"),"2021, 2019 (Chair), 2016")</f>
        <v>2021, 2019 (Chair), 2016</v>
      </c>
    </row>
    <row r="531" spans="1:7" ht="13" x14ac:dyDescent="0.15">
      <c r="A531" s="2"/>
      <c r="B531" s="2" t="s">
        <v>535</v>
      </c>
      <c r="C531" s="2" t="str">
        <f t="shared" si="10"/>
        <v>Andrew P. Smith</v>
      </c>
      <c r="D531" s="2" t="str">
        <f t="shared" si="9"/>
        <v>Andrew P. Smith</v>
      </c>
      <c r="E531" s="2" t="str">
        <f t="shared" si="11"/>
        <v>1</v>
      </c>
      <c r="G531" s="2" t="str">
        <f ca="1">IFERROR(__xludf.DUMMYFUNCTION("IFERROR(TEXTJOIN("", "", TRUE, FILTER('PC history'!$G$5:$G$380,D531='PC history'!$D$5:$D$380)),"""")"),"")</f>
        <v/>
      </c>
    </row>
    <row r="532" spans="1:7" ht="13" x14ac:dyDescent="0.15">
      <c r="A532" s="2"/>
      <c r="B532" s="2" t="s">
        <v>536</v>
      </c>
      <c r="C532" s="2" t="str">
        <f t="shared" si="10"/>
        <v>Andrew Gacek</v>
      </c>
      <c r="D532" s="2" t="str">
        <f t="shared" si="9"/>
        <v>Andrew Gacek</v>
      </c>
      <c r="E532" s="2" t="str">
        <f t="shared" si="11"/>
        <v>1</v>
      </c>
      <c r="G532" s="2" t="str">
        <f ca="1">IFERROR(__xludf.DUMMYFUNCTION("IFERROR(TEXTJOIN("", "", TRUE, FILTER('PC history'!$G$5:$G$380,D532='PC history'!$D$5:$D$380)),"""")"),"")</f>
        <v/>
      </c>
    </row>
    <row r="533" spans="1:7" ht="13" x14ac:dyDescent="0.15">
      <c r="A533" s="2"/>
      <c r="B533" s="2" t="s">
        <v>537</v>
      </c>
      <c r="C533" s="2" t="str">
        <f t="shared" si="10"/>
        <v>Andrew Boyton</v>
      </c>
      <c r="D533" s="2" t="str">
        <f t="shared" si="9"/>
        <v>Andrew Boyton</v>
      </c>
      <c r="E533" s="2" t="str">
        <f t="shared" si="11"/>
        <v>1</v>
      </c>
      <c r="G533" s="2" t="str">
        <f ca="1">IFERROR(__xludf.DUMMYFUNCTION("IFERROR(TEXTJOIN("", "", TRUE, FILTER('PC history'!$G$5:$G$380,D533='PC history'!$D$5:$D$380)),"""")"),"")</f>
        <v/>
      </c>
    </row>
    <row r="534" spans="1:7" ht="13" x14ac:dyDescent="0.15">
      <c r="A534" s="2"/>
      <c r="B534" s="2" t="s">
        <v>538</v>
      </c>
      <c r="C534" s="2" t="str">
        <f t="shared" si="10"/>
        <v>Andres Erbsen</v>
      </c>
      <c r="D534" s="2" t="str">
        <f t="shared" si="9"/>
        <v>Andres Erbsen</v>
      </c>
      <c r="E534" s="2" t="str">
        <f t="shared" si="11"/>
        <v>1</v>
      </c>
      <c r="G534" s="2" t="str">
        <f ca="1">IFERROR(__xludf.DUMMYFUNCTION("IFERROR(TEXTJOIN("", "", TRUE, FILTER('PC history'!$G$5:$G$380,D534='PC history'!$D$5:$D$380)),"""")"),"")</f>
        <v/>
      </c>
    </row>
    <row r="535" spans="1:7" ht="13" x14ac:dyDescent="0.15">
      <c r="A535" s="2"/>
      <c r="B535" s="2" t="s">
        <v>539</v>
      </c>
      <c r="C535" s="2" t="str">
        <f t="shared" si="10"/>
        <v>André Luiz Galdino</v>
      </c>
      <c r="D535" s="2" t="str">
        <f t="shared" si="9"/>
        <v>André Luiz Galdino</v>
      </c>
      <c r="E535" s="2" t="str">
        <f t="shared" si="11"/>
        <v>1</v>
      </c>
      <c r="G535" s="2" t="str">
        <f ca="1">IFERROR(__xludf.DUMMYFUNCTION("IFERROR(TEXTJOIN("", "", TRUE, FILTER('PC history'!$G$5:$G$380,D535='PC history'!$D$5:$D$380)),"""")"),"")</f>
        <v/>
      </c>
    </row>
    <row r="536" spans="1:7" ht="13" x14ac:dyDescent="0.15">
      <c r="A536" s="2"/>
      <c r="B536" s="2" t="s">
        <v>540</v>
      </c>
      <c r="C536" s="2" t="str">
        <f t="shared" si="10"/>
        <v>Andréia B. Avelar da Silva</v>
      </c>
      <c r="D536" s="2" t="str">
        <f t="shared" si="9"/>
        <v>Andréia B. Avelar da Silva</v>
      </c>
      <c r="E536" s="2" t="str">
        <f t="shared" si="11"/>
        <v>1</v>
      </c>
      <c r="G536" s="2" t="str">
        <f ca="1">IFERROR(__xludf.DUMMYFUNCTION("IFERROR(TEXTJOIN("", "", TRUE, FILTER('PC history'!$G$5:$G$380,D536='PC history'!$D$5:$D$380)),"""")"),"")</f>
        <v/>
      </c>
    </row>
    <row r="537" spans="1:7" ht="13" x14ac:dyDescent="0.15">
      <c r="A537" s="2"/>
      <c r="B537" s="2" t="s">
        <v>541</v>
      </c>
      <c r="C537" s="2" t="str">
        <f t="shared" si="10"/>
        <v>Andréia B. Avelar</v>
      </c>
      <c r="D537" s="2" t="str">
        <f t="shared" si="9"/>
        <v>Andréia B. Avelar</v>
      </c>
      <c r="E537" s="2" t="str">
        <f t="shared" si="11"/>
        <v>1</v>
      </c>
      <c r="G537" s="2" t="str">
        <f ca="1">IFERROR(__xludf.DUMMYFUNCTION("IFERROR(TEXTJOIN("", "", TRUE, FILTER('PC history'!$G$5:$G$380,D537='PC history'!$D$5:$D$380)),"""")"),"")</f>
        <v/>
      </c>
    </row>
    <row r="538" spans="1:7" ht="13" x14ac:dyDescent="0.15">
      <c r="A538" s="2"/>
      <c r="B538" s="2" t="s">
        <v>542</v>
      </c>
      <c r="C538" s="2" t="str">
        <f t="shared" si="10"/>
        <v>Andreas Schropp</v>
      </c>
      <c r="D538" s="2" t="str">
        <f t="shared" si="9"/>
        <v>Andreas Schropp</v>
      </c>
      <c r="E538" s="2" t="str">
        <f t="shared" si="11"/>
        <v>1</v>
      </c>
      <c r="G538" s="2" t="str">
        <f ca="1">IFERROR(__xludf.DUMMYFUNCTION("IFERROR(TEXTJOIN("", "", TRUE, FILTER('PC history'!$G$5:$G$380,D538='PC history'!$D$5:$D$380)),"""")"),"")</f>
        <v/>
      </c>
    </row>
    <row r="539" spans="1:7" ht="13" x14ac:dyDescent="0.15">
      <c r="A539" s="2"/>
      <c r="B539" s="2" t="s">
        <v>543</v>
      </c>
      <c r="C539" s="2" t="str">
        <f t="shared" si="10"/>
        <v>Andrea Lattuada</v>
      </c>
      <c r="D539" s="2" t="str">
        <f t="shared" si="9"/>
        <v>Andrea Lattuada</v>
      </c>
      <c r="E539" s="2" t="str">
        <f t="shared" si="11"/>
        <v>1</v>
      </c>
      <c r="G539" s="2" t="str">
        <f ca="1">IFERROR(__xludf.DUMMYFUNCTION("IFERROR(TEXTJOIN("", "", TRUE, FILTER('PC history'!$G$5:$G$380,D539='PC history'!$D$5:$D$380)),"""")"),"")</f>
        <v/>
      </c>
    </row>
    <row r="540" spans="1:7" ht="13" x14ac:dyDescent="0.15">
      <c r="A540" s="2"/>
      <c r="B540" s="2" t="s">
        <v>544</v>
      </c>
      <c r="C540" s="2" t="str">
        <f t="shared" si="10"/>
        <v>Andrea Gabrielli</v>
      </c>
      <c r="D540" s="2" t="str">
        <f t="shared" si="9"/>
        <v>Andrea Gabrielli</v>
      </c>
      <c r="E540" s="2" t="str">
        <f t="shared" si="11"/>
        <v>1</v>
      </c>
      <c r="G540" s="2" t="str">
        <f ca="1">IFERROR(__xludf.DUMMYFUNCTION("IFERROR(TEXTJOIN("", "", TRUE, FILTER('PC history'!$G$5:$G$380,D540='PC history'!$D$5:$D$380)),"""")"),"")</f>
        <v/>
      </c>
    </row>
    <row r="541" spans="1:7" ht="13" x14ac:dyDescent="0.15">
      <c r="A541" s="2"/>
      <c r="B541" s="2" t="s">
        <v>545</v>
      </c>
      <c r="C541" s="2" t="str">
        <f t="shared" si="10"/>
        <v>Anders Schlichtkrull</v>
      </c>
      <c r="D541" s="2" t="str">
        <f t="shared" si="9"/>
        <v>Anders Schlichtkrull</v>
      </c>
      <c r="E541" s="2" t="str">
        <f t="shared" si="11"/>
        <v>1</v>
      </c>
      <c r="G541" s="2" t="str">
        <f ca="1">IFERROR(__xludf.DUMMYFUNCTION("IFERROR(TEXTJOIN("", "", TRUE, FILTER('PC history'!$G$5:$G$380,D541='PC history'!$D$5:$D$380)),"""")"),"")</f>
        <v/>
      </c>
    </row>
    <row r="542" spans="1:7" ht="13" x14ac:dyDescent="0.15">
      <c r="A542" s="2"/>
      <c r="B542" s="2" t="s">
        <v>546</v>
      </c>
      <c r="C542" s="2" t="str">
        <f t="shared" si="10"/>
        <v>Alwen Tiu</v>
      </c>
      <c r="D542" s="2" t="str">
        <f t="shared" si="9"/>
        <v>Alwen Tiu</v>
      </c>
      <c r="E542" s="2" t="str">
        <f t="shared" si="11"/>
        <v>1</v>
      </c>
      <c r="G542" s="2" t="str">
        <f ca="1">IFERROR(__xludf.DUMMYFUNCTION("IFERROR(TEXTJOIN("", "", TRUE, FILTER('PC history'!$G$5:$G$380,D542='PC history'!$D$5:$D$380)),"""")"),"2018, 2015")</f>
        <v>2018, 2015</v>
      </c>
    </row>
    <row r="543" spans="1:7" ht="13" x14ac:dyDescent="0.15">
      <c r="A543" s="2"/>
      <c r="B543" s="2" t="s">
        <v>547</v>
      </c>
      <c r="C543" s="2" t="str">
        <f t="shared" si="10"/>
        <v>Alexey Solovyev</v>
      </c>
      <c r="D543" s="2" t="str">
        <f t="shared" si="9"/>
        <v>Alexey Solovyev</v>
      </c>
      <c r="E543" s="2" t="str">
        <f t="shared" si="11"/>
        <v>1</v>
      </c>
      <c r="G543" s="2" t="str">
        <f ca="1">IFERROR(__xludf.DUMMYFUNCTION("IFERROR(TEXTJOIN("", "", TRUE, FILTER('PC history'!$G$5:$G$380,D543='PC history'!$D$5:$D$380)),"""")"),"2019")</f>
        <v>2019</v>
      </c>
    </row>
    <row r="544" spans="1:7" ht="13" x14ac:dyDescent="0.15">
      <c r="A544" s="2"/>
      <c r="B544" s="2" t="s">
        <v>548</v>
      </c>
      <c r="C544" s="2" t="str">
        <f t="shared" si="10"/>
        <v>Alexandra Mendes</v>
      </c>
      <c r="D544" s="2" t="str">
        <f t="shared" si="9"/>
        <v>Alexandra Mendes</v>
      </c>
      <c r="E544" s="2" t="str">
        <f t="shared" si="11"/>
        <v>1</v>
      </c>
      <c r="G544" s="2" t="str">
        <f ca="1">IFERROR(__xludf.DUMMYFUNCTION("IFERROR(TEXTJOIN("", "", TRUE, FILTER('PC history'!$G$5:$G$380,D544='PC history'!$D$5:$D$380)),"""")"),"")</f>
        <v/>
      </c>
    </row>
    <row r="545" spans="1:7" ht="13" x14ac:dyDescent="0.15">
      <c r="A545" s="2"/>
      <c r="B545" s="2" t="s">
        <v>549</v>
      </c>
      <c r="C545" s="2" t="str">
        <f t="shared" si="10"/>
        <v>Alexandra Maximova</v>
      </c>
      <c r="D545" s="2" t="str">
        <f t="shared" si="9"/>
        <v>Alexandra Maximova</v>
      </c>
      <c r="E545" s="2" t="str">
        <f t="shared" si="11"/>
        <v>1</v>
      </c>
      <c r="G545" s="2" t="str">
        <f ca="1">IFERROR(__xludf.DUMMYFUNCTION("IFERROR(TEXTJOIN("", "", TRUE, FILTER('PC history'!$G$5:$G$380,D545='PC history'!$D$5:$D$380)),"""")"),"")</f>
        <v/>
      </c>
    </row>
    <row r="546" spans="1:7" ht="13" x14ac:dyDescent="0.15">
      <c r="A546" s="2"/>
      <c r="B546" s="2" t="s">
        <v>550</v>
      </c>
      <c r="C546" s="2" t="str">
        <f t="shared" si="10"/>
        <v>Alexander Kurz</v>
      </c>
      <c r="D546" s="2" t="str">
        <f t="shared" si="9"/>
        <v>Alexander Kurz</v>
      </c>
      <c r="E546" s="2" t="str">
        <f t="shared" si="11"/>
        <v>1</v>
      </c>
      <c r="G546" s="2" t="str">
        <f ca="1">IFERROR(__xludf.DUMMYFUNCTION("IFERROR(TEXTJOIN("", "", TRUE, FILTER('PC history'!$G$5:$G$380,D546='PC history'!$D$5:$D$380)),"""")"),"")</f>
        <v/>
      </c>
    </row>
    <row r="547" spans="1:7" ht="13" x14ac:dyDescent="0.15">
      <c r="A547" s="2"/>
      <c r="B547" s="2" t="s">
        <v>551</v>
      </c>
      <c r="C547" s="2" t="str">
        <f t="shared" si="10"/>
        <v>Alexander Knüppel</v>
      </c>
      <c r="D547" s="2" t="str">
        <f t="shared" si="9"/>
        <v>Alexander Knüppel</v>
      </c>
      <c r="E547" s="2" t="str">
        <f t="shared" si="11"/>
        <v>1</v>
      </c>
      <c r="G547" s="2" t="str">
        <f ca="1">IFERROR(__xludf.DUMMYFUNCTION("IFERROR(TEXTJOIN("", "", TRUE, FILTER('PC history'!$G$5:$G$380,D547='PC history'!$D$5:$D$380)),"""")"),"")</f>
        <v/>
      </c>
    </row>
    <row r="548" spans="1:7" ht="13" x14ac:dyDescent="0.15">
      <c r="A548" s="2"/>
      <c r="B548" s="2" t="s">
        <v>552</v>
      </c>
      <c r="C548" s="2" t="str">
        <f t="shared" si="10"/>
        <v>Alexander Gotmanov</v>
      </c>
      <c r="D548" s="2" t="str">
        <f t="shared" si="9"/>
        <v>Alexander Gotmanov</v>
      </c>
      <c r="E548" s="2" t="str">
        <f t="shared" si="11"/>
        <v>1</v>
      </c>
      <c r="G548" s="2" t="str">
        <f ca="1">IFERROR(__xludf.DUMMYFUNCTION("IFERROR(TEXTJOIN("", "", TRUE, FILTER('PC history'!$G$5:$G$380,D548='PC history'!$D$5:$D$380)),"""")"),"")</f>
        <v/>
      </c>
    </row>
    <row r="549" spans="1:7" ht="13" x14ac:dyDescent="0.15">
      <c r="A549" s="2"/>
      <c r="B549" s="2" t="s">
        <v>553</v>
      </c>
      <c r="C549" s="2" t="str">
        <f t="shared" si="10"/>
        <v>Alexander Bentkamp</v>
      </c>
      <c r="D549" s="2" t="str">
        <f t="shared" si="9"/>
        <v>Alexander Bentkamp</v>
      </c>
      <c r="E549" s="2" t="str">
        <f t="shared" si="11"/>
        <v>1</v>
      </c>
      <c r="G549" s="2" t="str">
        <f ca="1">IFERROR(__xludf.DUMMYFUNCTION("IFERROR(TEXTJOIN("", "", TRUE, FILTER('PC history'!$G$5:$G$380,D549='PC history'!$D$5:$D$380)),"""")"),"")</f>
        <v/>
      </c>
    </row>
    <row r="550" spans="1:7" ht="13" x14ac:dyDescent="0.15">
      <c r="A550" s="2"/>
      <c r="B550" s="2" t="s">
        <v>554</v>
      </c>
      <c r="C550" s="2" t="str">
        <f t="shared" si="10"/>
        <v>Alessandra Palmigiano</v>
      </c>
      <c r="D550" s="2" t="str">
        <f t="shared" si="9"/>
        <v>Alessandra Palmigiano</v>
      </c>
      <c r="E550" s="2" t="str">
        <f t="shared" si="11"/>
        <v>1</v>
      </c>
      <c r="G550" s="2" t="str">
        <f ca="1">IFERROR(__xludf.DUMMYFUNCTION("IFERROR(TEXTJOIN("", "", TRUE, FILTER('PC history'!$G$5:$G$380,D550='PC history'!$D$5:$D$380)),"""")"),"")</f>
        <v/>
      </c>
    </row>
    <row r="551" spans="1:7" ht="13" x14ac:dyDescent="0.15">
      <c r="A551" s="2"/>
      <c r="B551" s="2" t="s">
        <v>555</v>
      </c>
      <c r="C551" s="2" t="str">
        <f t="shared" si="10"/>
        <v>Ales Bizjak</v>
      </c>
      <c r="D551" s="2" t="str">
        <f t="shared" si="9"/>
        <v>Ales Bizjak</v>
      </c>
      <c r="E551" s="2" t="str">
        <f t="shared" si="11"/>
        <v>1</v>
      </c>
      <c r="G551" s="2" t="str">
        <f ca="1">IFERROR(__xludf.DUMMYFUNCTION("IFERROR(TEXTJOIN("", "", TRUE, FILTER('PC history'!$G$5:$G$380,D551='PC history'!$D$5:$D$380)),"""")"),"")</f>
        <v/>
      </c>
    </row>
    <row r="552" spans="1:7" ht="13" x14ac:dyDescent="0.15">
      <c r="A552" s="2"/>
      <c r="B552" s="2" t="s">
        <v>556</v>
      </c>
      <c r="C552" s="2" t="str">
        <f t="shared" si="10"/>
        <v>Alasdair Armstrong</v>
      </c>
      <c r="D552" s="2" t="str">
        <f t="shared" si="9"/>
        <v>Alasdair Armstrong</v>
      </c>
      <c r="E552" s="2" t="str">
        <f t="shared" si="11"/>
        <v>1</v>
      </c>
      <c r="G552" s="2" t="str">
        <f ca="1">IFERROR(__xludf.DUMMYFUNCTION("IFERROR(TEXTJOIN("", "", TRUE, FILTER('PC history'!$G$5:$G$380,D552='PC history'!$D$5:$D$380)),"""")"),"")</f>
        <v/>
      </c>
    </row>
    <row r="553" spans="1:7" ht="13" x14ac:dyDescent="0.15">
      <c r="A553" s="2"/>
      <c r="B553" s="2" t="s">
        <v>557</v>
      </c>
      <c r="C553" s="2" t="str">
        <f t="shared" si="10"/>
        <v>Alan Schmitt</v>
      </c>
      <c r="D553" s="2" t="str">
        <f t="shared" si="9"/>
        <v>Alan Schmitt</v>
      </c>
      <c r="E553" s="2" t="str">
        <f t="shared" si="11"/>
        <v>1</v>
      </c>
      <c r="G553" s="2" t="str">
        <f ca="1">IFERROR(__xludf.DUMMYFUNCTION("IFERROR(TEXTJOIN("", "", TRUE, FILTER('PC history'!$G$5:$G$380,D553='PC history'!$D$5:$D$380)),"""")"),"")</f>
        <v/>
      </c>
    </row>
    <row r="554" spans="1:7" ht="13" x14ac:dyDescent="0.15">
      <c r="A554" s="2"/>
      <c r="B554" s="2" t="s">
        <v>558</v>
      </c>
      <c r="C554" s="2" t="str">
        <f t="shared" si="10"/>
        <v>Alan Bundy</v>
      </c>
      <c r="D554" s="2" t="str">
        <f t="shared" si="9"/>
        <v>Alan Bundy</v>
      </c>
      <c r="E554" s="2" t="str">
        <f t="shared" si="11"/>
        <v>1</v>
      </c>
      <c r="G554" s="2" t="str">
        <f ca="1">IFERROR(__xludf.DUMMYFUNCTION("IFERROR(TEXTJOIN("", "", TRUE, FILTER('PC history'!$G$5:$G$380,D554='PC history'!$D$5:$D$380)),"""")"),"")</f>
        <v/>
      </c>
    </row>
    <row r="555" spans="1:7" ht="13" x14ac:dyDescent="0.15">
      <c r="A555" s="2"/>
      <c r="B555" s="2" t="s">
        <v>559</v>
      </c>
      <c r="C555" s="2" t="str">
        <f t="shared" si="10"/>
        <v>Adrian De Lon</v>
      </c>
      <c r="D555" s="2" t="str">
        <f t="shared" si="9"/>
        <v>Adrian De Lon</v>
      </c>
      <c r="E555" s="2" t="str">
        <f t="shared" si="11"/>
        <v>1</v>
      </c>
      <c r="G555" s="2" t="str">
        <f ca="1">IFERROR(__xludf.DUMMYFUNCTION("IFERROR(TEXTJOIN("", "", TRUE, FILTER('PC history'!$G$5:$G$380,D555='PC history'!$D$5:$D$380)),"""")"),"")</f>
        <v/>
      </c>
    </row>
    <row r="556" spans="1:7" ht="13" x14ac:dyDescent="0.15">
      <c r="A556" s="2"/>
      <c r="B556" s="2" t="s">
        <v>560</v>
      </c>
      <c r="C556" s="2" t="str">
        <f t="shared" si="10"/>
        <v>Adrià Gascón</v>
      </c>
      <c r="D556" s="2" t="str">
        <f t="shared" si="9"/>
        <v>Adrià Gascón</v>
      </c>
      <c r="E556" s="2" t="str">
        <f t="shared" si="11"/>
        <v>1</v>
      </c>
      <c r="G556" s="2" t="str">
        <f ca="1">IFERROR(__xludf.DUMMYFUNCTION("IFERROR(TEXTJOIN("", "", TRUE, FILTER('PC history'!$G$5:$G$380,D556='PC history'!$D$5:$D$380)),"""")"),"")</f>
        <v/>
      </c>
    </row>
    <row r="557" spans="1:7" ht="13" x14ac:dyDescent="0.15">
      <c r="A557" s="2"/>
      <c r="B557" s="2" t="s">
        <v>561</v>
      </c>
      <c r="C557" s="2" t="str">
        <f t="shared" si="10"/>
        <v>Adnan Rashid</v>
      </c>
      <c r="D557" s="2" t="str">
        <f t="shared" si="9"/>
        <v>Adnan Rashid</v>
      </c>
      <c r="E557" s="2" t="str">
        <f t="shared" si="11"/>
        <v>1</v>
      </c>
      <c r="G557" s="2" t="str">
        <f ca="1">IFERROR(__xludf.DUMMYFUNCTION("IFERROR(TEXTJOIN("", "", TRUE, FILTER('PC history'!$G$5:$G$380,D557='PC history'!$D$5:$D$380)),"""")"),"")</f>
        <v/>
      </c>
    </row>
    <row r="558" spans="1:7" ht="13" x14ac:dyDescent="0.15">
      <c r="A558" s="2"/>
      <c r="B558" s="2" t="s">
        <v>562</v>
      </c>
      <c r="C558" s="2" t="str">
        <f t="shared" si="10"/>
        <v>Adam Sandberg Ericsson</v>
      </c>
      <c r="D558" s="2" t="str">
        <f t="shared" si="9"/>
        <v>Adam Sandberg Ericsson</v>
      </c>
      <c r="E558" s="2" t="str">
        <f t="shared" si="11"/>
        <v>1</v>
      </c>
      <c r="G558" s="2" t="str">
        <f ca="1">IFERROR(__xludf.DUMMYFUNCTION("IFERROR(TEXTJOIN("", "", TRUE, FILTER('PC history'!$G$5:$G$380,D558='PC history'!$D$5:$D$380)),"""")"),"")</f>
        <v/>
      </c>
    </row>
    <row r="559" spans="1:7" ht="13" x14ac:dyDescent="0.15">
      <c r="A559" s="2"/>
      <c r="B559" s="2" t="s">
        <v>563</v>
      </c>
      <c r="C559" s="2" t="str">
        <f t="shared" si="10"/>
        <v>Adam Naumowicz</v>
      </c>
      <c r="D559" s="2" t="str">
        <f t="shared" si="9"/>
        <v>Adam Naumowicz</v>
      </c>
      <c r="E559" s="2" t="str">
        <f t="shared" si="11"/>
        <v>1</v>
      </c>
      <c r="G559" s="2" t="str">
        <f ca="1">IFERROR(__xludf.DUMMYFUNCTION("IFERROR(TEXTJOIN("", "", TRUE, FILTER('PC history'!$G$5:$G$380,D559='PC history'!$D$5:$D$380)),"""")"),"2021, 2016, 2017")</f>
        <v>2021, 2016, 2017</v>
      </c>
    </row>
    <row r="560" spans="1:7" ht="13" x14ac:dyDescent="0.15">
      <c r="A560" s="2"/>
      <c r="B560" s="2" t="s">
        <v>564</v>
      </c>
      <c r="C560" s="2" t="str">
        <f t="shared" si="10"/>
        <v>Adam Koprowski</v>
      </c>
      <c r="D560" s="2" t="str">
        <f t="shared" si="9"/>
        <v>Adam Koprowski</v>
      </c>
      <c r="E560" s="2" t="str">
        <f t="shared" si="11"/>
        <v>1</v>
      </c>
      <c r="G560" s="2" t="str">
        <f ca="1">IFERROR(__xludf.DUMMYFUNCTION("IFERROR(TEXTJOIN("", "", TRUE, FILTER('PC history'!$G$5:$G$380,D560='PC history'!$D$5:$D$380)),"""")"),"")</f>
        <v/>
      </c>
    </row>
    <row r="561" spans="1:7" ht="13" x14ac:dyDescent="0.15">
      <c r="A561" s="2"/>
      <c r="B561" s="2" t="s">
        <v>565</v>
      </c>
      <c r="C561" s="2" t="str">
        <f t="shared" si="10"/>
        <v>Abhishek Kr Singh</v>
      </c>
      <c r="D561" s="2" t="str">
        <f t="shared" si="9"/>
        <v>Abhishek Kr Singh</v>
      </c>
      <c r="E561" s="2" t="str">
        <f t="shared" si="11"/>
        <v>1</v>
      </c>
      <c r="G561" s="2" t="str">
        <f ca="1">IFERROR(__xludf.DUMMYFUNCTION("IFERROR(TEXTJOIN("", "", TRUE, FILTER('PC history'!$G$5:$G$380,D561='PC history'!$D$5:$D$380)),"""")"),"")</f>
        <v/>
      </c>
    </row>
    <row r="562" spans="1:7" ht="13" x14ac:dyDescent="0.15">
      <c r="A562" s="2"/>
      <c r="B562" s="2" t="s">
        <v>566</v>
      </c>
      <c r="C562" s="2" t="str">
        <f t="shared" si="10"/>
        <v>Abhik Pal</v>
      </c>
      <c r="D562" s="2" t="str">
        <f t="shared" si="9"/>
        <v>Abhik Pal</v>
      </c>
      <c r="E562" s="2" t="str">
        <f t="shared" si="11"/>
        <v>1</v>
      </c>
      <c r="G562" s="2" t="str">
        <f ca="1">IFERROR(__xludf.DUMMYFUNCTION("IFERROR(TEXTJOIN("", "", TRUE, FILTER('PC history'!$G$5:$G$380,D562='PC history'!$D$5:$D$380)),"""")"),"")</f>
        <v/>
      </c>
    </row>
    <row r="563" spans="1:7" ht="13" x14ac:dyDescent="0.15">
      <c r="A563" s="2"/>
      <c r="B563" s="2" t="s">
        <v>567</v>
      </c>
      <c r="C563" s="2" t="str">
        <f t="shared" si="10"/>
        <v>Aaron Stump</v>
      </c>
      <c r="D563" s="2" t="str">
        <f t="shared" si="9"/>
        <v>Aaron Stump</v>
      </c>
      <c r="E563" s="2" t="str">
        <f t="shared" si="11"/>
        <v>1</v>
      </c>
      <c r="G563" s="2" t="str">
        <f ca="1">IFERROR(__xludf.DUMMYFUNCTION("IFERROR(TEXTJOIN("", "", TRUE, FILTER('PC history'!$G$5:$G$380,D563='PC history'!$D$5:$D$380)),"""")"),"")</f>
        <v/>
      </c>
    </row>
    <row r="564" spans="1:7" ht="13" x14ac:dyDescent="0.15">
      <c r="A564" s="2"/>
      <c r="B564" s="2" t="s">
        <v>568</v>
      </c>
      <c r="C564" s="2" t="str">
        <f t="shared" si="10"/>
        <v>Aaron Dutle</v>
      </c>
      <c r="D564" s="2" t="str">
        <f t="shared" si="9"/>
        <v>Aaron Dutle</v>
      </c>
      <c r="E564" s="2" t="str">
        <f t="shared" si="11"/>
        <v>1</v>
      </c>
      <c r="G564" s="2" t="str">
        <f ca="1">IFERROR(__xludf.DUMMYFUNCTION("IFERROR(TEXTJOIN("", "", TRUE, FILTER('PC history'!$G$5:$G$380,D564='PC history'!$D$5:$D$380)),"""")"),"2017")</f>
        <v>2017</v>
      </c>
    </row>
  </sheetData>
  <mergeCells count="1">
    <mergeCell ref="A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46"/>
  <sheetViews>
    <sheetView workbookViewId="0"/>
  </sheetViews>
  <sheetFormatPr baseColWidth="10" defaultColWidth="12.6640625" defaultRowHeight="15.75" customHeight="1" x14ac:dyDescent="0.15"/>
  <cols>
    <col min="1" max="1" width="21.1640625" customWidth="1"/>
    <col min="2" max="5" width="16.1640625" customWidth="1"/>
    <col min="6" max="6" width="8.5" customWidth="1"/>
    <col min="7" max="7" width="21.1640625" customWidth="1"/>
    <col min="8" max="11" width="16.1640625" customWidth="1"/>
    <col min="12" max="12" width="8" customWidth="1"/>
    <col min="13" max="13" width="21.1640625" customWidth="1"/>
  </cols>
  <sheetData>
    <row r="1" spans="1:15" ht="15.75" customHeight="1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customHeight="1" x14ac:dyDescent="0.15">
      <c r="A2" s="7" t="s">
        <v>569</v>
      </c>
      <c r="B2" s="7"/>
      <c r="C2" s="6"/>
      <c r="D2" s="7" t="s">
        <v>570</v>
      </c>
      <c r="E2" s="7"/>
      <c r="F2" s="7"/>
      <c r="G2" s="7"/>
      <c r="H2" s="6"/>
      <c r="I2" s="7" t="s">
        <v>571</v>
      </c>
      <c r="J2" s="7"/>
      <c r="K2" s="6"/>
      <c r="L2" s="6"/>
      <c r="M2" s="6"/>
      <c r="N2" s="6"/>
      <c r="O2" s="6"/>
    </row>
    <row r="3" spans="1:15" ht="15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5.75" customHeight="1" x14ac:dyDescent="0.15">
      <c r="A4" s="8" t="s">
        <v>572</v>
      </c>
      <c r="B4" s="8" t="s">
        <v>573</v>
      </c>
      <c r="C4" s="6"/>
      <c r="D4" s="9" t="s">
        <v>572</v>
      </c>
      <c r="E4" s="8"/>
      <c r="F4" s="8"/>
      <c r="G4" s="9" t="s">
        <v>573</v>
      </c>
      <c r="H4" s="6"/>
      <c r="I4" s="8" t="s">
        <v>572</v>
      </c>
      <c r="J4" s="8" t="s">
        <v>574</v>
      </c>
      <c r="K4" s="6"/>
      <c r="L4" s="6"/>
      <c r="M4" s="6"/>
      <c r="N4" s="6"/>
      <c r="O4" s="6"/>
    </row>
    <row r="5" spans="1:15" ht="15.75" customHeight="1" x14ac:dyDescent="0.15">
      <c r="A5" s="6" t="s">
        <v>575</v>
      </c>
      <c r="B5" s="6" t="s">
        <v>576</v>
      </c>
      <c r="C5" s="6"/>
      <c r="D5" s="6" t="s">
        <v>577</v>
      </c>
      <c r="E5" s="6" t="str">
        <f ca="1">IFERROR(__xludf.DUMMYFUNCTION("SPLIT(D5,"" "")"),"Andreas")</f>
        <v>Andreas</v>
      </c>
      <c r="F5" s="6" t="str">
        <f ca="1">IFERROR(__xludf.DUMMYFUNCTION("""COMPUTED_VALUE"""),"Abel")</f>
        <v>Abel</v>
      </c>
      <c r="G5" s="6">
        <v>2021</v>
      </c>
      <c r="H5" s="6"/>
      <c r="I5" s="6" t="s">
        <v>578</v>
      </c>
      <c r="J5" s="10">
        <v>11</v>
      </c>
      <c r="K5" s="6"/>
      <c r="L5" s="6"/>
      <c r="M5" s="6"/>
      <c r="N5" s="6"/>
      <c r="O5" s="6"/>
    </row>
    <row r="6" spans="1:15" ht="15.75" customHeight="1" x14ac:dyDescent="0.15">
      <c r="A6" s="6" t="s">
        <v>579</v>
      </c>
      <c r="B6" s="6" t="s">
        <v>576</v>
      </c>
      <c r="C6" s="6"/>
      <c r="D6" s="6" t="s">
        <v>577</v>
      </c>
      <c r="E6" s="6" t="str">
        <f ca="1">IFERROR(__xludf.DUMMYFUNCTION("SPLIT(D6,"" "")"),"Andreas")</f>
        <v>Andreas</v>
      </c>
      <c r="F6" s="6" t="str">
        <f ca="1">IFERROR(__xludf.DUMMYFUNCTION("""COMPUTED_VALUE"""),"Abel")</f>
        <v>Abel</v>
      </c>
      <c r="G6" s="6">
        <v>2019</v>
      </c>
      <c r="H6" s="6"/>
      <c r="I6" s="6" t="s">
        <v>580</v>
      </c>
      <c r="J6" s="10">
        <v>10</v>
      </c>
      <c r="K6" s="6"/>
      <c r="L6" s="6"/>
      <c r="M6" s="6"/>
      <c r="N6" s="6"/>
      <c r="O6" s="6"/>
    </row>
    <row r="7" spans="1:15" ht="15.75" customHeight="1" x14ac:dyDescent="0.15">
      <c r="A7" s="6" t="s">
        <v>577</v>
      </c>
      <c r="B7" s="6">
        <v>2021</v>
      </c>
      <c r="C7" s="6"/>
      <c r="D7" s="6" t="s">
        <v>577</v>
      </c>
      <c r="E7" s="6" t="str">
        <f ca="1">IFERROR(__xludf.DUMMYFUNCTION("SPLIT(D7,"" "")"),"Andreas")</f>
        <v>Andreas</v>
      </c>
      <c r="F7" s="6" t="str">
        <f ca="1">IFERROR(__xludf.DUMMYFUNCTION("""COMPUTED_VALUE"""),"Abel")</f>
        <v>Abel</v>
      </c>
      <c r="G7" s="6">
        <v>2018</v>
      </c>
      <c r="H7" s="6"/>
      <c r="I7" s="6" t="s">
        <v>45</v>
      </c>
      <c r="J7" s="10">
        <v>9</v>
      </c>
      <c r="K7" s="6"/>
      <c r="L7" s="6"/>
      <c r="M7" s="6"/>
      <c r="N7" s="6"/>
      <c r="O7" s="6"/>
    </row>
    <row r="8" spans="1:15" ht="15.75" customHeight="1" x14ac:dyDescent="0.15">
      <c r="A8" s="6" t="s">
        <v>581</v>
      </c>
      <c r="B8" s="6">
        <v>2021</v>
      </c>
      <c r="C8" s="6"/>
      <c r="D8" s="6" t="s">
        <v>577</v>
      </c>
      <c r="E8" s="6" t="str">
        <f ca="1">IFERROR(__xludf.DUMMYFUNCTION("SPLIT(D8,"" "")"),"Andreas")</f>
        <v>Andreas</v>
      </c>
      <c r="F8" s="6" t="str">
        <f ca="1">IFERROR(__xludf.DUMMYFUNCTION("""COMPUTED_VALUE"""),"Abel")</f>
        <v>Abel</v>
      </c>
      <c r="G8" s="6">
        <v>2012</v>
      </c>
      <c r="H8" s="6"/>
      <c r="I8" s="6" t="s">
        <v>582</v>
      </c>
      <c r="J8" s="10">
        <v>9</v>
      </c>
      <c r="K8" s="6"/>
      <c r="L8" s="6"/>
      <c r="M8" s="6"/>
      <c r="N8" s="6"/>
      <c r="O8" s="6"/>
    </row>
    <row r="9" spans="1:15" ht="15.75" customHeight="1" x14ac:dyDescent="0.15">
      <c r="A9" s="6" t="s">
        <v>583</v>
      </c>
      <c r="B9" s="6">
        <v>2021</v>
      </c>
      <c r="C9" s="6"/>
      <c r="D9" s="6" t="s">
        <v>584</v>
      </c>
      <c r="E9" s="6" t="str">
        <f ca="1">IFERROR(__xludf.DUMMYFUNCTION("SPLIT(D9,"" "")"),"Wolfgang")</f>
        <v>Wolfgang</v>
      </c>
      <c r="F9" s="6" t="str">
        <f ca="1">IFERROR(__xludf.DUMMYFUNCTION("""COMPUTED_VALUE"""),"Ahrendt")</f>
        <v>Ahrendt</v>
      </c>
      <c r="G9" s="6">
        <v>2013</v>
      </c>
      <c r="H9" s="6"/>
      <c r="I9" s="6" t="s">
        <v>585</v>
      </c>
      <c r="J9" s="10">
        <v>9</v>
      </c>
      <c r="K9" s="6"/>
      <c r="L9" s="6"/>
      <c r="M9" s="6"/>
      <c r="N9" s="6"/>
      <c r="O9" s="6"/>
    </row>
    <row r="10" spans="1:15" ht="15.75" customHeight="1" x14ac:dyDescent="0.15">
      <c r="A10" s="6" t="s">
        <v>585</v>
      </c>
      <c r="B10" s="6">
        <v>2021</v>
      </c>
      <c r="C10" s="6"/>
      <c r="D10" s="6" t="s">
        <v>586</v>
      </c>
      <c r="E10" s="6" t="str">
        <f ca="1">IFERROR(__xludf.DUMMYFUNCTION("SPLIT(D10,"" "")"),"Benedikt")</f>
        <v>Benedikt</v>
      </c>
      <c r="F10" s="6" t="str">
        <f ca="1">IFERROR(__xludf.DUMMYFUNCTION("""COMPUTED_VALUE"""),"Ahrens")</f>
        <v>Ahrens</v>
      </c>
      <c r="G10" s="6">
        <v>2018</v>
      </c>
      <c r="H10" s="6"/>
      <c r="I10" s="6" t="s">
        <v>587</v>
      </c>
      <c r="J10" s="10">
        <v>8</v>
      </c>
      <c r="K10" s="6"/>
      <c r="L10" s="6"/>
      <c r="M10" s="6"/>
      <c r="N10" s="6"/>
      <c r="O10" s="6"/>
    </row>
    <row r="11" spans="1:15" ht="15.75" customHeight="1" x14ac:dyDescent="0.15">
      <c r="A11" s="6" t="s">
        <v>588</v>
      </c>
      <c r="B11" s="6">
        <v>2021</v>
      </c>
      <c r="C11" s="6"/>
      <c r="D11" s="6" t="s">
        <v>589</v>
      </c>
      <c r="E11" s="6" t="str">
        <f ca="1">IFERROR(__xludf.DUMMYFUNCTION("SPLIT(D11,"" "")"),"Maria")</f>
        <v>Maria</v>
      </c>
      <c r="F11" s="6" t="str">
        <f ca="1">IFERROR(__xludf.DUMMYFUNCTION("""COMPUTED_VALUE"""),"Alpuente")</f>
        <v>Alpuente</v>
      </c>
      <c r="G11" s="6">
        <v>2017</v>
      </c>
      <c r="H11" s="6"/>
      <c r="I11" s="6" t="s">
        <v>166</v>
      </c>
      <c r="J11" s="10">
        <v>8</v>
      </c>
      <c r="K11" s="6"/>
      <c r="L11" s="6"/>
      <c r="M11" s="6"/>
      <c r="N11" s="6"/>
      <c r="O11" s="6"/>
    </row>
    <row r="12" spans="1:15" ht="15.75" customHeight="1" x14ac:dyDescent="0.15">
      <c r="A12" s="6" t="s">
        <v>22</v>
      </c>
      <c r="B12" s="6">
        <v>2021</v>
      </c>
      <c r="C12" s="6"/>
      <c r="D12" s="6" t="s">
        <v>590</v>
      </c>
      <c r="E12" s="6" t="str">
        <f ca="1">IFERROR(__xludf.DUMMYFUNCTION("SPLIT(D12,"" "")"),"Thorsten")</f>
        <v>Thorsten</v>
      </c>
      <c r="F12" s="6" t="str">
        <f ca="1">IFERROR(__xludf.DUMMYFUNCTION("""COMPUTED_VALUE"""),"Altenkirch")</f>
        <v>Altenkirch</v>
      </c>
      <c r="G12" s="6">
        <v>2010</v>
      </c>
      <c r="H12" s="6"/>
      <c r="I12" s="6" t="s">
        <v>591</v>
      </c>
      <c r="J12" s="10">
        <v>7</v>
      </c>
      <c r="K12" s="6"/>
      <c r="L12" s="6"/>
      <c r="M12" s="6"/>
      <c r="N12" s="6"/>
      <c r="O12" s="6"/>
    </row>
    <row r="13" spans="1:15" ht="15.75" customHeight="1" x14ac:dyDescent="0.15">
      <c r="A13" s="6" t="s">
        <v>592</v>
      </c>
      <c r="B13" s="6">
        <v>2021</v>
      </c>
      <c r="C13" s="6"/>
      <c r="D13" s="6" t="s">
        <v>593</v>
      </c>
      <c r="E13" s="6" t="str">
        <f ca="1">IFERROR(__xludf.DUMMYFUNCTION("SPLIT(D13,"" "")"),"Vander")</f>
        <v>Vander</v>
      </c>
      <c r="F13" s="6" t="str">
        <f ca="1">IFERROR(__xludf.DUMMYFUNCTION("""COMPUTED_VALUE"""),"Alves")</f>
        <v>Alves</v>
      </c>
      <c r="G13" s="6">
        <v>2017</v>
      </c>
      <c r="H13" s="6"/>
      <c r="I13" s="6" t="s">
        <v>594</v>
      </c>
      <c r="J13" s="10">
        <v>7</v>
      </c>
      <c r="K13" s="6"/>
      <c r="L13" s="6"/>
      <c r="M13" s="6"/>
      <c r="N13" s="6"/>
      <c r="O13" s="6"/>
    </row>
    <row r="14" spans="1:15" ht="15.75" customHeight="1" x14ac:dyDescent="0.15">
      <c r="A14" s="6" t="s">
        <v>595</v>
      </c>
      <c r="B14" s="6">
        <v>2021</v>
      </c>
      <c r="C14" s="6"/>
      <c r="D14" s="6" t="s">
        <v>581</v>
      </c>
      <c r="E14" s="6" t="str">
        <f ca="1">IFERROR(__xludf.DUMMYFUNCTION("SPLIT(D14,"" "")"),"June")</f>
        <v>June</v>
      </c>
      <c r="F14" s="6" t="str">
        <f ca="1">IFERROR(__xludf.DUMMYFUNCTION("""COMPUTED_VALUE"""),"Andronick")</f>
        <v>Andronick</v>
      </c>
      <c r="G14" s="6">
        <v>2021</v>
      </c>
      <c r="H14" s="6"/>
      <c r="I14" s="6" t="s">
        <v>596</v>
      </c>
      <c r="J14" s="10">
        <v>7</v>
      </c>
      <c r="K14" s="6"/>
      <c r="L14" s="6"/>
      <c r="M14" s="6"/>
      <c r="N14" s="6"/>
      <c r="O14" s="6"/>
    </row>
    <row r="15" spans="1:15" ht="15.75" customHeight="1" x14ac:dyDescent="0.15">
      <c r="A15" s="6" t="s">
        <v>597</v>
      </c>
      <c r="B15" s="6">
        <v>2021</v>
      </c>
      <c r="C15" s="6"/>
      <c r="D15" s="6" t="s">
        <v>581</v>
      </c>
      <c r="E15" s="6" t="str">
        <f ca="1">IFERROR(__xludf.DUMMYFUNCTION("SPLIT(D15,"" "")"),"June")</f>
        <v>June</v>
      </c>
      <c r="F15" s="6" t="str">
        <f ca="1">IFERROR(__xludf.DUMMYFUNCTION("""COMPUTED_VALUE"""),"Andronick")</f>
        <v>Andronick</v>
      </c>
      <c r="G15" s="6">
        <v>2018</v>
      </c>
      <c r="H15" s="6"/>
      <c r="I15" s="6" t="s">
        <v>598</v>
      </c>
      <c r="J15" s="10">
        <v>7</v>
      </c>
      <c r="K15" s="6"/>
      <c r="L15" s="6"/>
      <c r="M15" s="6"/>
      <c r="N15" s="6"/>
      <c r="O15" s="6"/>
    </row>
    <row r="16" spans="1:15" ht="15.75" customHeight="1" x14ac:dyDescent="0.15">
      <c r="A16" s="6" t="s">
        <v>599</v>
      </c>
      <c r="B16" s="6">
        <v>2021</v>
      </c>
      <c r="C16" s="6"/>
      <c r="D16" s="6" t="s">
        <v>581</v>
      </c>
      <c r="E16" s="6" t="str">
        <f ca="1">IFERROR(__xludf.DUMMYFUNCTION("SPLIT(D16,"" "")"),"June")</f>
        <v>June</v>
      </c>
      <c r="F16" s="6" t="str">
        <f ca="1">IFERROR(__xludf.DUMMYFUNCTION("""COMPUTED_VALUE"""),"Andronick")</f>
        <v>Andronick</v>
      </c>
      <c r="G16" s="6">
        <v>2017</v>
      </c>
      <c r="H16" s="6"/>
      <c r="I16" s="6" t="s">
        <v>600</v>
      </c>
      <c r="J16" s="10">
        <v>7</v>
      </c>
      <c r="K16" s="6"/>
      <c r="L16" s="6"/>
      <c r="M16" s="6"/>
      <c r="N16" s="6"/>
      <c r="O16" s="6"/>
    </row>
    <row r="17" spans="1:15" ht="15.75" customHeight="1" x14ac:dyDescent="0.15">
      <c r="A17" s="6" t="s">
        <v>601</v>
      </c>
      <c r="B17" s="6">
        <v>2021</v>
      </c>
      <c r="C17" s="6"/>
      <c r="D17" s="6" t="s">
        <v>583</v>
      </c>
      <c r="E17" s="6" t="str">
        <f ca="1">IFERROR(__xludf.DUMMYFUNCTION("SPLIT(D17,"" "")"),"Jesús")</f>
        <v>Jesús</v>
      </c>
      <c r="F17" s="6" t="str">
        <f ca="1">IFERROR(__xludf.DUMMYFUNCTION("""COMPUTED_VALUE"""),"Aransay")</f>
        <v>Aransay</v>
      </c>
      <c r="G17" s="6">
        <v>2021</v>
      </c>
      <c r="H17" s="6"/>
      <c r="I17" s="6" t="s">
        <v>602</v>
      </c>
      <c r="J17" s="10">
        <v>7</v>
      </c>
      <c r="K17" s="6"/>
      <c r="L17" s="6"/>
      <c r="M17" s="6"/>
      <c r="N17" s="6"/>
      <c r="O17" s="6"/>
    </row>
    <row r="18" spans="1:15" ht="15.75" customHeight="1" x14ac:dyDescent="0.15">
      <c r="A18" s="6" t="s">
        <v>166</v>
      </c>
      <c r="B18" s="6">
        <v>2021</v>
      </c>
      <c r="C18" s="6"/>
      <c r="D18" s="6" t="s">
        <v>603</v>
      </c>
      <c r="E18" s="6" t="str">
        <f ca="1">IFERROR(__xludf.DUMMYFUNCTION("SPLIT(D18,"" "")"),"Andrea")</f>
        <v>Andrea</v>
      </c>
      <c r="F18" s="6" t="str">
        <f ca="1">IFERROR(__xludf.DUMMYFUNCTION("""COMPUTED_VALUE"""),"Asperti")</f>
        <v>Asperti</v>
      </c>
      <c r="G18" s="6">
        <v>2016</v>
      </c>
      <c r="H18" s="6"/>
      <c r="I18" s="6" t="s">
        <v>604</v>
      </c>
      <c r="J18" s="10">
        <v>7</v>
      </c>
      <c r="K18" s="6"/>
      <c r="L18" s="6"/>
      <c r="M18" s="6"/>
      <c r="N18" s="6"/>
      <c r="O18" s="6"/>
    </row>
    <row r="19" spans="1:15" ht="15.75" customHeight="1" x14ac:dyDescent="0.15">
      <c r="A19" s="6" t="s">
        <v>605</v>
      </c>
      <c r="B19" s="6">
        <v>2021</v>
      </c>
      <c r="C19" s="6"/>
      <c r="D19" s="6" t="s">
        <v>603</v>
      </c>
      <c r="E19" s="6" t="str">
        <f ca="1">IFERROR(__xludf.DUMMYFUNCTION("SPLIT(D19,"" "")"),"Andrea")</f>
        <v>Andrea</v>
      </c>
      <c r="F19" s="6" t="str">
        <f ca="1">IFERROR(__xludf.DUMMYFUNCTION("""COMPUTED_VALUE"""),"Asperti")</f>
        <v>Asperti</v>
      </c>
      <c r="G19" s="6">
        <v>2015</v>
      </c>
      <c r="H19" s="6"/>
      <c r="I19" s="6" t="s">
        <v>606</v>
      </c>
      <c r="J19" s="10">
        <v>6</v>
      </c>
      <c r="K19" s="6"/>
      <c r="L19" s="6"/>
      <c r="M19" s="6"/>
      <c r="N19" s="6"/>
      <c r="O19" s="6"/>
    </row>
    <row r="20" spans="1:15" ht="15.75" customHeight="1" x14ac:dyDescent="0.15">
      <c r="A20" s="6" t="s">
        <v>607</v>
      </c>
      <c r="B20" s="6">
        <v>2021</v>
      </c>
      <c r="C20" s="6"/>
      <c r="D20" s="6" t="s">
        <v>608</v>
      </c>
      <c r="E20" s="6" t="str">
        <f ca="1">IFERROR(__xludf.DUMMYFUNCTION("SPLIT(D20,"" "")"),"David")</f>
        <v>David</v>
      </c>
      <c r="F20" s="6" t="str">
        <f ca="1">IFERROR(__xludf.DUMMYFUNCTION("""COMPUTED_VALUE"""),"Aspinall")</f>
        <v>Aspinall</v>
      </c>
      <c r="G20" s="6">
        <v>2019</v>
      </c>
      <c r="H20" s="6"/>
      <c r="I20" s="6" t="s">
        <v>609</v>
      </c>
      <c r="J20" s="10">
        <v>6</v>
      </c>
      <c r="K20" s="6"/>
      <c r="L20" s="6"/>
      <c r="M20" s="6"/>
      <c r="N20" s="6"/>
      <c r="O20" s="6"/>
    </row>
    <row r="21" spans="1:15" ht="15.75" customHeight="1" x14ac:dyDescent="0.15">
      <c r="A21" s="6" t="s">
        <v>610</v>
      </c>
      <c r="B21" s="6">
        <v>2021</v>
      </c>
      <c r="C21" s="6"/>
      <c r="D21" s="6" t="s">
        <v>608</v>
      </c>
      <c r="E21" s="6" t="str">
        <f ca="1">IFERROR(__xludf.DUMMYFUNCTION("SPLIT(D21,"" "")"),"David")</f>
        <v>David</v>
      </c>
      <c r="F21" s="6" t="str">
        <f ca="1">IFERROR(__xludf.DUMMYFUNCTION("""COMPUTED_VALUE"""),"Aspinall")</f>
        <v>Aspinall</v>
      </c>
      <c r="G21" s="6">
        <v>2010</v>
      </c>
      <c r="H21" s="6"/>
      <c r="I21" s="6" t="s">
        <v>611</v>
      </c>
      <c r="J21" s="10">
        <v>6</v>
      </c>
      <c r="K21" s="6"/>
      <c r="L21" s="6"/>
      <c r="M21" s="6"/>
      <c r="N21" s="6"/>
      <c r="O21" s="6"/>
    </row>
    <row r="22" spans="1:15" ht="15.75" customHeight="1" x14ac:dyDescent="0.15">
      <c r="A22" s="6" t="s">
        <v>612</v>
      </c>
      <c r="B22" s="6">
        <v>2021</v>
      </c>
      <c r="C22" s="6"/>
      <c r="D22" s="6" t="s">
        <v>608</v>
      </c>
      <c r="E22" s="6" t="str">
        <f ca="1">IFERROR(__xludf.DUMMYFUNCTION("SPLIT(D22,"" "")"),"David")</f>
        <v>David</v>
      </c>
      <c r="F22" s="6" t="str">
        <f ca="1">IFERROR(__xludf.DUMMYFUNCTION("""COMPUTED_VALUE"""),"Aspinall")</f>
        <v>Aspinall</v>
      </c>
      <c r="G22" s="6">
        <v>2011</v>
      </c>
      <c r="H22" s="6"/>
      <c r="I22" s="6" t="s">
        <v>613</v>
      </c>
      <c r="J22" s="10">
        <v>6</v>
      </c>
      <c r="K22" s="6"/>
      <c r="L22" s="6"/>
      <c r="M22" s="6"/>
      <c r="N22" s="6"/>
      <c r="O22" s="6"/>
    </row>
    <row r="23" spans="1:15" ht="15.75" customHeight="1" x14ac:dyDescent="0.15">
      <c r="A23" s="6" t="s">
        <v>614</v>
      </c>
      <c r="B23" s="6">
        <v>2021</v>
      </c>
      <c r="C23" s="6"/>
      <c r="D23" s="6" t="s">
        <v>585</v>
      </c>
      <c r="E23" s="6" t="str">
        <f ca="1">IFERROR(__xludf.DUMMYFUNCTION("SPLIT(D23,"" "")"),"Jeremy")</f>
        <v>Jeremy</v>
      </c>
      <c r="F23" s="6" t="str">
        <f ca="1">IFERROR(__xludf.DUMMYFUNCTION("""COMPUTED_VALUE"""),"Avigad")</f>
        <v>Avigad</v>
      </c>
      <c r="G23" s="6">
        <v>2021</v>
      </c>
      <c r="H23" s="6"/>
      <c r="I23" s="6" t="s">
        <v>592</v>
      </c>
      <c r="J23" s="10">
        <v>6</v>
      </c>
      <c r="K23" s="6"/>
      <c r="L23" s="6"/>
      <c r="M23" s="6"/>
      <c r="N23" s="6"/>
      <c r="O23" s="6"/>
    </row>
    <row r="24" spans="1:15" ht="15.75" customHeight="1" x14ac:dyDescent="0.15">
      <c r="A24" s="6" t="s">
        <v>580</v>
      </c>
      <c r="B24" s="6">
        <v>2021</v>
      </c>
      <c r="C24" s="6"/>
      <c r="D24" s="6" t="s">
        <v>585</v>
      </c>
      <c r="E24" s="6" t="str">
        <f ca="1">IFERROR(__xludf.DUMMYFUNCTION("SPLIT(D24,"" "")"),"Jeremy")</f>
        <v>Jeremy</v>
      </c>
      <c r="F24" s="6" t="str">
        <f ca="1">IFERROR(__xludf.DUMMYFUNCTION("""COMPUTED_VALUE"""),"Avigad")</f>
        <v>Avigad</v>
      </c>
      <c r="G24" s="6">
        <v>2019</v>
      </c>
      <c r="H24" s="6"/>
      <c r="I24" s="6" t="s">
        <v>615</v>
      </c>
      <c r="J24" s="10">
        <v>5</v>
      </c>
      <c r="K24" s="6"/>
      <c r="L24" s="6"/>
      <c r="M24" s="6"/>
      <c r="N24" s="6"/>
      <c r="O24" s="6"/>
    </row>
    <row r="25" spans="1:15" ht="15.75" customHeight="1" x14ac:dyDescent="0.15">
      <c r="A25" s="6" t="s">
        <v>616</v>
      </c>
      <c r="B25" s="6">
        <v>2021</v>
      </c>
      <c r="C25" s="6"/>
      <c r="D25" s="6" t="s">
        <v>585</v>
      </c>
      <c r="E25" s="6" t="str">
        <f ca="1">IFERROR(__xludf.DUMMYFUNCTION("SPLIT(D25,"" "")"),"Jeremy")</f>
        <v>Jeremy</v>
      </c>
      <c r="F25" s="6" t="str">
        <f ca="1">IFERROR(__xludf.DUMMYFUNCTION("""COMPUTED_VALUE"""),"Avigad")</f>
        <v>Avigad</v>
      </c>
      <c r="G25" s="6" t="s">
        <v>617</v>
      </c>
      <c r="H25" s="6"/>
      <c r="I25" s="6" t="s">
        <v>618</v>
      </c>
      <c r="J25" s="10">
        <v>5</v>
      </c>
      <c r="K25" s="6"/>
      <c r="L25" s="6"/>
      <c r="M25" s="6"/>
      <c r="N25" s="6"/>
      <c r="O25" s="6"/>
    </row>
    <row r="26" spans="1:15" ht="15.75" customHeight="1" x14ac:dyDescent="0.15">
      <c r="A26" s="6" t="s">
        <v>619</v>
      </c>
      <c r="B26" s="6">
        <v>2021</v>
      </c>
      <c r="C26" s="6"/>
      <c r="D26" s="6" t="s">
        <v>585</v>
      </c>
      <c r="E26" s="6" t="str">
        <f ca="1">IFERROR(__xludf.DUMMYFUNCTION("SPLIT(D26,"" "")"),"Jeremy")</f>
        <v>Jeremy</v>
      </c>
      <c r="F26" s="6" t="str">
        <f ca="1">IFERROR(__xludf.DUMMYFUNCTION("""COMPUTED_VALUE"""),"Avigad")</f>
        <v>Avigad</v>
      </c>
      <c r="G26" s="6">
        <v>2016</v>
      </c>
      <c r="H26" s="6"/>
      <c r="I26" s="6" t="s">
        <v>620</v>
      </c>
      <c r="J26" s="10">
        <v>5</v>
      </c>
      <c r="K26" s="6"/>
      <c r="L26" s="6"/>
      <c r="M26" s="6"/>
      <c r="N26" s="6"/>
      <c r="O26" s="6"/>
    </row>
    <row r="27" spans="1:15" ht="15.75" customHeight="1" x14ac:dyDescent="0.15">
      <c r="A27" s="6" t="s">
        <v>621</v>
      </c>
      <c r="B27" s="6">
        <v>2021</v>
      </c>
      <c r="C27" s="6"/>
      <c r="D27" s="6" t="s">
        <v>585</v>
      </c>
      <c r="E27" s="6" t="str">
        <f ca="1">IFERROR(__xludf.DUMMYFUNCTION("SPLIT(D27,"" "")"),"Jeremy")</f>
        <v>Jeremy</v>
      </c>
      <c r="F27" s="6" t="str">
        <f ca="1">IFERROR(__xludf.DUMMYFUNCTION("""COMPUTED_VALUE"""),"Avigad")</f>
        <v>Avigad</v>
      </c>
      <c r="G27" s="6">
        <v>2014</v>
      </c>
      <c r="H27" s="6"/>
      <c r="I27" s="6" t="s">
        <v>622</v>
      </c>
      <c r="J27" s="10">
        <v>5</v>
      </c>
      <c r="K27" s="6"/>
      <c r="L27" s="6"/>
      <c r="M27" s="6"/>
      <c r="N27" s="6"/>
      <c r="O27" s="6"/>
    </row>
    <row r="28" spans="1:15" ht="15.75" customHeight="1" x14ac:dyDescent="0.15">
      <c r="A28" s="6" t="s">
        <v>623</v>
      </c>
      <c r="B28" s="6">
        <v>2021</v>
      </c>
      <c r="C28" s="6"/>
      <c r="D28" s="6" t="s">
        <v>585</v>
      </c>
      <c r="E28" s="6" t="str">
        <f ca="1">IFERROR(__xludf.DUMMYFUNCTION("SPLIT(D28,"" "")"),"Jeremy")</f>
        <v>Jeremy</v>
      </c>
      <c r="F28" s="6" t="str">
        <f ca="1">IFERROR(__xludf.DUMMYFUNCTION("""COMPUTED_VALUE"""),"Avigad")</f>
        <v>Avigad</v>
      </c>
      <c r="G28" s="6">
        <v>2013</v>
      </c>
      <c r="H28" s="6"/>
      <c r="I28" s="6" t="s">
        <v>50</v>
      </c>
      <c r="J28" s="10">
        <v>5</v>
      </c>
      <c r="K28" s="6"/>
      <c r="L28" s="6"/>
      <c r="M28" s="6"/>
      <c r="N28" s="6"/>
      <c r="O28" s="6"/>
    </row>
    <row r="29" spans="1:15" ht="15.75" customHeight="1" x14ac:dyDescent="0.15">
      <c r="A29" s="6" t="s">
        <v>578</v>
      </c>
      <c r="B29" s="6">
        <v>2021</v>
      </c>
      <c r="C29" s="6"/>
      <c r="D29" s="6" t="s">
        <v>585</v>
      </c>
      <c r="E29" s="6" t="str">
        <f ca="1">IFERROR(__xludf.DUMMYFUNCTION("SPLIT(D29,"" "")"),"Jeremy")</f>
        <v>Jeremy</v>
      </c>
      <c r="F29" s="6" t="str">
        <f ca="1">IFERROR(__xludf.DUMMYFUNCTION("""COMPUTED_VALUE"""),"Avigad")</f>
        <v>Avigad</v>
      </c>
      <c r="G29" s="6">
        <v>2010</v>
      </c>
      <c r="H29" s="6"/>
      <c r="I29" s="6" t="s">
        <v>624</v>
      </c>
      <c r="J29" s="10">
        <v>4</v>
      </c>
      <c r="K29" s="6"/>
      <c r="L29" s="6"/>
      <c r="M29" s="6"/>
      <c r="N29" s="6"/>
      <c r="O29" s="6"/>
    </row>
    <row r="30" spans="1:15" ht="15.75" customHeight="1" x14ac:dyDescent="0.15">
      <c r="A30" s="6" t="s">
        <v>596</v>
      </c>
      <c r="B30" s="6">
        <v>2021</v>
      </c>
      <c r="C30" s="6"/>
      <c r="D30" s="6" t="s">
        <v>585</v>
      </c>
      <c r="E30" s="6" t="str">
        <f ca="1">IFERROR(__xludf.DUMMYFUNCTION("SPLIT(D30,"" "")"),"Jeremy")</f>
        <v>Jeremy</v>
      </c>
      <c r="F30" s="6" t="str">
        <f ca="1">IFERROR(__xludf.DUMMYFUNCTION("""COMPUTED_VALUE"""),"Avigad")</f>
        <v>Avigad</v>
      </c>
      <c r="G30" s="6">
        <v>2017</v>
      </c>
      <c r="H30" s="6"/>
      <c r="I30" s="6" t="s">
        <v>625</v>
      </c>
      <c r="J30" s="10">
        <v>4</v>
      </c>
      <c r="K30" s="6"/>
      <c r="L30" s="6"/>
      <c r="M30" s="6"/>
      <c r="N30" s="6"/>
      <c r="O30" s="6"/>
    </row>
    <row r="31" spans="1:15" ht="15.75" customHeight="1" x14ac:dyDescent="0.15">
      <c r="A31" s="6" t="s">
        <v>378</v>
      </c>
      <c r="B31" s="6">
        <v>2021</v>
      </c>
      <c r="C31" s="6"/>
      <c r="D31" s="6" t="s">
        <v>585</v>
      </c>
      <c r="E31" s="6" t="str">
        <f ca="1">IFERROR(__xludf.DUMMYFUNCTION("SPLIT(D31,"" "")"),"Jeremy")</f>
        <v>Jeremy</v>
      </c>
      <c r="F31" s="6" t="str">
        <f ca="1">IFERROR(__xludf.DUMMYFUNCTION("""COMPUTED_VALUE"""),"Avigad")</f>
        <v>Avigad</v>
      </c>
      <c r="G31" s="6">
        <v>2011</v>
      </c>
      <c r="H31" s="6"/>
      <c r="I31" s="6" t="s">
        <v>626</v>
      </c>
      <c r="J31" s="10">
        <v>4</v>
      </c>
      <c r="K31" s="6"/>
      <c r="L31" s="6"/>
      <c r="M31" s="6"/>
      <c r="N31" s="6"/>
      <c r="O31" s="6"/>
    </row>
    <row r="32" spans="1:15" ht="15.75" customHeight="1" x14ac:dyDescent="0.15">
      <c r="A32" s="6" t="s">
        <v>45</v>
      </c>
      <c r="B32" s="6">
        <v>2021</v>
      </c>
      <c r="C32" s="6"/>
      <c r="D32" s="6" t="s">
        <v>627</v>
      </c>
      <c r="E32" s="6" t="str">
        <f ca="1">IFERROR(__xludf.DUMMYFUNCTION("SPLIT(D32,"" "")"),"Mauricio")</f>
        <v>Mauricio</v>
      </c>
      <c r="F32" s="6" t="str">
        <f ca="1">IFERROR(__xludf.DUMMYFUNCTION("""COMPUTED_VALUE"""),"Ayala-Rincon")</f>
        <v>Ayala-Rincon</v>
      </c>
      <c r="G32" s="6">
        <v>2019</v>
      </c>
      <c r="H32" s="6"/>
      <c r="I32" s="6" t="s">
        <v>628</v>
      </c>
      <c r="J32" s="10">
        <v>4</v>
      </c>
      <c r="K32" s="6"/>
      <c r="L32" s="6"/>
      <c r="M32" s="6"/>
      <c r="N32" s="6"/>
      <c r="O32" s="6"/>
    </row>
    <row r="33" spans="1:15" ht="15.75" customHeight="1" x14ac:dyDescent="0.15">
      <c r="A33" s="6" t="s">
        <v>629</v>
      </c>
      <c r="B33" s="6">
        <v>2021</v>
      </c>
      <c r="C33" s="6"/>
      <c r="D33" s="6" t="s">
        <v>627</v>
      </c>
      <c r="E33" s="6" t="str">
        <f ca="1">IFERROR(__xludf.DUMMYFUNCTION("SPLIT(D33,"" "")"),"Mauricio")</f>
        <v>Mauricio</v>
      </c>
      <c r="F33" s="6" t="str">
        <f ca="1">IFERROR(__xludf.DUMMYFUNCTION("""COMPUTED_VALUE"""),"Ayala-Rincon")</f>
        <v>Ayala-Rincon</v>
      </c>
      <c r="G33" s="6" t="s">
        <v>630</v>
      </c>
      <c r="H33" s="6"/>
      <c r="I33" s="6" t="s">
        <v>631</v>
      </c>
      <c r="J33" s="10">
        <v>4</v>
      </c>
      <c r="K33" s="6"/>
      <c r="L33" s="6"/>
      <c r="M33" s="6"/>
      <c r="N33" s="6"/>
      <c r="O33" s="6"/>
    </row>
    <row r="34" spans="1:15" ht="15.75" customHeight="1" x14ac:dyDescent="0.15">
      <c r="A34" s="6" t="s">
        <v>632</v>
      </c>
      <c r="B34" s="6">
        <v>2021</v>
      </c>
      <c r="C34" s="6"/>
      <c r="D34" s="6" t="s">
        <v>633</v>
      </c>
      <c r="E34" s="6" t="str">
        <f ca="1">IFERROR(__xludf.DUMMYFUNCTION("SPLIT(D34,"" "")"),"Gilles")</f>
        <v>Gilles</v>
      </c>
      <c r="F34" s="6" t="str">
        <f ca="1">IFERROR(__xludf.DUMMYFUNCTION("""COMPUTED_VALUE"""),"Barthe")</f>
        <v>Barthe</v>
      </c>
      <c r="G34" s="6">
        <v>2010</v>
      </c>
      <c r="H34" s="6"/>
      <c r="I34" s="6" t="s">
        <v>605</v>
      </c>
      <c r="J34" s="10">
        <v>4</v>
      </c>
      <c r="K34" s="6"/>
      <c r="L34" s="6"/>
      <c r="M34" s="6"/>
      <c r="N34" s="6"/>
      <c r="O34" s="6"/>
    </row>
    <row r="35" spans="1:15" ht="15.75" customHeight="1" x14ac:dyDescent="0.15">
      <c r="A35" s="6" t="s">
        <v>634</v>
      </c>
      <c r="B35" s="6">
        <v>2021</v>
      </c>
      <c r="C35" s="6"/>
      <c r="D35" s="6" t="s">
        <v>635</v>
      </c>
      <c r="E35" s="6" t="str">
        <f ca="1">IFERROR(__xludf.DUMMYFUNCTION("SPLIT(D35,"" "")"),"Jesper")</f>
        <v>Jesper</v>
      </c>
      <c r="F35" s="6" t="str">
        <f ca="1">IFERROR(__xludf.DUMMYFUNCTION("""COMPUTED_VALUE"""),"Bengtson")</f>
        <v>Bengtson</v>
      </c>
      <c r="G35" s="6">
        <v>2015</v>
      </c>
      <c r="H35" s="6"/>
      <c r="I35" s="6" t="s">
        <v>636</v>
      </c>
      <c r="J35" s="10">
        <v>4</v>
      </c>
      <c r="K35" s="6"/>
      <c r="L35" s="6"/>
      <c r="M35" s="6"/>
      <c r="N35" s="6"/>
      <c r="O35" s="6"/>
    </row>
    <row r="36" spans="1:15" ht="15.75" customHeight="1" x14ac:dyDescent="0.15">
      <c r="A36" s="6" t="s">
        <v>637</v>
      </c>
      <c r="B36" s="6">
        <v>2021</v>
      </c>
      <c r="C36" s="6"/>
      <c r="D36" s="6" t="s">
        <v>638</v>
      </c>
      <c r="E36" s="6" t="str">
        <f ca="1">IFERROR(__xludf.DUMMYFUNCTION("SPLIT(D36,"" "")"),"Nick")</f>
        <v>Nick</v>
      </c>
      <c r="F36" s="6" t="str">
        <f ca="1">IFERROR(__xludf.DUMMYFUNCTION("""COMPUTED_VALUE"""),"Benton")</f>
        <v>Benton</v>
      </c>
      <c r="G36" s="6">
        <v>2013</v>
      </c>
      <c r="H36" s="6"/>
      <c r="I36" s="6" t="s">
        <v>639</v>
      </c>
      <c r="J36" s="10">
        <v>4</v>
      </c>
      <c r="K36" s="6"/>
      <c r="L36" s="6"/>
      <c r="M36" s="6"/>
      <c r="N36" s="6"/>
      <c r="O36" s="6"/>
    </row>
    <row r="37" spans="1:15" ht="15.75" customHeight="1" x14ac:dyDescent="0.15">
      <c r="A37" s="6" t="s">
        <v>604</v>
      </c>
      <c r="B37" s="6">
        <v>2021</v>
      </c>
      <c r="C37" s="6"/>
      <c r="D37" s="6" t="s">
        <v>638</v>
      </c>
      <c r="E37" s="6" t="str">
        <f ca="1">IFERROR(__xludf.DUMMYFUNCTION("SPLIT(D37,"" "")"),"Nick")</f>
        <v>Nick</v>
      </c>
      <c r="F37" s="6" t="str">
        <f ca="1">IFERROR(__xludf.DUMMYFUNCTION("""COMPUTED_VALUE"""),"Benton")</f>
        <v>Benton</v>
      </c>
      <c r="G37" s="6">
        <v>2012</v>
      </c>
      <c r="H37" s="6"/>
      <c r="I37" s="6" t="s">
        <v>579</v>
      </c>
      <c r="J37" s="10">
        <v>4</v>
      </c>
      <c r="K37" s="6"/>
      <c r="L37" s="6"/>
      <c r="M37" s="6"/>
      <c r="N37" s="6"/>
      <c r="O37" s="6"/>
    </row>
    <row r="38" spans="1:15" ht="15.75" customHeight="1" x14ac:dyDescent="0.15">
      <c r="A38" s="6" t="s">
        <v>640</v>
      </c>
      <c r="B38" s="6">
        <v>2021</v>
      </c>
      <c r="C38" s="6"/>
      <c r="D38" s="6" t="s">
        <v>588</v>
      </c>
      <c r="E38" s="6" t="str">
        <f ca="1">IFERROR(__xludf.DUMMYFUNCTION("SPLIT(D38,"" "")"),"Christoph")</f>
        <v>Christoph</v>
      </c>
      <c r="F38" s="6" t="str">
        <f ca="1">IFERROR(__xludf.DUMMYFUNCTION("""COMPUTED_VALUE"""),"Benzmüller")</f>
        <v>Benzmüller</v>
      </c>
      <c r="G38" s="6">
        <v>2021</v>
      </c>
      <c r="H38" s="6"/>
      <c r="I38" s="6" t="s">
        <v>641</v>
      </c>
      <c r="J38" s="10">
        <v>4</v>
      </c>
      <c r="K38" s="6"/>
      <c r="L38" s="6"/>
      <c r="M38" s="6"/>
      <c r="N38" s="6"/>
      <c r="O38" s="6"/>
    </row>
    <row r="39" spans="1:15" ht="15.75" customHeight="1" x14ac:dyDescent="0.15">
      <c r="A39" s="6" t="s">
        <v>637</v>
      </c>
      <c r="B39" s="6" t="s">
        <v>642</v>
      </c>
      <c r="C39" s="6"/>
      <c r="D39" s="6" t="s">
        <v>643</v>
      </c>
      <c r="E39" s="6" t="str">
        <f ca="1">IFERROR(__xludf.DUMMYFUNCTION("SPLIT(D39,"" "")"),"Stefan")</f>
        <v>Stefan</v>
      </c>
      <c r="F39" s="6" t="str">
        <f ca="1">IFERROR(__xludf.DUMMYFUNCTION("""COMPUTED_VALUE"""),"Berghofer")</f>
        <v>Berghofer</v>
      </c>
      <c r="G39" s="6">
        <v>2015</v>
      </c>
      <c r="H39" s="6"/>
      <c r="I39" s="6" t="s">
        <v>577</v>
      </c>
      <c r="J39" s="10">
        <v>4</v>
      </c>
      <c r="K39" s="6"/>
      <c r="L39" s="6"/>
      <c r="M39" s="6"/>
      <c r="N39" s="6"/>
      <c r="O39" s="6"/>
    </row>
    <row r="40" spans="1:15" ht="15.75" customHeight="1" x14ac:dyDescent="0.15">
      <c r="A40" s="6" t="s">
        <v>582</v>
      </c>
      <c r="B40" s="6" t="s">
        <v>642</v>
      </c>
      <c r="C40" s="6"/>
      <c r="D40" s="6" t="s">
        <v>643</v>
      </c>
      <c r="E40" s="6" t="str">
        <f ca="1">IFERROR(__xludf.DUMMYFUNCTION("SPLIT(D40,"" "")"),"Stefan")</f>
        <v>Stefan</v>
      </c>
      <c r="F40" s="6" t="str">
        <f ca="1">IFERROR(__xludf.DUMMYFUNCTION("""COMPUTED_VALUE"""),"Berghofer")</f>
        <v>Berghofer</v>
      </c>
      <c r="G40" s="6">
        <v>2012</v>
      </c>
      <c r="H40" s="6"/>
      <c r="I40" s="6" t="s">
        <v>643</v>
      </c>
      <c r="J40" s="10">
        <v>3</v>
      </c>
      <c r="K40" s="6"/>
      <c r="L40" s="6"/>
      <c r="M40" s="6"/>
      <c r="N40" s="6"/>
      <c r="O40" s="6"/>
    </row>
    <row r="41" spans="1:15" ht="15.75" customHeight="1" x14ac:dyDescent="0.15">
      <c r="A41" s="6" t="s">
        <v>378</v>
      </c>
      <c r="B41" s="6" t="s">
        <v>642</v>
      </c>
      <c r="C41" s="6"/>
      <c r="D41" s="6" t="s">
        <v>643</v>
      </c>
      <c r="E41" s="6" t="str">
        <f ca="1">IFERROR(__xludf.DUMMYFUNCTION("SPLIT(D41,"" "")"),"Stefan")</f>
        <v>Stefan</v>
      </c>
      <c r="F41" s="6" t="str">
        <f ca="1">IFERROR(__xludf.DUMMYFUNCTION("""COMPUTED_VALUE"""),"Berghofer")</f>
        <v>Berghofer</v>
      </c>
      <c r="G41" s="6">
        <v>2011</v>
      </c>
      <c r="H41" s="6"/>
      <c r="I41" s="6" t="s">
        <v>644</v>
      </c>
      <c r="J41" s="10">
        <v>3</v>
      </c>
      <c r="K41" s="6"/>
      <c r="L41" s="6"/>
      <c r="M41" s="6"/>
      <c r="N41" s="6"/>
      <c r="O41" s="6"/>
    </row>
    <row r="42" spans="1:15" ht="15.75" customHeight="1" x14ac:dyDescent="0.15">
      <c r="A42" s="6" t="s">
        <v>577</v>
      </c>
      <c r="B42" s="6">
        <v>2019</v>
      </c>
      <c r="C42" s="6"/>
      <c r="D42" s="6" t="s">
        <v>645</v>
      </c>
      <c r="E42" s="6" t="str">
        <f ca="1">IFERROR(__xludf.DUMMYFUNCTION("SPLIT(D42,"" "")"),"Lennart")</f>
        <v>Lennart</v>
      </c>
      <c r="F42" s="6" t="str">
        <f ca="1">IFERROR(__xludf.DUMMYFUNCTION("""COMPUTED_VALUE"""),"Beringer")</f>
        <v>Beringer</v>
      </c>
      <c r="G42" s="6">
        <v>2014</v>
      </c>
      <c r="H42" s="6"/>
      <c r="I42" s="6" t="s">
        <v>634</v>
      </c>
      <c r="J42" s="10">
        <v>3</v>
      </c>
      <c r="K42" s="6"/>
      <c r="L42" s="6"/>
      <c r="M42" s="6"/>
      <c r="N42" s="6"/>
      <c r="O42" s="6"/>
    </row>
    <row r="43" spans="1:15" ht="15.75" customHeight="1" x14ac:dyDescent="0.15">
      <c r="A43" s="6" t="s">
        <v>608</v>
      </c>
      <c r="B43" s="6">
        <v>2019</v>
      </c>
      <c r="C43" s="6"/>
      <c r="D43" s="6" t="s">
        <v>645</v>
      </c>
      <c r="E43" s="6" t="str">
        <f ca="1">IFERROR(__xludf.DUMMYFUNCTION("SPLIT(D43,"" "")"),"Lennart")</f>
        <v>Lennart</v>
      </c>
      <c r="F43" s="6" t="str">
        <f ca="1">IFERROR(__xludf.DUMMYFUNCTION("""COMPUTED_VALUE"""),"Beringer")</f>
        <v>Beringer</v>
      </c>
      <c r="G43" s="6">
        <v>2013</v>
      </c>
      <c r="H43" s="6"/>
      <c r="I43" s="6" t="s">
        <v>597</v>
      </c>
      <c r="J43" s="10">
        <v>3</v>
      </c>
      <c r="K43" s="6"/>
      <c r="L43" s="6"/>
      <c r="M43" s="6"/>
      <c r="N43" s="6"/>
      <c r="O43" s="6"/>
    </row>
    <row r="44" spans="1:15" ht="15.75" customHeight="1" x14ac:dyDescent="0.15">
      <c r="A44" s="6" t="s">
        <v>585</v>
      </c>
      <c r="B44" s="6">
        <v>2019</v>
      </c>
      <c r="C44" s="6"/>
      <c r="D44" s="6" t="s">
        <v>645</v>
      </c>
      <c r="E44" s="6" t="str">
        <f ca="1">IFERROR(__xludf.DUMMYFUNCTION("SPLIT(D44,"" "")"),"Lennart")</f>
        <v>Lennart</v>
      </c>
      <c r="F44" s="6" t="str">
        <f ca="1">IFERROR(__xludf.DUMMYFUNCTION("""COMPUTED_VALUE"""),"Beringer")</f>
        <v>Beringer</v>
      </c>
      <c r="G44" s="6" t="s">
        <v>646</v>
      </c>
      <c r="H44" s="6"/>
      <c r="I44" s="6" t="s">
        <v>645</v>
      </c>
      <c r="J44" s="10">
        <v>3</v>
      </c>
      <c r="K44" s="6"/>
      <c r="L44" s="6"/>
      <c r="M44" s="6"/>
      <c r="N44" s="6"/>
      <c r="O44" s="6"/>
    </row>
    <row r="45" spans="1:15" ht="15.75" customHeight="1" x14ac:dyDescent="0.15">
      <c r="A45" s="6" t="s">
        <v>627</v>
      </c>
      <c r="B45" s="6">
        <v>2019</v>
      </c>
      <c r="C45" s="6"/>
      <c r="D45" s="6" t="s">
        <v>606</v>
      </c>
      <c r="E45" s="6" t="str">
        <f ca="1">IFERROR(__xludf.DUMMYFUNCTION("SPLIT(D45,"" "")"),"Yves")</f>
        <v>Yves</v>
      </c>
      <c r="F45" s="6" t="str">
        <f ca="1">IFERROR(__xludf.DUMMYFUNCTION("""COMPUTED_VALUE"""),"Bertot")</f>
        <v>Bertot</v>
      </c>
      <c r="G45" s="6">
        <v>2019</v>
      </c>
      <c r="H45" s="6"/>
      <c r="I45" s="6" t="s">
        <v>647</v>
      </c>
      <c r="J45" s="10">
        <v>3</v>
      </c>
      <c r="K45" s="6"/>
      <c r="L45" s="6"/>
      <c r="M45" s="6"/>
      <c r="N45" s="6"/>
      <c r="O45" s="6"/>
    </row>
    <row r="46" spans="1:15" ht="15.75" customHeight="1" x14ac:dyDescent="0.15">
      <c r="A46" s="6" t="s">
        <v>606</v>
      </c>
      <c r="B46" s="6">
        <v>2019</v>
      </c>
      <c r="C46" s="6"/>
      <c r="D46" s="6" t="s">
        <v>606</v>
      </c>
      <c r="E46" s="6" t="str">
        <f ca="1">IFERROR(__xludf.DUMMYFUNCTION("SPLIT(D46,"" "")"),"Yves")</f>
        <v>Yves</v>
      </c>
      <c r="F46" s="6" t="str">
        <f ca="1">IFERROR(__xludf.DUMMYFUNCTION("""COMPUTED_VALUE"""),"Bertot")</f>
        <v>Bertot</v>
      </c>
      <c r="G46" s="6">
        <v>2016</v>
      </c>
      <c r="H46" s="6"/>
      <c r="I46" s="6" t="s">
        <v>581</v>
      </c>
      <c r="J46" s="10">
        <v>3</v>
      </c>
      <c r="K46" s="6"/>
      <c r="L46" s="6"/>
      <c r="M46" s="6"/>
      <c r="N46" s="6"/>
      <c r="O46" s="6"/>
    </row>
    <row r="47" spans="1:15" ht="15.75" customHeight="1" x14ac:dyDescent="0.15">
      <c r="A47" s="6" t="s">
        <v>624</v>
      </c>
      <c r="B47" s="6">
        <v>2019</v>
      </c>
      <c r="C47" s="6"/>
      <c r="D47" s="6" t="s">
        <v>606</v>
      </c>
      <c r="E47" s="6" t="str">
        <f ca="1">IFERROR(__xludf.DUMMYFUNCTION("SPLIT(D47,"" "")"),"Yves")</f>
        <v>Yves</v>
      </c>
      <c r="F47" s="6" t="str">
        <f ca="1">IFERROR(__xludf.DUMMYFUNCTION("""COMPUTED_VALUE"""),"Bertot")</f>
        <v>Bertot</v>
      </c>
      <c r="G47" s="6">
        <v>2015</v>
      </c>
      <c r="H47" s="6"/>
      <c r="I47" s="6" t="s">
        <v>640</v>
      </c>
      <c r="J47" s="10">
        <v>3</v>
      </c>
      <c r="K47" s="6"/>
      <c r="L47" s="6"/>
      <c r="M47" s="6"/>
      <c r="N47" s="6"/>
      <c r="O47" s="6"/>
    </row>
    <row r="48" spans="1:15" ht="15.75" customHeight="1" x14ac:dyDescent="0.15">
      <c r="A48" s="6" t="s">
        <v>648</v>
      </c>
      <c r="B48" s="6">
        <v>2019</v>
      </c>
      <c r="C48" s="6"/>
      <c r="D48" s="6" t="s">
        <v>606</v>
      </c>
      <c r="E48" s="6" t="str">
        <f ca="1">IFERROR(__xludf.DUMMYFUNCTION("SPLIT(D48,"" "")"),"Yves")</f>
        <v>Yves</v>
      </c>
      <c r="F48" s="6" t="str">
        <f ca="1">IFERROR(__xludf.DUMMYFUNCTION("""COMPUTED_VALUE"""),"Bertot")</f>
        <v>Bertot</v>
      </c>
      <c r="G48" s="6">
        <v>2014</v>
      </c>
      <c r="H48" s="6"/>
      <c r="I48" s="6" t="s">
        <v>649</v>
      </c>
      <c r="J48" s="10">
        <v>3</v>
      </c>
      <c r="K48" s="6"/>
      <c r="L48" s="6"/>
      <c r="M48" s="6"/>
      <c r="N48" s="6"/>
      <c r="O48" s="6"/>
    </row>
    <row r="49" spans="1:15" ht="15.75" customHeight="1" x14ac:dyDescent="0.15">
      <c r="A49" s="6" t="s">
        <v>650</v>
      </c>
      <c r="B49" s="6">
        <v>2019</v>
      </c>
      <c r="C49" s="6"/>
      <c r="D49" s="6" t="s">
        <v>606</v>
      </c>
      <c r="E49" s="6" t="str">
        <f ca="1">IFERROR(__xludf.DUMMYFUNCTION("SPLIT(D49,"" "")"),"Yves")</f>
        <v>Yves</v>
      </c>
      <c r="F49" s="6" t="str">
        <f ca="1">IFERROR(__xludf.DUMMYFUNCTION("""COMPUTED_VALUE"""),"Bertot")</f>
        <v>Bertot</v>
      </c>
      <c r="G49" s="6">
        <v>2012</v>
      </c>
      <c r="H49" s="6"/>
      <c r="I49" s="6" t="s">
        <v>22</v>
      </c>
      <c r="J49" s="10">
        <v>3</v>
      </c>
      <c r="K49" s="6"/>
      <c r="L49" s="6"/>
      <c r="M49" s="6"/>
      <c r="N49" s="6"/>
      <c r="O49" s="6"/>
    </row>
    <row r="50" spans="1:15" ht="15.75" customHeight="1" x14ac:dyDescent="0.15">
      <c r="A50" s="6" t="s">
        <v>601</v>
      </c>
      <c r="B50" s="6">
        <v>2019</v>
      </c>
      <c r="C50" s="6"/>
      <c r="D50" s="6" t="s">
        <v>606</v>
      </c>
      <c r="E50" s="6" t="str">
        <f ca="1">IFERROR(__xludf.DUMMYFUNCTION("SPLIT(D50,"" "")"),"Yves")</f>
        <v>Yves</v>
      </c>
      <c r="F50" s="6" t="str">
        <f ca="1">IFERROR(__xludf.DUMMYFUNCTION("""COMPUTED_VALUE"""),"Bertot")</f>
        <v>Bertot</v>
      </c>
      <c r="G50" s="6">
        <v>2011</v>
      </c>
      <c r="H50" s="6"/>
      <c r="I50" s="6" t="s">
        <v>601</v>
      </c>
      <c r="J50" s="10">
        <v>3</v>
      </c>
      <c r="K50" s="6"/>
      <c r="L50" s="6"/>
      <c r="M50" s="6"/>
      <c r="N50" s="6"/>
      <c r="O50" s="6"/>
    </row>
    <row r="51" spans="1:15" ht="15.75" customHeight="1" x14ac:dyDescent="0.15">
      <c r="A51" s="6" t="s">
        <v>166</v>
      </c>
      <c r="B51" s="6">
        <v>2019</v>
      </c>
      <c r="C51" s="6"/>
      <c r="D51" s="6" t="s">
        <v>651</v>
      </c>
      <c r="E51" s="6" t="str">
        <f ca="1">IFERROR(__xludf.DUMMYFUNCTION("SPLIT(D51,"" "")"),"Lars")</f>
        <v>Lars</v>
      </c>
      <c r="F51" s="6" t="str">
        <f ca="1">IFERROR(__xludf.DUMMYFUNCTION("""COMPUTED_VALUE"""),"Birkedal")</f>
        <v>Birkedal</v>
      </c>
      <c r="G51" s="6">
        <v>2016</v>
      </c>
      <c r="H51" s="6"/>
      <c r="I51" s="6" t="s">
        <v>608</v>
      </c>
      <c r="J51" s="10">
        <v>3</v>
      </c>
      <c r="K51" s="6"/>
      <c r="L51" s="6"/>
      <c r="M51" s="6"/>
      <c r="N51" s="6"/>
      <c r="O51" s="6"/>
    </row>
    <row r="52" spans="1:15" ht="15.75" customHeight="1" x14ac:dyDescent="0.15">
      <c r="A52" s="6" t="s">
        <v>652</v>
      </c>
      <c r="B52" s="6">
        <v>2019</v>
      </c>
      <c r="C52" s="6"/>
      <c r="D52" s="6" t="s">
        <v>651</v>
      </c>
      <c r="E52" s="6" t="str">
        <f ca="1">IFERROR(__xludf.DUMMYFUNCTION("SPLIT(D52,"" "")"),"Lars")</f>
        <v>Lars</v>
      </c>
      <c r="F52" s="6" t="str">
        <f ca="1">IFERROR(__xludf.DUMMYFUNCTION("""COMPUTED_VALUE"""),"Birkedal")</f>
        <v>Birkedal</v>
      </c>
      <c r="G52" s="6">
        <v>2015</v>
      </c>
      <c r="H52" s="6"/>
      <c r="I52" s="6" t="s">
        <v>595</v>
      </c>
      <c r="J52" s="10">
        <v>3</v>
      </c>
      <c r="K52" s="6"/>
      <c r="L52" s="6"/>
      <c r="M52" s="6"/>
      <c r="N52" s="6"/>
      <c r="O52" s="6"/>
    </row>
    <row r="53" spans="1:15" ht="15.75" customHeight="1" x14ac:dyDescent="0.15">
      <c r="A53" s="6" t="s">
        <v>611</v>
      </c>
      <c r="B53" s="6">
        <v>2019</v>
      </c>
      <c r="C53" s="6"/>
      <c r="D53" s="6" t="s">
        <v>22</v>
      </c>
      <c r="E53" s="6" t="str">
        <f ca="1">IFERROR(__xludf.DUMMYFUNCTION("SPLIT(D53,"" "")"),"Jasmin")</f>
        <v>Jasmin</v>
      </c>
      <c r="F53" s="6" t="str">
        <f ca="1">IFERROR(__xludf.DUMMYFUNCTION("""COMPUTED_VALUE"""),"Blanchette")</f>
        <v>Blanchette</v>
      </c>
      <c r="G53" s="6">
        <v>2021</v>
      </c>
      <c r="H53" s="6"/>
      <c r="I53" s="6" t="s">
        <v>637</v>
      </c>
      <c r="J53" s="10">
        <v>3</v>
      </c>
      <c r="K53" s="6"/>
      <c r="L53" s="6"/>
      <c r="M53" s="6"/>
      <c r="N53" s="6"/>
      <c r="O53" s="6"/>
    </row>
    <row r="54" spans="1:15" ht="15.75" customHeight="1" x14ac:dyDescent="0.15">
      <c r="A54" s="6" t="s">
        <v>653</v>
      </c>
      <c r="B54" s="6">
        <v>2019</v>
      </c>
      <c r="C54" s="6"/>
      <c r="D54" s="6" t="s">
        <v>22</v>
      </c>
      <c r="E54" s="6" t="str">
        <f ca="1">IFERROR(__xludf.DUMMYFUNCTION("SPLIT(D54,"" "")"),"Jasmin")</f>
        <v>Jasmin</v>
      </c>
      <c r="F54" s="6" t="str">
        <f ca="1">IFERROR(__xludf.DUMMYFUNCTION("""COMPUTED_VALUE"""),"Blanchette")</f>
        <v>Blanchette</v>
      </c>
      <c r="G54" s="6">
        <v>2018</v>
      </c>
      <c r="H54" s="6"/>
      <c r="I54" s="6" t="s">
        <v>623</v>
      </c>
      <c r="J54" s="10">
        <v>3</v>
      </c>
      <c r="K54" s="6"/>
      <c r="L54" s="6"/>
      <c r="M54" s="6"/>
      <c r="N54" s="6"/>
      <c r="O54" s="6"/>
    </row>
    <row r="55" spans="1:15" ht="15.75" customHeight="1" x14ac:dyDescent="0.15">
      <c r="A55" s="6" t="s">
        <v>654</v>
      </c>
      <c r="B55" s="6">
        <v>2019</v>
      </c>
      <c r="C55" s="6"/>
      <c r="D55" s="6" t="s">
        <v>22</v>
      </c>
      <c r="E55" s="6" t="str">
        <f ca="1">IFERROR(__xludf.DUMMYFUNCTION("SPLIT(D55,"" "")"),"Jasmin")</f>
        <v>Jasmin</v>
      </c>
      <c r="F55" s="6" t="str">
        <f ca="1">IFERROR(__xludf.DUMMYFUNCTION("""COMPUTED_VALUE"""),"Blanchette")</f>
        <v>Blanchette</v>
      </c>
      <c r="G55" s="6" t="s">
        <v>655</v>
      </c>
      <c r="H55" s="6"/>
      <c r="I55" s="6" t="s">
        <v>656</v>
      </c>
      <c r="J55" s="10">
        <v>2</v>
      </c>
      <c r="K55" s="6"/>
      <c r="L55" s="6"/>
      <c r="M55" s="6"/>
      <c r="N55" s="6"/>
      <c r="O55" s="6"/>
    </row>
    <row r="56" spans="1:15" ht="15.75" customHeight="1" x14ac:dyDescent="0.15">
      <c r="A56" s="6" t="s">
        <v>579</v>
      </c>
      <c r="B56" s="6">
        <v>2019</v>
      </c>
      <c r="C56" s="6"/>
      <c r="D56" s="6" t="s">
        <v>624</v>
      </c>
      <c r="E56" s="6" t="str">
        <f ca="1">IFERROR(__xludf.DUMMYFUNCTION("SPLIT(D56,"" "")"),"Sandrine")</f>
        <v>Sandrine</v>
      </c>
      <c r="F56" s="6" t="str">
        <f ca="1">IFERROR(__xludf.DUMMYFUNCTION("""COMPUTED_VALUE"""),"Blazy")</f>
        <v>Blazy</v>
      </c>
      <c r="G56" s="6">
        <v>2019</v>
      </c>
      <c r="H56" s="6"/>
      <c r="I56" s="6" t="s">
        <v>616</v>
      </c>
      <c r="J56" s="10">
        <v>2</v>
      </c>
      <c r="K56" s="6"/>
      <c r="L56" s="6"/>
      <c r="M56" s="6"/>
      <c r="N56" s="6"/>
      <c r="O56" s="6"/>
    </row>
    <row r="57" spans="1:15" ht="15.75" customHeight="1" x14ac:dyDescent="0.15">
      <c r="A57" s="6" t="s">
        <v>587</v>
      </c>
      <c r="B57" s="6">
        <v>2019</v>
      </c>
      <c r="C57" s="6"/>
      <c r="D57" s="6" t="s">
        <v>624</v>
      </c>
      <c r="E57" s="6" t="str">
        <f ca="1">IFERROR(__xludf.DUMMYFUNCTION("SPLIT(D57,"" "")"),"Sandrine")</f>
        <v>Sandrine</v>
      </c>
      <c r="F57" s="6" t="str">
        <f ca="1">IFERROR(__xludf.DUMMYFUNCTION("""COMPUTED_VALUE"""),"Blazy")</f>
        <v>Blazy</v>
      </c>
      <c r="G57" s="6">
        <v>2015</v>
      </c>
      <c r="H57" s="6"/>
      <c r="I57" s="6" t="s">
        <v>657</v>
      </c>
      <c r="J57" s="10">
        <v>2</v>
      </c>
      <c r="K57" s="6"/>
      <c r="L57" s="6"/>
      <c r="M57" s="6"/>
      <c r="N57" s="6"/>
      <c r="O57" s="6"/>
    </row>
    <row r="58" spans="1:15" ht="15.75" customHeight="1" x14ac:dyDescent="0.15">
      <c r="A58" s="6" t="s">
        <v>631</v>
      </c>
      <c r="B58" s="6">
        <v>2019</v>
      </c>
      <c r="C58" s="6"/>
      <c r="D58" s="6" t="s">
        <v>624</v>
      </c>
      <c r="E58" s="6" t="str">
        <f ca="1">IFERROR(__xludf.DUMMYFUNCTION("SPLIT(D58,"" "")"),"Sandrine")</f>
        <v>Sandrine</v>
      </c>
      <c r="F58" s="6" t="str">
        <f ca="1">IFERROR(__xludf.DUMMYFUNCTION("""COMPUTED_VALUE"""),"Blazy")</f>
        <v>Blazy</v>
      </c>
      <c r="G58" s="6" t="s">
        <v>658</v>
      </c>
      <c r="H58" s="6"/>
      <c r="I58" s="6" t="s">
        <v>659</v>
      </c>
      <c r="J58" s="10">
        <v>2</v>
      </c>
      <c r="K58" s="6"/>
      <c r="L58" s="6"/>
      <c r="M58" s="6"/>
      <c r="N58" s="6"/>
      <c r="O58" s="6"/>
    </row>
    <row r="59" spans="1:15" ht="15.75" customHeight="1" x14ac:dyDescent="0.15">
      <c r="A59" s="6" t="s">
        <v>580</v>
      </c>
      <c r="B59" s="6">
        <v>2019</v>
      </c>
      <c r="C59" s="6"/>
      <c r="D59" s="6" t="s">
        <v>624</v>
      </c>
      <c r="E59" s="6" t="str">
        <f ca="1">IFERROR(__xludf.DUMMYFUNCTION("SPLIT(D59,"" "")"),"Sandrine")</f>
        <v>Sandrine</v>
      </c>
      <c r="F59" s="6" t="str">
        <f ca="1">IFERROR(__xludf.DUMMYFUNCTION("""COMPUTED_VALUE"""),"Blazy")</f>
        <v>Blazy</v>
      </c>
      <c r="G59" s="6">
        <v>2011</v>
      </c>
      <c r="H59" s="6"/>
      <c r="I59" s="6" t="s">
        <v>660</v>
      </c>
      <c r="J59" s="10">
        <v>2</v>
      </c>
      <c r="K59" s="6"/>
      <c r="L59" s="6"/>
      <c r="M59" s="6"/>
      <c r="N59" s="6"/>
      <c r="O59" s="6"/>
    </row>
    <row r="60" spans="1:15" ht="15.75" customHeight="1" x14ac:dyDescent="0.15">
      <c r="A60" s="6" t="s">
        <v>661</v>
      </c>
      <c r="B60" s="6">
        <v>2019</v>
      </c>
      <c r="C60" s="6"/>
      <c r="D60" s="6" t="s">
        <v>662</v>
      </c>
      <c r="E60" s="6" t="str">
        <f ca="1">IFERROR(__xludf.DUMMYFUNCTION("SPLIT(D60,"" "")"),"Sylvie")</f>
        <v>Sylvie</v>
      </c>
      <c r="F60" s="6" t="str">
        <f ca="1">IFERROR(__xludf.DUMMYFUNCTION("""COMPUTED_VALUE"""),"Boldo")</f>
        <v>Boldo</v>
      </c>
      <c r="G60" s="6">
        <v>2017</v>
      </c>
      <c r="H60" s="6"/>
      <c r="I60" s="6" t="s">
        <v>663</v>
      </c>
      <c r="J60" s="10">
        <v>2</v>
      </c>
      <c r="K60" s="6"/>
      <c r="L60" s="6"/>
      <c r="M60" s="6"/>
      <c r="N60" s="6"/>
      <c r="O60" s="6"/>
    </row>
    <row r="61" spans="1:15" ht="15.75" customHeight="1" x14ac:dyDescent="0.15">
      <c r="A61" s="6" t="s">
        <v>597</v>
      </c>
      <c r="B61" s="6">
        <v>2019</v>
      </c>
      <c r="C61" s="6"/>
      <c r="D61" s="6" t="s">
        <v>664</v>
      </c>
      <c r="E61" s="6" t="str">
        <f ca="1">IFERROR(__xludf.DUMMYFUNCTION("SPLIT(D61,"" "")"),"Ana")</f>
        <v>Ana</v>
      </c>
      <c r="F61" s="6" t="str">
        <f ca="1">IFERROR(__xludf.DUMMYFUNCTION("""COMPUTED_VALUE"""),"Bove")</f>
        <v>Bove</v>
      </c>
      <c r="G61" s="6">
        <v>2017</v>
      </c>
      <c r="H61" s="6"/>
      <c r="I61" s="6" t="s">
        <v>638</v>
      </c>
      <c r="J61" s="10">
        <v>2</v>
      </c>
      <c r="K61" s="6"/>
      <c r="L61" s="6"/>
      <c r="M61" s="6"/>
      <c r="N61" s="6"/>
      <c r="O61" s="6"/>
    </row>
    <row r="62" spans="1:15" ht="15.75" customHeight="1" x14ac:dyDescent="0.15">
      <c r="A62" s="6" t="s">
        <v>5</v>
      </c>
      <c r="B62" s="6">
        <v>2019</v>
      </c>
      <c r="C62" s="6"/>
      <c r="D62" s="6" t="s">
        <v>665</v>
      </c>
      <c r="E62" s="6" t="str">
        <f ca="1">IFERROR(__xludf.DUMMYFUNCTION("SPLIT(D62,"" "")"),"Jens")</f>
        <v>Jens</v>
      </c>
      <c r="F62" s="6" t="str">
        <f ca="1">IFERROR(__xludf.DUMMYFUNCTION("""COMPUTED_VALUE"""),"Brandt")</f>
        <v>Brandt</v>
      </c>
      <c r="G62" s="6">
        <v>2010</v>
      </c>
      <c r="H62" s="6"/>
      <c r="I62" s="6" t="s">
        <v>627</v>
      </c>
      <c r="J62" s="10">
        <v>2</v>
      </c>
      <c r="K62" s="6"/>
      <c r="L62" s="6"/>
      <c r="M62" s="6"/>
      <c r="N62" s="6"/>
      <c r="O62" s="6"/>
    </row>
    <row r="63" spans="1:15" ht="15.75" customHeight="1" x14ac:dyDescent="0.15">
      <c r="A63" s="6" t="s">
        <v>578</v>
      </c>
      <c r="B63" s="6">
        <v>2019</v>
      </c>
      <c r="C63" s="6"/>
      <c r="D63" s="6" t="s">
        <v>665</v>
      </c>
      <c r="E63" s="6" t="str">
        <f ca="1">IFERROR(__xludf.DUMMYFUNCTION("SPLIT(D63,"" "")"),"Jens")</f>
        <v>Jens</v>
      </c>
      <c r="F63" s="6" t="str">
        <f ca="1">IFERROR(__xludf.DUMMYFUNCTION("""COMPUTED_VALUE"""),"Brandt")</f>
        <v>Brandt</v>
      </c>
      <c r="G63" s="6">
        <v>2011</v>
      </c>
      <c r="H63" s="6"/>
      <c r="I63" s="6" t="s">
        <v>651</v>
      </c>
      <c r="J63" s="10">
        <v>2</v>
      </c>
      <c r="K63" s="6"/>
      <c r="L63" s="6"/>
      <c r="M63" s="6"/>
      <c r="N63" s="6"/>
      <c r="O63" s="6"/>
    </row>
    <row r="64" spans="1:15" ht="15.75" customHeight="1" x14ac:dyDescent="0.15">
      <c r="A64" s="6" t="s">
        <v>591</v>
      </c>
      <c r="B64" s="6">
        <v>2019</v>
      </c>
      <c r="C64" s="6"/>
      <c r="D64" s="6" t="s">
        <v>648</v>
      </c>
      <c r="E64" s="6" t="str">
        <f ca="1">IFERROR(__xludf.DUMMYFUNCTION("SPLIT(D64,"" "")"),"Arthur")</f>
        <v>Arthur</v>
      </c>
      <c r="F64" s="6" t="str">
        <f ca="1">IFERROR(__xludf.DUMMYFUNCTION("""COMPUTED_VALUE"""),"Charguéraud")</f>
        <v>Charguéraud</v>
      </c>
      <c r="G64" s="6">
        <v>2019</v>
      </c>
      <c r="H64" s="6"/>
      <c r="I64" s="6" t="s">
        <v>378</v>
      </c>
      <c r="J64" s="10">
        <v>2</v>
      </c>
      <c r="K64" s="6"/>
      <c r="L64" s="6"/>
      <c r="M64" s="6"/>
      <c r="N64" s="6"/>
      <c r="O64" s="6"/>
    </row>
    <row r="65" spans="1:15" ht="15.75" customHeight="1" x14ac:dyDescent="0.15">
      <c r="A65" s="6" t="s">
        <v>45</v>
      </c>
      <c r="B65" s="6">
        <v>2019</v>
      </c>
      <c r="C65" s="6"/>
      <c r="D65" s="6" t="s">
        <v>592</v>
      </c>
      <c r="E65" s="6" t="str">
        <f ca="1">IFERROR(__xludf.DUMMYFUNCTION("SPLIT(D65,"" "")"),"Adam")</f>
        <v>Adam</v>
      </c>
      <c r="F65" s="6" t="str">
        <f ca="1">IFERROR(__xludf.DUMMYFUNCTION("""COMPUTED_VALUE"""),"Chlipala")</f>
        <v>Chlipala</v>
      </c>
      <c r="G65" s="6">
        <v>2021</v>
      </c>
      <c r="H65" s="6"/>
      <c r="I65" s="6" t="s">
        <v>666</v>
      </c>
      <c r="J65" s="10">
        <v>2</v>
      </c>
      <c r="K65" s="6"/>
      <c r="L65" s="6"/>
      <c r="M65" s="6"/>
      <c r="N65" s="6"/>
      <c r="O65" s="6"/>
    </row>
    <row r="66" spans="1:15" ht="15.75" customHeight="1" x14ac:dyDescent="0.15">
      <c r="A66" s="6" t="s">
        <v>667</v>
      </c>
      <c r="B66" s="6">
        <v>2019</v>
      </c>
      <c r="C66" s="6"/>
      <c r="D66" s="6" t="s">
        <v>592</v>
      </c>
      <c r="E66" s="6" t="str">
        <f ca="1">IFERROR(__xludf.DUMMYFUNCTION("SPLIT(D66,"" "")"),"Adam")</f>
        <v>Adam</v>
      </c>
      <c r="F66" s="6" t="str">
        <f ca="1">IFERROR(__xludf.DUMMYFUNCTION("""COMPUTED_VALUE"""),"Chlipala")</f>
        <v>Chlipala</v>
      </c>
      <c r="G66" s="6">
        <v>2018</v>
      </c>
      <c r="H66" s="6"/>
      <c r="I66" s="6" t="s">
        <v>665</v>
      </c>
      <c r="J66" s="10">
        <v>2</v>
      </c>
      <c r="K66" s="6"/>
      <c r="L66" s="6"/>
      <c r="M66" s="6"/>
      <c r="N66" s="6"/>
      <c r="O66" s="6"/>
    </row>
    <row r="67" spans="1:15" ht="15.75" customHeight="1" x14ac:dyDescent="0.15">
      <c r="A67" s="6" t="s">
        <v>668</v>
      </c>
      <c r="B67" s="6">
        <v>2019</v>
      </c>
      <c r="C67" s="6"/>
      <c r="D67" s="6" t="s">
        <v>592</v>
      </c>
      <c r="E67" s="6" t="str">
        <f ca="1">IFERROR(__xludf.DUMMYFUNCTION("SPLIT(D67,"" "")"),"Adam")</f>
        <v>Adam</v>
      </c>
      <c r="F67" s="6" t="str">
        <f ca="1">IFERROR(__xludf.DUMMYFUNCTION("""COMPUTED_VALUE"""),"Chlipala")</f>
        <v>Chlipala</v>
      </c>
      <c r="G67" s="6">
        <v>2016</v>
      </c>
      <c r="H67" s="6"/>
      <c r="I67" s="6" t="s">
        <v>652</v>
      </c>
      <c r="J67" s="10">
        <v>2</v>
      </c>
      <c r="K67" s="6"/>
      <c r="L67" s="6"/>
      <c r="M67" s="6"/>
      <c r="N67" s="6"/>
      <c r="O67" s="6"/>
    </row>
    <row r="68" spans="1:15" ht="13" x14ac:dyDescent="0.15">
      <c r="A68" s="6" t="s">
        <v>609</v>
      </c>
      <c r="B68" s="6">
        <v>2019</v>
      </c>
      <c r="C68" s="6"/>
      <c r="D68" s="6" t="s">
        <v>592</v>
      </c>
      <c r="E68" s="6" t="str">
        <f ca="1">IFERROR(__xludf.DUMMYFUNCTION("SPLIT(D68,"" "")"),"Adam")</f>
        <v>Adam</v>
      </c>
      <c r="F68" s="6" t="str">
        <f ca="1">IFERROR(__xludf.DUMMYFUNCTION("""COMPUTED_VALUE"""),"Chlipala")</f>
        <v>Chlipala</v>
      </c>
      <c r="G68" s="6">
        <v>2013</v>
      </c>
      <c r="H68" s="6"/>
      <c r="I68" s="6" t="s">
        <v>669</v>
      </c>
      <c r="J68" s="10">
        <v>2</v>
      </c>
      <c r="K68" s="6"/>
      <c r="L68" s="6"/>
      <c r="M68" s="6"/>
      <c r="N68" s="6"/>
      <c r="O68" s="6"/>
    </row>
    <row r="69" spans="1:15" ht="13" x14ac:dyDescent="0.15">
      <c r="A69" s="6" t="s">
        <v>604</v>
      </c>
      <c r="B69" s="6">
        <v>2019</v>
      </c>
      <c r="C69" s="6"/>
      <c r="D69" s="6" t="s">
        <v>592</v>
      </c>
      <c r="E69" s="6" t="str">
        <f ca="1">IFERROR(__xludf.DUMMYFUNCTION("SPLIT(D69,"" "")"),"Adam")</f>
        <v>Adam</v>
      </c>
      <c r="F69" s="6" t="str">
        <f ca="1">IFERROR(__xludf.DUMMYFUNCTION("""COMPUTED_VALUE"""),"Chlipala")</f>
        <v>Chlipala</v>
      </c>
      <c r="G69" s="6">
        <v>2017</v>
      </c>
      <c r="H69" s="6"/>
      <c r="I69" s="6" t="s">
        <v>670</v>
      </c>
      <c r="J69" s="10">
        <v>2</v>
      </c>
      <c r="K69" s="6"/>
      <c r="L69" s="6"/>
      <c r="M69" s="6"/>
      <c r="N69" s="6"/>
      <c r="O69" s="6"/>
    </row>
    <row r="70" spans="1:15" ht="13" x14ac:dyDescent="0.15">
      <c r="A70" s="6" t="s">
        <v>640</v>
      </c>
      <c r="B70" s="6">
        <v>2019</v>
      </c>
      <c r="C70" s="6"/>
      <c r="D70" s="6" t="s">
        <v>592</v>
      </c>
      <c r="E70" s="6" t="str">
        <f ca="1">IFERROR(__xludf.DUMMYFUNCTION("SPLIT(D70,"" "")"),"Adam")</f>
        <v>Adam</v>
      </c>
      <c r="F70" s="6" t="str">
        <f ca="1">IFERROR(__xludf.DUMMYFUNCTION("""COMPUTED_VALUE"""),"Chlipala")</f>
        <v>Chlipala</v>
      </c>
      <c r="G70" s="6">
        <v>2012</v>
      </c>
      <c r="H70" s="6"/>
      <c r="I70" s="6" t="s">
        <v>671</v>
      </c>
      <c r="J70" s="10">
        <v>2</v>
      </c>
      <c r="K70" s="6"/>
      <c r="L70" s="6"/>
      <c r="M70" s="6"/>
      <c r="N70" s="6"/>
      <c r="O70" s="6"/>
    </row>
    <row r="71" spans="1:15" ht="13" x14ac:dyDescent="0.15">
      <c r="A71" s="6" t="s">
        <v>585</v>
      </c>
      <c r="B71" s="6" t="s">
        <v>617</v>
      </c>
      <c r="C71" s="6"/>
      <c r="D71" s="6" t="s">
        <v>650</v>
      </c>
      <c r="E71" s="6" t="str">
        <f ca="1">IFERROR(__xludf.DUMMYFUNCTION("SPLIT(D71,"" "")"),"Koen")</f>
        <v>Koen</v>
      </c>
      <c r="F71" s="6" t="str">
        <f ca="1">IFERROR(__xludf.DUMMYFUNCTION("""COMPUTED_VALUE"""),"Claessen")</f>
        <v>Claessen</v>
      </c>
      <c r="G71" s="6">
        <v>2019</v>
      </c>
      <c r="H71" s="6"/>
      <c r="I71" s="6" t="s">
        <v>610</v>
      </c>
      <c r="J71" s="10">
        <v>2</v>
      </c>
      <c r="K71" s="6"/>
      <c r="L71" s="6"/>
      <c r="M71" s="6"/>
      <c r="N71" s="6"/>
      <c r="O71" s="6"/>
    </row>
    <row r="72" spans="1:15" ht="13" x14ac:dyDescent="0.15">
      <c r="A72" s="6" t="s">
        <v>580</v>
      </c>
      <c r="B72" s="6" t="s">
        <v>617</v>
      </c>
      <c r="C72" s="6"/>
      <c r="D72" s="6" t="s">
        <v>595</v>
      </c>
      <c r="E72" s="6" t="s">
        <v>672</v>
      </c>
      <c r="F72" s="6" t="s">
        <v>673</v>
      </c>
      <c r="G72" s="6">
        <v>2021</v>
      </c>
      <c r="H72" s="6"/>
      <c r="I72" s="6" t="s">
        <v>674</v>
      </c>
      <c r="J72" s="10">
        <v>2</v>
      </c>
      <c r="K72" s="6"/>
      <c r="L72" s="6"/>
      <c r="M72" s="6"/>
      <c r="N72" s="6"/>
      <c r="O72" s="6"/>
    </row>
    <row r="73" spans="1:15" ht="13" x14ac:dyDescent="0.15">
      <c r="A73" s="6" t="s">
        <v>577</v>
      </c>
      <c r="B73" s="6">
        <v>2018</v>
      </c>
      <c r="C73" s="6"/>
      <c r="D73" s="6" t="s">
        <v>595</v>
      </c>
      <c r="E73" s="6" t="s">
        <v>672</v>
      </c>
      <c r="F73" s="6" t="s">
        <v>673</v>
      </c>
      <c r="G73" s="6">
        <v>2013</v>
      </c>
      <c r="H73" s="6"/>
      <c r="I73" s="6" t="s">
        <v>675</v>
      </c>
      <c r="J73" s="10">
        <v>2</v>
      </c>
      <c r="K73" s="6"/>
      <c r="L73" s="6"/>
      <c r="M73" s="6"/>
      <c r="N73" s="6"/>
      <c r="O73" s="6"/>
    </row>
    <row r="74" spans="1:15" ht="13" x14ac:dyDescent="0.15">
      <c r="A74" s="6" t="s">
        <v>586</v>
      </c>
      <c r="B74" s="6">
        <v>2018</v>
      </c>
      <c r="C74" s="6"/>
      <c r="D74" s="6" t="s">
        <v>595</v>
      </c>
      <c r="E74" s="6" t="s">
        <v>672</v>
      </c>
      <c r="F74" s="6" t="s">
        <v>673</v>
      </c>
      <c r="G74" s="6">
        <v>2017</v>
      </c>
      <c r="H74" s="6"/>
      <c r="I74" s="6" t="s">
        <v>676</v>
      </c>
      <c r="J74" s="10">
        <v>2</v>
      </c>
      <c r="K74" s="6"/>
      <c r="L74" s="6"/>
      <c r="M74" s="6"/>
      <c r="N74" s="6"/>
      <c r="O74" s="6"/>
    </row>
    <row r="75" spans="1:15" ht="13" x14ac:dyDescent="0.15">
      <c r="A75" s="6" t="s">
        <v>581</v>
      </c>
      <c r="B75" s="6">
        <v>2018</v>
      </c>
      <c r="C75" s="6"/>
      <c r="D75" s="6" t="s">
        <v>575</v>
      </c>
      <c r="E75" s="6" t="str">
        <f ca="1">IFERROR(__xludf.DUMMYFUNCTION("SPLIT(D75,"" "")"),"Liron")</f>
        <v>Liron</v>
      </c>
      <c r="F75" s="6" t="str">
        <f ca="1">IFERROR(__xludf.DUMMYFUNCTION("""COMPUTED_VALUE"""),"Cohen")</f>
        <v>Cohen</v>
      </c>
      <c r="G75" s="6" t="s">
        <v>576</v>
      </c>
      <c r="H75" s="6"/>
      <c r="I75" s="6" t="s">
        <v>603</v>
      </c>
      <c r="J75" s="10">
        <v>2</v>
      </c>
      <c r="K75" s="6"/>
      <c r="L75" s="6"/>
      <c r="M75" s="6"/>
      <c r="N75" s="6"/>
      <c r="O75" s="6"/>
    </row>
    <row r="76" spans="1:15" ht="13" x14ac:dyDescent="0.15">
      <c r="A76" s="6" t="s">
        <v>592</v>
      </c>
      <c r="B76" s="6">
        <v>2018</v>
      </c>
      <c r="C76" s="6"/>
      <c r="D76" s="6" t="s">
        <v>677</v>
      </c>
      <c r="E76" s="6" t="str">
        <f ca="1">IFERROR(__xludf.DUMMYFUNCTION("SPLIT(D76,"" "")"),"Bob")</f>
        <v>Bob</v>
      </c>
      <c r="F76" s="6" t="str">
        <f ca="1">IFERROR(__xludf.DUMMYFUNCTION("""COMPUTED_VALUE"""),"Constable")</f>
        <v>Constable</v>
      </c>
      <c r="G76" s="6">
        <v>2015</v>
      </c>
      <c r="H76" s="6"/>
      <c r="I76" s="6" t="s">
        <v>678</v>
      </c>
      <c r="J76" s="10">
        <v>2</v>
      </c>
      <c r="K76" s="6"/>
      <c r="L76" s="6"/>
      <c r="M76" s="6"/>
      <c r="N76" s="6"/>
      <c r="O76" s="6"/>
    </row>
    <row r="77" spans="1:15" ht="13" x14ac:dyDescent="0.15">
      <c r="A77" s="6" t="s">
        <v>679</v>
      </c>
      <c r="B77" s="6">
        <v>2018</v>
      </c>
      <c r="C77" s="6"/>
      <c r="D77" s="6" t="s">
        <v>615</v>
      </c>
      <c r="E77" s="6" t="str">
        <f ca="1">IFERROR(__xludf.DUMMYFUNCTION("SPLIT(D77,"" "")"),"Thierry")</f>
        <v>Thierry</v>
      </c>
      <c r="F77" s="6" t="str">
        <f ca="1">IFERROR(__xludf.DUMMYFUNCTION("""COMPUTED_VALUE"""),"Coquand")</f>
        <v>Coquand</v>
      </c>
      <c r="G77" s="6">
        <v>2018</v>
      </c>
      <c r="H77" s="6"/>
      <c r="I77" s="6" t="s">
        <v>680</v>
      </c>
      <c r="J77" s="10">
        <v>1</v>
      </c>
      <c r="K77" s="6"/>
      <c r="L77" s="6"/>
      <c r="M77" s="6"/>
      <c r="N77" s="6"/>
      <c r="O77" s="6"/>
    </row>
    <row r="78" spans="1:15" ht="13" x14ac:dyDescent="0.15">
      <c r="A78" s="6" t="s">
        <v>615</v>
      </c>
      <c r="B78" s="6">
        <v>2018</v>
      </c>
      <c r="C78" s="6"/>
      <c r="D78" s="6" t="s">
        <v>615</v>
      </c>
      <c r="E78" s="6" t="str">
        <f ca="1">IFERROR(__xludf.DUMMYFUNCTION("SPLIT(D78,"" "")"),"Thierry")</f>
        <v>Thierry</v>
      </c>
      <c r="F78" s="6" t="str">
        <f ca="1">IFERROR(__xludf.DUMMYFUNCTION("""COMPUTED_VALUE"""),"Coquand")</f>
        <v>Coquand</v>
      </c>
      <c r="G78" s="6">
        <v>2015</v>
      </c>
      <c r="H78" s="6"/>
      <c r="I78" s="6" t="s">
        <v>681</v>
      </c>
      <c r="J78" s="10">
        <v>1</v>
      </c>
      <c r="K78" s="6"/>
      <c r="L78" s="6"/>
      <c r="M78" s="6"/>
      <c r="N78" s="6"/>
      <c r="O78" s="6"/>
    </row>
    <row r="79" spans="1:15" ht="13" x14ac:dyDescent="0.15">
      <c r="A79" s="6" t="s">
        <v>682</v>
      </c>
      <c r="B79" s="6">
        <v>2018</v>
      </c>
      <c r="C79" s="6"/>
      <c r="D79" s="6" t="s">
        <v>615</v>
      </c>
      <c r="E79" s="6" t="str">
        <f ca="1">IFERROR(__xludf.DUMMYFUNCTION("SPLIT(D79,"" "")"),"Thierry")</f>
        <v>Thierry</v>
      </c>
      <c r="F79" s="6" t="str">
        <f ca="1">IFERROR(__xludf.DUMMYFUNCTION("""COMPUTED_VALUE"""),"Coquand")</f>
        <v>Coquand</v>
      </c>
      <c r="G79" s="6">
        <v>2014</v>
      </c>
      <c r="H79" s="6"/>
      <c r="I79" s="6" t="s">
        <v>683</v>
      </c>
      <c r="J79" s="10">
        <v>1</v>
      </c>
      <c r="K79" s="6"/>
      <c r="L79" s="6"/>
      <c r="M79" s="6"/>
      <c r="N79" s="6"/>
      <c r="O79" s="6"/>
    </row>
    <row r="80" spans="1:15" ht="13" x14ac:dyDescent="0.15">
      <c r="A80" s="6" t="s">
        <v>684</v>
      </c>
      <c r="B80" s="6">
        <v>2018</v>
      </c>
      <c r="C80" s="6"/>
      <c r="D80" s="6" t="s">
        <v>615</v>
      </c>
      <c r="E80" s="6" t="str">
        <f ca="1">IFERROR(__xludf.DUMMYFUNCTION("SPLIT(D80,"" "")"),"Thierry")</f>
        <v>Thierry</v>
      </c>
      <c r="F80" s="6" t="str">
        <f ca="1">IFERROR(__xludf.DUMMYFUNCTION("""COMPUTED_VALUE"""),"Coquand")</f>
        <v>Coquand</v>
      </c>
      <c r="G80" s="6">
        <v>2013</v>
      </c>
      <c r="H80" s="6"/>
      <c r="I80" s="6" t="s">
        <v>584</v>
      </c>
      <c r="J80" s="10">
        <v>1</v>
      </c>
      <c r="K80" s="6"/>
      <c r="L80" s="6"/>
      <c r="M80" s="6"/>
      <c r="N80" s="6"/>
      <c r="O80" s="6"/>
    </row>
    <row r="81" spans="1:15" ht="13" x14ac:dyDescent="0.15">
      <c r="A81" s="6" t="s">
        <v>685</v>
      </c>
      <c r="B81" s="6">
        <v>2018</v>
      </c>
      <c r="C81" s="6"/>
      <c r="D81" s="6" t="s">
        <v>615</v>
      </c>
      <c r="E81" s="6" t="str">
        <f ca="1">IFERROR(__xludf.DUMMYFUNCTION("SPLIT(D81,"" "")"),"Thierry")</f>
        <v>Thierry</v>
      </c>
      <c r="F81" s="6" t="str">
        <f ca="1">IFERROR(__xludf.DUMMYFUNCTION("""COMPUTED_VALUE"""),"Coquand")</f>
        <v>Coquand</v>
      </c>
      <c r="G81" s="6">
        <v>2010</v>
      </c>
      <c r="H81" s="6"/>
      <c r="I81" s="6" t="s">
        <v>632</v>
      </c>
      <c r="J81" s="10">
        <v>1</v>
      </c>
      <c r="K81" s="6"/>
      <c r="L81" s="6"/>
      <c r="M81" s="6"/>
      <c r="N81" s="6"/>
      <c r="O81" s="6"/>
    </row>
    <row r="82" spans="1:15" ht="13" x14ac:dyDescent="0.15">
      <c r="A82" s="6" t="s">
        <v>686</v>
      </c>
      <c r="B82" s="6">
        <v>2018</v>
      </c>
      <c r="C82" s="6"/>
      <c r="D82" s="6" t="s">
        <v>682</v>
      </c>
      <c r="E82" s="6" t="str">
        <f ca="1">IFERROR(__xludf.DUMMYFUNCTION("SPLIT(D82,"" "")"),"Karl")</f>
        <v>Karl</v>
      </c>
      <c r="F82" s="6" t="str">
        <f ca="1">IFERROR(__xludf.DUMMYFUNCTION("""COMPUTED_VALUE"""),"Crary")</f>
        <v>Crary</v>
      </c>
      <c r="G82" s="6">
        <v>2018</v>
      </c>
      <c r="H82" s="6"/>
      <c r="I82" s="6" t="s">
        <v>687</v>
      </c>
      <c r="J82" s="10">
        <v>1</v>
      </c>
      <c r="K82" s="6"/>
      <c r="L82" s="6"/>
      <c r="M82" s="6"/>
      <c r="N82" s="6"/>
      <c r="O82" s="6"/>
    </row>
    <row r="83" spans="1:15" ht="13" x14ac:dyDescent="0.15">
      <c r="A83" s="6" t="s">
        <v>582</v>
      </c>
      <c r="B83" s="6">
        <v>2018</v>
      </c>
      <c r="C83" s="6"/>
      <c r="D83" s="6" t="s">
        <v>688</v>
      </c>
      <c r="E83" s="6" t="s">
        <v>689</v>
      </c>
      <c r="F83" s="6" t="s">
        <v>690</v>
      </c>
      <c r="G83" s="6">
        <v>2016</v>
      </c>
      <c r="H83" s="6"/>
      <c r="I83" s="6" t="s">
        <v>593</v>
      </c>
      <c r="J83" s="10">
        <v>1</v>
      </c>
      <c r="K83" s="6"/>
      <c r="L83" s="6"/>
      <c r="M83" s="6"/>
      <c r="N83" s="6"/>
      <c r="O83" s="6"/>
    </row>
    <row r="84" spans="1:15" ht="13" x14ac:dyDescent="0.15">
      <c r="A84" s="6" t="s">
        <v>691</v>
      </c>
      <c r="B84" s="6">
        <v>2018</v>
      </c>
      <c r="C84" s="6"/>
      <c r="D84" s="6" t="s">
        <v>692</v>
      </c>
      <c r="E84" s="6" t="str">
        <f ca="1">IFERROR(__xludf.DUMMYFUNCTION("SPLIT(D84,"" "")"),"Jared")</f>
        <v>Jared</v>
      </c>
      <c r="F84" s="6" t="str">
        <f ca="1">IFERROR(__xludf.DUMMYFUNCTION("""COMPUTED_VALUE"""),"Davis")</f>
        <v>Davis</v>
      </c>
      <c r="G84" s="6">
        <v>2011</v>
      </c>
      <c r="H84" s="6"/>
      <c r="I84" s="6" t="s">
        <v>599</v>
      </c>
      <c r="J84" s="10">
        <v>1</v>
      </c>
      <c r="K84" s="6"/>
      <c r="L84" s="6"/>
      <c r="M84" s="6"/>
      <c r="N84" s="6"/>
      <c r="O84" s="6"/>
    </row>
    <row r="85" spans="1:15" ht="13" x14ac:dyDescent="0.15">
      <c r="A85" s="6" t="s">
        <v>693</v>
      </c>
      <c r="B85" s="6">
        <v>2018</v>
      </c>
      <c r="C85" s="6"/>
      <c r="D85" s="6" t="s">
        <v>597</v>
      </c>
      <c r="E85" s="6" t="s">
        <v>694</v>
      </c>
      <c r="F85" s="6" t="s">
        <v>695</v>
      </c>
      <c r="G85" s="6">
        <v>2021</v>
      </c>
      <c r="H85" s="6"/>
      <c r="I85" s="6" t="s">
        <v>696</v>
      </c>
      <c r="J85" s="10">
        <v>1</v>
      </c>
      <c r="K85" s="6"/>
      <c r="L85" s="6"/>
      <c r="M85" s="6"/>
      <c r="N85" s="6"/>
      <c r="O85" s="6"/>
    </row>
    <row r="86" spans="1:15" ht="13" x14ac:dyDescent="0.15">
      <c r="A86" s="6" t="s">
        <v>697</v>
      </c>
      <c r="B86" s="6">
        <v>2018</v>
      </c>
      <c r="C86" s="6"/>
      <c r="D86" s="6" t="s">
        <v>597</v>
      </c>
      <c r="E86" s="6" t="s">
        <v>694</v>
      </c>
      <c r="F86" s="6" t="s">
        <v>695</v>
      </c>
      <c r="G86" s="6">
        <v>2019</v>
      </c>
      <c r="H86" s="6"/>
      <c r="I86" s="6" t="s">
        <v>685</v>
      </c>
      <c r="J86" s="10">
        <v>1</v>
      </c>
      <c r="K86" s="6"/>
      <c r="L86" s="6"/>
      <c r="M86" s="6"/>
      <c r="N86" s="6"/>
      <c r="O86" s="6"/>
    </row>
    <row r="87" spans="1:15" ht="13" x14ac:dyDescent="0.15">
      <c r="A87" s="6" t="s">
        <v>579</v>
      </c>
      <c r="B87" s="6">
        <v>2018</v>
      </c>
      <c r="C87" s="6"/>
      <c r="D87" s="6" t="s">
        <v>597</v>
      </c>
      <c r="E87" s="6" t="s">
        <v>694</v>
      </c>
      <c r="F87" s="6" t="s">
        <v>695</v>
      </c>
      <c r="G87" s="6">
        <v>2018</v>
      </c>
      <c r="H87" s="6"/>
      <c r="I87" s="6" t="s">
        <v>590</v>
      </c>
      <c r="J87" s="10">
        <v>1</v>
      </c>
      <c r="K87" s="6"/>
      <c r="L87" s="6"/>
      <c r="M87" s="6"/>
      <c r="N87" s="6"/>
      <c r="O87" s="6"/>
    </row>
    <row r="88" spans="1:15" ht="13" x14ac:dyDescent="0.15">
      <c r="A88" s="6" t="s">
        <v>698</v>
      </c>
      <c r="B88" s="6">
        <v>2018</v>
      </c>
      <c r="C88" s="6"/>
      <c r="D88" s="6" t="s">
        <v>684</v>
      </c>
      <c r="E88" s="6" t="str">
        <f ca="1">IFERROR(__xludf.DUMMYFUNCTION("SPLIT(D88,"" "")"),"Delphine")</f>
        <v>Delphine</v>
      </c>
      <c r="F88" s="6" t="str">
        <f ca="1">IFERROR(__xludf.DUMMYFUNCTION("""COMPUTED_VALUE"""),"Demange")</f>
        <v>Demange</v>
      </c>
      <c r="G88" s="6">
        <v>2018</v>
      </c>
      <c r="H88" s="6"/>
      <c r="I88" s="6" t="s">
        <v>686</v>
      </c>
      <c r="J88" s="10">
        <v>1</v>
      </c>
      <c r="K88" s="6"/>
      <c r="L88" s="6"/>
      <c r="M88" s="6"/>
      <c r="N88" s="6"/>
      <c r="O88" s="6"/>
    </row>
    <row r="89" spans="1:15" ht="13" x14ac:dyDescent="0.15">
      <c r="A89" s="6" t="s">
        <v>610</v>
      </c>
      <c r="B89" s="6">
        <v>2018</v>
      </c>
      <c r="C89" s="6"/>
      <c r="D89" s="6" t="s">
        <v>699</v>
      </c>
      <c r="E89" s="6" t="str">
        <f ca="1">IFERROR(__xludf.DUMMYFUNCTION("SPLIT(D89,"" "")"),"Ewen")</f>
        <v>Ewen</v>
      </c>
      <c r="F89" s="6" t="str">
        <f ca="1">IFERROR(__xludf.DUMMYFUNCTION("""COMPUTED_VALUE"""),"Denney")</f>
        <v>Denney</v>
      </c>
      <c r="G89" s="6">
        <v>2012</v>
      </c>
      <c r="H89" s="6"/>
      <c r="I89" s="6" t="s">
        <v>662</v>
      </c>
      <c r="J89" s="10">
        <v>1</v>
      </c>
      <c r="K89" s="6"/>
      <c r="L89" s="6"/>
      <c r="M89" s="6"/>
      <c r="N89" s="6"/>
      <c r="O89" s="6"/>
    </row>
    <row r="90" spans="1:15" ht="13" x14ac:dyDescent="0.15">
      <c r="A90" s="6" t="s">
        <v>594</v>
      </c>
      <c r="B90" s="6">
        <v>2018</v>
      </c>
      <c r="C90" s="6"/>
      <c r="D90" s="6" t="s">
        <v>601</v>
      </c>
      <c r="E90" s="6" t="str">
        <f ca="1">IFERROR(__xludf.DUMMYFUNCTION("SPLIT(D90,"" "")"),"Gilles")</f>
        <v>Gilles</v>
      </c>
      <c r="F90" s="6" t="str">
        <f ca="1">IFERROR(__xludf.DUMMYFUNCTION("""COMPUTED_VALUE"""),"Dowek")</f>
        <v>Dowek</v>
      </c>
      <c r="G90" s="6">
        <v>2021</v>
      </c>
      <c r="H90" s="6"/>
      <c r="I90" s="6" t="s">
        <v>653</v>
      </c>
      <c r="J90" s="10">
        <v>1</v>
      </c>
      <c r="K90" s="6"/>
      <c r="L90" s="6"/>
      <c r="M90" s="6"/>
      <c r="N90" s="6"/>
      <c r="O90" s="6"/>
    </row>
    <row r="91" spans="1:15" ht="13" x14ac:dyDescent="0.15">
      <c r="A91" s="6" t="s">
        <v>700</v>
      </c>
      <c r="B91" s="6">
        <v>2018</v>
      </c>
      <c r="C91" s="6"/>
      <c r="D91" s="6" t="s">
        <v>601</v>
      </c>
      <c r="E91" s="6" t="str">
        <f ca="1">IFERROR(__xludf.DUMMYFUNCTION("SPLIT(D91,"" "")"),"Gilles")</f>
        <v>Gilles</v>
      </c>
      <c r="F91" s="6" t="str">
        <f ca="1">IFERROR(__xludf.DUMMYFUNCTION("""COMPUTED_VALUE"""),"Dowek")</f>
        <v>Dowek</v>
      </c>
      <c r="G91" s="6">
        <v>2019</v>
      </c>
      <c r="H91" s="6"/>
      <c r="I91" s="6" t="s">
        <v>607</v>
      </c>
      <c r="J91" s="10">
        <v>1</v>
      </c>
      <c r="K91" s="6"/>
      <c r="L91" s="6"/>
      <c r="M91" s="6"/>
      <c r="N91" s="6"/>
      <c r="O91" s="6"/>
    </row>
    <row r="92" spans="1:15" ht="13" x14ac:dyDescent="0.15">
      <c r="A92" s="6" t="s">
        <v>597</v>
      </c>
      <c r="B92" s="6">
        <v>2018</v>
      </c>
      <c r="C92" s="6"/>
      <c r="D92" s="6" t="s">
        <v>601</v>
      </c>
      <c r="E92" s="6" t="str">
        <f ca="1">IFERROR(__xludf.DUMMYFUNCTION("SPLIT(D92,"" "")"),"Gilles")</f>
        <v>Gilles</v>
      </c>
      <c r="F92" s="6" t="str">
        <f ca="1">IFERROR(__xludf.DUMMYFUNCTION("""COMPUTED_VALUE"""),"Dowek")</f>
        <v>Dowek</v>
      </c>
      <c r="G92" s="6">
        <v>2017</v>
      </c>
      <c r="H92" s="6"/>
      <c r="I92" s="6" t="s">
        <v>701</v>
      </c>
      <c r="J92" s="10">
        <v>1</v>
      </c>
      <c r="K92" s="6"/>
      <c r="L92" s="6"/>
      <c r="M92" s="6"/>
      <c r="N92" s="6"/>
      <c r="O92" s="6"/>
    </row>
    <row r="93" spans="1:15" ht="13" x14ac:dyDescent="0.15">
      <c r="A93" s="6" t="s">
        <v>600</v>
      </c>
      <c r="B93" s="6">
        <v>2018</v>
      </c>
      <c r="C93" s="6"/>
      <c r="D93" s="6" t="s">
        <v>702</v>
      </c>
      <c r="E93" s="6" t="str">
        <f ca="1">IFERROR(__xludf.DUMMYFUNCTION("SPLIT(D93,"" "")"),"Aaron")</f>
        <v>Aaron</v>
      </c>
      <c r="F93" s="6" t="str">
        <f ca="1">IFERROR(__xludf.DUMMYFUNCTION("""COMPUTED_VALUE"""),"Dutle")</f>
        <v>Dutle</v>
      </c>
      <c r="G93" s="6">
        <v>2017</v>
      </c>
      <c r="H93" s="6"/>
      <c r="I93" s="6" t="s">
        <v>703</v>
      </c>
      <c r="J93" s="10">
        <v>1</v>
      </c>
      <c r="K93" s="6"/>
      <c r="L93" s="6"/>
      <c r="M93" s="6"/>
      <c r="N93" s="6"/>
      <c r="O93" s="6"/>
    </row>
    <row r="94" spans="1:15" ht="13" x14ac:dyDescent="0.15">
      <c r="A94" s="6" t="s">
        <v>578</v>
      </c>
      <c r="B94" s="6">
        <v>2018</v>
      </c>
      <c r="C94" s="6"/>
      <c r="D94" s="6" t="s">
        <v>704</v>
      </c>
      <c r="E94" s="6" t="str">
        <f ca="1">IFERROR(__xludf.DUMMYFUNCTION("SPLIT(D94,"" "")"),"Peter")</f>
        <v>Peter</v>
      </c>
      <c r="F94" s="6" t="str">
        <f ca="1">IFERROR(__xludf.DUMMYFUNCTION("""COMPUTED_VALUE"""),"Dybjer")</f>
        <v>Dybjer</v>
      </c>
      <c r="G94" s="6">
        <v>2012</v>
      </c>
      <c r="H94" s="6"/>
      <c r="I94" s="6" t="s">
        <v>705</v>
      </c>
      <c r="J94" s="10">
        <v>1</v>
      </c>
      <c r="K94" s="6"/>
      <c r="L94" s="6"/>
      <c r="M94" s="6"/>
      <c r="N94" s="6"/>
      <c r="O94" s="6"/>
    </row>
    <row r="95" spans="1:15" ht="13" x14ac:dyDescent="0.15">
      <c r="A95" s="6" t="s">
        <v>45</v>
      </c>
      <c r="B95" s="6">
        <v>2018</v>
      </c>
      <c r="C95" s="6"/>
      <c r="D95" s="6" t="s">
        <v>706</v>
      </c>
      <c r="E95" s="6" t="s">
        <v>707</v>
      </c>
      <c r="F95" s="6" t="s">
        <v>708</v>
      </c>
      <c r="G95" s="6" t="s">
        <v>709</v>
      </c>
      <c r="H95" s="6"/>
      <c r="I95" s="6" t="s">
        <v>614</v>
      </c>
      <c r="J95" s="10">
        <v>1</v>
      </c>
      <c r="K95" s="6"/>
      <c r="L95" s="6"/>
      <c r="M95" s="6"/>
      <c r="N95" s="6"/>
      <c r="O95" s="6"/>
    </row>
    <row r="96" spans="1:15" ht="13" x14ac:dyDescent="0.15">
      <c r="A96" s="6" t="s">
        <v>710</v>
      </c>
      <c r="B96" s="6">
        <v>2018</v>
      </c>
      <c r="C96" s="6"/>
      <c r="D96" s="6" t="s">
        <v>166</v>
      </c>
      <c r="E96" s="6" t="str">
        <f ca="1">IFERROR(__xludf.DUMMYFUNCTION("SPLIT(D96,"" "")"),"Amy")</f>
        <v>Amy</v>
      </c>
      <c r="F96" s="6" t="str">
        <f ca="1">IFERROR(__xludf.DUMMYFUNCTION("""COMPUTED_VALUE"""),"Felty")</f>
        <v>Felty</v>
      </c>
      <c r="G96" s="6">
        <v>2021</v>
      </c>
      <c r="H96" s="6"/>
      <c r="I96" s="6" t="s">
        <v>704</v>
      </c>
      <c r="J96" s="10">
        <v>1</v>
      </c>
      <c r="K96" s="6"/>
      <c r="L96" s="6"/>
      <c r="M96" s="6"/>
      <c r="N96" s="6"/>
      <c r="O96" s="6"/>
    </row>
    <row r="97" spans="1:15" ht="13" x14ac:dyDescent="0.15">
      <c r="A97" s="6" t="s">
        <v>675</v>
      </c>
      <c r="B97" s="6">
        <v>2018</v>
      </c>
      <c r="C97" s="6"/>
      <c r="D97" s="6" t="s">
        <v>166</v>
      </c>
      <c r="E97" s="6" t="str">
        <f ca="1">IFERROR(__xludf.DUMMYFUNCTION("SPLIT(D97,"" "")"),"Amy")</f>
        <v>Amy</v>
      </c>
      <c r="F97" s="6" t="str">
        <f ca="1">IFERROR(__xludf.DUMMYFUNCTION("""COMPUTED_VALUE"""),"Felty")</f>
        <v>Felty</v>
      </c>
      <c r="G97" s="6">
        <v>2019</v>
      </c>
      <c r="H97" s="6"/>
      <c r="I97" s="6" t="s">
        <v>711</v>
      </c>
      <c r="J97" s="10">
        <v>1</v>
      </c>
      <c r="K97" s="6"/>
      <c r="L97" s="6"/>
      <c r="M97" s="6"/>
      <c r="N97" s="6"/>
      <c r="O97" s="6"/>
    </row>
    <row r="98" spans="1:15" ht="13" x14ac:dyDescent="0.15">
      <c r="A98" s="6" t="s">
        <v>634</v>
      </c>
      <c r="B98" s="6">
        <v>2018</v>
      </c>
      <c r="C98" s="6"/>
      <c r="D98" s="6" t="s">
        <v>166</v>
      </c>
      <c r="E98" s="6" t="str">
        <f ca="1">IFERROR(__xludf.DUMMYFUNCTION("SPLIT(D98,"" "")"),"Amy")</f>
        <v>Amy</v>
      </c>
      <c r="F98" s="6" t="str">
        <f ca="1">IFERROR(__xludf.DUMMYFUNCTION("""COMPUTED_VALUE"""),"Felty")</f>
        <v>Felty</v>
      </c>
      <c r="G98" s="6">
        <v>2016</v>
      </c>
      <c r="H98" s="6"/>
      <c r="I98" s="6" t="s">
        <v>688</v>
      </c>
      <c r="J98" s="10">
        <v>1</v>
      </c>
      <c r="K98" s="6"/>
      <c r="L98" s="6"/>
      <c r="M98" s="6"/>
      <c r="N98" s="6"/>
      <c r="O98" s="6"/>
    </row>
    <row r="99" spans="1:15" ht="13" x14ac:dyDescent="0.15">
      <c r="A99" s="6" t="s">
        <v>703</v>
      </c>
      <c r="B99" s="6">
        <v>2018</v>
      </c>
      <c r="C99" s="6"/>
      <c r="D99" s="6" t="s">
        <v>166</v>
      </c>
      <c r="E99" s="6" t="str">
        <f ca="1">IFERROR(__xludf.DUMMYFUNCTION("SPLIT(D99,"" "")"),"Amy")</f>
        <v>Amy</v>
      </c>
      <c r="F99" s="6" t="str">
        <f ca="1">IFERROR(__xludf.DUMMYFUNCTION("""COMPUTED_VALUE"""),"Felty")</f>
        <v>Felty</v>
      </c>
      <c r="G99" s="6">
        <v>2014</v>
      </c>
      <c r="H99" s="6"/>
      <c r="I99" s="6" t="s">
        <v>712</v>
      </c>
      <c r="J99" s="10">
        <v>1</v>
      </c>
      <c r="K99" s="6"/>
      <c r="L99" s="6"/>
      <c r="M99" s="6"/>
      <c r="N99" s="6"/>
      <c r="O99" s="6"/>
    </row>
    <row r="100" spans="1:15" ht="13" x14ac:dyDescent="0.15">
      <c r="A100" s="6" t="s">
        <v>713</v>
      </c>
      <c r="B100" s="6">
        <v>2018</v>
      </c>
      <c r="C100" s="6"/>
      <c r="D100" s="6" t="s">
        <v>166</v>
      </c>
      <c r="E100" s="6" t="str">
        <f ca="1">IFERROR(__xludf.DUMMYFUNCTION("SPLIT(D100,"" "")"),"Amy")</f>
        <v>Amy</v>
      </c>
      <c r="F100" s="6" t="str">
        <f ca="1">IFERROR(__xludf.DUMMYFUNCTION("""COMPUTED_VALUE"""),"Felty")</f>
        <v>Felty</v>
      </c>
      <c r="G100" s="6">
        <v>2013</v>
      </c>
      <c r="H100" s="6"/>
      <c r="I100" s="6" t="s">
        <v>714</v>
      </c>
      <c r="J100" s="10">
        <v>1</v>
      </c>
      <c r="K100" s="6"/>
      <c r="L100" s="6"/>
      <c r="M100" s="6"/>
      <c r="N100" s="6"/>
      <c r="O100" s="6"/>
    </row>
    <row r="101" spans="1:15" ht="13" x14ac:dyDescent="0.15">
      <c r="A101" s="6" t="s">
        <v>680</v>
      </c>
      <c r="B101" s="6">
        <v>2018</v>
      </c>
      <c r="C101" s="6"/>
      <c r="D101" s="6" t="s">
        <v>166</v>
      </c>
      <c r="E101" s="6" t="str">
        <f ca="1">IFERROR(__xludf.DUMMYFUNCTION("SPLIT(D101,"" "")"),"Amy")</f>
        <v>Amy</v>
      </c>
      <c r="F101" s="6" t="str">
        <f ca="1">IFERROR(__xludf.DUMMYFUNCTION("""COMPUTED_VALUE"""),"Felty")</f>
        <v>Felty</v>
      </c>
      <c r="G101" s="6">
        <v>2017</v>
      </c>
      <c r="H101" s="6"/>
      <c r="I101" s="6" t="s">
        <v>715</v>
      </c>
      <c r="J101" s="10">
        <v>1</v>
      </c>
      <c r="K101" s="6"/>
      <c r="L101" s="6"/>
      <c r="M101" s="6"/>
      <c r="N101" s="6"/>
      <c r="O101" s="6"/>
    </row>
    <row r="102" spans="1:15" ht="13" x14ac:dyDescent="0.15">
      <c r="A102" s="6" t="s">
        <v>626</v>
      </c>
      <c r="B102" s="6">
        <v>2018</v>
      </c>
      <c r="C102" s="6"/>
      <c r="D102" s="6" t="s">
        <v>166</v>
      </c>
      <c r="E102" s="6" t="str">
        <f ca="1">IFERROR(__xludf.DUMMYFUNCTION("SPLIT(D102,"" "")"),"Amy")</f>
        <v>Amy</v>
      </c>
      <c r="F102" s="6" t="str">
        <f ca="1">IFERROR(__xludf.DUMMYFUNCTION("""COMPUTED_VALUE"""),"Felty")</f>
        <v>Felty</v>
      </c>
      <c r="G102" s="6" t="s">
        <v>646</v>
      </c>
      <c r="H102" s="6"/>
      <c r="I102" s="6" t="s">
        <v>612</v>
      </c>
      <c r="J102" s="10">
        <v>1</v>
      </c>
      <c r="K102" s="6"/>
      <c r="L102" s="6"/>
      <c r="M102" s="6"/>
      <c r="N102" s="6"/>
      <c r="O102" s="6"/>
    </row>
    <row r="103" spans="1:15" ht="13" x14ac:dyDescent="0.15">
      <c r="A103" s="6" t="s">
        <v>716</v>
      </c>
      <c r="B103" s="6">
        <v>2018</v>
      </c>
      <c r="C103" s="6"/>
      <c r="D103" s="6" t="s">
        <v>166</v>
      </c>
      <c r="E103" s="6" t="str">
        <f ca="1">IFERROR(__xludf.DUMMYFUNCTION("SPLIT(D103,"" "")"),"Amy")</f>
        <v>Amy</v>
      </c>
      <c r="F103" s="6" t="str">
        <f ca="1">IFERROR(__xludf.DUMMYFUNCTION("""COMPUTED_VALUE"""),"Felty")</f>
        <v>Felty</v>
      </c>
      <c r="G103" s="6">
        <v>2011</v>
      </c>
      <c r="H103" s="6"/>
      <c r="I103" s="6" t="s">
        <v>706</v>
      </c>
      <c r="J103" s="10">
        <v>1</v>
      </c>
      <c r="K103" s="6"/>
      <c r="L103" s="6"/>
      <c r="M103" s="6"/>
      <c r="N103" s="6"/>
      <c r="O103" s="6"/>
    </row>
    <row r="104" spans="1:15" ht="13" x14ac:dyDescent="0.15">
      <c r="A104" s="6" t="s">
        <v>678</v>
      </c>
      <c r="B104" s="6">
        <v>2018</v>
      </c>
      <c r="C104" s="6"/>
      <c r="D104" s="6" t="s">
        <v>681</v>
      </c>
      <c r="E104" s="6" t="str">
        <f ca="1">IFERROR(__xludf.DUMMYFUNCTION("SPLIT(D104,"" "")"),"Xinyu")</f>
        <v>Xinyu</v>
      </c>
      <c r="F104" s="6" t="str">
        <f ca="1">IFERROR(__xludf.DUMMYFUNCTION("""COMPUTED_VALUE"""),"Feng")</f>
        <v>Feng</v>
      </c>
      <c r="G104" s="6">
        <v>2015</v>
      </c>
      <c r="H104" s="6"/>
      <c r="I104" s="6" t="s">
        <v>717</v>
      </c>
      <c r="J104" s="10">
        <v>1</v>
      </c>
      <c r="K104" s="6"/>
      <c r="L104" s="6"/>
      <c r="M104" s="6"/>
      <c r="N104" s="6"/>
      <c r="O104" s="6"/>
    </row>
    <row r="105" spans="1:15" ht="13" x14ac:dyDescent="0.15">
      <c r="A105" s="6" t="s">
        <v>618</v>
      </c>
      <c r="B105" s="6">
        <v>2018</v>
      </c>
      <c r="C105" s="6"/>
      <c r="D105" s="6" t="s">
        <v>652</v>
      </c>
      <c r="E105" s="6" t="str">
        <f ca="1">IFERROR(__xludf.DUMMYFUNCTION("SPLIT(D105,"" "")"),"Jean-Christophe")</f>
        <v>Jean-Christophe</v>
      </c>
      <c r="F105" s="6" t="str">
        <f ca="1">IFERROR(__xludf.DUMMYFUNCTION("""COMPUTED_VALUE"""),"Filliatre")</f>
        <v>Filliatre</v>
      </c>
      <c r="G105" s="6">
        <v>2019</v>
      </c>
      <c r="H105" s="6"/>
      <c r="I105" s="6" t="s">
        <v>700</v>
      </c>
      <c r="J105" s="10">
        <v>1</v>
      </c>
      <c r="K105" s="6"/>
      <c r="L105" s="6"/>
      <c r="M105" s="6"/>
      <c r="N105" s="6"/>
      <c r="O105" s="6"/>
    </row>
    <row r="106" spans="1:15" ht="13" x14ac:dyDescent="0.15">
      <c r="A106" s="6" t="s">
        <v>670</v>
      </c>
      <c r="B106" s="6">
        <v>2018</v>
      </c>
      <c r="C106" s="6"/>
      <c r="D106" s="6" t="s">
        <v>652</v>
      </c>
      <c r="E106" s="6" t="str">
        <f ca="1">IFERROR(__xludf.DUMMYFUNCTION("SPLIT(D106,"" "")"),"Jean-Christophe")</f>
        <v>Jean-Christophe</v>
      </c>
      <c r="F106" s="6" t="str">
        <f ca="1">IFERROR(__xludf.DUMMYFUNCTION("""COMPUTED_VALUE"""),"Filliatre")</f>
        <v>Filliatre</v>
      </c>
      <c r="G106" s="6">
        <v>2011</v>
      </c>
      <c r="H106" s="6"/>
      <c r="I106" s="6" t="s">
        <v>589</v>
      </c>
      <c r="J106" s="10">
        <v>1</v>
      </c>
      <c r="K106" s="6"/>
      <c r="L106" s="6"/>
      <c r="M106" s="6"/>
      <c r="N106" s="6"/>
      <c r="O106" s="6"/>
    </row>
    <row r="107" spans="1:15" ht="13" x14ac:dyDescent="0.15">
      <c r="A107" s="6" t="s">
        <v>718</v>
      </c>
      <c r="B107" s="6" t="s">
        <v>630</v>
      </c>
      <c r="C107" s="6"/>
      <c r="D107" s="6" t="s">
        <v>719</v>
      </c>
      <c r="E107" s="6" t="str">
        <f ca="1">IFERROR(__xludf.DUMMYFUNCTION("SPLIT(D107,"" "")"),"Marcelo")</f>
        <v>Marcelo</v>
      </c>
      <c r="F107" s="6" t="str">
        <f ca="1">IFERROR(__xludf.DUMMYFUNCTION("""COMPUTED_VALUE"""),"Frias")</f>
        <v>Frias</v>
      </c>
      <c r="G107" s="6">
        <v>2017</v>
      </c>
      <c r="H107" s="6"/>
      <c r="I107" s="6" t="s">
        <v>719</v>
      </c>
      <c r="J107" s="10">
        <v>1</v>
      </c>
      <c r="K107" s="6"/>
      <c r="L107" s="6"/>
      <c r="M107" s="6"/>
      <c r="N107" s="6"/>
      <c r="O107" s="6"/>
    </row>
    <row r="108" spans="1:15" ht="13" x14ac:dyDescent="0.15">
      <c r="A108" s="6" t="s">
        <v>720</v>
      </c>
      <c r="B108" s="6" t="s">
        <v>630</v>
      </c>
      <c r="C108" s="6"/>
      <c r="D108" s="6" t="s">
        <v>611</v>
      </c>
      <c r="E108" s="6" t="str">
        <f ca="1">IFERROR(__xludf.DUMMYFUNCTION("SPLIT(D108,"" "")"),"Ruben")</f>
        <v>Ruben</v>
      </c>
      <c r="F108" s="6" t="str">
        <f ca="1">IFERROR(__xludf.DUMMYFUNCTION("""COMPUTED_VALUE"""),"Gamboa")</f>
        <v>Gamboa</v>
      </c>
      <c r="G108" s="6">
        <v>2019</v>
      </c>
      <c r="H108" s="6"/>
      <c r="I108" s="6" t="s">
        <v>721</v>
      </c>
      <c r="J108" s="10">
        <v>1</v>
      </c>
      <c r="K108" s="6"/>
      <c r="L108" s="6"/>
      <c r="M108" s="6"/>
      <c r="N108" s="6"/>
      <c r="O108" s="6"/>
    </row>
    <row r="109" spans="1:15" ht="13" x14ac:dyDescent="0.15">
      <c r="A109" s="6" t="s">
        <v>722</v>
      </c>
      <c r="B109" s="6">
        <v>2017</v>
      </c>
      <c r="C109" s="6"/>
      <c r="D109" s="6" t="s">
        <v>611</v>
      </c>
      <c r="E109" s="6" t="str">
        <f ca="1">IFERROR(__xludf.DUMMYFUNCTION("SPLIT(D109,"" "")"),"Ruben")</f>
        <v>Ruben</v>
      </c>
      <c r="F109" s="6" t="str">
        <f ca="1">IFERROR(__xludf.DUMMYFUNCTION("""COMPUTED_VALUE"""),"Gamboa")</f>
        <v>Gamboa</v>
      </c>
      <c r="G109" s="6">
        <v>2015</v>
      </c>
      <c r="H109" s="6"/>
      <c r="I109" s="6" t="s">
        <v>575</v>
      </c>
      <c r="J109" s="10">
        <v>1</v>
      </c>
      <c r="K109" s="6"/>
      <c r="L109" s="6"/>
      <c r="M109" s="6"/>
      <c r="N109" s="6"/>
      <c r="O109" s="6"/>
    </row>
    <row r="110" spans="1:15" ht="13" x14ac:dyDescent="0.15">
      <c r="A110" s="6" t="s">
        <v>723</v>
      </c>
      <c r="B110" s="6">
        <v>2017</v>
      </c>
      <c r="C110" s="6"/>
      <c r="D110" s="6" t="s">
        <v>611</v>
      </c>
      <c r="E110" s="6" t="str">
        <f ca="1">IFERROR(__xludf.DUMMYFUNCTION("SPLIT(D110,"" "")"),"Ruben")</f>
        <v>Ruben</v>
      </c>
      <c r="F110" s="6" t="str">
        <f ca="1">IFERROR(__xludf.DUMMYFUNCTION("""COMPUTED_VALUE"""),"Gamboa")</f>
        <v>Gamboa</v>
      </c>
      <c r="G110" s="6" t="s">
        <v>724</v>
      </c>
      <c r="H110" s="6"/>
      <c r="I110" s="6" t="s">
        <v>725</v>
      </c>
      <c r="J110" s="10">
        <v>1</v>
      </c>
      <c r="K110" s="6"/>
      <c r="L110" s="6"/>
      <c r="M110" s="6"/>
      <c r="N110" s="6"/>
      <c r="O110" s="6"/>
    </row>
    <row r="111" spans="1:15" ht="13" x14ac:dyDescent="0.15">
      <c r="A111" s="6" t="s">
        <v>726</v>
      </c>
      <c r="B111" s="6">
        <v>2017</v>
      </c>
      <c r="C111" s="6"/>
      <c r="D111" s="6" t="s">
        <v>611</v>
      </c>
      <c r="E111" s="6" t="str">
        <f ca="1">IFERROR(__xludf.DUMMYFUNCTION("SPLIT(D111,"" "")"),"Ruben")</f>
        <v>Ruben</v>
      </c>
      <c r="F111" s="6" t="str">
        <f ca="1">IFERROR(__xludf.DUMMYFUNCTION("""COMPUTED_VALUE"""),"Gamboa")</f>
        <v>Gamboa</v>
      </c>
      <c r="G111" s="6">
        <v>2013</v>
      </c>
      <c r="H111" s="6"/>
      <c r="I111" s="6" t="s">
        <v>727</v>
      </c>
      <c r="J111" s="10">
        <v>1</v>
      </c>
      <c r="K111" s="6"/>
      <c r="L111" s="6"/>
      <c r="M111" s="6"/>
      <c r="N111" s="6"/>
      <c r="O111" s="6"/>
    </row>
    <row r="112" spans="1:15" ht="13" x14ac:dyDescent="0.15">
      <c r="A112" s="6" t="s">
        <v>728</v>
      </c>
      <c r="B112" s="6">
        <v>2017</v>
      </c>
      <c r="C112" s="6"/>
      <c r="D112" s="6" t="s">
        <v>611</v>
      </c>
      <c r="E112" s="6" t="str">
        <f ca="1">IFERROR(__xludf.DUMMYFUNCTION("SPLIT(D112,"" "")"),"Ruben")</f>
        <v>Ruben</v>
      </c>
      <c r="F112" s="6" t="str">
        <f ca="1">IFERROR(__xludf.DUMMYFUNCTION("""COMPUTED_VALUE"""),"Gamboa")</f>
        <v>Gamboa</v>
      </c>
      <c r="G112" s="6">
        <v>2010</v>
      </c>
      <c r="H112" s="6"/>
      <c r="I112" s="6" t="s">
        <v>650</v>
      </c>
      <c r="J112" s="10">
        <v>1</v>
      </c>
      <c r="K112" s="6"/>
      <c r="L112" s="6"/>
      <c r="M112" s="6"/>
      <c r="N112" s="6"/>
      <c r="O112" s="6"/>
    </row>
    <row r="113" spans="1:15" ht="13" x14ac:dyDescent="0.15">
      <c r="A113" s="6" t="s">
        <v>729</v>
      </c>
      <c r="B113" s="6">
        <v>2017</v>
      </c>
      <c r="C113" s="6"/>
      <c r="D113" s="6" t="s">
        <v>611</v>
      </c>
      <c r="E113" s="6" t="str">
        <f ca="1">IFERROR(__xludf.DUMMYFUNCTION("SPLIT(D113,"" "")"),"Ruben")</f>
        <v>Ruben</v>
      </c>
      <c r="F113" s="6" t="str">
        <f ca="1">IFERROR(__xludf.DUMMYFUNCTION("""COMPUTED_VALUE"""),"Gamboa")</f>
        <v>Gamboa</v>
      </c>
      <c r="G113" s="6">
        <v>2017</v>
      </c>
      <c r="H113" s="6"/>
      <c r="I113" s="6" t="s">
        <v>730</v>
      </c>
      <c r="J113" s="10">
        <v>1</v>
      </c>
      <c r="K113" s="6"/>
      <c r="L113" s="6"/>
      <c r="M113" s="6"/>
      <c r="N113" s="6"/>
      <c r="O113" s="6"/>
    </row>
    <row r="114" spans="1:15" ht="13" x14ac:dyDescent="0.15">
      <c r="A114" s="6" t="s">
        <v>731</v>
      </c>
      <c r="B114" s="6">
        <v>2017</v>
      </c>
      <c r="C114" s="6"/>
      <c r="D114" s="6" t="s">
        <v>613</v>
      </c>
      <c r="E114" s="6" t="str">
        <f ca="1">IFERROR(__xludf.DUMMYFUNCTION("SPLIT(D114,"" "")"),"Herman")</f>
        <v>Herman</v>
      </c>
      <c r="F114" s="6" t="str">
        <f ca="1">IFERROR(__xludf.DUMMYFUNCTION("""COMPUTED_VALUE"""),"Geuvers")</f>
        <v>Geuvers</v>
      </c>
      <c r="G114" s="6">
        <v>2016</v>
      </c>
      <c r="H114" s="6"/>
      <c r="I114" s="6" t="s">
        <v>682</v>
      </c>
      <c r="J114" s="10">
        <v>1</v>
      </c>
      <c r="K114" s="6"/>
      <c r="L114" s="6"/>
      <c r="M114" s="6"/>
      <c r="N114" s="6"/>
      <c r="O114" s="6"/>
    </row>
    <row r="115" spans="1:15" ht="13" x14ac:dyDescent="0.15">
      <c r="A115" s="6" t="s">
        <v>732</v>
      </c>
      <c r="B115" s="6">
        <v>2017</v>
      </c>
      <c r="C115" s="6"/>
      <c r="D115" s="6" t="s">
        <v>613</v>
      </c>
      <c r="E115" s="6" t="str">
        <f ca="1">IFERROR(__xludf.DUMMYFUNCTION("SPLIT(D115,"" "")"),"Herman")</f>
        <v>Herman</v>
      </c>
      <c r="F115" s="6" t="str">
        <f ca="1">IFERROR(__xludf.DUMMYFUNCTION("""COMPUTED_VALUE"""),"Geuvers")</f>
        <v>Geuvers</v>
      </c>
      <c r="G115" s="6">
        <v>2015</v>
      </c>
      <c r="H115" s="6"/>
      <c r="I115" s="6" t="s">
        <v>691</v>
      </c>
      <c r="J115" s="10">
        <v>1</v>
      </c>
      <c r="K115" s="6"/>
      <c r="L115" s="6"/>
      <c r="M115" s="6"/>
      <c r="N115" s="6"/>
      <c r="O115" s="6"/>
    </row>
    <row r="116" spans="1:15" ht="13" x14ac:dyDescent="0.15">
      <c r="A116" s="6" t="s">
        <v>733</v>
      </c>
      <c r="B116" s="6">
        <v>2017</v>
      </c>
      <c r="C116" s="6"/>
      <c r="D116" s="6" t="s">
        <v>613</v>
      </c>
      <c r="E116" s="6" t="str">
        <f ca="1">IFERROR(__xludf.DUMMYFUNCTION("SPLIT(D116,"" "")"),"Herman")</f>
        <v>Herman</v>
      </c>
      <c r="F116" s="6" t="str">
        <f ca="1">IFERROR(__xludf.DUMMYFUNCTION("""COMPUTED_VALUE"""),"Geuvers")</f>
        <v>Geuvers</v>
      </c>
      <c r="G116" s="6">
        <v>2013</v>
      </c>
      <c r="H116" s="6"/>
      <c r="I116" s="6" t="s">
        <v>734</v>
      </c>
      <c r="J116" s="10">
        <v>1</v>
      </c>
      <c r="K116" s="6"/>
      <c r="L116" s="6"/>
      <c r="M116" s="6"/>
      <c r="N116" s="6"/>
      <c r="O116" s="6"/>
    </row>
    <row r="117" spans="1:15" ht="13" x14ac:dyDescent="0.15">
      <c r="A117" s="6" t="s">
        <v>735</v>
      </c>
      <c r="B117" s="6">
        <v>2017</v>
      </c>
      <c r="C117" s="6"/>
      <c r="D117" s="6" t="s">
        <v>613</v>
      </c>
      <c r="E117" s="6" t="str">
        <f ca="1">IFERROR(__xludf.DUMMYFUNCTION("SPLIT(D117,"" "")"),"Herman")</f>
        <v>Herman</v>
      </c>
      <c r="F117" s="6" t="str">
        <f ca="1">IFERROR(__xludf.DUMMYFUNCTION("""COMPUTED_VALUE"""),"Geuvers")</f>
        <v>Geuvers</v>
      </c>
      <c r="G117" s="6" t="s">
        <v>709</v>
      </c>
      <c r="H117" s="6"/>
      <c r="I117" s="6" t="s">
        <v>583</v>
      </c>
      <c r="J117" s="10">
        <v>1</v>
      </c>
      <c r="K117" s="6"/>
      <c r="L117" s="6"/>
      <c r="M117" s="6"/>
      <c r="N117" s="6"/>
      <c r="O117" s="6"/>
    </row>
    <row r="118" spans="1:15" ht="13" x14ac:dyDescent="0.15">
      <c r="A118" s="6" t="s">
        <v>736</v>
      </c>
      <c r="B118" s="6">
        <v>2017</v>
      </c>
      <c r="C118" s="6"/>
      <c r="D118" s="6" t="s">
        <v>613</v>
      </c>
      <c r="E118" s="6" t="str">
        <f ca="1">IFERROR(__xludf.DUMMYFUNCTION("SPLIT(D118,"" "")"),"Herman")</f>
        <v>Herman</v>
      </c>
      <c r="F118" s="6" t="str">
        <f ca="1">IFERROR(__xludf.DUMMYFUNCTION("""COMPUTED_VALUE"""),"Geuvers")</f>
        <v>Geuvers</v>
      </c>
      <c r="G118" s="6">
        <v>2017</v>
      </c>
      <c r="H118" s="6"/>
      <c r="I118" s="6" t="s">
        <v>635</v>
      </c>
      <c r="J118" s="10">
        <v>1</v>
      </c>
      <c r="K118" s="6"/>
      <c r="L118" s="6"/>
      <c r="M118" s="6"/>
      <c r="N118" s="6"/>
      <c r="O118" s="6"/>
    </row>
    <row r="119" spans="1:15" ht="13" x14ac:dyDescent="0.15">
      <c r="A119" s="6" t="s">
        <v>737</v>
      </c>
      <c r="B119" s="6">
        <v>2017</v>
      </c>
      <c r="C119" s="6"/>
      <c r="D119" s="6" t="s">
        <v>613</v>
      </c>
      <c r="E119" s="6" t="str">
        <f ca="1">IFERROR(__xludf.DUMMYFUNCTION("SPLIT(D119,"" "")"),"Herman")</f>
        <v>Herman</v>
      </c>
      <c r="F119" s="6" t="str">
        <f ca="1">IFERROR(__xludf.DUMMYFUNCTION("""COMPUTED_VALUE"""),"Geuvers")</f>
        <v>Geuvers</v>
      </c>
      <c r="G119" s="6">
        <v>2012</v>
      </c>
      <c r="H119" s="6"/>
      <c r="I119" s="6" t="s">
        <v>654</v>
      </c>
      <c r="J119" s="10">
        <v>1</v>
      </c>
      <c r="K119" s="6"/>
      <c r="L119" s="6"/>
      <c r="M119" s="6"/>
      <c r="N119" s="6"/>
      <c r="O119" s="6"/>
    </row>
    <row r="120" spans="1:15" ht="13" x14ac:dyDescent="0.15">
      <c r="A120" s="6" t="s">
        <v>738</v>
      </c>
      <c r="B120" s="6">
        <v>2017</v>
      </c>
      <c r="C120" s="6"/>
      <c r="D120" s="6" t="s">
        <v>653</v>
      </c>
      <c r="E120" s="6" t="str">
        <f ca="1">IFERROR(__xludf.DUMMYFUNCTION("SPLIT(D120,"" "")"),"Shilpi")</f>
        <v>Shilpi</v>
      </c>
      <c r="F120" s="6" t="str">
        <f ca="1">IFERROR(__xludf.DUMMYFUNCTION("""COMPUTED_VALUE"""),"Goel")</f>
        <v>Goel</v>
      </c>
      <c r="G120" s="6">
        <v>2019</v>
      </c>
      <c r="H120" s="6"/>
      <c r="I120" s="6" t="s">
        <v>692</v>
      </c>
      <c r="J120" s="10">
        <v>1</v>
      </c>
      <c r="K120" s="6"/>
      <c r="L120" s="6"/>
      <c r="M120" s="6"/>
      <c r="N120" s="6"/>
      <c r="O120" s="6"/>
    </row>
    <row r="121" spans="1:15" ht="13" x14ac:dyDescent="0.15">
      <c r="A121" s="6" t="s">
        <v>739</v>
      </c>
      <c r="B121" s="6">
        <v>2017</v>
      </c>
      <c r="C121" s="6"/>
      <c r="D121" s="6" t="s">
        <v>620</v>
      </c>
      <c r="E121" s="6" t="str">
        <f ca="1">IFERROR(__xludf.DUMMYFUNCTION("SPLIT(D121,"" "")"),"Georges")</f>
        <v>Georges</v>
      </c>
      <c r="F121" s="6" t="str">
        <f ca="1">IFERROR(__xludf.DUMMYFUNCTION("""COMPUTED_VALUE"""),"Gonthier")</f>
        <v>Gonthier</v>
      </c>
      <c r="G121" s="6">
        <v>2016</v>
      </c>
      <c r="H121" s="6"/>
      <c r="I121" s="6" t="s">
        <v>697</v>
      </c>
      <c r="J121" s="10">
        <v>1</v>
      </c>
      <c r="K121" s="6"/>
      <c r="L121" s="6"/>
      <c r="M121" s="6"/>
      <c r="N121" s="6"/>
      <c r="O121" s="6"/>
    </row>
    <row r="122" spans="1:15" ht="13" x14ac:dyDescent="0.15">
      <c r="A122" s="6" t="s">
        <v>740</v>
      </c>
      <c r="B122" s="6">
        <v>2017</v>
      </c>
      <c r="C122" s="6"/>
      <c r="D122" s="6" t="s">
        <v>620</v>
      </c>
      <c r="E122" s="6" t="str">
        <f ca="1">IFERROR(__xludf.DUMMYFUNCTION("SPLIT(D122,"" "")"),"Georges")</f>
        <v>Georges</v>
      </c>
      <c r="F122" s="6" t="str">
        <f ca="1">IFERROR(__xludf.DUMMYFUNCTION("""COMPUTED_VALUE"""),"Gonthier")</f>
        <v>Gonthier</v>
      </c>
      <c r="G122" s="6">
        <v>2014</v>
      </c>
      <c r="H122" s="6"/>
      <c r="I122" s="6" t="s">
        <v>661</v>
      </c>
      <c r="J122" s="10">
        <v>1</v>
      </c>
      <c r="K122" s="6"/>
      <c r="L122" s="6"/>
      <c r="M122" s="6"/>
      <c r="N122" s="6"/>
      <c r="O122" s="6"/>
    </row>
    <row r="123" spans="1:15" ht="13" x14ac:dyDescent="0.15">
      <c r="A123" s="6" t="s">
        <v>741</v>
      </c>
      <c r="B123" s="6">
        <v>2017</v>
      </c>
      <c r="C123" s="6"/>
      <c r="D123" s="6" t="s">
        <v>620</v>
      </c>
      <c r="E123" s="6" t="str">
        <f ca="1">IFERROR(__xludf.DUMMYFUNCTION("SPLIT(D123,"" "")"),"Georges")</f>
        <v>Georges</v>
      </c>
      <c r="F123" s="6" t="str">
        <f ca="1">IFERROR(__xludf.DUMMYFUNCTION("""COMPUTED_VALUE"""),"Gonthier")</f>
        <v>Gonthier</v>
      </c>
      <c r="G123" s="6">
        <v>2010</v>
      </c>
      <c r="H123" s="6"/>
      <c r="I123" s="6" t="s">
        <v>742</v>
      </c>
      <c r="J123" s="10">
        <v>1</v>
      </c>
      <c r="K123" s="6"/>
      <c r="L123" s="6"/>
      <c r="M123" s="6"/>
      <c r="N123" s="6"/>
      <c r="O123" s="6"/>
    </row>
    <row r="124" spans="1:15" ht="13" x14ac:dyDescent="0.15">
      <c r="A124" s="6" t="s">
        <v>743</v>
      </c>
      <c r="B124" s="6">
        <v>2017</v>
      </c>
      <c r="C124" s="6"/>
      <c r="D124" s="6" t="s">
        <v>620</v>
      </c>
      <c r="E124" s="6" t="str">
        <f ca="1">IFERROR(__xludf.DUMMYFUNCTION("SPLIT(D124,"" "")"),"Georges")</f>
        <v>Georges</v>
      </c>
      <c r="F124" s="6" t="str">
        <f ca="1">IFERROR(__xludf.DUMMYFUNCTION("""COMPUTED_VALUE"""),"Gonthier")</f>
        <v>Gonthier</v>
      </c>
      <c r="G124" s="6">
        <v>2012</v>
      </c>
      <c r="H124" s="6"/>
      <c r="I124" s="6" t="s">
        <v>744</v>
      </c>
      <c r="J124" s="10">
        <v>1</v>
      </c>
      <c r="K124" s="6"/>
      <c r="L124" s="6"/>
      <c r="M124" s="6"/>
      <c r="N124" s="6"/>
      <c r="O124" s="6"/>
    </row>
    <row r="125" spans="1:15" ht="13" x14ac:dyDescent="0.15">
      <c r="A125" s="6" t="s">
        <v>745</v>
      </c>
      <c r="B125" s="6">
        <v>2017</v>
      </c>
      <c r="C125" s="6"/>
      <c r="D125" s="6" t="s">
        <v>620</v>
      </c>
      <c r="E125" s="6" t="str">
        <f ca="1">IFERROR(__xludf.DUMMYFUNCTION("SPLIT(D125,"" "")"),"Georges")</f>
        <v>Georges</v>
      </c>
      <c r="F125" s="6" t="str">
        <f ca="1">IFERROR(__xludf.DUMMYFUNCTION("""COMPUTED_VALUE"""),"Gonthier")</f>
        <v>Gonthier</v>
      </c>
      <c r="G125" s="6">
        <v>2011</v>
      </c>
      <c r="H125" s="6"/>
      <c r="I125" s="6" t="s">
        <v>633</v>
      </c>
      <c r="J125" s="10">
        <v>1</v>
      </c>
      <c r="K125" s="6"/>
      <c r="L125" s="6"/>
      <c r="M125" s="6"/>
      <c r="N125" s="6"/>
      <c r="O125" s="6"/>
    </row>
    <row r="126" spans="1:15" ht="13" x14ac:dyDescent="0.15">
      <c r="A126" s="6" t="s">
        <v>746</v>
      </c>
      <c r="B126" s="6">
        <v>2017</v>
      </c>
      <c r="C126" s="6"/>
      <c r="D126" s="6" t="s">
        <v>715</v>
      </c>
      <c r="E126" s="6" t="str">
        <f ca="1">IFERROR(__xludf.DUMMYFUNCTION("SPLIT(D126,"" "")"),"Mike")</f>
        <v>Mike</v>
      </c>
      <c r="F126" s="6" t="str">
        <f ca="1">IFERROR(__xludf.DUMMYFUNCTION("""COMPUTED_VALUE"""),"Gordon")</f>
        <v>Gordon</v>
      </c>
      <c r="G126" s="6">
        <v>2015</v>
      </c>
      <c r="H126" s="6"/>
      <c r="I126" s="6" t="s">
        <v>747</v>
      </c>
      <c r="J126" s="10">
        <v>1</v>
      </c>
      <c r="K126" s="6"/>
      <c r="L126" s="6"/>
      <c r="M126" s="6"/>
      <c r="N126" s="6"/>
      <c r="O126" s="6"/>
    </row>
    <row r="127" spans="1:15" ht="13" x14ac:dyDescent="0.15">
      <c r="A127" s="6" t="s">
        <v>748</v>
      </c>
      <c r="B127" s="6">
        <v>2017</v>
      </c>
      <c r="C127" s="6"/>
      <c r="D127" s="6" t="s">
        <v>749</v>
      </c>
      <c r="E127" s="6" t="str">
        <f ca="1">IFERROR(__xludf.DUMMYFUNCTION("SPLIT(D127,"" "")"),"David")</f>
        <v>David</v>
      </c>
      <c r="F127" s="6" t="str">
        <f ca="1">IFERROR(__xludf.DUMMYFUNCTION("""COMPUTED_VALUE"""),"Greve")</f>
        <v>Greve</v>
      </c>
      <c r="G127" s="6">
        <v>2010</v>
      </c>
      <c r="H127" s="6"/>
      <c r="I127" s="6" t="s">
        <v>750</v>
      </c>
      <c r="J127" s="10">
        <v>1</v>
      </c>
      <c r="K127" s="6"/>
      <c r="L127" s="6"/>
      <c r="M127" s="6"/>
      <c r="N127" s="6"/>
      <c r="O127" s="6"/>
    </row>
    <row r="128" spans="1:15" ht="13" x14ac:dyDescent="0.15">
      <c r="A128" s="6" t="s">
        <v>751</v>
      </c>
      <c r="B128" s="6">
        <v>2017</v>
      </c>
      <c r="C128" s="6"/>
      <c r="D128" s="6" t="s">
        <v>685</v>
      </c>
      <c r="E128" s="6" t="str">
        <f ca="1">IFERROR(__xludf.DUMMYFUNCTION("SPLIT(D128,"" "")"),"Timothy")</f>
        <v>Timothy</v>
      </c>
      <c r="F128" s="6" t="str">
        <f ca="1">IFERROR(__xludf.DUMMYFUNCTION("""COMPUTED_VALUE"""),"Griffin")</f>
        <v>Griffin</v>
      </c>
      <c r="G128" s="6">
        <v>2018</v>
      </c>
      <c r="H128" s="6"/>
      <c r="I128" s="6" t="s">
        <v>699</v>
      </c>
      <c r="J128" s="10">
        <v>1</v>
      </c>
      <c r="K128" s="6"/>
      <c r="L128" s="6"/>
      <c r="M128" s="6"/>
      <c r="N128" s="6"/>
      <c r="O128" s="6"/>
    </row>
    <row r="129" spans="1:15" ht="13" x14ac:dyDescent="0.15">
      <c r="A129" s="6" t="s">
        <v>752</v>
      </c>
      <c r="B129" s="6">
        <v>2017</v>
      </c>
      <c r="C129" s="6"/>
      <c r="D129" s="6" t="s">
        <v>734</v>
      </c>
      <c r="E129" s="6" t="str">
        <f ca="1">IFERROR(__xludf.DUMMYFUNCTION("SPLIT(D129,"" "")"),"Jim")</f>
        <v>Jim</v>
      </c>
      <c r="F129" s="6" t="str">
        <f ca="1">IFERROR(__xludf.DUMMYFUNCTION("""COMPUTED_VALUE"""),"Grundy")</f>
        <v>Grundy</v>
      </c>
      <c r="G129" s="6">
        <v>2012</v>
      </c>
      <c r="H129" s="6"/>
      <c r="I129" s="6" t="s">
        <v>713</v>
      </c>
      <c r="J129" s="10">
        <v>1</v>
      </c>
      <c r="K129" s="6"/>
      <c r="L129" s="6"/>
      <c r="M129" s="6"/>
      <c r="N129" s="6"/>
      <c r="O129" s="6"/>
    </row>
    <row r="130" spans="1:15" ht="13" x14ac:dyDescent="0.15">
      <c r="A130" s="6" t="s">
        <v>753</v>
      </c>
      <c r="B130" s="6">
        <v>2017</v>
      </c>
      <c r="C130" s="6"/>
      <c r="D130" s="6" t="s">
        <v>602</v>
      </c>
      <c r="E130" s="6" t="str">
        <f ca="1">IFERROR(__xludf.DUMMYFUNCTION("SPLIT(D130,"" "")"),"Elsa")</f>
        <v>Elsa</v>
      </c>
      <c r="F130" s="6" t="str">
        <f ca="1">IFERROR(__xludf.DUMMYFUNCTION("""COMPUTED_VALUE"""),"Gunter")</f>
        <v>Gunter</v>
      </c>
      <c r="G130" s="6">
        <v>2015</v>
      </c>
      <c r="H130" s="6"/>
      <c r="I130" s="6" t="s">
        <v>754</v>
      </c>
      <c r="J130" s="10">
        <v>1</v>
      </c>
      <c r="K130" s="6"/>
      <c r="L130" s="6"/>
      <c r="M130" s="6"/>
      <c r="N130" s="6"/>
      <c r="O130" s="6"/>
    </row>
    <row r="131" spans="1:15" ht="13" x14ac:dyDescent="0.15">
      <c r="A131" s="6" t="s">
        <v>755</v>
      </c>
      <c r="B131" s="6">
        <v>2017</v>
      </c>
      <c r="C131" s="6"/>
      <c r="D131" s="6" t="s">
        <v>602</v>
      </c>
      <c r="E131" s="6" t="str">
        <f ca="1">IFERROR(__xludf.DUMMYFUNCTION("SPLIT(D131,"" "")"),"Elsa")</f>
        <v>Elsa</v>
      </c>
      <c r="F131" s="6" t="str">
        <f ca="1">IFERROR(__xludf.DUMMYFUNCTION("""COMPUTED_VALUE"""),"Gunter")</f>
        <v>Gunter</v>
      </c>
      <c r="G131" s="6">
        <v>2014</v>
      </c>
      <c r="H131" s="6"/>
      <c r="I131" s="6" t="s">
        <v>684</v>
      </c>
      <c r="J131" s="10">
        <v>1</v>
      </c>
      <c r="K131" s="6"/>
      <c r="L131" s="6"/>
      <c r="M131" s="6"/>
      <c r="N131" s="6"/>
      <c r="O131" s="6"/>
    </row>
    <row r="132" spans="1:15" ht="13" x14ac:dyDescent="0.15">
      <c r="A132" s="6" t="s">
        <v>756</v>
      </c>
      <c r="B132" s="6">
        <v>2017</v>
      </c>
      <c r="C132" s="6"/>
      <c r="D132" s="6" t="s">
        <v>602</v>
      </c>
      <c r="E132" s="6" t="str">
        <f ca="1">IFERROR(__xludf.DUMMYFUNCTION("SPLIT(D132,"" "")"),"Elsa")</f>
        <v>Elsa</v>
      </c>
      <c r="F132" s="6" t="str">
        <f ca="1">IFERROR(__xludf.DUMMYFUNCTION("""COMPUTED_VALUE"""),"Gunter")</f>
        <v>Gunter</v>
      </c>
      <c r="G132" s="6">
        <v>2013</v>
      </c>
      <c r="H132" s="6"/>
      <c r="I132" s="6" t="s">
        <v>757</v>
      </c>
      <c r="J132" s="10">
        <v>1</v>
      </c>
      <c r="K132" s="6"/>
      <c r="L132" s="6"/>
      <c r="M132" s="6"/>
      <c r="N132" s="6"/>
      <c r="O132" s="6"/>
    </row>
    <row r="133" spans="1:15" ht="13" x14ac:dyDescent="0.15">
      <c r="A133" s="6" t="s">
        <v>758</v>
      </c>
      <c r="B133" s="6">
        <v>2017</v>
      </c>
      <c r="C133" s="6"/>
      <c r="D133" s="6" t="s">
        <v>602</v>
      </c>
      <c r="E133" s="6" t="str">
        <f ca="1">IFERROR(__xludf.DUMMYFUNCTION("SPLIT(D133,"" "")"),"Elsa")</f>
        <v>Elsa</v>
      </c>
      <c r="F133" s="6" t="str">
        <f ca="1">IFERROR(__xludf.DUMMYFUNCTION("""COMPUTED_VALUE"""),"Gunter")</f>
        <v>Gunter</v>
      </c>
      <c r="G133" s="6">
        <v>2010</v>
      </c>
      <c r="H133" s="6"/>
      <c r="I133" s="6" t="s">
        <v>749</v>
      </c>
      <c r="J133" s="10">
        <v>1</v>
      </c>
      <c r="K133" s="6"/>
      <c r="L133" s="6"/>
      <c r="M133" s="6"/>
      <c r="N133" s="6"/>
      <c r="O133" s="6"/>
    </row>
    <row r="134" spans="1:15" ht="13" x14ac:dyDescent="0.15">
      <c r="A134" s="6" t="s">
        <v>759</v>
      </c>
      <c r="B134" s="6">
        <v>2017</v>
      </c>
      <c r="C134" s="6"/>
      <c r="D134" s="6" t="s">
        <v>602</v>
      </c>
      <c r="E134" s="6" t="str">
        <f ca="1">IFERROR(__xludf.DUMMYFUNCTION("SPLIT(D134,"" "")"),"Elsa")</f>
        <v>Elsa</v>
      </c>
      <c r="F134" s="6" t="str">
        <f ca="1">IFERROR(__xludf.DUMMYFUNCTION("""COMPUTED_VALUE"""),"Gunter")</f>
        <v>Gunter</v>
      </c>
      <c r="G134" s="6">
        <v>2017</v>
      </c>
      <c r="H134" s="6"/>
      <c r="I134" s="6" t="s">
        <v>629</v>
      </c>
      <c r="J134" s="10">
        <v>1</v>
      </c>
      <c r="K134" s="6"/>
      <c r="L134" s="6"/>
      <c r="M134" s="6"/>
      <c r="N134" s="6"/>
      <c r="O134" s="6"/>
    </row>
    <row r="135" spans="1:15" ht="13" x14ac:dyDescent="0.15">
      <c r="A135" s="6" t="s">
        <v>760</v>
      </c>
      <c r="B135" s="6">
        <v>2017</v>
      </c>
      <c r="C135" s="6"/>
      <c r="D135" s="6" t="s">
        <v>602</v>
      </c>
      <c r="E135" s="6" t="str">
        <f ca="1">IFERROR(__xludf.DUMMYFUNCTION("SPLIT(D135,"" "")"),"Elsa")</f>
        <v>Elsa</v>
      </c>
      <c r="F135" s="6" t="str">
        <f ca="1">IFERROR(__xludf.DUMMYFUNCTION("""COMPUTED_VALUE"""),"Gunter")</f>
        <v>Gunter</v>
      </c>
      <c r="G135" s="6">
        <v>2012</v>
      </c>
      <c r="H135" s="6"/>
      <c r="I135" s="6" t="s">
        <v>621</v>
      </c>
      <c r="J135" s="10">
        <v>1</v>
      </c>
      <c r="K135" s="6"/>
      <c r="L135" s="6"/>
      <c r="M135" s="6"/>
      <c r="N135" s="6"/>
      <c r="O135" s="6"/>
    </row>
    <row r="136" spans="1:15" ht="13" x14ac:dyDescent="0.15">
      <c r="A136" s="6" t="s">
        <v>761</v>
      </c>
      <c r="B136" s="6">
        <v>2017</v>
      </c>
      <c r="C136" s="6"/>
      <c r="D136" s="6" t="s">
        <v>762</v>
      </c>
      <c r="E136" s="6" t="str">
        <f ca="1">IFERROR(__xludf.DUMMYFUNCTION("SPLIT(D136,"" "")"),"Elsa")</f>
        <v>Elsa</v>
      </c>
      <c r="F136" s="6" t="str">
        <f ca="1">IFERROR(__xludf.DUMMYFUNCTION("""COMPUTED_VALUE"""),"Gunther")</f>
        <v>Gunther</v>
      </c>
      <c r="G136" s="6">
        <v>2011</v>
      </c>
      <c r="H136" s="6"/>
      <c r="I136" s="6" t="s">
        <v>693</v>
      </c>
      <c r="J136" s="10">
        <v>1</v>
      </c>
      <c r="K136" s="6"/>
      <c r="L136" s="6"/>
      <c r="M136" s="6"/>
      <c r="N136" s="6"/>
      <c r="O136" s="6"/>
    </row>
    <row r="137" spans="1:15" ht="13" x14ac:dyDescent="0.15">
      <c r="A137" s="6" t="s">
        <v>725</v>
      </c>
      <c r="B137" s="6">
        <v>2017</v>
      </c>
      <c r="C137" s="6"/>
      <c r="D137" s="6" t="s">
        <v>660</v>
      </c>
      <c r="E137" s="6" t="str">
        <f ca="1">IFERROR(__xludf.DUMMYFUNCTION("SPLIT(D137,"" "")"),"Reiner")</f>
        <v>Reiner</v>
      </c>
      <c r="F137" s="6" t="str">
        <f ca="1">IFERROR(__xludf.DUMMYFUNCTION("""COMPUTED_VALUE"""),"Hähnle")</f>
        <v>Hähnle</v>
      </c>
      <c r="G137" s="6">
        <v>2012</v>
      </c>
      <c r="H137" s="6"/>
      <c r="I137" s="6" t="s">
        <v>588</v>
      </c>
      <c r="J137" s="10">
        <v>1</v>
      </c>
      <c r="K137" s="6"/>
      <c r="L137" s="6"/>
      <c r="M137" s="6"/>
      <c r="N137" s="6"/>
      <c r="O137" s="6"/>
    </row>
    <row r="138" spans="1:15" ht="13" x14ac:dyDescent="0.15">
      <c r="A138" s="6" t="s">
        <v>763</v>
      </c>
      <c r="B138" s="6">
        <v>2017</v>
      </c>
      <c r="C138" s="6"/>
      <c r="D138" s="6" t="s">
        <v>660</v>
      </c>
      <c r="E138" s="6" t="str">
        <f ca="1">IFERROR(__xludf.DUMMYFUNCTION("SPLIT(D138,"" "")"),"Reiner")</f>
        <v>Reiner</v>
      </c>
      <c r="F138" s="6" t="str">
        <f ca="1">IFERROR(__xludf.DUMMYFUNCTION("""COMPUTED_VALUE"""),"Hähnle")</f>
        <v>Hähnle</v>
      </c>
      <c r="G138" s="6">
        <v>2011</v>
      </c>
      <c r="H138" s="6"/>
      <c r="I138" s="6" t="s">
        <v>667</v>
      </c>
      <c r="J138" s="10">
        <v>1</v>
      </c>
      <c r="K138" s="6"/>
      <c r="L138" s="6"/>
      <c r="M138" s="6"/>
      <c r="N138" s="6"/>
      <c r="O138" s="6"/>
    </row>
    <row r="139" spans="1:15" ht="13" x14ac:dyDescent="0.15">
      <c r="A139" s="6" t="s">
        <v>764</v>
      </c>
      <c r="B139" s="6">
        <v>2017</v>
      </c>
      <c r="C139" s="6"/>
      <c r="D139" s="6" t="s">
        <v>686</v>
      </c>
      <c r="E139" s="6" t="str">
        <f ca="1">IFERROR(__xludf.DUMMYFUNCTION("SPLIT(D139,"" "")"),"Thomas")</f>
        <v>Thomas</v>
      </c>
      <c r="F139" s="6" t="str">
        <f ca="1">IFERROR(__xludf.DUMMYFUNCTION("""COMPUTED_VALUE"""),"Hales")</f>
        <v>Hales</v>
      </c>
      <c r="G139" s="6">
        <v>2018</v>
      </c>
      <c r="H139" s="6"/>
      <c r="I139" s="6" t="s">
        <v>765</v>
      </c>
      <c r="J139" s="10">
        <v>1</v>
      </c>
      <c r="K139" s="6"/>
      <c r="L139" s="6"/>
      <c r="M139" s="6"/>
      <c r="N139" s="6"/>
      <c r="O139" s="6"/>
    </row>
    <row r="140" spans="1:15" ht="13" x14ac:dyDescent="0.15">
      <c r="A140" s="6" t="s">
        <v>766</v>
      </c>
      <c r="B140" s="6">
        <v>2017</v>
      </c>
      <c r="C140" s="6"/>
      <c r="D140" s="6" t="s">
        <v>757</v>
      </c>
      <c r="E140" s="6" t="str">
        <f ca="1">IFERROR(__xludf.DUMMYFUNCTION("SPLIT(D140,"" "")"),"David")</f>
        <v>David</v>
      </c>
      <c r="F140" s="6" t="str">
        <f ca="1">IFERROR(__xludf.DUMMYFUNCTION("""COMPUTED_VALUE"""),"Hardin")</f>
        <v>Hardin</v>
      </c>
      <c r="G140" s="6">
        <v>2013</v>
      </c>
      <c r="H140" s="6"/>
      <c r="I140" s="6" t="s">
        <v>716</v>
      </c>
      <c r="J140" s="10">
        <v>1</v>
      </c>
      <c r="K140" s="6"/>
      <c r="L140" s="6"/>
      <c r="M140" s="6"/>
      <c r="N140" s="6"/>
      <c r="O140" s="6"/>
    </row>
    <row r="141" spans="1:15" ht="13" x14ac:dyDescent="0.15">
      <c r="A141" s="6" t="s">
        <v>767</v>
      </c>
      <c r="B141" s="6">
        <v>2017</v>
      </c>
      <c r="C141" s="6"/>
      <c r="D141" s="6" t="s">
        <v>582</v>
      </c>
      <c r="E141" s="6" t="str">
        <f ca="1">IFERROR(__xludf.DUMMYFUNCTION("SPLIT(D141,"" "")"),"John")</f>
        <v>John</v>
      </c>
      <c r="F141" s="6" t="str">
        <f ca="1">IFERROR(__xludf.DUMMYFUNCTION("""COMPUTED_VALUE"""),"Harrison")</f>
        <v>Harrison</v>
      </c>
      <c r="G141" s="6" t="s">
        <v>642</v>
      </c>
      <c r="H141" s="6"/>
      <c r="I141" s="6" t="s">
        <v>768</v>
      </c>
      <c r="J141" s="10">
        <v>1</v>
      </c>
      <c r="K141" s="6"/>
      <c r="L141" s="6"/>
      <c r="M141" s="6"/>
      <c r="N141" s="6"/>
      <c r="O141" s="6"/>
    </row>
    <row r="142" spans="1:15" ht="13" x14ac:dyDescent="0.15">
      <c r="A142" s="6" t="s">
        <v>769</v>
      </c>
      <c r="B142" s="6">
        <v>2017</v>
      </c>
      <c r="C142" s="6"/>
      <c r="D142" s="6" t="s">
        <v>582</v>
      </c>
      <c r="E142" s="6" t="str">
        <f ca="1">IFERROR(__xludf.DUMMYFUNCTION("SPLIT(D142,"" "")"),"John")</f>
        <v>John</v>
      </c>
      <c r="F142" s="6" t="str">
        <f ca="1">IFERROR(__xludf.DUMMYFUNCTION("""COMPUTED_VALUE"""),"Harrison")</f>
        <v>Harrison</v>
      </c>
      <c r="G142" s="6">
        <v>2018</v>
      </c>
      <c r="H142" s="6"/>
      <c r="I142" s="6" t="s">
        <v>770</v>
      </c>
      <c r="J142" s="10">
        <v>1</v>
      </c>
      <c r="K142" s="6"/>
      <c r="L142" s="6"/>
      <c r="M142" s="6"/>
      <c r="N142" s="6"/>
      <c r="O142" s="6"/>
    </row>
    <row r="143" spans="1:15" ht="13" x14ac:dyDescent="0.15">
      <c r="A143" s="6" t="s">
        <v>771</v>
      </c>
      <c r="B143" s="6">
        <v>2017</v>
      </c>
      <c r="C143" s="6"/>
      <c r="D143" s="6" t="s">
        <v>582</v>
      </c>
      <c r="E143" s="6" t="str">
        <f ca="1">IFERROR(__xludf.DUMMYFUNCTION("SPLIT(D143,"" "")"),"John")</f>
        <v>John</v>
      </c>
      <c r="F143" s="6" t="str">
        <f ca="1">IFERROR(__xludf.DUMMYFUNCTION("""COMPUTED_VALUE"""),"Harrison")</f>
        <v>Harrison</v>
      </c>
      <c r="G143" s="6">
        <v>2016</v>
      </c>
      <c r="H143" s="6"/>
      <c r="I143" s="6" t="s">
        <v>677</v>
      </c>
      <c r="J143" s="10">
        <v>1</v>
      </c>
      <c r="K143" s="6"/>
      <c r="L143" s="6"/>
      <c r="M143" s="6"/>
      <c r="N143" s="6"/>
      <c r="O143" s="6"/>
    </row>
    <row r="144" spans="1:15" ht="13" x14ac:dyDescent="0.15">
      <c r="A144" s="6" t="s">
        <v>772</v>
      </c>
      <c r="B144" s="6">
        <v>2017</v>
      </c>
      <c r="C144" s="6"/>
      <c r="D144" s="6" t="s">
        <v>582</v>
      </c>
      <c r="E144" s="6" t="str">
        <f ca="1">IFERROR(__xludf.DUMMYFUNCTION("SPLIT(D144,"" "")"),"John")</f>
        <v>John</v>
      </c>
      <c r="F144" s="6" t="str">
        <f ca="1">IFERROR(__xludf.DUMMYFUNCTION("""COMPUTED_VALUE"""),"Harrison")</f>
        <v>Harrison</v>
      </c>
      <c r="G144" s="6">
        <v>2015</v>
      </c>
      <c r="H144" s="6"/>
      <c r="I144" s="6" t="s">
        <v>586</v>
      </c>
      <c r="J144" s="10">
        <v>1</v>
      </c>
      <c r="K144" s="6"/>
      <c r="L144" s="6"/>
      <c r="M144" s="6"/>
      <c r="N144" s="6"/>
      <c r="O144" s="6"/>
    </row>
    <row r="145" spans="1:15" ht="13" x14ac:dyDescent="0.15">
      <c r="A145" s="6" t="s">
        <v>679</v>
      </c>
      <c r="B145" s="6" t="s">
        <v>655</v>
      </c>
      <c r="C145" s="6"/>
      <c r="D145" s="6" t="s">
        <v>582</v>
      </c>
      <c r="E145" s="6" t="str">
        <f ca="1">IFERROR(__xludf.DUMMYFUNCTION("SPLIT(D145,"" "")"),"John")</f>
        <v>John</v>
      </c>
      <c r="F145" s="6" t="str">
        <f ca="1">IFERROR(__xludf.DUMMYFUNCTION("""COMPUTED_VALUE"""),"Harrison")</f>
        <v>Harrison</v>
      </c>
      <c r="G145" s="6">
        <v>2014</v>
      </c>
      <c r="H145" s="6"/>
      <c r="I145" s="6" t="s">
        <v>773</v>
      </c>
      <c r="J145" s="10">
        <v>1</v>
      </c>
      <c r="K145" s="6"/>
      <c r="L145" s="6"/>
      <c r="M145" s="6"/>
      <c r="N145" s="6"/>
      <c r="O145" s="6"/>
    </row>
    <row r="146" spans="1:15" ht="13" x14ac:dyDescent="0.15">
      <c r="A146" s="6" t="s">
        <v>616</v>
      </c>
      <c r="B146" s="6" t="s">
        <v>655</v>
      </c>
      <c r="C146" s="6"/>
      <c r="D146" s="6" t="s">
        <v>582</v>
      </c>
      <c r="E146" s="6" t="str">
        <f ca="1">IFERROR(__xludf.DUMMYFUNCTION("SPLIT(D146,"" "")"),"John")</f>
        <v>John</v>
      </c>
      <c r="F146" s="6" t="str">
        <f ca="1">IFERROR(__xludf.DUMMYFUNCTION("""COMPUTED_VALUE"""),"Harrison")</f>
        <v>Harrison</v>
      </c>
      <c r="G146" s="6">
        <v>2013</v>
      </c>
      <c r="H146" s="6"/>
      <c r="I146" s="6" t="s">
        <v>648</v>
      </c>
      <c r="J146" s="10">
        <v>1</v>
      </c>
      <c r="K146" s="6"/>
      <c r="L146" s="6"/>
      <c r="M146" s="6"/>
      <c r="N146" s="6"/>
      <c r="O146" s="6"/>
    </row>
    <row r="147" spans="1:15" ht="13" x14ac:dyDescent="0.15">
      <c r="A147" s="6" t="s">
        <v>603</v>
      </c>
      <c r="B147" s="6">
        <v>2016</v>
      </c>
      <c r="C147" s="6"/>
      <c r="D147" s="6" t="s">
        <v>582</v>
      </c>
      <c r="E147" s="6" t="str">
        <f ca="1">IFERROR(__xludf.DUMMYFUNCTION("SPLIT(D147,"" "")"),"John")</f>
        <v>John</v>
      </c>
      <c r="F147" s="6" t="str">
        <f ca="1">IFERROR(__xludf.DUMMYFUNCTION("""COMPUTED_VALUE"""),"Harrison")</f>
        <v>Harrison</v>
      </c>
      <c r="G147" s="6">
        <v>2010</v>
      </c>
      <c r="H147" s="6"/>
      <c r="I147" s="6" t="s">
        <v>710</v>
      </c>
      <c r="J147" s="10">
        <v>1</v>
      </c>
      <c r="K147" s="6"/>
      <c r="L147" s="6"/>
      <c r="M147" s="6"/>
      <c r="N147" s="6"/>
      <c r="O147" s="6"/>
    </row>
    <row r="148" spans="1:15" ht="13" x14ac:dyDescent="0.15">
      <c r="A148" s="6" t="s">
        <v>585</v>
      </c>
      <c r="B148" s="6">
        <v>2016</v>
      </c>
      <c r="C148" s="6"/>
      <c r="D148" s="6" t="s">
        <v>582</v>
      </c>
      <c r="E148" s="6" t="str">
        <f ca="1">IFERROR(__xludf.DUMMYFUNCTION("SPLIT(D148,"" "")"),"John")</f>
        <v>John</v>
      </c>
      <c r="F148" s="6" t="str">
        <f ca="1">IFERROR(__xludf.DUMMYFUNCTION("""COMPUTED_VALUE"""),"Harrison")</f>
        <v>Harrison</v>
      </c>
      <c r="G148" s="6">
        <v>2017</v>
      </c>
      <c r="H148" s="6"/>
      <c r="I148" s="6" t="s">
        <v>664</v>
      </c>
      <c r="J148" s="10">
        <v>1</v>
      </c>
      <c r="K148" s="6"/>
      <c r="L148" s="6"/>
      <c r="M148" s="6"/>
      <c r="N148" s="6"/>
      <c r="O148" s="6"/>
    </row>
    <row r="149" spans="1:15" ht="13" x14ac:dyDescent="0.15">
      <c r="A149" s="6" t="s">
        <v>606</v>
      </c>
      <c r="B149" s="6">
        <v>2016</v>
      </c>
      <c r="C149" s="6"/>
      <c r="D149" s="6" t="s">
        <v>582</v>
      </c>
      <c r="E149" s="6" t="str">
        <f ca="1">IFERROR(__xludf.DUMMYFUNCTION("SPLIT(D149,"" "")"),"John")</f>
        <v>John</v>
      </c>
      <c r="F149" s="6" t="str">
        <f ca="1">IFERROR(__xludf.DUMMYFUNCTION("""COMPUTED_VALUE"""),"Harrison")</f>
        <v>Harrison</v>
      </c>
      <c r="G149" s="6">
        <v>2011</v>
      </c>
      <c r="H149" s="6"/>
      <c r="I149" s="6" t="s">
        <v>698</v>
      </c>
      <c r="J149" s="10">
        <v>1</v>
      </c>
      <c r="K149" s="6"/>
      <c r="L149" s="6"/>
      <c r="M149" s="6"/>
      <c r="N149" s="6"/>
      <c r="O149" s="6"/>
    </row>
    <row r="150" spans="1:15" ht="13" x14ac:dyDescent="0.15">
      <c r="A150" s="6" t="s">
        <v>651</v>
      </c>
      <c r="B150" s="6">
        <v>2016</v>
      </c>
      <c r="C150" s="6"/>
      <c r="D150" s="6" t="s">
        <v>605</v>
      </c>
      <c r="E150" s="6" t="str">
        <f ca="1">IFERROR(__xludf.DUMMYFUNCTION("SPLIT(D150,"" "")"),"Hugo")</f>
        <v>Hugo</v>
      </c>
      <c r="F150" s="6" t="str">
        <f ca="1">IFERROR(__xludf.DUMMYFUNCTION("""COMPUTED_VALUE"""),"Herbelin")</f>
        <v>Herbelin</v>
      </c>
      <c r="G150" s="6">
        <v>2021</v>
      </c>
      <c r="H150" s="6"/>
      <c r="I150" s="6" t="s">
        <v>668</v>
      </c>
      <c r="J150" s="10">
        <v>1</v>
      </c>
      <c r="K150" s="6"/>
      <c r="L150" s="6"/>
      <c r="M150" s="6"/>
      <c r="N150" s="6"/>
      <c r="O150" s="6"/>
    </row>
    <row r="151" spans="1:15" ht="13" x14ac:dyDescent="0.15">
      <c r="A151" s="6" t="s">
        <v>592</v>
      </c>
      <c r="B151" s="6">
        <v>2016</v>
      </c>
      <c r="C151" s="6"/>
      <c r="D151" s="6" t="s">
        <v>605</v>
      </c>
      <c r="E151" s="6" t="str">
        <f ca="1">IFERROR(__xludf.DUMMYFUNCTION("SPLIT(D151,"" "")"),"Hugo")</f>
        <v>Hugo</v>
      </c>
      <c r="F151" s="6" t="str">
        <f ca="1">IFERROR(__xludf.DUMMYFUNCTION("""COMPUTED_VALUE"""),"Herbelin")</f>
        <v>Herbelin</v>
      </c>
      <c r="G151" s="6">
        <v>2016</v>
      </c>
      <c r="H151" s="6"/>
      <c r="I151" s="6" t="s">
        <v>774</v>
      </c>
      <c r="J151" s="10">
        <v>1</v>
      </c>
      <c r="K151" s="6"/>
      <c r="L151" s="6"/>
      <c r="M151" s="6"/>
      <c r="N151" s="6"/>
      <c r="O151" s="6"/>
    </row>
    <row r="152" spans="1:15" ht="13" x14ac:dyDescent="0.15">
      <c r="A152" s="6" t="s">
        <v>688</v>
      </c>
      <c r="B152" s="6">
        <v>2016</v>
      </c>
      <c r="C152" s="6"/>
      <c r="D152" s="6" t="s">
        <v>605</v>
      </c>
      <c r="E152" s="6" t="str">
        <f ca="1">IFERROR(__xludf.DUMMYFUNCTION("SPLIT(D152,"" "")"),"Hugo")</f>
        <v>Hugo</v>
      </c>
      <c r="F152" s="6" t="str">
        <f ca="1">IFERROR(__xludf.DUMMYFUNCTION("""COMPUTED_VALUE"""),"Herbelin")</f>
        <v>Herbelin</v>
      </c>
      <c r="G152" s="6">
        <v>2015</v>
      </c>
      <c r="H152" s="6"/>
      <c r="I152" s="6" t="s">
        <v>775</v>
      </c>
      <c r="J152" s="10">
        <v>1</v>
      </c>
      <c r="K152" s="6"/>
      <c r="L152" s="6"/>
      <c r="M152" s="6"/>
      <c r="N152" s="6"/>
      <c r="O152" s="6"/>
    </row>
    <row r="153" spans="1:15" ht="13" x14ac:dyDescent="0.15">
      <c r="A153" s="6" t="s">
        <v>166</v>
      </c>
      <c r="B153" s="6">
        <v>2016</v>
      </c>
      <c r="C153" s="6"/>
      <c r="D153" s="6" t="s">
        <v>605</v>
      </c>
      <c r="E153" s="6" t="str">
        <f ca="1">IFERROR(__xludf.DUMMYFUNCTION("SPLIT(D153,"" "")"),"Hugo")</f>
        <v>Hugo</v>
      </c>
      <c r="F153" s="6" t="str">
        <f ca="1">IFERROR(__xludf.DUMMYFUNCTION("""COMPUTED_VALUE"""),"Herbelin")</f>
        <v>Herbelin</v>
      </c>
      <c r="G153" s="6">
        <v>2012</v>
      </c>
      <c r="H153" s="6"/>
      <c r="I153" s="6" t="s">
        <v>702</v>
      </c>
      <c r="J153" s="10">
        <v>1</v>
      </c>
      <c r="K153" s="6"/>
      <c r="L153" s="6"/>
      <c r="M153" s="6"/>
      <c r="N153" s="6"/>
      <c r="O153" s="6"/>
    </row>
    <row r="154" spans="1:15" ht="13" x14ac:dyDescent="0.15">
      <c r="A154" s="6" t="s">
        <v>613</v>
      </c>
      <c r="B154" s="6">
        <v>2016</v>
      </c>
      <c r="C154" s="6"/>
      <c r="D154" s="6" t="s">
        <v>712</v>
      </c>
      <c r="E154" s="6" t="str">
        <f ca="1">IFERROR(__xludf.DUMMYFUNCTION("SPLIT(D154,"" "")"),"Nao")</f>
        <v>Nao</v>
      </c>
      <c r="F154" s="6" t="str">
        <f ca="1">IFERROR(__xludf.DUMMYFUNCTION("""COMPUTED_VALUE"""),"Hirokawa")</f>
        <v>Hirokawa</v>
      </c>
      <c r="G154" s="6">
        <v>2017</v>
      </c>
      <c r="H154" s="6"/>
      <c r="I154" s="6"/>
      <c r="J154" s="6"/>
      <c r="K154" s="6"/>
      <c r="L154" s="6"/>
      <c r="M154" s="6"/>
      <c r="N154" s="6"/>
      <c r="O154" s="6"/>
    </row>
    <row r="155" spans="1:15" ht="13" x14ac:dyDescent="0.15">
      <c r="A155" s="6" t="s">
        <v>620</v>
      </c>
      <c r="B155" s="6">
        <v>2016</v>
      </c>
      <c r="C155" s="6"/>
      <c r="D155" s="6" t="s">
        <v>691</v>
      </c>
      <c r="E155" s="6" t="str">
        <f ca="1">IFERROR(__xludf.DUMMYFUNCTION("SPLIT(D155,"" "")"),"Johannes")</f>
        <v>Johannes</v>
      </c>
      <c r="F155" s="6" t="str">
        <f ca="1">IFERROR(__xludf.DUMMYFUNCTION("""COMPUTED_VALUE"""),"Hölzl")</f>
        <v>Hölzl</v>
      </c>
      <c r="G155" s="6">
        <v>2018</v>
      </c>
      <c r="H155" s="6"/>
      <c r="I155" s="6"/>
      <c r="J155" s="6"/>
      <c r="K155" s="6"/>
      <c r="L155" s="6"/>
      <c r="M155" s="6"/>
      <c r="N155" s="6"/>
      <c r="O155" s="6"/>
    </row>
    <row r="156" spans="1:15" ht="13" x14ac:dyDescent="0.15">
      <c r="A156" s="6" t="s">
        <v>582</v>
      </c>
      <c r="B156" s="6">
        <v>2016</v>
      </c>
      <c r="C156" s="6"/>
      <c r="D156" s="6" t="s">
        <v>768</v>
      </c>
      <c r="E156" s="6" t="str">
        <f ca="1">IFERROR(__xludf.DUMMYFUNCTION("SPLIT(D156,"" "")"),"Cătălin")</f>
        <v>Cătălin</v>
      </c>
      <c r="F156" s="6" t="str">
        <f ca="1">IFERROR(__xludf.DUMMYFUNCTION("""COMPUTED_VALUE"""),"Hriţcu")</f>
        <v>Hriţcu</v>
      </c>
      <c r="G156" s="6">
        <v>2016</v>
      </c>
      <c r="H156" s="6"/>
      <c r="I156" s="6"/>
      <c r="J156" s="6"/>
      <c r="K156" s="6"/>
      <c r="L156" s="6"/>
      <c r="M156" s="6"/>
      <c r="N156" s="6"/>
      <c r="O156" s="6"/>
    </row>
    <row r="157" spans="1:15" ht="13" x14ac:dyDescent="0.15">
      <c r="A157" s="6" t="s">
        <v>605</v>
      </c>
      <c r="B157" s="6">
        <v>2016</v>
      </c>
      <c r="C157" s="6"/>
      <c r="D157" s="6" t="s">
        <v>693</v>
      </c>
      <c r="E157" s="6" t="str">
        <f ca="1">IFERROR(__xludf.DUMMYFUNCTION("SPLIT(D157,"" "")"),"Chung-Kil")</f>
        <v>Chung-Kil</v>
      </c>
      <c r="F157" s="6" t="str">
        <f ca="1">IFERROR(__xludf.DUMMYFUNCTION("""COMPUTED_VALUE"""),"Hur")</f>
        <v>Hur</v>
      </c>
      <c r="G157" s="6">
        <v>2018</v>
      </c>
      <c r="H157" s="6"/>
      <c r="I157" s="6"/>
      <c r="J157" s="6"/>
      <c r="K157" s="6"/>
      <c r="L157" s="6"/>
      <c r="M157" s="6"/>
      <c r="N157" s="6"/>
      <c r="O157" s="6"/>
    </row>
    <row r="158" spans="1:15" ht="13" x14ac:dyDescent="0.15">
      <c r="A158" s="6" t="s">
        <v>768</v>
      </c>
      <c r="B158" s="6">
        <v>2016</v>
      </c>
      <c r="C158" s="6"/>
      <c r="D158" s="6" t="s">
        <v>607</v>
      </c>
      <c r="E158" s="6" t="str">
        <f ca="1">IFERROR(__xludf.DUMMYFUNCTION("SPLIT(D158,"" "")"),"Shachar")</f>
        <v>Shachar</v>
      </c>
      <c r="F158" s="6" t="str">
        <f ca="1">IFERROR(__xludf.DUMMYFUNCTION("""COMPUTED_VALUE"""),"Itzhaky")</f>
        <v>Itzhaky</v>
      </c>
      <c r="G158" s="6">
        <v>2021</v>
      </c>
      <c r="H158" s="6"/>
      <c r="I158" s="6"/>
      <c r="J158" s="6"/>
      <c r="K158" s="6"/>
      <c r="L158" s="6"/>
      <c r="M158" s="6"/>
      <c r="N158" s="6"/>
      <c r="O158" s="6"/>
    </row>
    <row r="159" spans="1:15" ht="13" x14ac:dyDescent="0.15">
      <c r="A159" s="6" t="s">
        <v>579</v>
      </c>
      <c r="B159" s="6">
        <v>2016</v>
      </c>
      <c r="C159" s="6"/>
      <c r="D159" s="6" t="s">
        <v>654</v>
      </c>
      <c r="E159" s="6" t="str">
        <f ca="1">IFERROR(__xludf.DUMMYFUNCTION("SPLIT(D159,"" "")"),"Jean-Baptiste")</f>
        <v>Jean-Baptiste</v>
      </c>
      <c r="F159" s="6" t="str">
        <f ca="1">IFERROR(__xludf.DUMMYFUNCTION("""COMPUTED_VALUE"""),"Jeannin")</f>
        <v>Jeannin</v>
      </c>
      <c r="G159" s="6">
        <v>2019</v>
      </c>
      <c r="H159" s="6"/>
      <c r="I159" s="6"/>
      <c r="J159" s="6"/>
      <c r="K159" s="6"/>
      <c r="L159" s="6"/>
      <c r="M159" s="6"/>
      <c r="N159" s="6"/>
      <c r="O159" s="6"/>
    </row>
    <row r="160" spans="1:15" ht="13" x14ac:dyDescent="0.15">
      <c r="A160" s="6" t="s">
        <v>598</v>
      </c>
      <c r="B160" s="6">
        <v>2016</v>
      </c>
      <c r="C160" s="6"/>
      <c r="D160" s="6" t="s">
        <v>697</v>
      </c>
      <c r="E160" s="6" t="str">
        <f ca="1">IFERROR(__xludf.DUMMYFUNCTION("SPLIT(D160,"" "")"),"Jacques-Henri")</f>
        <v>Jacques-Henri</v>
      </c>
      <c r="F160" s="6" t="str">
        <f ca="1">IFERROR(__xludf.DUMMYFUNCTION("""COMPUTED_VALUE"""),"Jourdan")</f>
        <v>Jourdan</v>
      </c>
      <c r="G160" s="6">
        <v>2018</v>
      </c>
      <c r="H160" s="6"/>
      <c r="I160" s="6"/>
      <c r="J160" s="6"/>
      <c r="K160" s="6"/>
      <c r="L160" s="6"/>
      <c r="M160" s="6"/>
      <c r="N160" s="6"/>
      <c r="O160" s="6"/>
    </row>
    <row r="161" spans="1:15" ht="13" x14ac:dyDescent="0.15">
      <c r="A161" s="6" t="s">
        <v>587</v>
      </c>
      <c r="B161" s="6">
        <v>2016</v>
      </c>
      <c r="C161" s="6"/>
      <c r="D161" s="6" t="s">
        <v>579</v>
      </c>
      <c r="E161" s="6" t="str">
        <f ca="1">IFERROR(__xludf.DUMMYFUNCTION("SPLIT(D161,"" "")"),"Cezary")</f>
        <v>Cezary</v>
      </c>
      <c r="F161" s="6" t="str">
        <f ca="1">IFERROR(__xludf.DUMMYFUNCTION("""COMPUTED_VALUE"""),"Kaliszyk")</f>
        <v>Kaliszyk</v>
      </c>
      <c r="G161" s="6" t="s">
        <v>576</v>
      </c>
      <c r="H161" s="6"/>
      <c r="I161" s="6"/>
      <c r="J161" s="6"/>
      <c r="K161" s="6"/>
      <c r="L161" s="6"/>
      <c r="M161" s="6"/>
      <c r="N161" s="6"/>
      <c r="O161" s="6"/>
    </row>
    <row r="162" spans="1:15" ht="13" x14ac:dyDescent="0.15">
      <c r="A162" s="6" t="s">
        <v>656</v>
      </c>
      <c r="B162" s="6">
        <v>2016</v>
      </c>
      <c r="C162" s="6"/>
      <c r="D162" s="6" t="s">
        <v>579</v>
      </c>
      <c r="E162" s="6" t="str">
        <f ca="1">IFERROR(__xludf.DUMMYFUNCTION("SPLIT(D162,"" "")"),"Cezary")</f>
        <v>Cezary</v>
      </c>
      <c r="F162" s="6" t="str">
        <f ca="1">IFERROR(__xludf.DUMMYFUNCTION("""COMPUTED_VALUE"""),"Kaliszyk")</f>
        <v>Kaliszyk</v>
      </c>
      <c r="G162" s="6">
        <v>2019</v>
      </c>
      <c r="H162" s="6"/>
      <c r="I162" s="6"/>
      <c r="J162" s="6"/>
      <c r="K162" s="6"/>
      <c r="L162" s="6"/>
      <c r="M162" s="6"/>
      <c r="N162" s="6"/>
      <c r="O162" s="6"/>
    </row>
    <row r="163" spans="1:15" ht="13" x14ac:dyDescent="0.15">
      <c r="A163" s="6" t="s">
        <v>676</v>
      </c>
      <c r="B163" s="6">
        <v>2016</v>
      </c>
      <c r="C163" s="6"/>
      <c r="D163" s="6" t="s">
        <v>579</v>
      </c>
      <c r="E163" s="6" t="str">
        <f ca="1">IFERROR(__xludf.DUMMYFUNCTION("SPLIT(D163,"" "")"),"Cezary")</f>
        <v>Cezary</v>
      </c>
      <c r="F163" s="6" t="str">
        <f ca="1">IFERROR(__xludf.DUMMYFUNCTION("""COMPUTED_VALUE"""),"Kaliszyk")</f>
        <v>Kaliszyk</v>
      </c>
      <c r="G163" s="6">
        <v>2018</v>
      </c>
      <c r="H163" s="6"/>
      <c r="I163" s="6"/>
      <c r="J163" s="6"/>
      <c r="K163" s="6"/>
      <c r="L163" s="6"/>
      <c r="M163" s="6"/>
      <c r="N163" s="6"/>
      <c r="O163" s="6"/>
    </row>
    <row r="164" spans="1:15" ht="13" x14ac:dyDescent="0.15">
      <c r="A164" s="6" t="s">
        <v>750</v>
      </c>
      <c r="B164" s="6">
        <v>2016</v>
      </c>
      <c r="C164" s="6"/>
      <c r="D164" s="6" t="s">
        <v>579</v>
      </c>
      <c r="E164" s="6" t="str">
        <f ca="1">IFERROR(__xludf.DUMMYFUNCTION("SPLIT(D164,"" "")"),"Cezary")</f>
        <v>Cezary</v>
      </c>
      <c r="F164" s="6" t="str">
        <f ca="1">IFERROR(__xludf.DUMMYFUNCTION("""COMPUTED_VALUE"""),"Kaliszyk")</f>
        <v>Kaliszyk</v>
      </c>
      <c r="G164" s="6">
        <v>2016</v>
      </c>
      <c r="H164" s="6"/>
      <c r="I164" s="6"/>
      <c r="J164" s="6"/>
      <c r="K164" s="6"/>
      <c r="L164" s="6"/>
      <c r="M164" s="6"/>
      <c r="N164" s="6"/>
      <c r="O164" s="6"/>
    </row>
    <row r="165" spans="1:15" ht="13" x14ac:dyDescent="0.15">
      <c r="A165" s="6" t="s">
        <v>580</v>
      </c>
      <c r="B165" s="6">
        <v>2016</v>
      </c>
      <c r="C165" s="6"/>
      <c r="D165" s="6" t="s">
        <v>698</v>
      </c>
      <c r="E165" s="6" t="str">
        <f ca="1">IFERROR(__xludf.DUMMYFUNCTION("SPLIT(D165,"" "")"),"Ambrus")</f>
        <v>Ambrus</v>
      </c>
      <c r="F165" s="6" t="str">
        <f ca="1">IFERROR(__xludf.DUMMYFUNCTION("""COMPUTED_VALUE"""),"Kaposi")</f>
        <v>Kaposi</v>
      </c>
      <c r="G165" s="6">
        <v>2018</v>
      </c>
      <c r="H165" s="6"/>
      <c r="I165" s="6"/>
      <c r="J165" s="6"/>
      <c r="K165" s="6"/>
      <c r="L165" s="6"/>
      <c r="M165" s="6"/>
      <c r="N165" s="6"/>
      <c r="O165" s="6"/>
    </row>
    <row r="166" spans="1:15" ht="13" x14ac:dyDescent="0.15">
      <c r="A166" s="6" t="s">
        <v>594</v>
      </c>
      <c r="B166" s="6">
        <v>2016</v>
      </c>
      <c r="C166" s="6"/>
      <c r="D166" s="6" t="s">
        <v>598</v>
      </c>
      <c r="E166" s="6" t="str">
        <f ca="1">IFERROR(__xludf.DUMMYFUNCTION("SPLIT(D166,"" "")"),"Matt")</f>
        <v>Matt</v>
      </c>
      <c r="F166" s="6" t="str">
        <f ca="1">IFERROR(__xludf.DUMMYFUNCTION("""COMPUTED_VALUE"""),"Kaufmann")</f>
        <v>Kaufmann</v>
      </c>
      <c r="G166" s="6">
        <v>2016</v>
      </c>
      <c r="H166" s="6"/>
      <c r="I166" s="6"/>
      <c r="J166" s="6"/>
      <c r="K166" s="6"/>
      <c r="L166" s="6"/>
      <c r="M166" s="6"/>
      <c r="N166" s="6"/>
      <c r="O166" s="6"/>
    </row>
    <row r="167" spans="1:15" ht="13" x14ac:dyDescent="0.15">
      <c r="A167" s="6" t="s">
        <v>600</v>
      </c>
      <c r="B167" s="6">
        <v>2016</v>
      </c>
      <c r="C167" s="6"/>
      <c r="D167" s="6" t="s">
        <v>598</v>
      </c>
      <c r="E167" s="6" t="str">
        <f ca="1">IFERROR(__xludf.DUMMYFUNCTION("SPLIT(D167,"" "")"),"Matt")</f>
        <v>Matt</v>
      </c>
      <c r="F167" s="6" t="str">
        <f ca="1">IFERROR(__xludf.DUMMYFUNCTION("""COMPUTED_VALUE"""),"Kaufmann")</f>
        <v>Kaufmann</v>
      </c>
      <c r="G167" s="6">
        <v>2015</v>
      </c>
      <c r="H167" s="6"/>
      <c r="I167" s="6"/>
      <c r="J167" s="6"/>
      <c r="K167" s="6"/>
      <c r="L167" s="6"/>
      <c r="M167" s="6"/>
      <c r="N167" s="6"/>
      <c r="O167" s="6"/>
    </row>
    <row r="168" spans="1:15" ht="13" x14ac:dyDescent="0.15">
      <c r="A168" s="6" t="s">
        <v>623</v>
      </c>
      <c r="B168" s="6">
        <v>2016</v>
      </c>
      <c r="C168" s="6"/>
      <c r="D168" s="6" t="s">
        <v>598</v>
      </c>
      <c r="E168" s="6" t="str">
        <f ca="1">IFERROR(__xludf.DUMMYFUNCTION("SPLIT(D168,"" "")"),"Matt")</f>
        <v>Matt</v>
      </c>
      <c r="F168" s="6" t="str">
        <f ca="1">IFERROR(__xludf.DUMMYFUNCTION("""COMPUTED_VALUE"""),"Kaufmann")</f>
        <v>Kaufmann</v>
      </c>
      <c r="G168" s="6">
        <v>2014</v>
      </c>
      <c r="H168" s="6"/>
      <c r="I168" s="6"/>
      <c r="J168" s="6"/>
      <c r="K168" s="6"/>
      <c r="L168" s="6"/>
      <c r="M168" s="6"/>
      <c r="N168" s="6"/>
      <c r="O168" s="6"/>
    </row>
    <row r="169" spans="1:15" ht="13" x14ac:dyDescent="0.15">
      <c r="A169" s="6" t="s">
        <v>578</v>
      </c>
      <c r="B169" s="6">
        <v>2016</v>
      </c>
      <c r="C169" s="6"/>
      <c r="D169" s="6" t="s">
        <v>598</v>
      </c>
      <c r="E169" s="6" t="str">
        <f ca="1">IFERROR(__xludf.DUMMYFUNCTION("SPLIT(D169,"" "")"),"Matt")</f>
        <v>Matt</v>
      </c>
      <c r="F169" s="6" t="str">
        <f ca="1">IFERROR(__xludf.DUMMYFUNCTION("""COMPUTED_VALUE"""),"Kaufmann")</f>
        <v>Kaufmann</v>
      </c>
      <c r="G169" s="6" t="s">
        <v>776</v>
      </c>
      <c r="H169" s="6"/>
      <c r="I169" s="6"/>
      <c r="J169" s="6"/>
      <c r="K169" s="6"/>
      <c r="L169" s="6"/>
      <c r="M169" s="6"/>
      <c r="N169" s="6"/>
      <c r="O169" s="6"/>
    </row>
    <row r="170" spans="1:15" ht="13" x14ac:dyDescent="0.15">
      <c r="A170" s="6" t="s">
        <v>596</v>
      </c>
      <c r="B170" s="6">
        <v>2016</v>
      </c>
      <c r="C170" s="6"/>
      <c r="D170" s="6" t="s">
        <v>598</v>
      </c>
      <c r="E170" s="6" t="str">
        <f ca="1">IFERROR(__xludf.DUMMYFUNCTION("SPLIT(D170,"" "")"),"Matt")</f>
        <v>Matt</v>
      </c>
      <c r="F170" s="6" t="str">
        <f ca="1">IFERROR(__xludf.DUMMYFUNCTION("""COMPUTED_VALUE"""),"Kaufmann")</f>
        <v>Kaufmann</v>
      </c>
      <c r="G170" s="6">
        <v>2017</v>
      </c>
      <c r="H170" s="6"/>
      <c r="I170" s="6"/>
      <c r="J170" s="6"/>
      <c r="K170" s="6"/>
      <c r="L170" s="6"/>
      <c r="M170" s="6"/>
      <c r="N170" s="6"/>
      <c r="O170" s="6"/>
    </row>
    <row r="171" spans="1:15" ht="13" x14ac:dyDescent="0.15">
      <c r="A171" s="6" t="s">
        <v>591</v>
      </c>
      <c r="B171" s="6">
        <v>2016</v>
      </c>
      <c r="C171" s="6"/>
      <c r="D171" s="6" t="s">
        <v>598</v>
      </c>
      <c r="E171" s="6" t="str">
        <f ca="1">IFERROR(__xludf.DUMMYFUNCTION("SPLIT(D171,"" "")"),"Matt")</f>
        <v>Matt</v>
      </c>
      <c r="F171" s="6" t="str">
        <f ca="1">IFERROR(__xludf.DUMMYFUNCTION("""COMPUTED_VALUE"""),"Kaufmann")</f>
        <v>Kaufmann</v>
      </c>
      <c r="G171" s="6">
        <v>2012</v>
      </c>
      <c r="H171" s="6"/>
      <c r="I171" s="6"/>
      <c r="J171" s="6"/>
      <c r="K171" s="6"/>
      <c r="L171" s="6"/>
      <c r="M171" s="6"/>
      <c r="N171" s="6"/>
      <c r="O171" s="6"/>
    </row>
    <row r="172" spans="1:15" ht="13" x14ac:dyDescent="0.15">
      <c r="A172" s="6" t="s">
        <v>622</v>
      </c>
      <c r="B172" s="6">
        <v>2016</v>
      </c>
      <c r="C172" s="6"/>
      <c r="D172" s="6" t="s">
        <v>598</v>
      </c>
      <c r="E172" s="6" t="str">
        <f ca="1">IFERROR(__xludf.DUMMYFUNCTION("SPLIT(D172,"" "")"),"Matt")</f>
        <v>Matt</v>
      </c>
      <c r="F172" s="6" t="str">
        <f ca="1">IFERROR(__xludf.DUMMYFUNCTION("""COMPUTED_VALUE"""),"Kaufmann")</f>
        <v>Kaufmann</v>
      </c>
      <c r="G172" s="6">
        <v>2011</v>
      </c>
      <c r="H172" s="6"/>
      <c r="I172" s="6"/>
      <c r="J172" s="6"/>
      <c r="K172" s="6"/>
      <c r="L172" s="6"/>
      <c r="M172" s="6"/>
      <c r="N172" s="6"/>
      <c r="O172" s="6"/>
    </row>
    <row r="173" spans="1:15" ht="13" x14ac:dyDescent="0.15">
      <c r="A173" s="6" t="s">
        <v>45</v>
      </c>
      <c r="B173" s="6">
        <v>2016</v>
      </c>
      <c r="C173" s="6"/>
      <c r="D173" s="6" t="s">
        <v>610</v>
      </c>
      <c r="E173" s="6" t="str">
        <f ca="1">IFERROR(__xludf.DUMMYFUNCTION("SPLIT(D173,"" "")"),"Chantal")</f>
        <v>Chantal</v>
      </c>
      <c r="F173" s="6" t="str">
        <f ca="1">IFERROR(__xludf.DUMMYFUNCTION("""COMPUTED_VALUE"""),"Keller")</f>
        <v>Keller</v>
      </c>
      <c r="G173" s="6">
        <v>2021</v>
      </c>
      <c r="H173" s="6"/>
      <c r="I173" s="6"/>
      <c r="J173" s="6"/>
      <c r="K173" s="6"/>
      <c r="L173" s="6"/>
      <c r="M173" s="6"/>
      <c r="N173" s="6"/>
      <c r="O173" s="6"/>
    </row>
    <row r="174" spans="1:15" ht="13" x14ac:dyDescent="0.15">
      <c r="A174" s="6" t="s">
        <v>675</v>
      </c>
      <c r="B174" s="6">
        <v>2016</v>
      </c>
      <c r="C174" s="6"/>
      <c r="D174" s="6" t="s">
        <v>610</v>
      </c>
      <c r="E174" s="6" t="str">
        <f ca="1">IFERROR(__xludf.DUMMYFUNCTION("SPLIT(D174,"" "")"),"Chantal")</f>
        <v>Chantal</v>
      </c>
      <c r="F174" s="6" t="str">
        <f ca="1">IFERROR(__xludf.DUMMYFUNCTION("""COMPUTED_VALUE"""),"Keller")</f>
        <v>Keller</v>
      </c>
      <c r="G174" s="6">
        <v>2018</v>
      </c>
      <c r="H174" s="6"/>
      <c r="I174" s="6"/>
      <c r="J174" s="6"/>
      <c r="K174" s="6"/>
      <c r="L174" s="6"/>
      <c r="M174" s="6"/>
      <c r="N174" s="6"/>
      <c r="O174" s="6"/>
    </row>
    <row r="175" spans="1:15" ht="13" x14ac:dyDescent="0.15">
      <c r="A175" s="6" t="s">
        <v>747</v>
      </c>
      <c r="B175" s="6">
        <v>2016</v>
      </c>
      <c r="C175" s="6"/>
      <c r="D175" s="6" t="s">
        <v>587</v>
      </c>
      <c r="E175" s="6" t="str">
        <f ca="1">IFERROR(__xludf.DUMMYFUNCTION("SPLIT(D175,"" "")"),"Gerwin")</f>
        <v>Gerwin</v>
      </c>
      <c r="F175" s="6" t="str">
        <f ca="1">IFERROR(__xludf.DUMMYFUNCTION("""COMPUTED_VALUE"""),"Klein")</f>
        <v>Klein</v>
      </c>
      <c r="G175" s="6">
        <v>2019</v>
      </c>
      <c r="H175" s="6"/>
      <c r="I175" s="6"/>
      <c r="J175" s="6"/>
      <c r="K175" s="6"/>
      <c r="L175" s="6"/>
      <c r="M175" s="6"/>
      <c r="N175" s="6"/>
      <c r="O175" s="6"/>
    </row>
    <row r="176" spans="1:15" ht="13" x14ac:dyDescent="0.15">
      <c r="A176" s="6" t="s">
        <v>634</v>
      </c>
      <c r="B176" s="6">
        <v>2016</v>
      </c>
      <c r="C176" s="6"/>
      <c r="D176" s="6" t="s">
        <v>587</v>
      </c>
      <c r="E176" s="6" t="str">
        <f ca="1">IFERROR(__xludf.DUMMYFUNCTION("SPLIT(D176,"" "")"),"Gerwin")</f>
        <v>Gerwin</v>
      </c>
      <c r="F176" s="6" t="str">
        <f ca="1">IFERROR(__xludf.DUMMYFUNCTION("""COMPUTED_VALUE"""),"Klein")</f>
        <v>Klein</v>
      </c>
      <c r="G176" s="6">
        <v>2016</v>
      </c>
      <c r="H176" s="6"/>
      <c r="I176" s="6"/>
      <c r="J176" s="6"/>
      <c r="K176" s="6"/>
      <c r="L176" s="6"/>
      <c r="M176" s="6"/>
      <c r="N176" s="6"/>
      <c r="O176" s="6"/>
    </row>
    <row r="177" spans="1:15" ht="13" x14ac:dyDescent="0.15">
      <c r="A177" s="6" t="s">
        <v>644</v>
      </c>
      <c r="B177" s="6">
        <v>2016</v>
      </c>
      <c r="C177" s="6"/>
      <c r="D177" s="6" t="s">
        <v>587</v>
      </c>
      <c r="E177" s="6" t="str">
        <f ca="1">IFERROR(__xludf.DUMMYFUNCTION("SPLIT(D177,"" "")"),"Gerwin")</f>
        <v>Gerwin</v>
      </c>
      <c r="F177" s="6" t="str">
        <f ca="1">IFERROR(__xludf.DUMMYFUNCTION("""COMPUTED_VALUE"""),"Klein")</f>
        <v>Klein</v>
      </c>
      <c r="G177" s="6">
        <v>2015</v>
      </c>
      <c r="H177" s="6"/>
      <c r="I177" s="6"/>
      <c r="J177" s="6"/>
      <c r="K177" s="6"/>
      <c r="L177" s="6"/>
      <c r="M177" s="6"/>
      <c r="N177" s="6"/>
      <c r="O177" s="6"/>
    </row>
    <row r="178" spans="1:15" ht="13" x14ac:dyDescent="0.15">
      <c r="A178" s="6" t="s">
        <v>626</v>
      </c>
      <c r="B178" s="6">
        <v>2016</v>
      </c>
      <c r="C178" s="6"/>
      <c r="D178" s="6" t="s">
        <v>587</v>
      </c>
      <c r="E178" s="6" t="str">
        <f ca="1">IFERROR(__xludf.DUMMYFUNCTION("SPLIT(D178,"" "")"),"Gerwin")</f>
        <v>Gerwin</v>
      </c>
      <c r="F178" s="6" t="str">
        <f ca="1">IFERROR(__xludf.DUMMYFUNCTION("""COMPUTED_VALUE"""),"Klein")</f>
        <v>Klein</v>
      </c>
      <c r="G178" s="6" t="s">
        <v>724</v>
      </c>
      <c r="H178" s="6"/>
      <c r="I178" s="6"/>
      <c r="J178" s="6"/>
      <c r="K178" s="6"/>
      <c r="L178" s="6"/>
      <c r="M178" s="6"/>
      <c r="N178" s="6"/>
      <c r="O178" s="6"/>
    </row>
    <row r="179" spans="1:15" ht="13" x14ac:dyDescent="0.15">
      <c r="A179" s="6" t="s">
        <v>637</v>
      </c>
      <c r="B179" s="6">
        <v>2016</v>
      </c>
      <c r="C179" s="6"/>
      <c r="D179" s="6" t="s">
        <v>587</v>
      </c>
      <c r="E179" s="6" t="str">
        <f ca="1">IFERROR(__xludf.DUMMYFUNCTION("SPLIT(D179,"" "")"),"Gerwin")</f>
        <v>Gerwin</v>
      </c>
      <c r="F179" s="6" t="str">
        <f ca="1">IFERROR(__xludf.DUMMYFUNCTION("""COMPUTED_VALUE"""),"Klein")</f>
        <v>Klein</v>
      </c>
      <c r="G179" s="6">
        <v>2013</v>
      </c>
      <c r="H179" s="6"/>
      <c r="I179" s="6"/>
      <c r="J179" s="6"/>
      <c r="K179" s="6"/>
      <c r="L179" s="6"/>
      <c r="M179" s="6"/>
      <c r="N179" s="6"/>
      <c r="O179" s="6"/>
    </row>
    <row r="180" spans="1:15" ht="13" x14ac:dyDescent="0.15">
      <c r="A180" s="6" t="s">
        <v>604</v>
      </c>
      <c r="B180" s="6">
        <v>2016</v>
      </c>
      <c r="C180" s="6"/>
      <c r="D180" s="6" t="s">
        <v>587</v>
      </c>
      <c r="E180" s="6" t="str">
        <f ca="1">IFERROR(__xludf.DUMMYFUNCTION("SPLIT(D180,"" "")"),"Gerwin")</f>
        <v>Gerwin</v>
      </c>
      <c r="F180" s="6" t="str">
        <f ca="1">IFERROR(__xludf.DUMMYFUNCTION("""COMPUTED_VALUE"""),"Klein")</f>
        <v>Klein</v>
      </c>
      <c r="G180" s="6">
        <v>2010</v>
      </c>
      <c r="H180" s="6"/>
      <c r="I180" s="6"/>
      <c r="J180" s="6"/>
      <c r="K180" s="6"/>
      <c r="L180" s="6"/>
      <c r="M180" s="6"/>
      <c r="N180" s="6"/>
      <c r="O180" s="6"/>
    </row>
    <row r="181" spans="1:15" ht="13" x14ac:dyDescent="0.15">
      <c r="A181" s="6" t="s">
        <v>687</v>
      </c>
      <c r="B181" s="6">
        <v>2016</v>
      </c>
      <c r="C181" s="6"/>
      <c r="D181" s="6" t="s">
        <v>587</v>
      </c>
      <c r="E181" s="6" t="str">
        <f ca="1">IFERROR(__xludf.DUMMYFUNCTION("SPLIT(D181,"" "")"),"Gerwin")</f>
        <v>Gerwin</v>
      </c>
      <c r="F181" s="6" t="str">
        <f ca="1">IFERROR(__xludf.DUMMYFUNCTION("""COMPUTED_VALUE"""),"Klein")</f>
        <v>Klein</v>
      </c>
      <c r="G181" s="6">
        <v>2012</v>
      </c>
      <c r="H181" s="6"/>
      <c r="I181" s="6"/>
      <c r="J181" s="6"/>
      <c r="K181" s="6"/>
      <c r="L181" s="6"/>
      <c r="M181" s="6"/>
      <c r="N181" s="6"/>
      <c r="O181" s="6"/>
    </row>
    <row r="182" spans="1:15" ht="13" x14ac:dyDescent="0.15">
      <c r="A182" s="6" t="s">
        <v>603</v>
      </c>
      <c r="B182" s="6">
        <v>2015</v>
      </c>
      <c r="C182" s="6"/>
      <c r="D182" s="6" t="s">
        <v>587</v>
      </c>
      <c r="E182" s="6" t="str">
        <f ca="1">IFERROR(__xludf.DUMMYFUNCTION("SPLIT(D182,"" "")"),"Gerwin")</f>
        <v>Gerwin</v>
      </c>
      <c r="F182" s="6" t="str">
        <f ca="1">IFERROR(__xludf.DUMMYFUNCTION("""COMPUTED_VALUE"""),"Klein")</f>
        <v>Klein</v>
      </c>
      <c r="G182" s="6">
        <v>2011</v>
      </c>
      <c r="H182" s="6"/>
      <c r="I182" s="6"/>
      <c r="J182" s="6"/>
      <c r="K182" s="6"/>
      <c r="L182" s="6"/>
      <c r="M182" s="6"/>
      <c r="N182" s="6"/>
      <c r="O182" s="6"/>
    </row>
    <row r="183" spans="1:15" ht="13" x14ac:dyDescent="0.15">
      <c r="A183" s="6" t="s">
        <v>635</v>
      </c>
      <c r="B183" s="6">
        <v>2015</v>
      </c>
      <c r="C183" s="6"/>
      <c r="D183" s="6" t="s">
        <v>612</v>
      </c>
      <c r="E183" s="6" t="str">
        <f ca="1">IFERROR(__xludf.DUMMYFUNCTION("SPLIT(D183,"" "")"),"Michael")</f>
        <v>Michael</v>
      </c>
      <c r="F183" s="6" t="str">
        <f ca="1">IFERROR(__xludf.DUMMYFUNCTION("""COMPUTED_VALUE"""),"Kohlhase")</f>
        <v>Kohlhase</v>
      </c>
      <c r="G183" s="6">
        <v>2021</v>
      </c>
      <c r="H183" s="6"/>
      <c r="I183" s="6"/>
      <c r="J183" s="6"/>
      <c r="K183" s="6"/>
      <c r="L183" s="6"/>
      <c r="M183" s="6"/>
      <c r="N183" s="6"/>
      <c r="O183" s="6"/>
    </row>
    <row r="184" spans="1:15" ht="13" x14ac:dyDescent="0.15">
      <c r="A184" s="6" t="s">
        <v>643</v>
      </c>
      <c r="B184" s="6">
        <v>2015</v>
      </c>
      <c r="C184" s="6"/>
      <c r="D184" s="6" t="s">
        <v>774</v>
      </c>
      <c r="E184" s="6" t="str">
        <f ca="1">IFERROR(__xludf.DUMMYFUNCTION("SPLIT(D184,"" "")"),"Alexander")</f>
        <v>Alexander</v>
      </c>
      <c r="F184" s="6" t="str">
        <f ca="1">IFERROR(__xludf.DUMMYFUNCTION("""COMPUTED_VALUE"""),"Krauss")</f>
        <v>Krauss</v>
      </c>
      <c r="G184" s="6">
        <v>2014</v>
      </c>
      <c r="H184" s="6"/>
      <c r="I184" s="6"/>
      <c r="J184" s="6"/>
      <c r="K184" s="6"/>
      <c r="L184" s="6"/>
      <c r="M184" s="6"/>
      <c r="N184" s="6"/>
      <c r="O184" s="6"/>
    </row>
    <row r="185" spans="1:15" ht="13" x14ac:dyDescent="0.15">
      <c r="A185" s="6" t="s">
        <v>606</v>
      </c>
      <c r="B185" s="6">
        <v>2015</v>
      </c>
      <c r="C185" s="6"/>
      <c r="D185" s="6" t="s">
        <v>701</v>
      </c>
      <c r="E185" s="6" t="str">
        <f ca="1">IFERROR(__xludf.DUMMYFUNCTION("SPLIT(D185,"" "")"),"Ramana")</f>
        <v>Ramana</v>
      </c>
      <c r="F185" s="6" t="str">
        <f ca="1">IFERROR(__xludf.DUMMYFUNCTION("""COMPUTED_VALUE"""),"Kumar")</f>
        <v>Kumar</v>
      </c>
      <c r="G185" s="6">
        <v>2014</v>
      </c>
      <c r="H185" s="6"/>
      <c r="I185" s="6"/>
      <c r="J185" s="6"/>
      <c r="K185" s="6"/>
      <c r="L185" s="6"/>
      <c r="M185" s="6"/>
      <c r="N185" s="6"/>
      <c r="O185" s="6"/>
    </row>
    <row r="186" spans="1:15" ht="13" x14ac:dyDescent="0.15">
      <c r="A186" s="6" t="s">
        <v>651</v>
      </c>
      <c r="B186" s="6">
        <v>2015</v>
      </c>
      <c r="C186" s="6"/>
      <c r="D186" s="6" t="s">
        <v>614</v>
      </c>
      <c r="E186" s="6" t="str">
        <f ca="1">IFERROR(__xludf.DUMMYFUNCTION("SPLIT(D186,"" "")"),"Peter")</f>
        <v>Peter</v>
      </c>
      <c r="F186" s="6" t="str">
        <f ca="1">IFERROR(__xludf.DUMMYFUNCTION("""COMPUTED_VALUE"""),"Lammich")</f>
        <v>Lammich</v>
      </c>
      <c r="G186" s="6">
        <v>2021</v>
      </c>
      <c r="H186" s="6"/>
      <c r="I186" s="6"/>
      <c r="J186" s="6"/>
      <c r="K186" s="6"/>
      <c r="L186" s="6"/>
      <c r="M186" s="6"/>
      <c r="N186" s="6"/>
      <c r="O186" s="6"/>
    </row>
    <row r="187" spans="1:15" ht="13" x14ac:dyDescent="0.15">
      <c r="A187" s="6" t="s">
        <v>624</v>
      </c>
      <c r="B187" s="6">
        <v>2015</v>
      </c>
      <c r="C187" s="6"/>
      <c r="D187" s="6" t="s">
        <v>717</v>
      </c>
      <c r="E187" s="6" t="str">
        <f ca="1">IFERROR(__xludf.DUMMYFUNCTION("SPLIT(D187,"" "")"),"Mark")</f>
        <v>Mark</v>
      </c>
      <c r="F187" s="6" t="str">
        <f ca="1">IFERROR(__xludf.DUMMYFUNCTION("""COMPUTED_VALUE"""),"Lawford")</f>
        <v>Lawford</v>
      </c>
      <c r="G187" s="6">
        <v>2017</v>
      </c>
      <c r="H187" s="6"/>
      <c r="I187" s="6"/>
      <c r="J187" s="6"/>
      <c r="K187" s="6"/>
      <c r="L187" s="6"/>
      <c r="M187" s="6"/>
      <c r="N187" s="6"/>
      <c r="O187" s="6"/>
    </row>
    <row r="188" spans="1:15" ht="13" x14ac:dyDescent="0.15">
      <c r="A188" s="6" t="s">
        <v>677</v>
      </c>
      <c r="B188" s="6">
        <v>2015</v>
      </c>
      <c r="C188" s="6"/>
      <c r="D188" s="6" t="s">
        <v>656</v>
      </c>
      <c r="E188" s="6" t="str">
        <f ca="1">IFERROR(__xludf.DUMMYFUNCTION("SPLIT(D188,"" "")"),"Xavier")</f>
        <v>Xavier</v>
      </c>
      <c r="F188" s="6" t="str">
        <f ca="1">IFERROR(__xludf.DUMMYFUNCTION("""COMPUTED_VALUE"""),"Leroy")</f>
        <v>Leroy</v>
      </c>
      <c r="G188" s="6">
        <v>2016</v>
      </c>
      <c r="H188" s="6"/>
      <c r="I188" s="6"/>
      <c r="J188" s="6"/>
      <c r="K188" s="6"/>
      <c r="L188" s="6"/>
      <c r="M188" s="6"/>
      <c r="N188" s="6"/>
      <c r="O188" s="6"/>
    </row>
    <row r="189" spans="1:15" ht="13" x14ac:dyDescent="0.15">
      <c r="A189" s="6" t="s">
        <v>615</v>
      </c>
      <c r="B189" s="6">
        <v>2015</v>
      </c>
      <c r="C189" s="6"/>
      <c r="D189" s="6" t="s">
        <v>656</v>
      </c>
      <c r="E189" s="6" t="str">
        <f ca="1">IFERROR(__xludf.DUMMYFUNCTION("SPLIT(D189,"" "")"),"Xavier")</f>
        <v>Xavier</v>
      </c>
      <c r="F189" s="6" t="str">
        <f ca="1">IFERROR(__xludf.DUMMYFUNCTION("""COMPUTED_VALUE"""),"Leroy")</f>
        <v>Leroy</v>
      </c>
      <c r="G189" s="6">
        <v>2010</v>
      </c>
      <c r="H189" s="6"/>
      <c r="I189" s="6"/>
      <c r="J189" s="6"/>
      <c r="K189" s="6"/>
      <c r="L189" s="6"/>
      <c r="M189" s="6"/>
      <c r="N189" s="6"/>
      <c r="O189" s="6"/>
    </row>
    <row r="190" spans="1:15" ht="13" x14ac:dyDescent="0.15">
      <c r="A190" s="6" t="s">
        <v>681</v>
      </c>
      <c r="B190" s="6">
        <v>2015</v>
      </c>
      <c r="C190" s="6"/>
      <c r="D190" s="6" t="s">
        <v>777</v>
      </c>
      <c r="E190" s="6" t="s">
        <v>778</v>
      </c>
      <c r="F190" s="6" t="s">
        <v>779</v>
      </c>
      <c r="G190" s="6">
        <v>2010</v>
      </c>
      <c r="H190" s="6"/>
      <c r="I190" s="6"/>
      <c r="J190" s="6"/>
      <c r="K190" s="6"/>
      <c r="L190" s="6"/>
      <c r="M190" s="6"/>
      <c r="N190" s="6"/>
      <c r="O190" s="6"/>
    </row>
    <row r="191" spans="1:15" ht="13" x14ac:dyDescent="0.15">
      <c r="A191" s="6" t="s">
        <v>611</v>
      </c>
      <c r="B191" s="6">
        <v>2015</v>
      </c>
      <c r="C191" s="6"/>
      <c r="D191" s="6" t="s">
        <v>777</v>
      </c>
      <c r="E191" s="6" t="s">
        <v>778</v>
      </c>
      <c r="F191" s="6" t="s">
        <v>779</v>
      </c>
      <c r="G191" s="6">
        <v>2012</v>
      </c>
      <c r="H191" s="6"/>
      <c r="I191" s="6"/>
      <c r="J191" s="6"/>
      <c r="K191" s="6"/>
      <c r="L191" s="6"/>
      <c r="M191" s="6"/>
      <c r="N191" s="6"/>
      <c r="O191" s="6"/>
    </row>
    <row r="192" spans="1:15" ht="13" x14ac:dyDescent="0.15">
      <c r="A192" s="6" t="s">
        <v>613</v>
      </c>
      <c r="B192" s="6">
        <v>2015</v>
      </c>
      <c r="C192" s="6"/>
      <c r="D192" s="6" t="s">
        <v>631</v>
      </c>
      <c r="E192" s="6" t="str">
        <f ca="1">IFERROR(__xludf.DUMMYFUNCTION("SPLIT(D192,"" "")"),"Joe")</f>
        <v>Joe</v>
      </c>
      <c r="F192" s="6" t="str">
        <f ca="1">IFERROR(__xludf.DUMMYFUNCTION("""COMPUTED_VALUE"""),"Leslie-Hurd")</f>
        <v>Leslie-Hurd</v>
      </c>
      <c r="G192" s="6">
        <v>2019</v>
      </c>
      <c r="H192" s="6"/>
      <c r="I192" s="6"/>
      <c r="J192" s="6"/>
      <c r="K192" s="6"/>
      <c r="L192" s="6"/>
      <c r="M192" s="6"/>
      <c r="N192" s="6"/>
      <c r="O192" s="6"/>
    </row>
    <row r="193" spans="1:15" ht="13" x14ac:dyDescent="0.15">
      <c r="A193" s="6" t="s">
        <v>715</v>
      </c>
      <c r="B193" s="6">
        <v>2015</v>
      </c>
      <c r="C193" s="6"/>
      <c r="D193" s="6" t="s">
        <v>631</v>
      </c>
      <c r="E193" s="6" t="str">
        <f ca="1">IFERROR(__xludf.DUMMYFUNCTION("SPLIT(D193,"" "")"),"Joe")</f>
        <v>Joe</v>
      </c>
      <c r="F193" s="6" t="str">
        <f ca="1">IFERROR(__xludf.DUMMYFUNCTION("""COMPUTED_VALUE"""),"Leslie-Hurd")</f>
        <v>Leslie-Hurd</v>
      </c>
      <c r="G193" s="6">
        <v>2014</v>
      </c>
      <c r="H193" s="6"/>
      <c r="I193" s="6"/>
      <c r="J193" s="6"/>
      <c r="K193" s="6"/>
      <c r="L193" s="6"/>
      <c r="M193" s="6"/>
      <c r="N193" s="6"/>
      <c r="O193" s="6"/>
    </row>
    <row r="194" spans="1:15" ht="13" x14ac:dyDescent="0.15">
      <c r="A194" s="6" t="s">
        <v>602</v>
      </c>
      <c r="B194" s="6">
        <v>2015</v>
      </c>
      <c r="C194" s="6"/>
      <c r="D194" s="6" t="s">
        <v>676</v>
      </c>
      <c r="E194" s="6" t="str">
        <f ca="1">IFERROR(__xludf.DUMMYFUNCTION("SPLIT(D194,"" "")"),"Andreas")</f>
        <v>Andreas</v>
      </c>
      <c r="F194" s="6" t="str">
        <f ca="1">IFERROR(__xludf.DUMMYFUNCTION("""COMPUTED_VALUE"""),"Lochbihler")</f>
        <v>Lochbihler</v>
      </c>
      <c r="G194" s="6">
        <v>2016</v>
      </c>
      <c r="H194" s="6"/>
      <c r="I194" s="6"/>
      <c r="J194" s="6"/>
      <c r="K194" s="6"/>
      <c r="L194" s="6"/>
      <c r="M194" s="6"/>
      <c r="N194" s="6"/>
      <c r="O194" s="6"/>
    </row>
    <row r="195" spans="1:15" ht="13" x14ac:dyDescent="0.15">
      <c r="A195" s="6" t="s">
        <v>582</v>
      </c>
      <c r="B195" s="6">
        <v>2015</v>
      </c>
      <c r="C195" s="6"/>
      <c r="D195" s="6" t="s">
        <v>676</v>
      </c>
      <c r="E195" s="6" t="str">
        <f ca="1">IFERROR(__xludf.DUMMYFUNCTION("SPLIT(D195,"" "")"),"Andreas")</f>
        <v>Andreas</v>
      </c>
      <c r="F195" s="6" t="str">
        <f ca="1">IFERROR(__xludf.DUMMYFUNCTION("""COMPUTED_VALUE"""),"Lochbihler")</f>
        <v>Lochbihler</v>
      </c>
      <c r="G195" s="6">
        <v>2017</v>
      </c>
      <c r="H195" s="6"/>
      <c r="I195" s="6"/>
      <c r="J195" s="6"/>
      <c r="K195" s="6"/>
      <c r="L195" s="6"/>
      <c r="M195" s="6"/>
      <c r="N195" s="6"/>
      <c r="O195" s="6"/>
    </row>
    <row r="196" spans="1:15" ht="13" x14ac:dyDescent="0.15">
      <c r="A196" s="6" t="s">
        <v>605</v>
      </c>
      <c r="B196" s="6">
        <v>2015</v>
      </c>
      <c r="C196" s="6"/>
      <c r="D196" s="6" t="s">
        <v>750</v>
      </c>
      <c r="E196" s="6" t="str">
        <f ca="1">IFERROR(__xludf.DUMMYFUNCTION("SPLIT(D196,"" "")"),"Frédéric")</f>
        <v>Frédéric</v>
      </c>
      <c r="F196" s="6" t="str">
        <f ca="1">IFERROR(__xludf.DUMMYFUNCTION("""COMPUTED_VALUE"""),"Loulergue")</f>
        <v>Loulergue</v>
      </c>
      <c r="G196" s="6">
        <v>2016</v>
      </c>
      <c r="H196" s="6"/>
      <c r="I196" s="6"/>
      <c r="J196" s="6"/>
      <c r="K196" s="6"/>
      <c r="L196" s="6"/>
      <c r="M196" s="6"/>
      <c r="N196" s="6"/>
      <c r="O196" s="6"/>
    </row>
    <row r="197" spans="1:15" ht="13" x14ac:dyDescent="0.15">
      <c r="A197" s="6" t="s">
        <v>598</v>
      </c>
      <c r="B197" s="6">
        <v>2015</v>
      </c>
      <c r="C197" s="6"/>
      <c r="D197" s="6" t="s">
        <v>580</v>
      </c>
      <c r="E197" s="6" t="str">
        <f ca="1">IFERROR(__xludf.DUMMYFUNCTION("SPLIT(D197,"" "")"),"Assia")</f>
        <v>Assia</v>
      </c>
      <c r="F197" s="6" t="str">
        <f ca="1">IFERROR(__xludf.DUMMYFUNCTION("""COMPUTED_VALUE"""),"Mahboubi")</f>
        <v>Mahboubi</v>
      </c>
      <c r="G197" s="6">
        <v>2021</v>
      </c>
      <c r="H197" s="6"/>
      <c r="I197" s="6"/>
      <c r="J197" s="6"/>
      <c r="K197" s="6"/>
      <c r="L197" s="6"/>
      <c r="M197" s="6"/>
      <c r="N197" s="6"/>
      <c r="O197" s="6"/>
    </row>
    <row r="198" spans="1:15" ht="13" x14ac:dyDescent="0.15">
      <c r="A198" s="6" t="s">
        <v>587</v>
      </c>
      <c r="B198" s="6">
        <v>2015</v>
      </c>
      <c r="C198" s="6"/>
      <c r="D198" s="6" t="s">
        <v>580</v>
      </c>
      <c r="E198" s="6" t="str">
        <f ca="1">IFERROR(__xludf.DUMMYFUNCTION("SPLIT(D198,"" "")"),"Assia")</f>
        <v>Assia</v>
      </c>
      <c r="F198" s="6" t="str">
        <f ca="1">IFERROR(__xludf.DUMMYFUNCTION("""COMPUTED_VALUE"""),"Mahboubi")</f>
        <v>Mahboubi</v>
      </c>
      <c r="G198" s="6">
        <v>2019</v>
      </c>
      <c r="H198" s="6"/>
      <c r="I198" s="6"/>
      <c r="J198" s="6"/>
      <c r="K198" s="6"/>
      <c r="L198" s="6"/>
      <c r="M198" s="6"/>
      <c r="N198" s="6"/>
      <c r="O198" s="6"/>
    </row>
    <row r="199" spans="1:15" ht="13" x14ac:dyDescent="0.15">
      <c r="A199" s="6" t="s">
        <v>50</v>
      </c>
      <c r="B199" s="6">
        <v>2015</v>
      </c>
      <c r="C199" s="6"/>
      <c r="D199" s="6" t="s">
        <v>580</v>
      </c>
      <c r="E199" s="6" t="str">
        <f ca="1">IFERROR(__xludf.DUMMYFUNCTION("SPLIT(D199,"" "")"),"Assia")</f>
        <v>Assia</v>
      </c>
      <c r="F199" s="6" t="str">
        <f ca="1">IFERROR(__xludf.DUMMYFUNCTION("""COMPUTED_VALUE"""),"Mahboubi")</f>
        <v>Mahboubi</v>
      </c>
      <c r="G199" s="6" t="s">
        <v>617</v>
      </c>
      <c r="H199" s="6"/>
      <c r="I199" s="6"/>
      <c r="J199" s="6"/>
      <c r="K199" s="6"/>
      <c r="L199" s="6"/>
      <c r="M199" s="6"/>
      <c r="N199" s="6"/>
      <c r="O199" s="6"/>
    </row>
    <row r="200" spans="1:15" ht="13" x14ac:dyDescent="0.15">
      <c r="A200" s="6" t="s">
        <v>578</v>
      </c>
      <c r="B200" s="6">
        <v>2015</v>
      </c>
      <c r="C200" s="6"/>
      <c r="D200" s="6" t="s">
        <v>580</v>
      </c>
      <c r="E200" s="6" t="str">
        <f ca="1">IFERROR(__xludf.DUMMYFUNCTION("SPLIT(D200,"" "")"),"Assia")</f>
        <v>Assia</v>
      </c>
      <c r="F200" s="6" t="str">
        <f ca="1">IFERROR(__xludf.DUMMYFUNCTION("""COMPUTED_VALUE"""),"Mahboubi")</f>
        <v>Mahboubi</v>
      </c>
      <c r="G200" s="6">
        <v>2016</v>
      </c>
      <c r="H200" s="6"/>
      <c r="I200" s="6"/>
      <c r="J200" s="6"/>
      <c r="K200" s="6"/>
      <c r="L200" s="6"/>
      <c r="M200" s="6"/>
      <c r="N200" s="6"/>
      <c r="O200" s="6"/>
    </row>
    <row r="201" spans="1:15" ht="13" x14ac:dyDescent="0.15">
      <c r="A201" s="6" t="s">
        <v>596</v>
      </c>
      <c r="B201" s="6">
        <v>2015</v>
      </c>
      <c r="C201" s="6"/>
      <c r="D201" s="6" t="s">
        <v>580</v>
      </c>
      <c r="E201" s="6" t="str">
        <f ca="1">IFERROR(__xludf.DUMMYFUNCTION("SPLIT(D201,"" "")"),"Assia")</f>
        <v>Assia</v>
      </c>
      <c r="F201" s="6" t="str">
        <f ca="1">IFERROR(__xludf.DUMMYFUNCTION("""COMPUTED_VALUE"""),"Mahboubi")</f>
        <v>Mahboubi</v>
      </c>
      <c r="G201" s="6">
        <v>2014</v>
      </c>
      <c r="H201" s="6"/>
      <c r="I201" s="6"/>
      <c r="J201" s="6"/>
      <c r="K201" s="6"/>
      <c r="L201" s="6"/>
      <c r="M201" s="6"/>
      <c r="N201" s="6"/>
      <c r="O201" s="6"/>
    </row>
    <row r="202" spans="1:15" ht="13" x14ac:dyDescent="0.15">
      <c r="A202" s="6" t="s">
        <v>657</v>
      </c>
      <c r="B202" s="6">
        <v>2015</v>
      </c>
      <c r="C202" s="6"/>
      <c r="D202" s="6" t="s">
        <v>580</v>
      </c>
      <c r="E202" s="6" t="str">
        <f ca="1">IFERROR(__xludf.DUMMYFUNCTION("SPLIT(D202,"" "")"),"Assia")</f>
        <v>Assia</v>
      </c>
      <c r="F202" s="6" t="str">
        <f ca="1">IFERROR(__xludf.DUMMYFUNCTION("""COMPUTED_VALUE"""),"Mahboubi")</f>
        <v>Mahboubi</v>
      </c>
      <c r="G202" s="6">
        <v>2013</v>
      </c>
      <c r="H202" s="6"/>
      <c r="I202" s="6"/>
      <c r="J202" s="6"/>
      <c r="K202" s="6"/>
      <c r="L202" s="6"/>
      <c r="M202" s="6"/>
      <c r="N202" s="6"/>
      <c r="O202" s="6"/>
    </row>
    <row r="203" spans="1:15" ht="13" x14ac:dyDescent="0.15">
      <c r="A203" s="6" t="s">
        <v>663</v>
      </c>
      <c r="B203" s="6">
        <v>2015</v>
      </c>
      <c r="C203" s="6"/>
      <c r="D203" s="6" t="s">
        <v>580</v>
      </c>
      <c r="E203" s="6" t="str">
        <f ca="1">IFERROR(__xludf.DUMMYFUNCTION("SPLIT(D203,"" "")"),"Assia")</f>
        <v>Assia</v>
      </c>
      <c r="F203" s="6" t="str">
        <f ca="1">IFERROR(__xludf.DUMMYFUNCTION("""COMPUTED_VALUE"""),"Mahboubi")</f>
        <v>Mahboubi</v>
      </c>
      <c r="G203" s="6">
        <v>2010</v>
      </c>
      <c r="H203" s="6"/>
      <c r="I203" s="6"/>
      <c r="J203" s="6"/>
      <c r="K203" s="6"/>
      <c r="L203" s="6"/>
      <c r="M203" s="6"/>
      <c r="N203" s="6"/>
      <c r="O203" s="6"/>
    </row>
    <row r="204" spans="1:15" ht="13" x14ac:dyDescent="0.15">
      <c r="A204" s="6" t="s">
        <v>770</v>
      </c>
      <c r="B204" s="6">
        <v>2015</v>
      </c>
      <c r="C204" s="6"/>
      <c r="D204" s="6" t="s">
        <v>580</v>
      </c>
      <c r="E204" s="6" t="str">
        <f ca="1">IFERROR(__xludf.DUMMYFUNCTION("SPLIT(D204,"" "")"),"Assia")</f>
        <v>Assia</v>
      </c>
      <c r="F204" s="6" t="str">
        <f ca="1">IFERROR(__xludf.DUMMYFUNCTION("""COMPUTED_VALUE"""),"Mahboubi")</f>
        <v>Mahboubi</v>
      </c>
      <c r="G204" s="6">
        <v>2017</v>
      </c>
      <c r="H204" s="6"/>
      <c r="I204" s="6"/>
      <c r="J204" s="6"/>
      <c r="K204" s="6"/>
      <c r="L204" s="6"/>
      <c r="M204" s="6"/>
      <c r="N204" s="6"/>
      <c r="O204" s="6"/>
    </row>
    <row r="205" spans="1:15" ht="13" x14ac:dyDescent="0.15">
      <c r="A205" s="6" t="s">
        <v>647</v>
      </c>
      <c r="B205" s="6">
        <v>2015</v>
      </c>
      <c r="C205" s="6"/>
      <c r="D205" s="6" t="s">
        <v>580</v>
      </c>
      <c r="E205" s="6" t="str">
        <f ca="1">IFERROR(__xludf.DUMMYFUNCTION("SPLIT(D205,"" "")"),"Assia")</f>
        <v>Assia</v>
      </c>
      <c r="F205" s="6" t="str">
        <f ca="1">IFERROR(__xludf.DUMMYFUNCTION("""COMPUTED_VALUE"""),"Mahboubi")</f>
        <v>Mahboubi</v>
      </c>
      <c r="G205" s="6">
        <v>2012</v>
      </c>
      <c r="H205" s="6"/>
      <c r="I205" s="6"/>
      <c r="J205" s="6"/>
      <c r="K205" s="6"/>
      <c r="L205" s="6"/>
      <c r="M205" s="6"/>
      <c r="N205" s="6"/>
      <c r="O205" s="6"/>
    </row>
    <row r="206" spans="1:15" ht="13" x14ac:dyDescent="0.15">
      <c r="A206" s="6" t="s">
        <v>678</v>
      </c>
      <c r="B206" s="6">
        <v>2015</v>
      </c>
      <c r="C206" s="6"/>
      <c r="D206" s="6" t="s">
        <v>580</v>
      </c>
      <c r="E206" s="6" t="str">
        <f ca="1">IFERROR(__xludf.DUMMYFUNCTION("SPLIT(D206,"" "")"),"Assia")</f>
        <v>Assia</v>
      </c>
      <c r="F206" s="6" t="str">
        <f ca="1">IFERROR(__xludf.DUMMYFUNCTION("""COMPUTED_VALUE"""),"Mahboubi")</f>
        <v>Mahboubi</v>
      </c>
      <c r="G206" s="6">
        <v>2011</v>
      </c>
      <c r="H206" s="6"/>
      <c r="I206" s="6"/>
      <c r="J206" s="6"/>
      <c r="K206" s="6"/>
      <c r="L206" s="6"/>
      <c r="M206" s="6"/>
      <c r="N206" s="6"/>
      <c r="O206" s="6"/>
    </row>
    <row r="207" spans="1:15" ht="13" x14ac:dyDescent="0.15">
      <c r="A207" s="6" t="s">
        <v>771</v>
      </c>
      <c r="B207" s="6" t="s">
        <v>780</v>
      </c>
      <c r="C207" s="6"/>
      <c r="D207" s="6" t="s">
        <v>594</v>
      </c>
      <c r="E207" s="6" t="str">
        <f ca="1">IFERROR(__xludf.DUMMYFUNCTION("SPLIT(D207,"" "")"),"Panagiotis")</f>
        <v>Panagiotis</v>
      </c>
      <c r="F207" s="6" t="str">
        <f ca="1">IFERROR(__xludf.DUMMYFUNCTION("""COMPUTED_VALUE"""),"Manolios")</f>
        <v>Manolios</v>
      </c>
      <c r="G207" s="6">
        <v>2018</v>
      </c>
      <c r="H207" s="6"/>
      <c r="I207" s="6"/>
      <c r="J207" s="6"/>
      <c r="K207" s="6"/>
      <c r="L207" s="6"/>
      <c r="M207" s="6"/>
      <c r="N207" s="6"/>
      <c r="O207" s="6"/>
    </row>
    <row r="208" spans="1:15" ht="13" x14ac:dyDescent="0.15">
      <c r="A208" s="6" t="s">
        <v>754</v>
      </c>
      <c r="B208" s="6">
        <v>2015</v>
      </c>
      <c r="C208" s="6"/>
      <c r="D208" s="6" t="s">
        <v>594</v>
      </c>
      <c r="E208" s="6" t="str">
        <f ca="1">IFERROR(__xludf.DUMMYFUNCTION("SPLIT(D208,"" "")"),"Panagiotis")</f>
        <v>Panagiotis</v>
      </c>
      <c r="F208" s="6" t="str">
        <f ca="1">IFERROR(__xludf.DUMMYFUNCTION("""COMPUTED_VALUE"""),"Manolios")</f>
        <v>Manolios</v>
      </c>
      <c r="G208" s="6">
        <v>2016</v>
      </c>
      <c r="H208" s="6"/>
      <c r="I208" s="6"/>
      <c r="J208" s="6"/>
      <c r="K208" s="6"/>
      <c r="L208" s="6"/>
      <c r="M208" s="6"/>
      <c r="N208" s="6"/>
      <c r="O208" s="6"/>
    </row>
    <row r="209" spans="1:15" ht="13" x14ac:dyDescent="0.15">
      <c r="A209" s="6" t="s">
        <v>781</v>
      </c>
      <c r="B209" s="6" t="s">
        <v>780</v>
      </c>
      <c r="C209" s="6"/>
      <c r="D209" s="6" t="s">
        <v>594</v>
      </c>
      <c r="E209" s="6" t="str">
        <f ca="1">IFERROR(__xludf.DUMMYFUNCTION("SPLIT(D209,"" "")"),"Panagiotis")</f>
        <v>Panagiotis</v>
      </c>
      <c r="F209" s="6" t="str">
        <f ca="1">IFERROR(__xludf.DUMMYFUNCTION("""COMPUTED_VALUE"""),"Manolios")</f>
        <v>Manolios</v>
      </c>
      <c r="G209" s="6">
        <v>2014</v>
      </c>
      <c r="H209" s="6"/>
      <c r="I209" s="6"/>
      <c r="J209" s="6"/>
      <c r="K209" s="6"/>
      <c r="L209" s="6"/>
      <c r="M209" s="6"/>
      <c r="N209" s="6"/>
      <c r="O209" s="6"/>
    </row>
    <row r="210" spans="1:15" ht="13" x14ac:dyDescent="0.15">
      <c r="A210" s="6" t="s">
        <v>587</v>
      </c>
      <c r="B210" s="6" t="s">
        <v>724</v>
      </c>
      <c r="C210" s="6"/>
      <c r="D210" s="6" t="s">
        <v>594</v>
      </c>
      <c r="E210" s="6" t="str">
        <f ca="1">IFERROR(__xludf.DUMMYFUNCTION("SPLIT(D210,"" "")"),"Panagiotis")</f>
        <v>Panagiotis</v>
      </c>
      <c r="F210" s="6" t="str">
        <f ca="1">IFERROR(__xludf.DUMMYFUNCTION("""COMPUTED_VALUE"""),"Manolios")</f>
        <v>Manolios</v>
      </c>
      <c r="G210" s="6">
        <v>2013</v>
      </c>
      <c r="H210" s="6"/>
      <c r="I210" s="6"/>
      <c r="J210" s="6"/>
      <c r="K210" s="6"/>
      <c r="L210" s="6"/>
      <c r="M210" s="6"/>
      <c r="N210" s="6"/>
      <c r="O210" s="6"/>
    </row>
    <row r="211" spans="1:15" ht="13" x14ac:dyDescent="0.15">
      <c r="A211" s="6" t="s">
        <v>611</v>
      </c>
      <c r="B211" s="6" t="s">
        <v>724</v>
      </c>
      <c r="C211" s="6"/>
      <c r="D211" s="6" t="s">
        <v>594</v>
      </c>
      <c r="E211" s="6" t="str">
        <f ca="1">IFERROR(__xludf.DUMMYFUNCTION("SPLIT(D211,"" "")"),"Panagiotis")</f>
        <v>Panagiotis</v>
      </c>
      <c r="F211" s="6" t="str">
        <f ca="1">IFERROR(__xludf.DUMMYFUNCTION("""COMPUTED_VALUE"""),"Manolios")</f>
        <v>Manolios</v>
      </c>
      <c r="G211" s="6">
        <v>2010</v>
      </c>
      <c r="H211" s="6"/>
      <c r="I211" s="6"/>
      <c r="J211" s="6"/>
      <c r="K211" s="6"/>
      <c r="L211" s="6"/>
      <c r="M211" s="6"/>
      <c r="N211" s="6"/>
      <c r="O211" s="6"/>
    </row>
    <row r="212" spans="1:15" ht="13" x14ac:dyDescent="0.15">
      <c r="A212" s="6" t="s">
        <v>585</v>
      </c>
      <c r="B212" s="6">
        <v>2014</v>
      </c>
      <c r="C212" s="6"/>
      <c r="D212" s="6" t="s">
        <v>594</v>
      </c>
      <c r="E212" s="6" t="str">
        <f ca="1">IFERROR(__xludf.DUMMYFUNCTION("SPLIT(D212,"" "")"),"Panagiotis")</f>
        <v>Panagiotis</v>
      </c>
      <c r="F212" s="6" t="str">
        <f ca="1">IFERROR(__xludf.DUMMYFUNCTION("""COMPUTED_VALUE"""),"Manolios")</f>
        <v>Manolios</v>
      </c>
      <c r="G212" s="6">
        <v>2017</v>
      </c>
      <c r="H212" s="6"/>
      <c r="I212" s="6"/>
      <c r="J212" s="6"/>
      <c r="K212" s="6"/>
      <c r="L212" s="6"/>
      <c r="M212" s="6"/>
      <c r="N212" s="6"/>
      <c r="O212" s="6"/>
    </row>
    <row r="213" spans="1:15" ht="13" x14ac:dyDescent="0.15">
      <c r="A213" s="6" t="s">
        <v>645</v>
      </c>
      <c r="B213" s="6">
        <v>2014</v>
      </c>
      <c r="C213" s="6"/>
      <c r="D213" s="6" t="s">
        <v>594</v>
      </c>
      <c r="E213" s="6" t="str">
        <f ca="1">IFERROR(__xludf.DUMMYFUNCTION("SPLIT(D213,"" "")"),"Panagiotis")</f>
        <v>Panagiotis</v>
      </c>
      <c r="F213" s="6" t="str">
        <f ca="1">IFERROR(__xludf.DUMMYFUNCTION("""COMPUTED_VALUE"""),"Manolios")</f>
        <v>Manolios</v>
      </c>
      <c r="G213" s="6">
        <v>2011</v>
      </c>
      <c r="H213" s="6"/>
      <c r="I213" s="6"/>
      <c r="J213" s="6"/>
      <c r="K213" s="6"/>
      <c r="L213" s="6"/>
      <c r="M213" s="6"/>
      <c r="N213" s="6"/>
      <c r="O213" s="6"/>
    </row>
    <row r="214" spans="1:15" ht="13" x14ac:dyDescent="0.15">
      <c r="A214" s="6" t="s">
        <v>606</v>
      </c>
      <c r="B214" s="6">
        <v>2014</v>
      </c>
      <c r="C214" s="6"/>
      <c r="D214" s="6" t="s">
        <v>666</v>
      </c>
      <c r="E214" s="6" t="str">
        <f ca="1">IFERROR(__xludf.DUMMYFUNCTION("SPLIT(D214,"" "")"),"John")</f>
        <v>John</v>
      </c>
      <c r="F214" s="6" t="str">
        <f ca="1">IFERROR(__xludf.DUMMYFUNCTION("""COMPUTED_VALUE"""),"Matthews")</f>
        <v>Matthews</v>
      </c>
      <c r="G214" s="6">
        <v>2010</v>
      </c>
      <c r="H214" s="6"/>
      <c r="I214" s="6"/>
      <c r="J214" s="6"/>
      <c r="K214" s="6"/>
      <c r="L214" s="6"/>
      <c r="M214" s="6"/>
      <c r="N214" s="6"/>
      <c r="O214" s="6"/>
    </row>
    <row r="215" spans="1:15" ht="13" x14ac:dyDescent="0.15">
      <c r="A215" s="6" t="s">
        <v>615</v>
      </c>
      <c r="B215" s="6">
        <v>2014</v>
      </c>
      <c r="C215" s="6"/>
      <c r="D215" s="6" t="s">
        <v>666</v>
      </c>
      <c r="E215" s="6" t="str">
        <f ca="1">IFERROR(__xludf.DUMMYFUNCTION("SPLIT(D215,"" "")"),"John")</f>
        <v>John</v>
      </c>
      <c r="F215" s="6" t="str">
        <f ca="1">IFERROR(__xludf.DUMMYFUNCTION("""COMPUTED_VALUE"""),"Matthews")</f>
        <v>Matthews</v>
      </c>
      <c r="G215" s="6">
        <v>2011</v>
      </c>
      <c r="H215" s="6"/>
      <c r="I215" s="6"/>
      <c r="J215" s="6"/>
      <c r="K215" s="6"/>
      <c r="L215" s="6"/>
      <c r="M215" s="6"/>
      <c r="N215" s="6"/>
      <c r="O215" s="6"/>
    </row>
    <row r="216" spans="1:15" ht="13" x14ac:dyDescent="0.15">
      <c r="A216" s="6" t="s">
        <v>166</v>
      </c>
      <c r="B216" s="6">
        <v>2014</v>
      </c>
      <c r="C216" s="6"/>
      <c r="D216" s="6" t="s">
        <v>782</v>
      </c>
      <c r="E216" s="6" t="str">
        <f ca="1">IFERROR(__xludf.DUMMYFUNCTION("SPLIT(D216,"" "")"),"Conor")</f>
        <v>Conor</v>
      </c>
      <c r="F216" s="6" t="str">
        <f ca="1">IFERROR(__xludf.DUMMYFUNCTION("""COMPUTED_VALUE"""),"Mcbride")</f>
        <v>Mcbride</v>
      </c>
      <c r="G216" s="6">
        <v>2013</v>
      </c>
      <c r="H216" s="6"/>
      <c r="I216" s="6"/>
      <c r="J216" s="6"/>
      <c r="K216" s="6"/>
      <c r="L216" s="6"/>
      <c r="M216" s="6"/>
      <c r="N216" s="6"/>
      <c r="O216" s="6"/>
    </row>
    <row r="217" spans="1:15" ht="13" x14ac:dyDescent="0.15">
      <c r="A217" s="6" t="s">
        <v>620</v>
      </c>
      <c r="B217" s="6">
        <v>2014</v>
      </c>
      <c r="C217" s="6"/>
      <c r="D217" s="6" t="s">
        <v>639</v>
      </c>
      <c r="E217" s="6" t="str">
        <f ca="1">IFERROR(__xludf.DUMMYFUNCTION("SPLIT(D217,"" "")"),"Conor")</f>
        <v>Conor</v>
      </c>
      <c r="F217" s="6" t="str">
        <f ca="1">IFERROR(__xludf.DUMMYFUNCTION("""COMPUTED_VALUE"""),"McBride")</f>
        <v>McBride</v>
      </c>
      <c r="G217" s="6">
        <v>2012</v>
      </c>
      <c r="H217" s="6"/>
      <c r="I217" s="6"/>
      <c r="J217" s="6"/>
      <c r="K217" s="6"/>
      <c r="L217" s="6"/>
      <c r="M217" s="6"/>
      <c r="N217" s="6"/>
      <c r="O217" s="6"/>
    </row>
    <row r="218" spans="1:15" ht="13" x14ac:dyDescent="0.15">
      <c r="A218" s="6" t="s">
        <v>602</v>
      </c>
      <c r="B218" s="6">
        <v>2014</v>
      </c>
      <c r="C218" s="6"/>
      <c r="D218" s="6" t="s">
        <v>661</v>
      </c>
      <c r="E218" s="6" t="str">
        <f ca="1">IFERROR(__xludf.DUMMYFUNCTION("SPLIT(D218,"" "")"),"Guillaume")</f>
        <v>Guillaume</v>
      </c>
      <c r="F218" s="6" t="str">
        <f ca="1">IFERROR(__xludf.DUMMYFUNCTION("""COMPUTED_VALUE"""),"Melquiond")</f>
        <v>Melquiond</v>
      </c>
      <c r="G218" s="6">
        <v>2019</v>
      </c>
      <c r="H218" s="6"/>
      <c r="I218" s="6"/>
      <c r="J218" s="6"/>
      <c r="K218" s="6"/>
      <c r="L218" s="6"/>
      <c r="M218" s="6"/>
      <c r="N218" s="6"/>
      <c r="O218" s="6"/>
    </row>
    <row r="219" spans="1:15" ht="13" x14ac:dyDescent="0.15">
      <c r="A219" s="6" t="s">
        <v>582</v>
      </c>
      <c r="B219" s="6">
        <v>2014</v>
      </c>
      <c r="C219" s="6"/>
      <c r="D219" s="6" t="s">
        <v>616</v>
      </c>
      <c r="E219" s="6" t="str">
        <f ca="1">IFERROR(__xludf.DUMMYFUNCTION("SPLIT(D219,"" "")"),"Stephan")</f>
        <v>Stephan</v>
      </c>
      <c r="F219" s="6" t="str">
        <f ca="1">IFERROR(__xludf.DUMMYFUNCTION("""COMPUTED_VALUE"""),"Merz")</f>
        <v>Merz</v>
      </c>
      <c r="G219" s="6">
        <v>2021</v>
      </c>
      <c r="H219" s="6"/>
      <c r="I219" s="6"/>
      <c r="J219" s="6"/>
      <c r="K219" s="6"/>
      <c r="L219" s="6"/>
      <c r="M219" s="6"/>
      <c r="N219" s="6"/>
      <c r="O219" s="6"/>
    </row>
    <row r="220" spans="1:15" ht="13" x14ac:dyDescent="0.15">
      <c r="A220" s="6" t="s">
        <v>598</v>
      </c>
      <c r="B220" s="6">
        <v>2014</v>
      </c>
      <c r="C220" s="6"/>
      <c r="D220" s="6" t="s">
        <v>616</v>
      </c>
      <c r="E220" s="6" t="str">
        <f ca="1">IFERROR(__xludf.DUMMYFUNCTION("SPLIT(D220,"" "")"),"Stephan")</f>
        <v>Stephan</v>
      </c>
      <c r="F220" s="6" t="str">
        <f ca="1">IFERROR(__xludf.DUMMYFUNCTION("""COMPUTED_VALUE"""),"Merz")</f>
        <v>Merz</v>
      </c>
      <c r="G220" s="6" t="s">
        <v>655</v>
      </c>
      <c r="H220" s="6"/>
      <c r="I220" s="6"/>
      <c r="J220" s="6"/>
      <c r="K220" s="6"/>
      <c r="L220" s="6"/>
      <c r="M220" s="6"/>
      <c r="N220" s="6"/>
      <c r="O220" s="6"/>
    </row>
    <row r="221" spans="1:15" ht="13" x14ac:dyDescent="0.15">
      <c r="A221" s="6" t="s">
        <v>774</v>
      </c>
      <c r="B221" s="6">
        <v>2014</v>
      </c>
      <c r="C221" s="6"/>
      <c r="D221" s="6" t="s">
        <v>711</v>
      </c>
      <c r="E221" s="6" t="str">
        <f ca="1">IFERROR(__xludf.DUMMYFUNCTION("SPLIT(D221,"" "")"),"Paul")</f>
        <v>Paul</v>
      </c>
      <c r="F221" s="6" t="str">
        <f ca="1">IFERROR(__xludf.DUMMYFUNCTION("""COMPUTED_VALUE"""),"Miner")</f>
        <v>Miner</v>
      </c>
      <c r="G221" s="6">
        <v>2011</v>
      </c>
      <c r="H221" s="6"/>
      <c r="I221" s="6"/>
      <c r="J221" s="6"/>
      <c r="K221" s="6"/>
      <c r="L221" s="6"/>
      <c r="M221" s="6"/>
      <c r="N221" s="6"/>
      <c r="O221" s="6"/>
    </row>
    <row r="222" spans="1:15" ht="13" x14ac:dyDescent="0.15">
      <c r="A222" s="6" t="s">
        <v>701</v>
      </c>
      <c r="B222" s="6">
        <v>2014</v>
      </c>
      <c r="C222" s="6"/>
      <c r="D222" s="6" t="s">
        <v>775</v>
      </c>
      <c r="E222" s="6" t="str">
        <f ca="1">IFERROR(__xludf.DUMMYFUNCTION("SPLIT(D222,"" "")"),"Alberto")</f>
        <v>Alberto</v>
      </c>
      <c r="F222" s="6" t="str">
        <f ca="1">IFERROR(__xludf.DUMMYFUNCTION("""COMPUTED_VALUE"""),"Momigliano")</f>
        <v>Momigliano</v>
      </c>
      <c r="G222" s="6">
        <v>2012</v>
      </c>
      <c r="H222" s="6"/>
      <c r="I222" s="6"/>
      <c r="J222" s="6"/>
      <c r="K222" s="6"/>
      <c r="L222" s="6"/>
      <c r="M222" s="6"/>
      <c r="N222" s="6"/>
      <c r="O222" s="6"/>
    </row>
    <row r="223" spans="1:15" ht="13" x14ac:dyDescent="0.15">
      <c r="A223" s="6" t="s">
        <v>631</v>
      </c>
      <c r="B223" s="6">
        <v>2014</v>
      </c>
      <c r="C223" s="6"/>
      <c r="D223" s="6" t="s">
        <v>669</v>
      </c>
      <c r="E223" s="6" t="str">
        <f ca="1">IFERROR(__xludf.DUMMYFUNCTION("SPLIT(D223,"" "")"),"J")</f>
        <v>J</v>
      </c>
      <c r="F223" s="6" t="str">
        <f ca="1">IFERROR(__xludf.DUMMYFUNCTION("""COMPUTED_VALUE"""),"Moore")</f>
        <v>Moore</v>
      </c>
      <c r="G223" s="6">
        <v>2010</v>
      </c>
      <c r="H223" s="6"/>
      <c r="I223" s="6"/>
      <c r="J223" s="6"/>
      <c r="K223" s="6"/>
      <c r="L223" s="6"/>
      <c r="M223" s="6"/>
      <c r="N223" s="6"/>
      <c r="O223" s="6"/>
    </row>
    <row r="224" spans="1:15" ht="13" x14ac:dyDescent="0.15">
      <c r="A224" s="6" t="s">
        <v>580</v>
      </c>
      <c r="B224" s="6">
        <v>2014</v>
      </c>
      <c r="C224" s="6"/>
      <c r="D224" s="6" t="s">
        <v>669</v>
      </c>
      <c r="E224" s="6" t="str">
        <f ca="1">IFERROR(__xludf.DUMMYFUNCTION("SPLIT(D224,"" "")"),"J")</f>
        <v>J</v>
      </c>
      <c r="F224" s="6" t="str">
        <f ca="1">IFERROR(__xludf.DUMMYFUNCTION("""COMPUTED_VALUE"""),"Moore")</f>
        <v>Moore</v>
      </c>
      <c r="G224" s="6">
        <v>2011</v>
      </c>
      <c r="H224" s="6"/>
      <c r="I224" s="6"/>
      <c r="J224" s="6"/>
      <c r="K224" s="6"/>
      <c r="L224" s="6"/>
      <c r="M224" s="6"/>
      <c r="N224" s="6"/>
      <c r="O224" s="6"/>
    </row>
    <row r="225" spans="1:15" ht="13" x14ac:dyDescent="0.15">
      <c r="A225" s="6" t="s">
        <v>594</v>
      </c>
      <c r="B225" s="6">
        <v>2014</v>
      </c>
      <c r="C225" s="6"/>
      <c r="D225" s="6" t="s">
        <v>742</v>
      </c>
      <c r="E225" s="6" t="str">
        <f ca="1">IFERROR(__xludf.DUMMYFUNCTION("SPLIT(D225,"" "")"),"Greg")</f>
        <v>Greg</v>
      </c>
      <c r="F225" s="6" t="str">
        <f ca="1">IFERROR(__xludf.DUMMYFUNCTION("""COMPUTED_VALUE"""),"Morrisett")</f>
        <v>Morrisett</v>
      </c>
      <c r="G225" s="6">
        <v>2011</v>
      </c>
      <c r="H225" s="6"/>
      <c r="I225" s="6"/>
      <c r="J225" s="6"/>
      <c r="K225" s="6"/>
      <c r="L225" s="6"/>
      <c r="M225" s="6"/>
      <c r="N225" s="6"/>
      <c r="O225" s="6"/>
    </row>
    <row r="226" spans="1:15" ht="13" x14ac:dyDescent="0.15">
      <c r="A226" s="6" t="s">
        <v>600</v>
      </c>
      <c r="B226" s="6">
        <v>2014</v>
      </c>
      <c r="C226" s="6"/>
      <c r="D226" s="6" t="s">
        <v>700</v>
      </c>
      <c r="E226" s="6" t="str">
        <f ca="1">IFERROR(__xludf.DUMMYFUNCTION("SPLIT(D226,"" "")"),"Mariano")</f>
        <v>Mariano</v>
      </c>
      <c r="F226" s="6" t="str">
        <f ca="1">IFERROR(__xludf.DUMMYFUNCTION("""COMPUTED_VALUE"""),"Moscato")</f>
        <v>Moscato</v>
      </c>
      <c r="G226" s="6">
        <v>2018</v>
      </c>
      <c r="H226" s="6"/>
      <c r="I226" s="6"/>
      <c r="J226" s="6"/>
      <c r="K226" s="6"/>
      <c r="L226" s="6"/>
      <c r="M226" s="6"/>
      <c r="N226" s="6"/>
      <c r="O226" s="6"/>
    </row>
    <row r="227" spans="1:15" ht="13" x14ac:dyDescent="0.15">
      <c r="A227" s="6" t="s">
        <v>578</v>
      </c>
      <c r="B227" s="6">
        <v>2014</v>
      </c>
      <c r="C227" s="6"/>
      <c r="D227" s="6" t="s">
        <v>50</v>
      </c>
      <c r="E227" s="6" t="str">
        <f ca="1">IFERROR(__xludf.DUMMYFUNCTION("SPLIT(D227,"" "")"),"César")</f>
        <v>César</v>
      </c>
      <c r="F227" s="6" t="str">
        <f ca="1">IFERROR(__xludf.DUMMYFUNCTION("""COMPUTED_VALUE"""),"Muñoz")</f>
        <v>Muñoz</v>
      </c>
      <c r="G227" s="6">
        <v>2010</v>
      </c>
      <c r="H227" s="6"/>
      <c r="I227" s="6"/>
      <c r="J227" s="6"/>
      <c r="K227" s="6"/>
      <c r="L227" s="6"/>
      <c r="M227" s="6"/>
      <c r="N227" s="6"/>
      <c r="O227" s="6"/>
    </row>
    <row r="228" spans="1:15" ht="13" x14ac:dyDescent="0.15">
      <c r="A228" s="6" t="s">
        <v>596</v>
      </c>
      <c r="B228" s="6">
        <v>2014</v>
      </c>
      <c r="C228" s="6"/>
      <c r="D228" s="6" t="s">
        <v>50</v>
      </c>
      <c r="E228" s="6" t="str">
        <f ca="1">IFERROR(__xludf.DUMMYFUNCTION("SPLIT(D228,"" "")"),"César")</f>
        <v>César</v>
      </c>
      <c r="F228" s="6" t="str">
        <f ca="1">IFERROR(__xludf.DUMMYFUNCTION("""COMPUTED_VALUE"""),"Muñoz")</f>
        <v>Muñoz</v>
      </c>
      <c r="G228" s="6" t="s">
        <v>630</v>
      </c>
      <c r="H228" s="6"/>
      <c r="I228" s="6"/>
      <c r="J228" s="6"/>
      <c r="K228" s="6"/>
      <c r="L228" s="6"/>
      <c r="M228" s="6"/>
      <c r="N228" s="6"/>
      <c r="O228" s="6"/>
    </row>
    <row r="229" spans="1:15" ht="13" x14ac:dyDescent="0.15">
      <c r="A229" s="6" t="s">
        <v>591</v>
      </c>
      <c r="B229" s="6">
        <v>2014</v>
      </c>
      <c r="C229" s="6"/>
      <c r="D229" s="6" t="s">
        <v>50</v>
      </c>
      <c r="E229" s="6" t="str">
        <f ca="1">IFERROR(__xludf.DUMMYFUNCTION("SPLIT(D229,"" "")"),"César")</f>
        <v>César</v>
      </c>
      <c r="F229" s="6" t="str">
        <f ca="1">IFERROR(__xludf.DUMMYFUNCTION("""COMPUTED_VALUE"""),"Muñoz")</f>
        <v>Muñoz</v>
      </c>
      <c r="G229" s="6">
        <v>2015</v>
      </c>
      <c r="H229" s="6"/>
      <c r="I229" s="6"/>
      <c r="J229" s="6"/>
      <c r="K229" s="6"/>
      <c r="L229" s="6"/>
      <c r="M229" s="6"/>
      <c r="N229" s="6"/>
      <c r="O229" s="6"/>
    </row>
    <row r="230" spans="1:15" ht="13" x14ac:dyDescent="0.15">
      <c r="A230" s="6" t="s">
        <v>622</v>
      </c>
      <c r="B230" s="6">
        <v>2014</v>
      </c>
      <c r="C230" s="6"/>
      <c r="D230" s="6" t="s">
        <v>50</v>
      </c>
      <c r="E230" s="6" t="str">
        <f ca="1">IFERROR(__xludf.DUMMYFUNCTION("SPLIT(D230,"" "")"),"César")</f>
        <v>César</v>
      </c>
      <c r="F230" s="6" t="str">
        <f ca="1">IFERROR(__xludf.DUMMYFUNCTION("""COMPUTED_VALUE"""),"Muñoz")</f>
        <v>Muñoz</v>
      </c>
      <c r="G230" s="6">
        <v>2013</v>
      </c>
      <c r="H230" s="6"/>
      <c r="I230" s="6"/>
      <c r="J230" s="6"/>
      <c r="K230" s="6"/>
      <c r="L230" s="6"/>
      <c r="M230" s="6"/>
      <c r="N230" s="6"/>
      <c r="O230" s="6"/>
    </row>
    <row r="231" spans="1:15" ht="13" x14ac:dyDescent="0.15">
      <c r="A231" s="6" t="s">
        <v>45</v>
      </c>
      <c r="B231" s="6">
        <v>2014</v>
      </c>
      <c r="C231" s="6"/>
      <c r="D231" s="6" t="s">
        <v>50</v>
      </c>
      <c r="E231" s="6" t="str">
        <f ca="1">IFERROR(__xludf.DUMMYFUNCTION("SPLIT(D231,"" "")"),"César")</f>
        <v>César</v>
      </c>
      <c r="F231" s="6" t="str">
        <f ca="1">IFERROR(__xludf.DUMMYFUNCTION("""COMPUTED_VALUE"""),"Muñoz")</f>
        <v>Muñoz</v>
      </c>
      <c r="G231" s="6">
        <v>2021</v>
      </c>
      <c r="H231" s="6"/>
      <c r="I231" s="6"/>
      <c r="J231" s="6"/>
      <c r="K231" s="6"/>
      <c r="L231" s="6"/>
      <c r="M231" s="6"/>
      <c r="N231" s="6"/>
      <c r="O231" s="6"/>
    </row>
    <row r="232" spans="1:15" ht="13" x14ac:dyDescent="0.15">
      <c r="A232" s="6" t="s">
        <v>636</v>
      </c>
      <c r="B232" s="6">
        <v>2014</v>
      </c>
      <c r="C232" s="6"/>
      <c r="D232" s="6" t="s">
        <v>5</v>
      </c>
      <c r="E232" s="6" t="str">
        <f ca="1">IFERROR(__xludf.DUMMYFUNCTION("SPLIT(D232,"" "")"),"Magnus")</f>
        <v>Magnus</v>
      </c>
      <c r="F232" s="6" t="str">
        <f ca="1">IFERROR(__xludf.DUMMYFUNCTION("""COMPUTED_VALUE"""),"Myreen")</f>
        <v>Myreen</v>
      </c>
      <c r="G232" s="6">
        <v>2019</v>
      </c>
      <c r="H232" s="6"/>
      <c r="I232" s="6"/>
      <c r="J232" s="6"/>
      <c r="K232" s="6"/>
      <c r="L232" s="6"/>
      <c r="M232" s="6"/>
      <c r="N232" s="6"/>
      <c r="O232" s="6"/>
    </row>
    <row r="233" spans="1:15" ht="13" x14ac:dyDescent="0.15">
      <c r="A233" s="6" t="s">
        <v>625</v>
      </c>
      <c r="B233" s="6">
        <v>2014</v>
      </c>
      <c r="C233" s="6"/>
      <c r="D233" s="6" t="s">
        <v>5</v>
      </c>
      <c r="E233" s="6" t="str">
        <f ca="1">IFERROR(__xludf.DUMMYFUNCTION("SPLIT(D233,"" "")"),"Magnus")</f>
        <v>Magnus</v>
      </c>
      <c r="F233" s="6" t="str">
        <f ca="1">IFERROR(__xludf.DUMMYFUNCTION("""COMPUTED_VALUE"""),"Myreen")</f>
        <v>Myreen</v>
      </c>
      <c r="G233" s="6">
        <v>2018</v>
      </c>
      <c r="H233" s="6"/>
      <c r="I233" s="6"/>
      <c r="J233" s="6"/>
      <c r="K233" s="6"/>
      <c r="L233" s="6"/>
      <c r="M233" s="6"/>
      <c r="N233" s="6"/>
      <c r="O233" s="6"/>
    </row>
    <row r="234" spans="1:15" ht="13" x14ac:dyDescent="0.15">
      <c r="A234" s="6" t="s">
        <v>649</v>
      </c>
      <c r="B234" s="6">
        <v>2014</v>
      </c>
      <c r="C234" s="6"/>
      <c r="D234" s="6" t="s">
        <v>5</v>
      </c>
      <c r="E234" s="6" t="str">
        <f ca="1">IFERROR(__xludf.DUMMYFUNCTION("SPLIT(D234,"" "")"),"Magnus")</f>
        <v>Magnus</v>
      </c>
      <c r="F234" s="6" t="str">
        <f ca="1">IFERROR(__xludf.DUMMYFUNCTION("""COMPUTED_VALUE"""),"Myreen")</f>
        <v>Myreen</v>
      </c>
      <c r="G234" s="6">
        <v>2016</v>
      </c>
      <c r="H234" s="6"/>
      <c r="I234" s="6"/>
      <c r="J234" s="6"/>
      <c r="K234" s="6"/>
      <c r="L234" s="6"/>
      <c r="M234" s="6"/>
      <c r="N234" s="6"/>
      <c r="O234" s="6"/>
    </row>
    <row r="235" spans="1:15" ht="13" x14ac:dyDescent="0.15">
      <c r="A235" s="6" t="s">
        <v>628</v>
      </c>
      <c r="B235" s="6">
        <v>2014</v>
      </c>
      <c r="C235" s="6"/>
      <c r="D235" s="6" t="s">
        <v>5</v>
      </c>
      <c r="E235" s="6" t="str">
        <f ca="1">IFERROR(__xludf.DUMMYFUNCTION("SPLIT(D235,"" "")"),"Magnus")</f>
        <v>Magnus</v>
      </c>
      <c r="F235" s="6" t="str">
        <f ca="1">IFERROR(__xludf.DUMMYFUNCTION("""COMPUTED_VALUE"""),"Myreen")</f>
        <v>Myreen</v>
      </c>
      <c r="G235" s="6">
        <v>2014</v>
      </c>
      <c r="H235" s="6"/>
      <c r="I235" s="6"/>
      <c r="J235" s="6"/>
      <c r="K235" s="6"/>
      <c r="L235" s="6"/>
      <c r="M235" s="6"/>
      <c r="N235" s="6"/>
      <c r="O235" s="6"/>
    </row>
    <row r="236" spans="1:15" ht="13" x14ac:dyDescent="0.15">
      <c r="A236" s="6" t="s">
        <v>674</v>
      </c>
      <c r="B236" s="6">
        <v>2014</v>
      </c>
      <c r="C236" s="6"/>
      <c r="D236" s="6" t="s">
        <v>5</v>
      </c>
      <c r="E236" s="6" t="str">
        <f ca="1">IFERROR(__xludf.DUMMYFUNCTION("SPLIT(D236,"" "")"),"Magnus")</f>
        <v>Magnus</v>
      </c>
      <c r="F236" s="6" t="str">
        <f ca="1">IFERROR(__xludf.DUMMYFUNCTION("""COMPUTED_VALUE"""),"Myreen")</f>
        <v>Myreen</v>
      </c>
      <c r="G236" s="6">
        <v>2013</v>
      </c>
      <c r="H236" s="6"/>
      <c r="I236" s="6"/>
      <c r="J236" s="6"/>
      <c r="K236" s="6"/>
      <c r="L236" s="6"/>
      <c r="M236" s="6"/>
      <c r="N236" s="6"/>
      <c r="O236" s="6"/>
    </row>
    <row r="237" spans="1:15" ht="13" x14ac:dyDescent="0.15">
      <c r="A237" s="6" t="s">
        <v>609</v>
      </c>
      <c r="B237" s="6">
        <v>2014</v>
      </c>
      <c r="C237" s="6"/>
      <c r="D237" s="6" t="s">
        <v>5</v>
      </c>
      <c r="E237" s="6" t="str">
        <f ca="1">IFERROR(__xludf.DUMMYFUNCTION("SPLIT(D237,"" "")"),"Magnus")</f>
        <v>Magnus</v>
      </c>
      <c r="F237" s="6" t="str">
        <f ca="1">IFERROR(__xludf.DUMMYFUNCTION("""COMPUTED_VALUE"""),"Myreen")</f>
        <v>Myreen</v>
      </c>
      <c r="G237" s="6">
        <v>2012</v>
      </c>
      <c r="H237" s="6"/>
      <c r="I237" s="6"/>
      <c r="J237" s="6"/>
      <c r="K237" s="6"/>
      <c r="L237" s="6"/>
      <c r="M237" s="6"/>
      <c r="N237" s="6"/>
      <c r="O237" s="6"/>
    </row>
    <row r="238" spans="1:15" ht="13" x14ac:dyDescent="0.15">
      <c r="A238" s="6" t="s">
        <v>644</v>
      </c>
      <c r="B238" s="6">
        <v>2014</v>
      </c>
      <c r="C238" s="6"/>
      <c r="D238" s="6" t="s">
        <v>5</v>
      </c>
      <c r="E238" s="6" t="str">
        <f ca="1">IFERROR(__xludf.DUMMYFUNCTION("SPLIT(D238,"" "")"),"Magnus")</f>
        <v>Magnus</v>
      </c>
      <c r="F238" s="6" t="str">
        <f ca="1">IFERROR(__xludf.DUMMYFUNCTION("""COMPUTED_VALUE"""),"Myreen")</f>
        <v>Myreen</v>
      </c>
      <c r="G238" s="6">
        <v>2011</v>
      </c>
      <c r="H238" s="6"/>
      <c r="I238" s="6"/>
      <c r="J238" s="6"/>
      <c r="K238" s="6"/>
      <c r="L238" s="6"/>
      <c r="M238" s="6"/>
      <c r="N238" s="6"/>
      <c r="O238" s="6"/>
    </row>
    <row r="239" spans="1:15" ht="13" x14ac:dyDescent="0.15">
      <c r="A239" s="6" t="s">
        <v>626</v>
      </c>
      <c r="B239" s="6">
        <v>2014</v>
      </c>
      <c r="C239" s="6"/>
      <c r="D239" s="6" t="s">
        <v>744</v>
      </c>
      <c r="E239" s="6" t="str">
        <f ca="1">IFERROR(__xludf.DUMMYFUNCTION("SPLIT(D239,"" "")"),"Gopalan")</f>
        <v>Gopalan</v>
      </c>
      <c r="F239" s="6" t="str">
        <f ca="1">IFERROR(__xludf.DUMMYFUNCTION("""COMPUTED_VALUE"""),"Nadathur")</f>
        <v>Nadathur</v>
      </c>
      <c r="G239" s="6">
        <v>2017</v>
      </c>
      <c r="H239" s="6"/>
      <c r="I239" s="6"/>
      <c r="J239" s="6"/>
      <c r="K239" s="6"/>
      <c r="L239" s="6"/>
      <c r="M239" s="6"/>
      <c r="N239" s="6"/>
      <c r="O239" s="6"/>
    </row>
    <row r="240" spans="1:15" ht="13" x14ac:dyDescent="0.15">
      <c r="A240" s="6" t="s">
        <v>604</v>
      </c>
      <c r="B240" s="6">
        <v>2014</v>
      </c>
      <c r="C240" s="6"/>
      <c r="D240" s="6" t="s">
        <v>730</v>
      </c>
      <c r="E240" s="6" t="str">
        <f ca="1">IFERROR(__xludf.DUMMYFUNCTION("SPLIT(D240,"" "")"),"Keiko")</f>
        <v>Keiko</v>
      </c>
      <c r="F240" s="6" t="str">
        <f ca="1">IFERROR(__xludf.DUMMYFUNCTION("""COMPUTED_VALUE"""),"Nakata")</f>
        <v>Nakata</v>
      </c>
      <c r="G240" s="6">
        <v>2017</v>
      </c>
      <c r="H240" s="6"/>
      <c r="I240" s="6"/>
      <c r="J240" s="6"/>
      <c r="K240" s="6"/>
      <c r="L240" s="6"/>
      <c r="M240" s="6"/>
      <c r="N240" s="6"/>
      <c r="O240" s="6"/>
    </row>
    <row r="241" spans="1:15" ht="13" x14ac:dyDescent="0.15">
      <c r="A241" s="6" t="s">
        <v>696</v>
      </c>
      <c r="B241" s="6">
        <v>2014</v>
      </c>
      <c r="C241" s="6"/>
      <c r="D241" s="6" t="s">
        <v>621</v>
      </c>
      <c r="E241" s="6" t="str">
        <f ca="1">IFERROR(__xludf.DUMMYFUNCTION("SPLIT(D241,"" "")"),"Cláudia")</f>
        <v>Cláudia</v>
      </c>
      <c r="F241" s="6" t="str">
        <f ca="1">IFERROR(__xludf.DUMMYFUNCTION("""COMPUTED_VALUE"""),"Nalon")</f>
        <v>Nalon</v>
      </c>
      <c r="G241" s="6">
        <v>2021</v>
      </c>
      <c r="H241" s="6"/>
      <c r="I241" s="6"/>
      <c r="J241" s="6"/>
      <c r="K241" s="6"/>
      <c r="L241" s="6"/>
      <c r="M241" s="6"/>
      <c r="N241" s="6"/>
      <c r="O241" s="6"/>
    </row>
    <row r="242" spans="1:15" ht="13" x14ac:dyDescent="0.15">
      <c r="A242" s="6" t="s">
        <v>618</v>
      </c>
      <c r="B242" s="6">
        <v>2014</v>
      </c>
      <c r="C242" s="6"/>
      <c r="D242" s="6" t="s">
        <v>623</v>
      </c>
      <c r="E242" s="6" t="str">
        <f ca="1">IFERROR(__xludf.DUMMYFUNCTION("SPLIT(D242,"" "")"),"Adam")</f>
        <v>Adam</v>
      </c>
      <c r="F242" s="6" t="str">
        <f ca="1">IFERROR(__xludf.DUMMYFUNCTION("""COMPUTED_VALUE"""),"Naumowicz")</f>
        <v>Naumowicz</v>
      </c>
      <c r="G242" s="6">
        <v>2021</v>
      </c>
      <c r="H242" s="6"/>
      <c r="I242" s="6"/>
      <c r="J242" s="6"/>
      <c r="K242" s="6"/>
      <c r="L242" s="6"/>
      <c r="M242" s="6"/>
      <c r="N242" s="6"/>
      <c r="O242" s="6"/>
    </row>
    <row r="243" spans="1:15" ht="13" x14ac:dyDescent="0.15">
      <c r="A243" s="6" t="s">
        <v>624</v>
      </c>
      <c r="B243" s="6" t="s">
        <v>658</v>
      </c>
      <c r="C243" s="6"/>
      <c r="D243" s="6" t="s">
        <v>623</v>
      </c>
      <c r="E243" s="6" t="str">
        <f ca="1">IFERROR(__xludf.DUMMYFUNCTION("SPLIT(D243,"" "")"),"Adam")</f>
        <v>Adam</v>
      </c>
      <c r="F243" s="6" t="str">
        <f ca="1">IFERROR(__xludf.DUMMYFUNCTION("""COMPUTED_VALUE"""),"Naumowicz")</f>
        <v>Naumowicz</v>
      </c>
      <c r="G243" s="6">
        <v>2016</v>
      </c>
      <c r="H243" s="6"/>
      <c r="I243" s="6"/>
      <c r="J243" s="6"/>
      <c r="K243" s="6"/>
      <c r="L243" s="6"/>
      <c r="M243" s="6"/>
      <c r="N243" s="6"/>
      <c r="O243" s="6"/>
    </row>
    <row r="244" spans="1:15" ht="13" x14ac:dyDescent="0.15">
      <c r="A244" s="6" t="s">
        <v>622</v>
      </c>
      <c r="B244" s="6" t="s">
        <v>658</v>
      </c>
      <c r="C244" s="6"/>
      <c r="D244" s="6" t="s">
        <v>623</v>
      </c>
      <c r="E244" s="6" t="str">
        <f ca="1">IFERROR(__xludf.DUMMYFUNCTION("SPLIT(D244,"" "")"),"Adam")</f>
        <v>Adam</v>
      </c>
      <c r="F244" s="6" t="str">
        <f ca="1">IFERROR(__xludf.DUMMYFUNCTION("""COMPUTED_VALUE"""),"Naumowicz")</f>
        <v>Naumowicz</v>
      </c>
      <c r="G244" s="6">
        <v>2017</v>
      </c>
      <c r="H244" s="6"/>
      <c r="I244" s="6"/>
      <c r="J244" s="6"/>
      <c r="K244" s="6"/>
      <c r="L244" s="6"/>
      <c r="M244" s="6"/>
      <c r="N244" s="6"/>
      <c r="O244" s="6"/>
    </row>
    <row r="245" spans="1:15" ht="13" x14ac:dyDescent="0.15">
      <c r="A245" s="6" t="s">
        <v>636</v>
      </c>
      <c r="B245" s="6" t="s">
        <v>658</v>
      </c>
      <c r="C245" s="6"/>
      <c r="D245" s="6" t="s">
        <v>578</v>
      </c>
      <c r="E245" s="6" t="str">
        <f ca="1">IFERROR(__xludf.DUMMYFUNCTION("SPLIT(D245,"" "")"),"Tobias")</f>
        <v>Tobias</v>
      </c>
      <c r="F245" s="6" t="str">
        <f ca="1">IFERROR(__xludf.DUMMYFUNCTION("""COMPUTED_VALUE"""),"Nipkow")</f>
        <v>Nipkow</v>
      </c>
      <c r="G245" s="6">
        <v>2021</v>
      </c>
      <c r="H245" s="6"/>
      <c r="I245" s="6"/>
      <c r="J245" s="6"/>
      <c r="K245" s="6"/>
      <c r="L245" s="6"/>
      <c r="M245" s="6"/>
      <c r="N245" s="6"/>
      <c r="O245" s="6"/>
    </row>
    <row r="246" spans="1:15" ht="13" x14ac:dyDescent="0.15">
      <c r="A246" s="6" t="s">
        <v>584</v>
      </c>
      <c r="B246" s="6">
        <v>2013</v>
      </c>
      <c r="C246" s="6"/>
      <c r="D246" s="6" t="s">
        <v>578</v>
      </c>
      <c r="E246" s="6" t="str">
        <f ca="1">IFERROR(__xludf.DUMMYFUNCTION("SPLIT(D246,"" "")"),"Tobias")</f>
        <v>Tobias</v>
      </c>
      <c r="F246" s="6" t="str">
        <f ca="1">IFERROR(__xludf.DUMMYFUNCTION("""COMPUTED_VALUE"""),"Nipkow")</f>
        <v>Nipkow</v>
      </c>
      <c r="G246" s="6">
        <v>2019</v>
      </c>
      <c r="H246" s="6"/>
      <c r="I246" s="6"/>
      <c r="J246" s="6"/>
      <c r="K246" s="6"/>
      <c r="L246" s="6"/>
      <c r="M246" s="6"/>
      <c r="N246" s="6"/>
      <c r="O246" s="6"/>
    </row>
    <row r="247" spans="1:15" ht="13" x14ac:dyDescent="0.15">
      <c r="A247" s="6" t="s">
        <v>585</v>
      </c>
      <c r="B247" s="6">
        <v>2013</v>
      </c>
      <c r="C247" s="6"/>
      <c r="D247" s="6" t="s">
        <v>578</v>
      </c>
      <c r="E247" s="6" t="str">
        <f ca="1">IFERROR(__xludf.DUMMYFUNCTION("SPLIT(D247,"" "")"),"Tobias")</f>
        <v>Tobias</v>
      </c>
      <c r="F247" s="6" t="str">
        <f ca="1">IFERROR(__xludf.DUMMYFUNCTION("""COMPUTED_VALUE"""),"Nipkow")</f>
        <v>Nipkow</v>
      </c>
      <c r="G247" s="6">
        <v>2018</v>
      </c>
      <c r="H247" s="6"/>
      <c r="I247" s="6"/>
      <c r="J247" s="6"/>
      <c r="K247" s="6"/>
      <c r="L247" s="6"/>
      <c r="M247" s="6"/>
      <c r="N247" s="6"/>
      <c r="O247" s="6"/>
    </row>
    <row r="248" spans="1:15" ht="13" x14ac:dyDescent="0.15">
      <c r="A248" s="6" t="s">
        <v>638</v>
      </c>
      <c r="B248" s="6">
        <v>2013</v>
      </c>
      <c r="C248" s="6"/>
      <c r="D248" s="6" t="s">
        <v>578</v>
      </c>
      <c r="E248" s="6" t="str">
        <f ca="1">IFERROR(__xludf.DUMMYFUNCTION("SPLIT(D248,"" "")"),"Tobias")</f>
        <v>Tobias</v>
      </c>
      <c r="F248" s="6" t="str">
        <f ca="1">IFERROR(__xludf.DUMMYFUNCTION("""COMPUTED_VALUE"""),"Nipkow")</f>
        <v>Nipkow</v>
      </c>
      <c r="G248" s="6">
        <v>2016</v>
      </c>
      <c r="H248" s="6"/>
      <c r="I248" s="6"/>
      <c r="J248" s="6"/>
      <c r="K248" s="6"/>
      <c r="L248" s="6"/>
      <c r="M248" s="6"/>
      <c r="N248" s="6"/>
      <c r="O248" s="6"/>
    </row>
    <row r="249" spans="1:15" ht="13" x14ac:dyDescent="0.15">
      <c r="A249" s="6" t="s">
        <v>645</v>
      </c>
      <c r="B249" s="6">
        <v>2013</v>
      </c>
      <c r="C249" s="6"/>
      <c r="D249" s="6" t="s">
        <v>578</v>
      </c>
      <c r="E249" s="6" t="str">
        <f ca="1">IFERROR(__xludf.DUMMYFUNCTION("SPLIT(D249,"" "")"),"Tobias")</f>
        <v>Tobias</v>
      </c>
      <c r="F249" s="6" t="str">
        <f ca="1">IFERROR(__xludf.DUMMYFUNCTION("""COMPUTED_VALUE"""),"Nipkow")</f>
        <v>Nipkow</v>
      </c>
      <c r="G249" s="6">
        <v>2015</v>
      </c>
      <c r="H249" s="6"/>
      <c r="I249" s="6"/>
      <c r="J249" s="6"/>
      <c r="K249" s="6"/>
      <c r="L249" s="6"/>
      <c r="M249" s="6"/>
      <c r="N249" s="6"/>
      <c r="O249" s="6"/>
    </row>
    <row r="250" spans="1:15" ht="13" x14ac:dyDescent="0.15">
      <c r="A250" s="6" t="s">
        <v>592</v>
      </c>
      <c r="B250" s="6">
        <v>2013</v>
      </c>
      <c r="C250" s="6"/>
      <c r="D250" s="6" t="s">
        <v>578</v>
      </c>
      <c r="E250" s="6" t="str">
        <f ca="1">IFERROR(__xludf.DUMMYFUNCTION("SPLIT(D250,"" "")"),"Tobias")</f>
        <v>Tobias</v>
      </c>
      <c r="F250" s="6" t="str">
        <f ca="1">IFERROR(__xludf.DUMMYFUNCTION("""COMPUTED_VALUE"""),"Nipkow")</f>
        <v>Nipkow</v>
      </c>
      <c r="G250" s="6">
        <v>2014</v>
      </c>
      <c r="H250" s="6"/>
      <c r="I250" s="6"/>
      <c r="J250" s="6"/>
      <c r="K250" s="6"/>
      <c r="L250" s="6"/>
      <c r="M250" s="6"/>
      <c r="N250" s="6"/>
      <c r="O250" s="6"/>
    </row>
    <row r="251" spans="1:15" ht="13" x14ac:dyDescent="0.15">
      <c r="A251" s="6" t="s">
        <v>615</v>
      </c>
      <c r="B251" s="6">
        <v>2013</v>
      </c>
      <c r="C251" s="6"/>
      <c r="D251" s="6" t="s">
        <v>578</v>
      </c>
      <c r="E251" s="6" t="str">
        <f ca="1">IFERROR(__xludf.DUMMYFUNCTION("SPLIT(D251,"" "")"),"Tobias")</f>
        <v>Tobias</v>
      </c>
      <c r="F251" s="6" t="str">
        <f ca="1">IFERROR(__xludf.DUMMYFUNCTION("""COMPUTED_VALUE"""),"Nipkow")</f>
        <v>Nipkow</v>
      </c>
      <c r="G251" s="6">
        <v>2013</v>
      </c>
      <c r="H251" s="6"/>
      <c r="I251" s="6"/>
      <c r="J251" s="6"/>
      <c r="K251" s="6"/>
      <c r="L251" s="6"/>
      <c r="M251" s="6"/>
      <c r="N251" s="6"/>
      <c r="O251" s="6"/>
    </row>
    <row r="252" spans="1:15" ht="13" x14ac:dyDescent="0.15">
      <c r="A252" s="6" t="s">
        <v>166</v>
      </c>
      <c r="B252" s="6">
        <v>2013</v>
      </c>
      <c r="C252" s="6"/>
      <c r="D252" s="6" t="s">
        <v>578</v>
      </c>
      <c r="E252" s="6" t="str">
        <f ca="1">IFERROR(__xludf.DUMMYFUNCTION("SPLIT(D252,"" "")"),"Tobias")</f>
        <v>Tobias</v>
      </c>
      <c r="F252" s="6" t="str">
        <f ca="1">IFERROR(__xludf.DUMMYFUNCTION("""COMPUTED_VALUE"""),"Nipkow")</f>
        <v>Nipkow</v>
      </c>
      <c r="G252" s="6">
        <v>2010</v>
      </c>
      <c r="H252" s="6"/>
      <c r="I252" s="6"/>
      <c r="J252" s="6"/>
      <c r="K252" s="6"/>
      <c r="L252" s="6"/>
      <c r="M252" s="6"/>
      <c r="N252" s="6"/>
      <c r="O252" s="6"/>
    </row>
    <row r="253" spans="1:15" ht="13" x14ac:dyDescent="0.15">
      <c r="A253" s="6" t="s">
        <v>611</v>
      </c>
      <c r="B253" s="6">
        <v>2013</v>
      </c>
      <c r="C253" s="6"/>
      <c r="D253" s="6" t="s">
        <v>578</v>
      </c>
      <c r="E253" s="6" t="str">
        <f ca="1">IFERROR(__xludf.DUMMYFUNCTION("SPLIT(D253,"" "")"),"Tobias")</f>
        <v>Tobias</v>
      </c>
      <c r="F253" s="6" t="str">
        <f ca="1">IFERROR(__xludf.DUMMYFUNCTION("""COMPUTED_VALUE"""),"Nipkow")</f>
        <v>Nipkow</v>
      </c>
      <c r="G253" s="6">
        <v>2017</v>
      </c>
      <c r="H253" s="6"/>
      <c r="I253" s="6"/>
      <c r="J253" s="6"/>
      <c r="K253" s="6"/>
      <c r="L253" s="6"/>
      <c r="M253" s="6"/>
      <c r="N253" s="6"/>
      <c r="O253" s="6"/>
    </row>
    <row r="254" spans="1:15" ht="13" x14ac:dyDescent="0.15">
      <c r="A254" s="6" t="s">
        <v>613</v>
      </c>
      <c r="B254" s="6">
        <v>2013</v>
      </c>
      <c r="C254" s="6"/>
      <c r="D254" s="6" t="s">
        <v>578</v>
      </c>
      <c r="E254" s="6" t="str">
        <f ca="1">IFERROR(__xludf.DUMMYFUNCTION("SPLIT(D254,"" "")"),"Tobias")</f>
        <v>Tobias</v>
      </c>
      <c r="F254" s="6" t="str">
        <f ca="1">IFERROR(__xludf.DUMMYFUNCTION("""COMPUTED_VALUE"""),"Nipkow")</f>
        <v>Nipkow</v>
      </c>
      <c r="G254" s="6">
        <v>2012</v>
      </c>
      <c r="H254" s="6"/>
      <c r="I254" s="6"/>
      <c r="J254" s="6"/>
      <c r="K254" s="6"/>
      <c r="L254" s="6"/>
      <c r="M254" s="6"/>
      <c r="N254" s="6"/>
      <c r="O254" s="6"/>
    </row>
    <row r="255" spans="1:15" ht="13" x14ac:dyDescent="0.15">
      <c r="A255" s="6" t="s">
        <v>602</v>
      </c>
      <c r="B255" s="6">
        <v>2013</v>
      </c>
      <c r="C255" s="6"/>
      <c r="D255" s="6" t="s">
        <v>578</v>
      </c>
      <c r="E255" s="6" t="str">
        <f ca="1">IFERROR(__xludf.DUMMYFUNCTION("SPLIT(D255,"" "")"),"Tobias")</f>
        <v>Tobias</v>
      </c>
      <c r="F255" s="6" t="str">
        <f ca="1">IFERROR(__xludf.DUMMYFUNCTION("""COMPUTED_VALUE"""),"Nipkow")</f>
        <v>Nipkow</v>
      </c>
      <c r="G255" s="6">
        <v>2011</v>
      </c>
      <c r="H255" s="6"/>
      <c r="I255" s="6"/>
      <c r="J255" s="6"/>
      <c r="K255" s="6"/>
      <c r="L255" s="6"/>
      <c r="M255" s="6"/>
      <c r="N255" s="6"/>
      <c r="O255" s="6"/>
    </row>
    <row r="256" spans="1:15" ht="13" x14ac:dyDescent="0.15">
      <c r="A256" s="6" t="s">
        <v>757</v>
      </c>
      <c r="B256" s="6">
        <v>2013</v>
      </c>
      <c r="C256" s="6"/>
      <c r="D256" s="6" t="s">
        <v>596</v>
      </c>
      <c r="E256" s="6" t="str">
        <f ca="1">IFERROR(__xludf.DUMMYFUNCTION("SPLIT(D256,"" "")"),"Michael")</f>
        <v>Michael</v>
      </c>
      <c r="F256" s="6" t="str">
        <f ca="1">IFERROR(__xludf.DUMMYFUNCTION("""COMPUTED_VALUE"""),"Norrish")</f>
        <v>Norrish</v>
      </c>
      <c r="G256" s="6">
        <v>2021</v>
      </c>
      <c r="H256" s="6"/>
      <c r="I256" s="6"/>
      <c r="J256" s="6"/>
      <c r="K256" s="6"/>
      <c r="L256" s="6"/>
      <c r="M256" s="6"/>
      <c r="N256" s="6"/>
      <c r="O256" s="6"/>
    </row>
    <row r="257" spans="1:15" ht="13" x14ac:dyDescent="0.15">
      <c r="A257" s="6" t="s">
        <v>582</v>
      </c>
      <c r="B257" s="6">
        <v>2013</v>
      </c>
      <c r="C257" s="6"/>
      <c r="D257" s="6" t="s">
        <v>596</v>
      </c>
      <c r="E257" s="6" t="str">
        <f ca="1">IFERROR(__xludf.DUMMYFUNCTION("SPLIT(D257,"" "")"),"Michael")</f>
        <v>Michael</v>
      </c>
      <c r="F257" s="6" t="str">
        <f ca="1">IFERROR(__xludf.DUMMYFUNCTION("""COMPUTED_VALUE"""),"Norrish")</f>
        <v>Norrish</v>
      </c>
      <c r="G257" s="6">
        <v>2016</v>
      </c>
      <c r="H257" s="6"/>
      <c r="I257" s="6"/>
      <c r="J257" s="6"/>
      <c r="K257" s="6"/>
      <c r="L257" s="6"/>
      <c r="M257" s="6"/>
      <c r="N257" s="6"/>
      <c r="O257" s="6"/>
    </row>
    <row r="258" spans="1:15" ht="13" x14ac:dyDescent="0.15">
      <c r="A258" s="6" t="s">
        <v>587</v>
      </c>
      <c r="B258" s="6">
        <v>2013</v>
      </c>
      <c r="C258" s="6"/>
      <c r="D258" s="6" t="s">
        <v>596</v>
      </c>
      <c r="E258" s="6" t="str">
        <f ca="1">IFERROR(__xludf.DUMMYFUNCTION("SPLIT(D258,"" "")"),"Michael")</f>
        <v>Michael</v>
      </c>
      <c r="F258" s="6" t="str">
        <f ca="1">IFERROR(__xludf.DUMMYFUNCTION("""COMPUTED_VALUE"""),"Norrish")</f>
        <v>Norrish</v>
      </c>
      <c r="G258" s="6">
        <v>2015</v>
      </c>
      <c r="H258" s="6"/>
      <c r="I258" s="6"/>
      <c r="J258" s="6"/>
      <c r="K258" s="6"/>
      <c r="L258" s="6"/>
      <c r="M258" s="6"/>
      <c r="N258" s="6"/>
      <c r="O258" s="6"/>
    </row>
    <row r="259" spans="1:15" ht="13" x14ac:dyDescent="0.15">
      <c r="A259" s="6" t="s">
        <v>580</v>
      </c>
      <c r="B259" s="6">
        <v>2013</v>
      </c>
      <c r="C259" s="6"/>
      <c r="D259" s="6" t="s">
        <v>596</v>
      </c>
      <c r="E259" s="6" t="str">
        <f ca="1">IFERROR(__xludf.DUMMYFUNCTION("SPLIT(D259,"" "")"),"Michael")</f>
        <v>Michael</v>
      </c>
      <c r="F259" s="6" t="str">
        <f ca="1">IFERROR(__xludf.DUMMYFUNCTION("""COMPUTED_VALUE"""),"Norrish")</f>
        <v>Norrish</v>
      </c>
      <c r="G259" s="6">
        <v>2014</v>
      </c>
      <c r="H259" s="6"/>
      <c r="I259" s="6"/>
      <c r="J259" s="6"/>
      <c r="K259" s="6"/>
      <c r="L259" s="6"/>
      <c r="M259" s="6"/>
      <c r="N259" s="6"/>
      <c r="O259" s="6"/>
    </row>
    <row r="260" spans="1:15" ht="13" x14ac:dyDescent="0.15">
      <c r="A260" s="6" t="s">
        <v>594</v>
      </c>
      <c r="B260" s="6">
        <v>2013</v>
      </c>
      <c r="C260" s="6"/>
      <c r="D260" s="6" t="s">
        <v>596</v>
      </c>
      <c r="E260" s="6" t="str">
        <f ca="1">IFERROR(__xludf.DUMMYFUNCTION("SPLIT(D260,"" "")"),"Michael")</f>
        <v>Michael</v>
      </c>
      <c r="F260" s="6" t="str">
        <f ca="1">IFERROR(__xludf.DUMMYFUNCTION("""COMPUTED_VALUE"""),"Norrish")</f>
        <v>Norrish</v>
      </c>
      <c r="G260" s="6">
        <v>2013</v>
      </c>
      <c r="H260" s="6"/>
      <c r="I260" s="6"/>
      <c r="J260" s="6"/>
      <c r="K260" s="6"/>
      <c r="L260" s="6"/>
      <c r="M260" s="6"/>
      <c r="N260" s="6"/>
      <c r="O260" s="6"/>
    </row>
    <row r="261" spans="1:15" ht="13" x14ac:dyDescent="0.15">
      <c r="A261" s="6" t="s">
        <v>782</v>
      </c>
      <c r="B261" s="6">
        <v>2013</v>
      </c>
      <c r="C261" s="6"/>
      <c r="D261" s="6" t="s">
        <v>596</v>
      </c>
      <c r="E261" s="6" t="str">
        <f ca="1">IFERROR(__xludf.DUMMYFUNCTION("SPLIT(D261,"" "")"),"Michael")</f>
        <v>Michael</v>
      </c>
      <c r="F261" s="6" t="str">
        <f ca="1">IFERROR(__xludf.DUMMYFUNCTION("""COMPUTED_VALUE"""),"Norrish")</f>
        <v>Norrish</v>
      </c>
      <c r="G261" s="6">
        <v>2010</v>
      </c>
      <c r="H261" s="6"/>
      <c r="I261" s="6"/>
      <c r="J261" s="6"/>
      <c r="K261" s="6"/>
      <c r="L261" s="6"/>
      <c r="M261" s="6"/>
      <c r="N261" s="6"/>
      <c r="O261" s="6"/>
    </row>
    <row r="262" spans="1:15" ht="13" x14ac:dyDescent="0.15">
      <c r="A262" s="6" t="s">
        <v>50</v>
      </c>
      <c r="B262" s="6">
        <v>2013</v>
      </c>
      <c r="C262" s="6"/>
      <c r="D262" s="6" t="s">
        <v>596</v>
      </c>
      <c r="E262" s="6" t="str">
        <f ca="1">IFERROR(__xludf.DUMMYFUNCTION("SPLIT(D262,"" "")"),"Michael")</f>
        <v>Michael</v>
      </c>
      <c r="F262" s="6" t="str">
        <f ca="1">IFERROR(__xludf.DUMMYFUNCTION("""COMPUTED_VALUE"""),"Norrish")</f>
        <v>Norrish</v>
      </c>
      <c r="G262" s="6">
        <v>2011</v>
      </c>
      <c r="H262" s="6"/>
      <c r="I262" s="6"/>
      <c r="J262" s="6"/>
      <c r="K262" s="6"/>
      <c r="L262" s="6"/>
      <c r="M262" s="6"/>
      <c r="N262" s="6"/>
      <c r="O262" s="6"/>
    </row>
    <row r="263" spans="1:15" ht="13" x14ac:dyDescent="0.15">
      <c r="A263" s="6" t="s">
        <v>600</v>
      </c>
      <c r="B263" s="6">
        <v>2013</v>
      </c>
      <c r="C263" s="6"/>
      <c r="D263" s="6" t="s">
        <v>378</v>
      </c>
      <c r="E263" s="6" t="str">
        <f ca="1">IFERROR(__xludf.DUMMYFUNCTION("SPLIT(D263,"" "")"),"John")</f>
        <v>John</v>
      </c>
      <c r="F263" s="6" t="str">
        <f ca="1">IFERROR(__xludf.DUMMYFUNCTION("""COMPUTED_VALUE"""),"O’Leary")</f>
        <v>O’Leary</v>
      </c>
      <c r="G263" s="6">
        <v>2021</v>
      </c>
      <c r="H263" s="6"/>
      <c r="I263" s="6"/>
      <c r="J263" s="6"/>
      <c r="K263" s="6"/>
      <c r="L263" s="6"/>
      <c r="M263" s="6"/>
      <c r="N263" s="6"/>
      <c r="O263" s="6"/>
    </row>
    <row r="264" spans="1:15" ht="13" x14ac:dyDescent="0.15">
      <c r="A264" s="6" t="s">
        <v>578</v>
      </c>
      <c r="B264" s="6">
        <v>2013</v>
      </c>
      <c r="C264" s="6"/>
      <c r="D264" s="6" t="s">
        <v>378</v>
      </c>
      <c r="E264" s="6" t="str">
        <f ca="1">IFERROR(__xludf.DUMMYFUNCTION("SPLIT(D264,"" "")"),"John")</f>
        <v>John</v>
      </c>
      <c r="F264" s="6" t="str">
        <f ca="1">IFERROR(__xludf.DUMMYFUNCTION("""COMPUTED_VALUE"""),"O’Leary")</f>
        <v>O’Leary</v>
      </c>
      <c r="G264" s="6" t="s">
        <v>642</v>
      </c>
      <c r="H264" s="6"/>
      <c r="I264" s="6"/>
      <c r="J264" s="6"/>
      <c r="K264" s="6"/>
      <c r="L264" s="6"/>
      <c r="M264" s="6"/>
      <c r="N264" s="6"/>
      <c r="O264" s="6"/>
    </row>
    <row r="265" spans="1:15" ht="13" x14ac:dyDescent="0.15">
      <c r="A265" s="6" t="s">
        <v>596</v>
      </c>
      <c r="B265" s="6">
        <v>2013</v>
      </c>
      <c r="C265" s="6"/>
      <c r="D265" s="6" t="s">
        <v>657</v>
      </c>
      <c r="E265" s="6" t="str">
        <f ca="1">IFERROR(__xludf.DUMMYFUNCTION("SPLIT(D265,"" "")"),"Scott")</f>
        <v>Scott</v>
      </c>
      <c r="F265" s="6" t="str">
        <f ca="1">IFERROR(__xludf.DUMMYFUNCTION("""COMPUTED_VALUE"""),"Owens")</f>
        <v>Owens</v>
      </c>
      <c r="G265" s="6">
        <v>2015</v>
      </c>
      <c r="H265" s="6"/>
      <c r="I265" s="6"/>
      <c r="J265" s="6"/>
      <c r="K265" s="6"/>
      <c r="L265" s="6"/>
      <c r="M265" s="6"/>
      <c r="N265" s="6"/>
      <c r="O265" s="6"/>
    </row>
    <row r="266" spans="1:15" ht="13" x14ac:dyDescent="0.15">
      <c r="A266" s="6" t="s">
        <v>591</v>
      </c>
      <c r="B266" s="6">
        <v>2013</v>
      </c>
      <c r="C266" s="6"/>
      <c r="D266" s="6" t="s">
        <v>657</v>
      </c>
      <c r="E266" s="6" t="str">
        <f ca="1">IFERROR(__xludf.DUMMYFUNCTION("SPLIT(D266,"" "")"),"Scott")</f>
        <v>Scott</v>
      </c>
      <c r="F266" s="6" t="str">
        <f ca="1">IFERROR(__xludf.DUMMYFUNCTION("""COMPUTED_VALUE"""),"Owens")</f>
        <v>Owens</v>
      </c>
      <c r="G266" s="6">
        <v>2017</v>
      </c>
      <c r="H266" s="6"/>
      <c r="I266" s="6"/>
      <c r="J266" s="6"/>
      <c r="K266" s="6"/>
      <c r="L266" s="6"/>
      <c r="M266" s="6"/>
      <c r="N266" s="6"/>
      <c r="O266" s="6"/>
    </row>
    <row r="267" spans="1:15" ht="13" x14ac:dyDescent="0.15">
      <c r="A267" s="6" t="s">
        <v>45</v>
      </c>
      <c r="B267" s="6">
        <v>2013</v>
      </c>
      <c r="C267" s="6"/>
      <c r="D267" s="6" t="s">
        <v>591</v>
      </c>
      <c r="E267" s="6" t="str">
        <f ca="1">IFERROR(__xludf.DUMMYFUNCTION("SPLIT(D267,"" "")"),"Sam")</f>
        <v>Sam</v>
      </c>
      <c r="F267" s="6" t="str">
        <f ca="1">IFERROR(__xludf.DUMMYFUNCTION("""COMPUTED_VALUE"""),"Owre")</f>
        <v>Owre</v>
      </c>
      <c r="G267" s="6">
        <v>2019</v>
      </c>
      <c r="H267" s="6"/>
      <c r="I267" s="6"/>
      <c r="J267" s="6"/>
      <c r="K267" s="6"/>
      <c r="L267" s="6"/>
      <c r="M267" s="6"/>
      <c r="N267" s="6"/>
      <c r="O267" s="6"/>
    </row>
    <row r="268" spans="1:15" ht="13" x14ac:dyDescent="0.15">
      <c r="A268" s="6" t="s">
        <v>641</v>
      </c>
      <c r="B268" s="6">
        <v>2013</v>
      </c>
      <c r="C268" s="6"/>
      <c r="D268" s="6" t="s">
        <v>591</v>
      </c>
      <c r="E268" s="6" t="str">
        <f ca="1">IFERROR(__xludf.DUMMYFUNCTION("SPLIT(D268,"" "")"),"Sam")</f>
        <v>Sam</v>
      </c>
      <c r="F268" s="6" t="str">
        <f ca="1">IFERROR(__xludf.DUMMYFUNCTION("""COMPUTED_VALUE"""),"Owre")</f>
        <v>Owre</v>
      </c>
      <c r="G268" s="6">
        <v>2016</v>
      </c>
      <c r="H268" s="6"/>
      <c r="I268" s="6"/>
      <c r="J268" s="6"/>
      <c r="K268" s="6"/>
      <c r="L268" s="6"/>
      <c r="M268" s="6"/>
      <c r="N268" s="6"/>
      <c r="O268" s="6"/>
    </row>
    <row r="269" spans="1:15" ht="13" x14ac:dyDescent="0.15">
      <c r="A269" s="6" t="s">
        <v>727</v>
      </c>
      <c r="B269" s="6">
        <v>2013</v>
      </c>
      <c r="C269" s="6"/>
      <c r="D269" s="6" t="s">
        <v>591</v>
      </c>
      <c r="E269" s="6" t="str">
        <f ca="1">IFERROR(__xludf.DUMMYFUNCTION("SPLIT(D269,"" "")"),"Sam")</f>
        <v>Sam</v>
      </c>
      <c r="F269" s="6" t="str">
        <f ca="1">IFERROR(__xludf.DUMMYFUNCTION("""COMPUTED_VALUE"""),"Owre")</f>
        <v>Owre</v>
      </c>
      <c r="G269" s="6">
        <v>2014</v>
      </c>
      <c r="H269" s="6"/>
      <c r="I269" s="6"/>
      <c r="J269" s="6"/>
      <c r="K269" s="6"/>
      <c r="L269" s="6"/>
      <c r="M269" s="6"/>
      <c r="N269" s="6"/>
      <c r="O269" s="6"/>
    </row>
    <row r="270" spans="1:15" ht="13" x14ac:dyDescent="0.15">
      <c r="A270" s="6" t="s">
        <v>625</v>
      </c>
      <c r="B270" s="6">
        <v>2013</v>
      </c>
      <c r="C270" s="6"/>
      <c r="D270" s="6" t="s">
        <v>591</v>
      </c>
      <c r="E270" s="6" t="str">
        <f ca="1">IFERROR(__xludf.DUMMYFUNCTION("SPLIT(D270,"" "")"),"Sam")</f>
        <v>Sam</v>
      </c>
      <c r="F270" s="6" t="str">
        <f ca="1">IFERROR(__xludf.DUMMYFUNCTION("""COMPUTED_VALUE"""),"Owre")</f>
        <v>Owre</v>
      </c>
      <c r="G270" s="6">
        <v>2013</v>
      </c>
      <c r="H270" s="6"/>
      <c r="I270" s="6"/>
      <c r="J270" s="6"/>
      <c r="K270" s="6"/>
      <c r="L270" s="6"/>
      <c r="M270" s="6"/>
      <c r="N270" s="6"/>
      <c r="O270" s="6"/>
    </row>
    <row r="271" spans="1:15" ht="13" x14ac:dyDescent="0.15">
      <c r="A271" s="6" t="s">
        <v>595</v>
      </c>
      <c r="B271" s="6">
        <v>2013</v>
      </c>
      <c r="C271" s="6"/>
      <c r="D271" s="6" t="s">
        <v>591</v>
      </c>
      <c r="E271" s="6" t="str">
        <f ca="1">IFERROR(__xludf.DUMMYFUNCTION("SPLIT(D271,"" "")"),"Sam")</f>
        <v>Sam</v>
      </c>
      <c r="F271" s="6" t="str">
        <f ca="1">IFERROR(__xludf.DUMMYFUNCTION("""COMPUTED_VALUE"""),"Owre")</f>
        <v>Owre</v>
      </c>
      <c r="G271" s="6">
        <v>2017</v>
      </c>
      <c r="H271" s="6"/>
      <c r="I271" s="6"/>
      <c r="J271" s="6"/>
      <c r="K271" s="6"/>
      <c r="L271" s="6"/>
      <c r="M271" s="6"/>
      <c r="N271" s="6"/>
      <c r="O271" s="6"/>
    </row>
    <row r="272" spans="1:15" ht="13" x14ac:dyDescent="0.15">
      <c r="A272" s="6" t="s">
        <v>628</v>
      </c>
      <c r="B272" s="6">
        <v>2013</v>
      </c>
      <c r="C272" s="6"/>
      <c r="D272" s="6" t="s">
        <v>591</v>
      </c>
      <c r="E272" s="6" t="str">
        <f ca="1">IFERROR(__xludf.DUMMYFUNCTION("SPLIT(D272,"" "")"),"Sam")</f>
        <v>Sam</v>
      </c>
      <c r="F272" s="6" t="str">
        <f ca="1">IFERROR(__xludf.DUMMYFUNCTION("""COMPUTED_VALUE"""),"Owre")</f>
        <v>Owre</v>
      </c>
      <c r="G272" s="6">
        <v>2012</v>
      </c>
      <c r="H272" s="6"/>
      <c r="I272" s="6"/>
      <c r="J272" s="6"/>
      <c r="K272" s="6"/>
      <c r="L272" s="6"/>
      <c r="M272" s="6"/>
      <c r="N272" s="6"/>
      <c r="O272" s="6"/>
    </row>
    <row r="273" spans="1:15" ht="13" x14ac:dyDescent="0.15">
      <c r="A273" s="6" t="s">
        <v>721</v>
      </c>
      <c r="B273" s="6">
        <v>2013</v>
      </c>
      <c r="C273" s="6"/>
      <c r="D273" s="6" t="s">
        <v>591</v>
      </c>
      <c r="E273" s="6" t="str">
        <f ca="1">IFERROR(__xludf.DUMMYFUNCTION("SPLIT(D273,"" "")"),"Sam")</f>
        <v>Sam</v>
      </c>
      <c r="F273" s="6" t="str">
        <f ca="1">IFERROR(__xludf.DUMMYFUNCTION("""COMPUTED_VALUE"""),"Owre")</f>
        <v>Owre</v>
      </c>
      <c r="G273" s="6">
        <v>2011</v>
      </c>
      <c r="H273" s="6"/>
      <c r="I273" s="6"/>
      <c r="J273" s="6"/>
      <c r="K273" s="6"/>
      <c r="L273" s="6"/>
      <c r="M273" s="6"/>
      <c r="N273" s="6"/>
      <c r="O273" s="6"/>
    </row>
    <row r="274" spans="1:15" ht="13" x14ac:dyDescent="0.15">
      <c r="A274" s="6" t="s">
        <v>626</v>
      </c>
      <c r="B274" s="6">
        <v>2013</v>
      </c>
      <c r="C274" s="6"/>
      <c r="D274" s="6" t="s">
        <v>599</v>
      </c>
      <c r="E274" s="6" t="s">
        <v>783</v>
      </c>
      <c r="F274" s="6" t="s">
        <v>784</v>
      </c>
      <c r="G274" s="6">
        <v>2021</v>
      </c>
      <c r="H274" s="6"/>
      <c r="I274" s="6"/>
      <c r="J274" s="6"/>
      <c r="K274" s="6"/>
      <c r="L274" s="6"/>
      <c r="M274" s="6"/>
      <c r="N274" s="6"/>
      <c r="O274" s="6"/>
    </row>
    <row r="275" spans="1:15" ht="13" x14ac:dyDescent="0.15">
      <c r="A275" s="6" t="s">
        <v>644</v>
      </c>
      <c r="B275" s="6">
        <v>2013</v>
      </c>
      <c r="C275" s="6"/>
      <c r="D275" s="6" t="s">
        <v>622</v>
      </c>
      <c r="E275" s="6" t="str">
        <f ca="1">IFERROR(__xludf.DUMMYFUNCTION("SPLIT(D275,"" "")"),"Christine")</f>
        <v>Christine</v>
      </c>
      <c r="F275" s="6" t="str">
        <f ca="1">IFERROR(__xludf.DUMMYFUNCTION("""COMPUTED_VALUE"""),"Paulin-Mohring")</f>
        <v>Paulin-Mohring</v>
      </c>
      <c r="G275" s="6">
        <v>2016</v>
      </c>
      <c r="H275" s="6"/>
      <c r="I275" s="6"/>
      <c r="J275" s="6"/>
      <c r="K275" s="6"/>
      <c r="L275" s="6"/>
      <c r="M275" s="6"/>
      <c r="N275" s="6"/>
      <c r="O275" s="6"/>
    </row>
    <row r="276" spans="1:15" ht="13" x14ac:dyDescent="0.15">
      <c r="A276" s="6" t="s">
        <v>618</v>
      </c>
      <c r="B276" s="6">
        <v>2013</v>
      </c>
      <c r="C276" s="6"/>
      <c r="D276" s="6" t="s">
        <v>622</v>
      </c>
      <c r="E276" s="6" t="str">
        <f ca="1">IFERROR(__xludf.DUMMYFUNCTION("SPLIT(D276,"" "")"),"Christine")</f>
        <v>Christine</v>
      </c>
      <c r="F276" s="6" t="str">
        <f ca="1">IFERROR(__xludf.DUMMYFUNCTION("""COMPUTED_VALUE"""),"Paulin-Mohring")</f>
        <v>Paulin-Mohring</v>
      </c>
      <c r="G276" s="6">
        <v>2014</v>
      </c>
      <c r="H276" s="6"/>
      <c r="I276" s="6"/>
      <c r="J276" s="6"/>
      <c r="K276" s="6"/>
      <c r="L276" s="6"/>
      <c r="M276" s="6"/>
      <c r="N276" s="6"/>
      <c r="O276" s="6"/>
    </row>
    <row r="277" spans="1:15" ht="13" x14ac:dyDescent="0.15">
      <c r="A277" s="6" t="s">
        <v>785</v>
      </c>
      <c r="B277" s="6" t="s">
        <v>646</v>
      </c>
      <c r="C277" s="6"/>
      <c r="D277" s="6" t="s">
        <v>622</v>
      </c>
      <c r="E277" s="6" t="str">
        <f ca="1">IFERROR(__xludf.DUMMYFUNCTION("SPLIT(D277,"" "")"),"Christine")</f>
        <v>Christine</v>
      </c>
      <c r="F277" s="6" t="str">
        <f ca="1">IFERROR(__xludf.DUMMYFUNCTION("""COMPUTED_VALUE"""),"Paulin-Mohring")</f>
        <v>Paulin-Mohring</v>
      </c>
      <c r="G277" s="6" t="s">
        <v>658</v>
      </c>
      <c r="H277" s="6"/>
      <c r="I277" s="6"/>
      <c r="J277" s="6"/>
      <c r="K277" s="6"/>
      <c r="L277" s="6"/>
      <c r="M277" s="6"/>
      <c r="N277" s="6"/>
      <c r="O277" s="6"/>
    </row>
    <row r="278" spans="1:15" ht="13" x14ac:dyDescent="0.15">
      <c r="A278" s="6" t="s">
        <v>736</v>
      </c>
      <c r="B278" s="6" t="s">
        <v>646</v>
      </c>
      <c r="C278" s="6"/>
      <c r="D278" s="6" t="s">
        <v>622</v>
      </c>
      <c r="E278" s="6" t="str">
        <f ca="1">IFERROR(__xludf.DUMMYFUNCTION("SPLIT(D278,"" "")"),"Christine")</f>
        <v>Christine</v>
      </c>
      <c r="F278" s="6" t="str">
        <f ca="1">IFERROR(__xludf.DUMMYFUNCTION("""COMPUTED_VALUE"""),"Paulin-Mohring")</f>
        <v>Paulin-Mohring</v>
      </c>
      <c r="G278" s="6">
        <v>2012</v>
      </c>
      <c r="H278" s="6"/>
      <c r="I278" s="6"/>
      <c r="J278" s="6"/>
      <c r="K278" s="6"/>
      <c r="L278" s="6"/>
      <c r="M278" s="6"/>
      <c r="N278" s="6"/>
      <c r="O278" s="6"/>
    </row>
    <row r="279" spans="1:15" ht="13" x14ac:dyDescent="0.15">
      <c r="A279" s="6" t="s">
        <v>786</v>
      </c>
      <c r="B279" s="6">
        <v>2012</v>
      </c>
      <c r="C279" s="6"/>
      <c r="D279" s="6" t="s">
        <v>622</v>
      </c>
      <c r="E279" s="6" t="str">
        <f ca="1">IFERROR(__xludf.DUMMYFUNCTION("SPLIT(D279,"" "")"),"Christine")</f>
        <v>Christine</v>
      </c>
      <c r="F279" s="6" t="str">
        <f ca="1">IFERROR(__xludf.DUMMYFUNCTION("""COMPUTED_VALUE"""),"Paulin-Mohring")</f>
        <v>Paulin-Mohring</v>
      </c>
      <c r="G279" s="6">
        <v>2011</v>
      </c>
      <c r="H279" s="6"/>
      <c r="I279" s="6"/>
      <c r="J279" s="6"/>
      <c r="K279" s="6"/>
      <c r="L279" s="6"/>
      <c r="M279" s="6"/>
      <c r="N279" s="6"/>
      <c r="O279" s="6"/>
    </row>
    <row r="280" spans="1:15" ht="13" x14ac:dyDescent="0.15">
      <c r="A280" s="6" t="s">
        <v>787</v>
      </c>
      <c r="B280" s="6">
        <v>2012</v>
      </c>
      <c r="C280" s="6"/>
      <c r="D280" s="6" t="s">
        <v>45</v>
      </c>
      <c r="E280" s="6" t="str">
        <f ca="1">IFERROR(__xludf.DUMMYFUNCTION("SPLIT(D280,"" "")"),"Lawrence")</f>
        <v>Lawrence</v>
      </c>
      <c r="F280" s="6" t="str">
        <f ca="1">IFERROR(__xludf.DUMMYFUNCTION("""COMPUTED_VALUE"""),"Paulson")</f>
        <v>Paulson</v>
      </c>
      <c r="G280" s="6">
        <v>2021</v>
      </c>
      <c r="H280" s="6"/>
      <c r="I280" s="6"/>
      <c r="J280" s="6"/>
      <c r="K280" s="6"/>
      <c r="L280" s="6"/>
      <c r="M280" s="6"/>
      <c r="N280" s="6"/>
      <c r="O280" s="6"/>
    </row>
    <row r="281" spans="1:15" ht="13" x14ac:dyDescent="0.15">
      <c r="A281" s="6" t="s">
        <v>788</v>
      </c>
      <c r="B281" s="6">
        <v>2012</v>
      </c>
      <c r="C281" s="6"/>
      <c r="D281" s="6" t="s">
        <v>45</v>
      </c>
      <c r="E281" s="6" t="str">
        <f ca="1">IFERROR(__xludf.DUMMYFUNCTION("SPLIT(D281,"" "")"),"Lawrence")</f>
        <v>Lawrence</v>
      </c>
      <c r="F281" s="6" t="str">
        <f ca="1">IFERROR(__xludf.DUMMYFUNCTION("""COMPUTED_VALUE"""),"Paulson")</f>
        <v>Paulson</v>
      </c>
      <c r="G281" s="6">
        <v>2019</v>
      </c>
      <c r="H281" s="6"/>
      <c r="I281" s="6"/>
      <c r="J281" s="6"/>
      <c r="K281" s="6"/>
      <c r="L281" s="6"/>
      <c r="M281" s="6"/>
      <c r="N281" s="6"/>
      <c r="O281" s="6"/>
    </row>
    <row r="282" spans="1:15" ht="13" x14ac:dyDescent="0.15">
      <c r="A282" s="6" t="s">
        <v>789</v>
      </c>
      <c r="B282" s="6">
        <v>2012</v>
      </c>
      <c r="C282" s="6"/>
      <c r="D282" s="6" t="s">
        <v>45</v>
      </c>
      <c r="E282" s="6" t="str">
        <f ca="1">IFERROR(__xludf.DUMMYFUNCTION("SPLIT(D282,"" "")"),"Lawrence")</f>
        <v>Lawrence</v>
      </c>
      <c r="F282" s="6" t="str">
        <f ca="1">IFERROR(__xludf.DUMMYFUNCTION("""COMPUTED_VALUE"""),"Paulson")</f>
        <v>Paulson</v>
      </c>
      <c r="G282" s="6">
        <v>2018</v>
      </c>
      <c r="H282" s="6"/>
      <c r="I282" s="6"/>
      <c r="J282" s="6"/>
      <c r="K282" s="6"/>
      <c r="L282" s="6"/>
      <c r="M282" s="6"/>
      <c r="N282" s="6"/>
      <c r="O282" s="6"/>
    </row>
    <row r="283" spans="1:15" ht="13" x14ac:dyDescent="0.15">
      <c r="A283" s="6" t="s">
        <v>732</v>
      </c>
      <c r="B283" s="6">
        <v>2012</v>
      </c>
      <c r="C283" s="6"/>
      <c r="D283" s="6" t="s">
        <v>45</v>
      </c>
      <c r="E283" s="6" t="str">
        <f ca="1">IFERROR(__xludf.DUMMYFUNCTION("SPLIT(D283,"" "")"),"Lawrence")</f>
        <v>Lawrence</v>
      </c>
      <c r="F283" s="6" t="str">
        <f ca="1">IFERROR(__xludf.DUMMYFUNCTION("""COMPUTED_VALUE"""),"Paulson")</f>
        <v>Paulson</v>
      </c>
      <c r="G283" s="6">
        <v>2016</v>
      </c>
      <c r="H283" s="6"/>
      <c r="I283" s="6"/>
      <c r="J283" s="6"/>
      <c r="K283" s="6"/>
      <c r="L283" s="6"/>
      <c r="M283" s="6"/>
      <c r="N283" s="6"/>
      <c r="O283" s="6"/>
    </row>
    <row r="284" spans="1:15" ht="13" x14ac:dyDescent="0.15">
      <c r="A284" s="6" t="s">
        <v>790</v>
      </c>
      <c r="B284" s="6">
        <v>2012</v>
      </c>
      <c r="C284" s="6"/>
      <c r="D284" s="6" t="s">
        <v>45</v>
      </c>
      <c r="E284" s="6" t="str">
        <f ca="1">IFERROR(__xludf.DUMMYFUNCTION("SPLIT(D284,"" "")"),"Lawrence")</f>
        <v>Lawrence</v>
      </c>
      <c r="F284" s="6" t="str">
        <f ca="1">IFERROR(__xludf.DUMMYFUNCTION("""COMPUTED_VALUE"""),"Paulson")</f>
        <v>Paulson</v>
      </c>
      <c r="G284" s="6">
        <v>2014</v>
      </c>
      <c r="H284" s="6"/>
      <c r="I284" s="6"/>
      <c r="J284" s="6"/>
      <c r="K284" s="6"/>
      <c r="L284" s="6"/>
      <c r="M284" s="6"/>
      <c r="N284" s="6"/>
      <c r="O284" s="6"/>
    </row>
    <row r="285" spans="1:15" ht="13" x14ac:dyDescent="0.15">
      <c r="A285" s="6" t="s">
        <v>791</v>
      </c>
      <c r="B285" s="6">
        <v>2012</v>
      </c>
      <c r="C285" s="6"/>
      <c r="D285" s="6" t="s">
        <v>45</v>
      </c>
      <c r="E285" s="6" t="str">
        <f ca="1">IFERROR(__xludf.DUMMYFUNCTION("SPLIT(D285,"" "")"),"Lawrence")</f>
        <v>Lawrence</v>
      </c>
      <c r="F285" s="6" t="str">
        <f ca="1">IFERROR(__xludf.DUMMYFUNCTION("""COMPUTED_VALUE"""),"Paulson")</f>
        <v>Paulson</v>
      </c>
      <c r="G285" s="6">
        <v>2013</v>
      </c>
      <c r="H285" s="6"/>
      <c r="I285" s="6"/>
      <c r="J285" s="6"/>
      <c r="K285" s="6"/>
      <c r="L285" s="6"/>
      <c r="M285" s="6"/>
      <c r="N285" s="6"/>
      <c r="O285" s="6"/>
    </row>
    <row r="286" spans="1:15" ht="13" x14ac:dyDescent="0.15">
      <c r="A286" s="6" t="s">
        <v>739</v>
      </c>
      <c r="B286" s="6">
        <v>2012</v>
      </c>
      <c r="C286" s="6"/>
      <c r="D286" s="6" t="s">
        <v>45</v>
      </c>
      <c r="E286" s="6" t="str">
        <f ca="1">IFERROR(__xludf.DUMMYFUNCTION("SPLIT(D286,"" "")"),"Lawrence")</f>
        <v>Lawrence</v>
      </c>
      <c r="F286" s="6" t="str">
        <f ca="1">IFERROR(__xludf.DUMMYFUNCTION("""COMPUTED_VALUE"""),"Paulson")</f>
        <v>Paulson</v>
      </c>
      <c r="G286" s="6" t="s">
        <v>776</v>
      </c>
      <c r="H286" s="6"/>
      <c r="I286" s="6"/>
      <c r="J286" s="6"/>
      <c r="K286" s="6"/>
      <c r="L286" s="6"/>
      <c r="M286" s="6"/>
      <c r="N286" s="6"/>
      <c r="O286" s="6"/>
    </row>
    <row r="287" spans="1:15" ht="13" x14ac:dyDescent="0.15">
      <c r="A287" s="6" t="s">
        <v>792</v>
      </c>
      <c r="B287" s="6">
        <v>2012</v>
      </c>
      <c r="C287" s="6"/>
      <c r="D287" s="6" t="s">
        <v>45</v>
      </c>
      <c r="E287" s="6" t="str">
        <f ca="1">IFERROR(__xludf.DUMMYFUNCTION("SPLIT(D287,"" "")"),"Lawrence")</f>
        <v>Lawrence</v>
      </c>
      <c r="F287" s="6" t="str">
        <f ca="1">IFERROR(__xludf.DUMMYFUNCTION("""COMPUTED_VALUE"""),"Paulson")</f>
        <v>Paulson</v>
      </c>
      <c r="G287" s="6">
        <v>2017</v>
      </c>
      <c r="H287" s="6"/>
      <c r="I287" s="6"/>
      <c r="J287" s="6"/>
      <c r="K287" s="6"/>
      <c r="L287" s="6"/>
      <c r="M287" s="6"/>
      <c r="N287" s="6"/>
      <c r="O287" s="6"/>
    </row>
    <row r="288" spans="1:15" ht="13" x14ac:dyDescent="0.15">
      <c r="A288" s="6" t="s">
        <v>793</v>
      </c>
      <c r="B288" s="6">
        <v>2012</v>
      </c>
      <c r="C288" s="6"/>
      <c r="D288" s="6" t="s">
        <v>45</v>
      </c>
      <c r="E288" s="6" t="str">
        <f ca="1">IFERROR(__xludf.DUMMYFUNCTION("SPLIT(D288,"" "")"),"Lawrence")</f>
        <v>Lawrence</v>
      </c>
      <c r="F288" s="6" t="str">
        <f ca="1">IFERROR(__xludf.DUMMYFUNCTION("""COMPUTED_VALUE"""),"Paulson")</f>
        <v>Paulson</v>
      </c>
      <c r="G288" s="6">
        <v>2011</v>
      </c>
      <c r="H288" s="6"/>
      <c r="I288" s="6"/>
      <c r="J288" s="6"/>
      <c r="K288" s="6"/>
      <c r="L288" s="6"/>
      <c r="M288" s="6"/>
      <c r="N288" s="6"/>
      <c r="O288" s="6"/>
    </row>
    <row r="289" spans="1:15" ht="13" x14ac:dyDescent="0.15">
      <c r="A289" s="6" t="s">
        <v>740</v>
      </c>
      <c r="B289" s="6">
        <v>2012</v>
      </c>
      <c r="C289" s="6"/>
      <c r="D289" s="6" t="s">
        <v>636</v>
      </c>
      <c r="E289" s="6" t="str">
        <f ca="1">IFERROR(__xludf.DUMMYFUNCTION("SPLIT(D289,"" "")"),"David")</f>
        <v>David</v>
      </c>
      <c r="F289" s="6" t="str">
        <f ca="1">IFERROR(__xludf.DUMMYFUNCTION("""COMPUTED_VALUE"""),"Pichardie")</f>
        <v>Pichardie</v>
      </c>
      <c r="G289" s="6">
        <v>2014</v>
      </c>
      <c r="H289" s="6"/>
      <c r="I289" s="6"/>
      <c r="J289" s="6"/>
      <c r="K289" s="6"/>
      <c r="L289" s="6"/>
      <c r="M289" s="6"/>
      <c r="N289" s="6"/>
      <c r="O289" s="6"/>
    </row>
    <row r="290" spans="1:15" ht="13" x14ac:dyDescent="0.15">
      <c r="A290" s="6" t="s">
        <v>794</v>
      </c>
      <c r="B290" s="6">
        <v>2012</v>
      </c>
      <c r="C290" s="6"/>
      <c r="D290" s="6" t="s">
        <v>636</v>
      </c>
      <c r="E290" s="6" t="str">
        <f ca="1">IFERROR(__xludf.DUMMYFUNCTION("SPLIT(D290,"" "")"),"David")</f>
        <v>David</v>
      </c>
      <c r="F290" s="6" t="str">
        <f ca="1">IFERROR(__xludf.DUMMYFUNCTION("""COMPUTED_VALUE"""),"Pichardie")</f>
        <v>Pichardie</v>
      </c>
      <c r="G290" s="6" t="s">
        <v>658</v>
      </c>
      <c r="H290" s="6"/>
      <c r="I290" s="6"/>
      <c r="J290" s="6"/>
      <c r="K290" s="6"/>
      <c r="L290" s="6"/>
      <c r="M290" s="6"/>
      <c r="N290" s="6"/>
      <c r="O290" s="6"/>
    </row>
    <row r="291" spans="1:15" ht="13" x14ac:dyDescent="0.15">
      <c r="A291" s="6" t="s">
        <v>795</v>
      </c>
      <c r="B291" s="6">
        <v>2012</v>
      </c>
      <c r="C291" s="6"/>
      <c r="D291" s="6" t="s">
        <v>636</v>
      </c>
      <c r="E291" s="6" t="str">
        <f ca="1">IFERROR(__xludf.DUMMYFUNCTION("SPLIT(D291,"" "")"),"David")</f>
        <v>David</v>
      </c>
      <c r="F291" s="6" t="str">
        <f ca="1">IFERROR(__xludf.DUMMYFUNCTION("""COMPUTED_VALUE"""),"Pichardie")</f>
        <v>Pichardie</v>
      </c>
      <c r="G291" s="6">
        <v>2010</v>
      </c>
      <c r="H291" s="6"/>
      <c r="I291" s="6"/>
      <c r="J291" s="6"/>
      <c r="K291" s="6"/>
      <c r="L291" s="6"/>
      <c r="M291" s="6"/>
      <c r="N291" s="6"/>
      <c r="O291" s="6"/>
    </row>
    <row r="292" spans="1:15" ht="13" x14ac:dyDescent="0.15">
      <c r="A292" s="6" t="s">
        <v>796</v>
      </c>
      <c r="B292" s="6">
        <v>2012</v>
      </c>
      <c r="C292" s="6"/>
      <c r="D292" s="6" t="s">
        <v>636</v>
      </c>
      <c r="E292" s="6" t="str">
        <f ca="1">IFERROR(__xludf.DUMMYFUNCTION("SPLIT(D292,"" "")"),"David")</f>
        <v>David</v>
      </c>
      <c r="F292" s="6" t="str">
        <f ca="1">IFERROR(__xludf.DUMMYFUNCTION("""COMPUTED_VALUE"""),"Pichardie")</f>
        <v>Pichardie</v>
      </c>
      <c r="G292" s="6">
        <v>2012</v>
      </c>
      <c r="H292" s="6"/>
      <c r="I292" s="6"/>
      <c r="J292" s="6"/>
      <c r="K292" s="6"/>
      <c r="L292" s="6"/>
      <c r="M292" s="6"/>
      <c r="N292" s="6"/>
      <c r="O292" s="6"/>
    </row>
    <row r="293" spans="1:15" ht="13" x14ac:dyDescent="0.15">
      <c r="A293" s="6" t="s">
        <v>745</v>
      </c>
      <c r="B293" s="6">
        <v>2012</v>
      </c>
      <c r="C293" s="6"/>
      <c r="D293" s="6" t="s">
        <v>641</v>
      </c>
      <c r="E293" s="6" t="str">
        <f ca="1">IFERROR(__xludf.DUMMYFUNCTION("SPLIT(D293,"" "")"),"Brigitte")</f>
        <v>Brigitte</v>
      </c>
      <c r="F293" s="6" t="str">
        <f ca="1">IFERROR(__xludf.DUMMYFUNCTION("""COMPUTED_VALUE"""),"Pientka")</f>
        <v>Pientka</v>
      </c>
      <c r="G293" s="6">
        <v>2013</v>
      </c>
      <c r="H293" s="6"/>
      <c r="I293" s="6"/>
      <c r="J293" s="6"/>
      <c r="K293" s="6"/>
      <c r="L293" s="6"/>
      <c r="M293" s="6"/>
      <c r="N293" s="6"/>
      <c r="O293" s="6"/>
    </row>
    <row r="294" spans="1:15" ht="13" x14ac:dyDescent="0.15">
      <c r="A294" s="6" t="s">
        <v>797</v>
      </c>
      <c r="B294" s="6">
        <v>2012</v>
      </c>
      <c r="C294" s="6"/>
      <c r="D294" s="6" t="s">
        <v>641</v>
      </c>
      <c r="E294" s="6" t="str">
        <f ca="1">IFERROR(__xludf.DUMMYFUNCTION("SPLIT(D294,"" "")"),"Brigitte")</f>
        <v>Brigitte</v>
      </c>
      <c r="F294" s="6" t="str">
        <f ca="1">IFERROR(__xludf.DUMMYFUNCTION("""COMPUTED_VALUE"""),"Pientka")</f>
        <v>Pientka</v>
      </c>
      <c r="G294" s="6">
        <v>2010</v>
      </c>
      <c r="H294" s="6"/>
      <c r="I294" s="6"/>
      <c r="J294" s="6"/>
      <c r="K294" s="6"/>
      <c r="L294" s="6"/>
      <c r="M294" s="6"/>
      <c r="N294" s="6"/>
      <c r="O294" s="6"/>
    </row>
    <row r="295" spans="1:15" ht="13" x14ac:dyDescent="0.15">
      <c r="A295" s="6" t="s">
        <v>751</v>
      </c>
      <c r="B295" s="6">
        <v>2012</v>
      </c>
      <c r="C295" s="6"/>
      <c r="D295" s="6" t="s">
        <v>641</v>
      </c>
      <c r="E295" s="6" t="str">
        <f ca="1">IFERROR(__xludf.DUMMYFUNCTION("SPLIT(D295,"" "")"),"Brigitte")</f>
        <v>Brigitte</v>
      </c>
      <c r="F295" s="6" t="str">
        <f ca="1">IFERROR(__xludf.DUMMYFUNCTION("""COMPUTED_VALUE"""),"Pientka")</f>
        <v>Pientka</v>
      </c>
      <c r="G295" s="6">
        <v>2012</v>
      </c>
      <c r="H295" s="6"/>
      <c r="I295" s="6"/>
      <c r="J295" s="6"/>
      <c r="K295" s="6"/>
      <c r="L295" s="6"/>
      <c r="M295" s="6"/>
      <c r="N295" s="6"/>
      <c r="O295" s="6"/>
    </row>
    <row r="296" spans="1:15" ht="13" x14ac:dyDescent="0.15">
      <c r="A296" s="6" t="s">
        <v>798</v>
      </c>
      <c r="B296" s="6">
        <v>2012</v>
      </c>
      <c r="C296" s="6"/>
      <c r="D296" s="6" t="s">
        <v>641</v>
      </c>
      <c r="E296" s="6" t="str">
        <f ca="1">IFERROR(__xludf.DUMMYFUNCTION("SPLIT(D296,"" "")"),"Brigitte")</f>
        <v>Brigitte</v>
      </c>
      <c r="F296" s="6" t="str">
        <f ca="1">IFERROR(__xludf.DUMMYFUNCTION("""COMPUTED_VALUE"""),"Pientka")</f>
        <v>Pientka</v>
      </c>
      <c r="G296" s="6">
        <v>2011</v>
      </c>
      <c r="H296" s="6"/>
      <c r="I296" s="6"/>
      <c r="J296" s="6"/>
      <c r="K296" s="6"/>
      <c r="L296" s="6"/>
      <c r="M296" s="6"/>
      <c r="N296" s="6"/>
      <c r="O296" s="6"/>
    </row>
    <row r="297" spans="1:15" ht="13" x14ac:dyDescent="0.15">
      <c r="A297" s="6" t="s">
        <v>799</v>
      </c>
      <c r="B297" s="6">
        <v>2012</v>
      </c>
      <c r="C297" s="6"/>
      <c r="D297" s="6" t="s">
        <v>727</v>
      </c>
      <c r="E297" s="6" t="str">
        <f ca="1">IFERROR(__xludf.DUMMYFUNCTION("SPLIT(D297,"" "")"),"Laurence")</f>
        <v>Laurence</v>
      </c>
      <c r="F297" s="6" t="str">
        <f ca="1">IFERROR(__xludf.DUMMYFUNCTION("""COMPUTED_VALUE"""),"Pierre")</f>
        <v>Pierre</v>
      </c>
      <c r="G297" s="6">
        <v>2013</v>
      </c>
      <c r="H297" s="6"/>
      <c r="I297" s="6"/>
      <c r="J297" s="6"/>
      <c r="K297" s="6"/>
      <c r="L297" s="6"/>
      <c r="M297" s="6"/>
      <c r="N297" s="6"/>
      <c r="O297" s="6"/>
    </row>
    <row r="298" spans="1:15" ht="13" x14ac:dyDescent="0.15">
      <c r="A298" s="6" t="s">
        <v>800</v>
      </c>
      <c r="B298" s="6">
        <v>2012</v>
      </c>
      <c r="C298" s="6"/>
      <c r="D298" s="6" t="s">
        <v>625</v>
      </c>
      <c r="E298" s="6" t="str">
        <f ca="1">IFERROR(__xludf.DUMMYFUNCTION("SPLIT(D298,"" "")"),"Lee")</f>
        <v>Lee</v>
      </c>
      <c r="F298" s="6" t="str">
        <f ca="1">IFERROR(__xludf.DUMMYFUNCTION("""COMPUTED_VALUE"""),"Pike")</f>
        <v>Pike</v>
      </c>
      <c r="G298" s="6">
        <v>2014</v>
      </c>
      <c r="H298" s="6"/>
      <c r="I298" s="6"/>
      <c r="J298" s="6"/>
      <c r="K298" s="6"/>
      <c r="L298" s="6"/>
      <c r="M298" s="6"/>
      <c r="N298" s="6"/>
      <c r="O298" s="6"/>
    </row>
    <row r="299" spans="1:15" ht="13" x14ac:dyDescent="0.15">
      <c r="A299" s="6" t="s">
        <v>758</v>
      </c>
      <c r="B299" s="6">
        <v>2012</v>
      </c>
      <c r="C299" s="6"/>
      <c r="D299" s="6" t="s">
        <v>625</v>
      </c>
      <c r="E299" s="6" t="str">
        <f ca="1">IFERROR(__xludf.DUMMYFUNCTION("SPLIT(D299,"" "")"),"Lee")</f>
        <v>Lee</v>
      </c>
      <c r="F299" s="6" t="str">
        <f ca="1">IFERROR(__xludf.DUMMYFUNCTION("""COMPUTED_VALUE"""),"Pike")</f>
        <v>Pike</v>
      </c>
      <c r="G299" s="6">
        <v>2013</v>
      </c>
      <c r="H299" s="6"/>
      <c r="I299" s="6"/>
      <c r="J299" s="6"/>
      <c r="K299" s="6"/>
      <c r="L299" s="6"/>
      <c r="M299" s="6"/>
      <c r="N299" s="6"/>
      <c r="O299" s="6"/>
    </row>
    <row r="300" spans="1:15" ht="13" x14ac:dyDescent="0.15">
      <c r="A300" s="6" t="s">
        <v>760</v>
      </c>
      <c r="B300" s="6">
        <v>2012</v>
      </c>
      <c r="C300" s="6"/>
      <c r="D300" s="6" t="s">
        <v>625</v>
      </c>
      <c r="E300" s="6" t="str">
        <f ca="1">IFERROR(__xludf.DUMMYFUNCTION("SPLIT(D300,"" "")"),"Lee")</f>
        <v>Lee</v>
      </c>
      <c r="F300" s="6" t="str">
        <f ca="1">IFERROR(__xludf.DUMMYFUNCTION("""COMPUTED_VALUE"""),"Pike")</f>
        <v>Pike</v>
      </c>
      <c r="G300" s="6">
        <v>2010</v>
      </c>
      <c r="H300" s="6"/>
      <c r="I300" s="6"/>
      <c r="J300" s="6"/>
      <c r="K300" s="6"/>
      <c r="L300" s="6"/>
      <c r="M300" s="6"/>
      <c r="N300" s="6"/>
      <c r="O300" s="6"/>
    </row>
    <row r="301" spans="1:15" ht="13" x14ac:dyDescent="0.15">
      <c r="A301" s="6" t="s">
        <v>801</v>
      </c>
      <c r="B301" s="6">
        <v>2012</v>
      </c>
      <c r="C301" s="6"/>
      <c r="D301" s="6" t="s">
        <v>625</v>
      </c>
      <c r="E301" s="6" t="str">
        <f ca="1">IFERROR(__xludf.DUMMYFUNCTION("SPLIT(D301,"" "")"),"Lee")</f>
        <v>Lee</v>
      </c>
      <c r="F301" s="6" t="str">
        <f ca="1">IFERROR(__xludf.DUMMYFUNCTION("""COMPUTED_VALUE"""),"Pike")</f>
        <v>Pike</v>
      </c>
      <c r="G301" s="6">
        <v>2011</v>
      </c>
      <c r="H301" s="6"/>
      <c r="I301" s="6"/>
      <c r="J301" s="6"/>
      <c r="K301" s="6"/>
      <c r="L301" s="6"/>
      <c r="M301" s="6"/>
      <c r="N301" s="6"/>
      <c r="O301" s="6"/>
    </row>
    <row r="302" spans="1:15" ht="13" x14ac:dyDescent="0.15">
      <c r="A302" s="6" t="s">
        <v>802</v>
      </c>
      <c r="B302" s="6">
        <v>2012</v>
      </c>
      <c r="C302" s="6"/>
      <c r="D302" s="6" t="s">
        <v>710</v>
      </c>
      <c r="E302" s="6" t="str">
        <f ca="1">IFERROR(__xludf.DUMMYFUNCTION("SPLIT(D302,"" "")"),"André")</f>
        <v>André</v>
      </c>
      <c r="F302" s="6" t="str">
        <f ca="1">IFERROR(__xludf.DUMMYFUNCTION("""COMPUTED_VALUE"""),"Platzer")</f>
        <v>Platzer</v>
      </c>
      <c r="G302" s="6">
        <v>2018</v>
      </c>
      <c r="H302" s="6"/>
      <c r="I302" s="6"/>
      <c r="J302" s="6"/>
      <c r="K302" s="6"/>
      <c r="L302" s="6"/>
      <c r="M302" s="6"/>
      <c r="N302" s="6"/>
      <c r="O302" s="6"/>
    </row>
    <row r="303" spans="1:15" ht="13" x14ac:dyDescent="0.15">
      <c r="A303" s="6" t="s">
        <v>803</v>
      </c>
      <c r="B303" s="6">
        <v>2012</v>
      </c>
      <c r="C303" s="6"/>
      <c r="D303" s="6" t="s">
        <v>663</v>
      </c>
      <c r="E303" s="6" t="str">
        <f ca="1">IFERROR(__xludf.DUMMYFUNCTION("SPLIT(D303,"" "")"),"Randy")</f>
        <v>Randy</v>
      </c>
      <c r="F303" s="6" t="str">
        <f ca="1">IFERROR(__xludf.DUMMYFUNCTION("""COMPUTED_VALUE"""),"Pollack")</f>
        <v>Pollack</v>
      </c>
      <c r="G303" s="6">
        <v>2015</v>
      </c>
      <c r="H303" s="6"/>
      <c r="I303" s="6"/>
      <c r="J303" s="6"/>
      <c r="K303" s="6"/>
      <c r="L303" s="6"/>
      <c r="M303" s="6"/>
      <c r="N303" s="6"/>
      <c r="O303" s="6"/>
    </row>
    <row r="304" spans="1:15" ht="13" x14ac:dyDescent="0.15">
      <c r="A304" s="6" t="s">
        <v>804</v>
      </c>
      <c r="B304" s="6">
        <v>2012</v>
      </c>
      <c r="C304" s="6"/>
      <c r="D304" s="6" t="s">
        <v>663</v>
      </c>
      <c r="E304" s="6" t="str">
        <f ca="1">IFERROR(__xludf.DUMMYFUNCTION("SPLIT(D304,"" "")"),"Randy")</f>
        <v>Randy</v>
      </c>
      <c r="F304" s="6" t="str">
        <f ca="1">IFERROR(__xludf.DUMMYFUNCTION("""COMPUTED_VALUE"""),"Pollack")</f>
        <v>Pollack</v>
      </c>
      <c r="G304" s="6">
        <v>2012</v>
      </c>
      <c r="H304" s="6"/>
      <c r="I304" s="6"/>
      <c r="J304" s="6"/>
      <c r="K304" s="6"/>
      <c r="L304" s="6"/>
      <c r="M304" s="6"/>
      <c r="N304" s="6"/>
      <c r="O304" s="6"/>
    </row>
    <row r="305" spans="1:15" ht="13" x14ac:dyDescent="0.15">
      <c r="A305" s="6" t="s">
        <v>805</v>
      </c>
      <c r="B305" s="6">
        <v>2012</v>
      </c>
      <c r="C305" s="6"/>
      <c r="D305" s="6" t="s">
        <v>675</v>
      </c>
      <c r="E305" s="6" t="str">
        <f ca="1">IFERROR(__xludf.DUMMYFUNCTION("SPLIT(D305,"" "")"),"Andrei")</f>
        <v>Andrei</v>
      </c>
      <c r="F305" s="6" t="str">
        <f ca="1">IFERROR(__xludf.DUMMYFUNCTION("""COMPUTED_VALUE"""),"Popescu")</f>
        <v>Popescu</v>
      </c>
      <c r="G305" s="6">
        <v>2018</v>
      </c>
      <c r="H305" s="6"/>
      <c r="I305" s="6"/>
      <c r="J305" s="6"/>
      <c r="K305" s="6"/>
      <c r="L305" s="6"/>
      <c r="M305" s="6"/>
      <c r="N305" s="6"/>
      <c r="O305" s="6"/>
    </row>
    <row r="306" spans="1:15" ht="13" x14ac:dyDescent="0.15">
      <c r="A306" s="6" t="s">
        <v>806</v>
      </c>
      <c r="B306" s="6">
        <v>2012</v>
      </c>
      <c r="C306" s="6"/>
      <c r="D306" s="6" t="s">
        <v>675</v>
      </c>
      <c r="E306" s="6" t="str">
        <f ca="1">IFERROR(__xludf.DUMMYFUNCTION("SPLIT(D306,"" "")"),"Andrei")</f>
        <v>Andrei</v>
      </c>
      <c r="F306" s="6" t="str">
        <f ca="1">IFERROR(__xludf.DUMMYFUNCTION("""COMPUTED_VALUE"""),"Popescu")</f>
        <v>Popescu</v>
      </c>
      <c r="G306" s="6">
        <v>2016</v>
      </c>
      <c r="H306" s="6"/>
      <c r="I306" s="6"/>
      <c r="J306" s="6"/>
      <c r="K306" s="6"/>
      <c r="L306" s="6"/>
      <c r="M306" s="6"/>
      <c r="N306" s="6"/>
      <c r="O306" s="6"/>
    </row>
    <row r="307" spans="1:15" ht="13" x14ac:dyDescent="0.15">
      <c r="A307" s="6" t="s">
        <v>769</v>
      </c>
      <c r="B307" s="6">
        <v>2012</v>
      </c>
      <c r="C307" s="6"/>
      <c r="D307" s="6" t="s">
        <v>629</v>
      </c>
      <c r="E307" s="6" t="str">
        <f ca="1">IFERROR(__xludf.DUMMYFUNCTION("SPLIT(D307,"" "")"),"Damien")</f>
        <v>Damien</v>
      </c>
      <c r="F307" s="6" t="str">
        <f ca="1">IFERROR(__xludf.DUMMYFUNCTION("""COMPUTED_VALUE"""),"Pous")</f>
        <v>Pous</v>
      </c>
      <c r="G307" s="6">
        <v>2021</v>
      </c>
      <c r="H307" s="6"/>
      <c r="I307" s="6"/>
      <c r="J307" s="6"/>
      <c r="K307" s="6"/>
      <c r="L307" s="6"/>
      <c r="M307" s="6"/>
      <c r="N307" s="6"/>
      <c r="O307" s="6"/>
    </row>
    <row r="308" spans="1:15" ht="13" x14ac:dyDescent="0.15">
      <c r="A308" s="6" t="s">
        <v>807</v>
      </c>
      <c r="B308" s="6">
        <v>2012</v>
      </c>
      <c r="C308" s="6"/>
      <c r="D308" s="6" t="s">
        <v>632</v>
      </c>
      <c r="E308" s="6" t="str">
        <f ca="1">IFERROR(__xludf.DUMMYFUNCTION("SPLIT(D308,"" "")"),"Vincent")</f>
        <v>Vincent</v>
      </c>
      <c r="F308" s="6" t="str">
        <f ca="1">IFERROR(__xludf.DUMMYFUNCTION("""COMPUTED_VALUE"""),"Rahli")</f>
        <v>Rahli</v>
      </c>
      <c r="G308" s="6">
        <v>2021</v>
      </c>
      <c r="H308" s="6"/>
      <c r="I308" s="6"/>
      <c r="J308" s="6"/>
      <c r="K308" s="6"/>
      <c r="L308" s="6"/>
      <c r="M308" s="6"/>
      <c r="N308" s="6"/>
      <c r="O308" s="6"/>
    </row>
    <row r="309" spans="1:15" ht="13" x14ac:dyDescent="0.15">
      <c r="A309" s="6" t="s">
        <v>706</v>
      </c>
      <c r="B309" s="6" t="s">
        <v>709</v>
      </c>
      <c r="C309" s="6"/>
      <c r="D309" s="6" t="s">
        <v>659</v>
      </c>
      <c r="E309" s="6" t="str">
        <f ca="1">IFERROR(__xludf.DUMMYFUNCTION("SPLIT(D309,"" "")"),"Sandip")</f>
        <v>Sandip</v>
      </c>
      <c r="F309" s="6" t="str">
        <f ca="1">IFERROR(__xludf.DUMMYFUNCTION("""COMPUTED_VALUE"""),"Ray")</f>
        <v>Ray</v>
      </c>
      <c r="G309" s="6">
        <v>2010</v>
      </c>
      <c r="H309" s="6"/>
      <c r="I309" s="6"/>
      <c r="J309" s="6"/>
      <c r="K309" s="6"/>
      <c r="L309" s="6"/>
      <c r="M309" s="6"/>
      <c r="N309" s="6"/>
      <c r="O309" s="6"/>
    </row>
    <row r="310" spans="1:15" ht="13" x14ac:dyDescent="0.15">
      <c r="A310" s="6" t="s">
        <v>613</v>
      </c>
      <c r="B310" s="6" t="s">
        <v>709</v>
      </c>
      <c r="C310" s="6"/>
      <c r="D310" s="6" t="s">
        <v>659</v>
      </c>
      <c r="E310" s="6" t="str">
        <f ca="1">IFERROR(__xludf.DUMMYFUNCTION("SPLIT(D310,"" "")"),"Sandip")</f>
        <v>Sandip</v>
      </c>
      <c r="F310" s="6" t="str">
        <f ca="1">IFERROR(__xludf.DUMMYFUNCTION("""COMPUTED_VALUE"""),"Ray")</f>
        <v>Ray</v>
      </c>
      <c r="G310" s="6">
        <v>2011</v>
      </c>
      <c r="H310" s="6"/>
      <c r="I310" s="6"/>
      <c r="J310" s="6"/>
      <c r="K310" s="6"/>
      <c r="L310" s="6"/>
      <c r="M310" s="6"/>
      <c r="N310" s="6"/>
      <c r="O310" s="6"/>
    </row>
    <row r="311" spans="1:15" ht="13" x14ac:dyDescent="0.15">
      <c r="A311" s="6" t="s">
        <v>628</v>
      </c>
      <c r="B311" s="6" t="s">
        <v>709</v>
      </c>
      <c r="C311" s="6"/>
      <c r="D311" s="6" t="s">
        <v>725</v>
      </c>
      <c r="E311" s="6" t="str">
        <f ca="1">IFERROR(__xludf.DUMMYFUNCTION("SPLIT(D311,"" "")"),"Leila")</f>
        <v>Leila</v>
      </c>
      <c r="F311" s="6" t="str">
        <f ca="1">IFERROR(__xludf.DUMMYFUNCTION("""COMPUTED_VALUE"""),"Ribeiro")</f>
        <v>Ribeiro</v>
      </c>
      <c r="G311" s="6">
        <v>2017</v>
      </c>
      <c r="H311" s="6"/>
      <c r="I311" s="6"/>
      <c r="J311" s="6"/>
      <c r="K311" s="6"/>
      <c r="L311" s="6"/>
      <c r="M311" s="6"/>
      <c r="N311" s="6"/>
      <c r="O311" s="6"/>
    </row>
    <row r="312" spans="1:15" ht="13" x14ac:dyDescent="0.15">
      <c r="A312" s="6" t="s">
        <v>670</v>
      </c>
      <c r="B312" s="6" t="s">
        <v>709</v>
      </c>
      <c r="C312" s="6"/>
      <c r="D312" s="6" t="s">
        <v>667</v>
      </c>
      <c r="E312" s="6" t="str">
        <f ca="1">IFERROR(__xludf.DUMMYFUNCTION("SPLIT(D312,"" "")"),"Christine")</f>
        <v>Christine</v>
      </c>
      <c r="F312" s="6" t="str">
        <f ca="1">IFERROR(__xludf.DUMMYFUNCTION("""COMPUTED_VALUE"""),"Rizkallah")</f>
        <v>Rizkallah</v>
      </c>
      <c r="G312" s="6">
        <v>2019</v>
      </c>
      <c r="H312" s="6"/>
      <c r="I312" s="6"/>
      <c r="J312" s="6"/>
      <c r="K312" s="6"/>
      <c r="L312" s="6"/>
      <c r="M312" s="6"/>
      <c r="N312" s="6"/>
      <c r="O312" s="6"/>
    </row>
    <row r="313" spans="1:15" ht="13" x14ac:dyDescent="0.15">
      <c r="A313" s="6" t="s">
        <v>808</v>
      </c>
      <c r="B313" s="6">
        <v>2011</v>
      </c>
      <c r="C313" s="6"/>
      <c r="D313" s="6" t="s">
        <v>649</v>
      </c>
      <c r="E313" s="6" t="str">
        <f ca="1">IFERROR(__xludf.DUMMYFUNCTION("SPLIT(D313,"" "")"),"Jose-Luis")</f>
        <v>Jose-Luis</v>
      </c>
      <c r="F313" s="6" t="str">
        <f ca="1">IFERROR(__xludf.DUMMYFUNCTION("""COMPUTED_VALUE"""),"Ruiz-Reina")</f>
        <v>Ruiz-Reina</v>
      </c>
      <c r="G313" s="6">
        <v>2014</v>
      </c>
      <c r="H313" s="6"/>
      <c r="I313" s="6"/>
      <c r="J313" s="6"/>
      <c r="K313" s="6"/>
      <c r="L313" s="6"/>
      <c r="M313" s="6"/>
      <c r="N313" s="6"/>
      <c r="O313" s="6"/>
    </row>
    <row r="314" spans="1:15" ht="13" x14ac:dyDescent="0.15">
      <c r="A314" s="6" t="s">
        <v>728</v>
      </c>
      <c r="B314" s="6">
        <v>2011</v>
      </c>
      <c r="C314" s="6"/>
      <c r="D314" s="6" t="s">
        <v>649</v>
      </c>
      <c r="E314" s="6" t="str">
        <f ca="1">IFERROR(__xludf.DUMMYFUNCTION("SPLIT(D314,"" "")"),"Jose-Luis")</f>
        <v>Jose-Luis</v>
      </c>
      <c r="F314" s="6" t="str">
        <f ca="1">IFERROR(__xludf.DUMMYFUNCTION("""COMPUTED_VALUE"""),"Ruiz-Reina")</f>
        <v>Ruiz-Reina</v>
      </c>
      <c r="G314" s="6">
        <v>2010</v>
      </c>
      <c r="H314" s="6"/>
      <c r="I314" s="6"/>
      <c r="J314" s="6"/>
      <c r="K314" s="6"/>
      <c r="L314" s="6"/>
      <c r="M314" s="6"/>
      <c r="N314" s="6"/>
      <c r="O314" s="6"/>
    </row>
    <row r="315" spans="1:15" ht="13" x14ac:dyDescent="0.15">
      <c r="A315" s="6" t="s">
        <v>788</v>
      </c>
      <c r="B315" s="6">
        <v>2011</v>
      </c>
      <c r="C315" s="6"/>
      <c r="D315" s="6" t="s">
        <v>649</v>
      </c>
      <c r="E315" s="6" t="str">
        <f ca="1">IFERROR(__xludf.DUMMYFUNCTION("SPLIT(D315,"" "")"),"Jose-Luis")</f>
        <v>Jose-Luis</v>
      </c>
      <c r="F315" s="6" t="str">
        <f ca="1">IFERROR(__xludf.DUMMYFUNCTION("""COMPUTED_VALUE"""),"Ruiz-Reina")</f>
        <v>Ruiz-Reina</v>
      </c>
      <c r="G315" s="6">
        <v>2011</v>
      </c>
      <c r="H315" s="6"/>
      <c r="I315" s="6"/>
      <c r="J315" s="6"/>
      <c r="K315" s="6"/>
      <c r="L315" s="6"/>
      <c r="M315" s="6"/>
      <c r="N315" s="6"/>
      <c r="O315" s="6"/>
    </row>
    <row r="316" spans="1:15" ht="13" x14ac:dyDescent="0.15">
      <c r="A316" s="6" t="s">
        <v>789</v>
      </c>
      <c r="B316" s="6">
        <v>2011</v>
      </c>
      <c r="C316" s="6"/>
      <c r="D316" s="6" t="s">
        <v>671</v>
      </c>
      <c r="E316" s="6" t="str">
        <f ca="1">IFERROR(__xludf.DUMMYFUNCTION("SPLIT(D316,"" "")"),"David")</f>
        <v>David</v>
      </c>
      <c r="F316" s="6" t="str">
        <f ca="1">IFERROR(__xludf.DUMMYFUNCTION("""COMPUTED_VALUE"""),"Russinoff")</f>
        <v>Russinoff</v>
      </c>
      <c r="G316" s="6">
        <v>2010</v>
      </c>
      <c r="H316" s="6"/>
      <c r="I316" s="6"/>
      <c r="J316" s="6"/>
      <c r="K316" s="6"/>
      <c r="L316" s="6"/>
      <c r="M316" s="6"/>
      <c r="N316" s="6"/>
      <c r="O316" s="6"/>
    </row>
    <row r="317" spans="1:15" ht="13" x14ac:dyDescent="0.15">
      <c r="A317" s="6" t="s">
        <v>809</v>
      </c>
      <c r="B317" s="6">
        <v>2011</v>
      </c>
      <c r="C317" s="6"/>
      <c r="D317" s="6" t="s">
        <v>671</v>
      </c>
      <c r="E317" s="6" t="str">
        <f ca="1">IFERROR(__xludf.DUMMYFUNCTION("SPLIT(D317,"" "")"),"David")</f>
        <v>David</v>
      </c>
      <c r="F317" s="6" t="str">
        <f ca="1">IFERROR(__xludf.DUMMYFUNCTION("""COMPUTED_VALUE"""),"Russinoff")</f>
        <v>Russinoff</v>
      </c>
      <c r="G317" s="6">
        <v>2011</v>
      </c>
      <c r="H317" s="6"/>
      <c r="I317" s="6"/>
      <c r="J317" s="6"/>
      <c r="K317" s="6"/>
      <c r="L317" s="6"/>
      <c r="M317" s="6"/>
      <c r="N317" s="6"/>
      <c r="O317" s="6"/>
    </row>
    <row r="318" spans="1:15" ht="13" x14ac:dyDescent="0.15">
      <c r="A318" s="6" t="s">
        <v>810</v>
      </c>
      <c r="B318" s="6">
        <v>2011</v>
      </c>
      <c r="C318" s="6"/>
      <c r="D318" s="6" t="s">
        <v>773</v>
      </c>
      <c r="E318" s="6" t="str">
        <f ca="1">IFERROR(__xludf.DUMMYFUNCTION("SPLIT(D318,"" "")"),"Augusto")</f>
        <v>Augusto</v>
      </c>
      <c r="F318" s="6" t="str">
        <f ca="1">IFERROR(__xludf.DUMMYFUNCTION("""COMPUTED_VALUE"""),"Sampaio")</f>
        <v>Sampaio</v>
      </c>
      <c r="G318" s="6">
        <v>2017</v>
      </c>
      <c r="H318" s="6"/>
      <c r="I318" s="6"/>
      <c r="J318" s="6"/>
      <c r="K318" s="6"/>
      <c r="L318" s="6"/>
      <c r="M318" s="6"/>
      <c r="N318" s="6"/>
      <c r="O318" s="6"/>
    </row>
    <row r="319" spans="1:15" ht="13" x14ac:dyDescent="0.15">
      <c r="A319" s="6" t="s">
        <v>811</v>
      </c>
      <c r="B319" s="6">
        <v>2011</v>
      </c>
      <c r="C319" s="6"/>
      <c r="D319" s="6" t="s">
        <v>628</v>
      </c>
      <c r="E319" s="6" t="str">
        <f ca="1">IFERROR(__xludf.DUMMYFUNCTION("SPLIT(D319,"" "")"),"Julien")</f>
        <v>Julien</v>
      </c>
      <c r="F319" s="6" t="str">
        <f ca="1">IFERROR(__xludf.DUMMYFUNCTION("""COMPUTED_VALUE"""),"Schmaltz")</f>
        <v>Schmaltz</v>
      </c>
      <c r="G319" s="6">
        <v>2014</v>
      </c>
      <c r="H319" s="6"/>
      <c r="I319" s="6"/>
      <c r="J319" s="6"/>
      <c r="K319" s="6"/>
      <c r="L319" s="6"/>
      <c r="M319" s="6"/>
      <c r="N319" s="6"/>
      <c r="O319" s="6"/>
    </row>
    <row r="320" spans="1:15" ht="13" x14ac:dyDescent="0.15">
      <c r="A320" s="6" t="s">
        <v>736</v>
      </c>
      <c r="B320" s="6">
        <v>2011</v>
      </c>
      <c r="C320" s="6"/>
      <c r="D320" s="6" t="s">
        <v>628</v>
      </c>
      <c r="E320" s="6" t="str">
        <f ca="1">IFERROR(__xludf.DUMMYFUNCTION("SPLIT(D320,"" "")"),"Julien")</f>
        <v>Julien</v>
      </c>
      <c r="F320" s="6" t="str">
        <f ca="1">IFERROR(__xludf.DUMMYFUNCTION("""COMPUTED_VALUE"""),"Schmaltz")</f>
        <v>Schmaltz</v>
      </c>
      <c r="G320" s="6">
        <v>2013</v>
      </c>
      <c r="H320" s="6"/>
      <c r="I320" s="6"/>
      <c r="J320" s="6"/>
      <c r="K320" s="6"/>
      <c r="L320" s="6"/>
      <c r="M320" s="6"/>
      <c r="N320" s="6"/>
      <c r="O320" s="6"/>
    </row>
    <row r="321" spans="1:15" ht="13" x14ac:dyDescent="0.15">
      <c r="A321" s="6" t="s">
        <v>812</v>
      </c>
      <c r="B321" s="6">
        <v>2011</v>
      </c>
      <c r="C321" s="6"/>
      <c r="D321" s="6" t="s">
        <v>628</v>
      </c>
      <c r="E321" s="6" t="str">
        <f ca="1">IFERROR(__xludf.DUMMYFUNCTION("SPLIT(D321,"" "")"),"Julien")</f>
        <v>Julien</v>
      </c>
      <c r="F321" s="6" t="str">
        <f ca="1">IFERROR(__xludf.DUMMYFUNCTION("""COMPUTED_VALUE"""),"Schmaltz")</f>
        <v>Schmaltz</v>
      </c>
      <c r="G321" s="6" t="s">
        <v>709</v>
      </c>
      <c r="H321" s="6"/>
      <c r="I321" s="6"/>
      <c r="J321" s="6"/>
      <c r="K321" s="6"/>
      <c r="L321" s="6"/>
      <c r="M321" s="6"/>
      <c r="N321" s="6"/>
      <c r="O321" s="6"/>
    </row>
    <row r="322" spans="1:15" ht="13" x14ac:dyDescent="0.15">
      <c r="A322" s="6" t="s">
        <v>792</v>
      </c>
      <c r="B322" s="6">
        <v>2011</v>
      </c>
      <c r="C322" s="6"/>
      <c r="D322" s="6" t="s">
        <v>628</v>
      </c>
      <c r="E322" s="6" t="str">
        <f ca="1">IFERROR(__xludf.DUMMYFUNCTION("SPLIT(D322,"" "")"),"Julien")</f>
        <v>Julien</v>
      </c>
      <c r="F322" s="6" t="str">
        <f ca="1">IFERROR(__xludf.DUMMYFUNCTION("""COMPUTED_VALUE"""),"Schmaltz")</f>
        <v>Schmaltz</v>
      </c>
      <c r="G322" s="6">
        <v>2012</v>
      </c>
      <c r="H322" s="6"/>
      <c r="I322" s="6"/>
      <c r="J322" s="6"/>
      <c r="K322" s="6"/>
      <c r="L322" s="6"/>
      <c r="M322" s="6"/>
      <c r="N322" s="6"/>
      <c r="O322" s="6"/>
    </row>
    <row r="323" spans="1:15" ht="13" x14ac:dyDescent="0.15">
      <c r="A323" s="6" t="s">
        <v>813</v>
      </c>
      <c r="B323" s="6">
        <v>2011</v>
      </c>
      <c r="C323" s="6"/>
      <c r="D323" s="6" t="s">
        <v>770</v>
      </c>
      <c r="E323" s="6" t="str">
        <f ca="1">IFERROR(__xludf.DUMMYFUNCTION("SPLIT(D323,"" "")"),"Carsten")</f>
        <v>Carsten</v>
      </c>
      <c r="F323" s="6" t="str">
        <f ca="1">IFERROR(__xludf.DUMMYFUNCTION("""COMPUTED_VALUE"""),"Schürmann")</f>
        <v>Schürmann</v>
      </c>
      <c r="G323" s="6">
        <v>2015</v>
      </c>
      <c r="H323" s="6"/>
      <c r="I323" s="6"/>
      <c r="J323" s="6"/>
      <c r="K323" s="6"/>
      <c r="L323" s="6"/>
      <c r="M323" s="6"/>
      <c r="N323" s="6"/>
      <c r="O323" s="6"/>
    </row>
    <row r="324" spans="1:15" ht="13" x14ac:dyDescent="0.15">
      <c r="A324" s="6" t="s">
        <v>741</v>
      </c>
      <c r="B324" s="6">
        <v>2011</v>
      </c>
      <c r="C324" s="6"/>
      <c r="D324" s="6" t="s">
        <v>714</v>
      </c>
      <c r="E324" s="6" t="str">
        <f ca="1">IFERROR(__xludf.DUMMYFUNCTION("SPLIT(D324,"" "")"),"Monika")</f>
        <v>Monika</v>
      </c>
      <c r="F324" s="6" t="str">
        <f ca="1">IFERROR(__xludf.DUMMYFUNCTION("""COMPUTED_VALUE"""),"Seisenberger")</f>
        <v>Seisenberger</v>
      </c>
      <c r="G324" s="6">
        <v>2017</v>
      </c>
      <c r="H324" s="6"/>
      <c r="I324" s="6"/>
      <c r="J324" s="6"/>
      <c r="K324" s="6"/>
      <c r="L324" s="6"/>
      <c r="M324" s="6"/>
      <c r="N324" s="6"/>
      <c r="O324" s="6"/>
    </row>
    <row r="325" spans="1:15" ht="13" x14ac:dyDescent="0.15">
      <c r="A325" s="6" t="s">
        <v>796</v>
      </c>
      <c r="B325" s="6">
        <v>2011</v>
      </c>
      <c r="C325" s="6"/>
      <c r="D325" s="6" t="s">
        <v>705</v>
      </c>
      <c r="E325" s="6" t="str">
        <f ca="1">IFERROR(__xludf.DUMMYFUNCTION("SPLIT(D325,"" "")"),"Peter")</f>
        <v>Peter</v>
      </c>
      <c r="F325" s="6" t="str">
        <f ca="1">IFERROR(__xludf.DUMMYFUNCTION("""COMPUTED_VALUE"""),"Sewell")</f>
        <v>Sewell</v>
      </c>
      <c r="G325" s="6">
        <v>2010</v>
      </c>
      <c r="H325" s="6"/>
      <c r="I325" s="6"/>
      <c r="J325" s="6"/>
      <c r="K325" s="6"/>
      <c r="L325" s="6"/>
      <c r="M325" s="6"/>
      <c r="N325" s="6"/>
      <c r="O325" s="6"/>
    </row>
    <row r="326" spans="1:15" ht="13" x14ac:dyDescent="0.15">
      <c r="A326" s="6" t="s">
        <v>745</v>
      </c>
      <c r="B326" s="6">
        <v>2011</v>
      </c>
      <c r="C326" s="6"/>
      <c r="D326" s="6" t="s">
        <v>647</v>
      </c>
      <c r="E326" s="6" t="str">
        <f ca="1">IFERROR(__xludf.DUMMYFUNCTION("SPLIT(D326,"" "")"),"Konrad")</f>
        <v>Konrad</v>
      </c>
      <c r="F326" s="6" t="str">
        <f ca="1">IFERROR(__xludf.DUMMYFUNCTION("""COMPUTED_VALUE"""),"Slind")</f>
        <v>Slind</v>
      </c>
      <c r="G326" s="6">
        <v>2015</v>
      </c>
      <c r="H326" s="6"/>
      <c r="I326" s="6"/>
      <c r="J326" s="6"/>
      <c r="K326" s="6"/>
      <c r="L326" s="6"/>
      <c r="M326" s="6"/>
      <c r="N326" s="6"/>
      <c r="O326" s="6"/>
    </row>
    <row r="327" spans="1:15" ht="13" x14ac:dyDescent="0.15">
      <c r="A327" s="6" t="s">
        <v>797</v>
      </c>
      <c r="B327" s="6">
        <v>2011</v>
      </c>
      <c r="C327" s="6"/>
      <c r="D327" s="6" t="s">
        <v>647</v>
      </c>
      <c r="E327" s="6" t="str">
        <f ca="1">IFERROR(__xludf.DUMMYFUNCTION("SPLIT(D327,"" "")"),"Konrad")</f>
        <v>Konrad</v>
      </c>
      <c r="F327" s="6" t="str">
        <f ca="1">IFERROR(__xludf.DUMMYFUNCTION("""COMPUTED_VALUE"""),"Slind")</f>
        <v>Slind</v>
      </c>
      <c r="G327" s="6">
        <v>2010</v>
      </c>
      <c r="H327" s="6"/>
      <c r="I327" s="6"/>
      <c r="J327" s="6"/>
      <c r="K327" s="6"/>
      <c r="L327" s="6"/>
      <c r="M327" s="6"/>
      <c r="N327" s="6"/>
      <c r="O327" s="6"/>
    </row>
    <row r="328" spans="1:15" ht="13" x14ac:dyDescent="0.15">
      <c r="A328" s="6" t="s">
        <v>751</v>
      </c>
      <c r="B328" s="6">
        <v>2011</v>
      </c>
      <c r="C328" s="6"/>
      <c r="D328" s="6" t="s">
        <v>647</v>
      </c>
      <c r="E328" s="6" t="str">
        <f ca="1">IFERROR(__xludf.DUMMYFUNCTION("SPLIT(D328,"" "")"),"Konrad")</f>
        <v>Konrad</v>
      </c>
      <c r="F328" s="6" t="str">
        <f ca="1">IFERROR(__xludf.DUMMYFUNCTION("""COMPUTED_VALUE"""),"Slind")</f>
        <v>Slind</v>
      </c>
      <c r="G328" s="6">
        <v>2011</v>
      </c>
      <c r="H328" s="6"/>
      <c r="I328" s="6"/>
      <c r="J328" s="6"/>
      <c r="K328" s="6"/>
      <c r="L328" s="6"/>
      <c r="M328" s="6"/>
      <c r="N328" s="6"/>
      <c r="O328" s="6"/>
    </row>
    <row r="329" spans="1:15" ht="13" x14ac:dyDescent="0.15">
      <c r="A329" s="6" t="s">
        <v>752</v>
      </c>
      <c r="B329" s="6">
        <v>2011</v>
      </c>
      <c r="C329" s="6"/>
      <c r="D329" s="6" t="s">
        <v>747</v>
      </c>
      <c r="E329" s="6" t="str">
        <f ca="1">IFERROR(__xludf.DUMMYFUNCTION("SPLIT(D329,"" "")"),"Gert")</f>
        <v>Gert</v>
      </c>
      <c r="F329" s="6" t="str">
        <f ca="1">IFERROR(__xludf.DUMMYFUNCTION("""COMPUTED_VALUE"""),"Smolka")</f>
        <v>Smolka</v>
      </c>
      <c r="G329" s="6">
        <v>2016</v>
      </c>
      <c r="H329" s="6"/>
      <c r="I329" s="6"/>
      <c r="J329" s="6"/>
      <c r="K329" s="6"/>
      <c r="L329" s="6"/>
      <c r="M329" s="6"/>
      <c r="N329" s="6"/>
      <c r="O329" s="6"/>
    </row>
    <row r="330" spans="1:15" ht="13" x14ac:dyDescent="0.15">
      <c r="A330" s="6" t="s">
        <v>814</v>
      </c>
      <c r="B330" s="6">
        <v>2011</v>
      </c>
      <c r="C330" s="6"/>
      <c r="D330" s="6" t="s">
        <v>668</v>
      </c>
      <c r="E330" s="6" t="str">
        <f ca="1">IFERROR(__xludf.DUMMYFUNCTION("SPLIT(D330,"" "")"),"Alexey")</f>
        <v>Alexey</v>
      </c>
      <c r="F330" s="6" t="str">
        <f ca="1">IFERROR(__xludf.DUMMYFUNCTION("""COMPUTED_VALUE"""),"Solovyev")</f>
        <v>Solovyev</v>
      </c>
      <c r="G330" s="6">
        <v>2019</v>
      </c>
      <c r="H330" s="6"/>
      <c r="I330" s="6"/>
      <c r="J330" s="6"/>
      <c r="K330" s="6"/>
      <c r="L330" s="6"/>
      <c r="M330" s="6"/>
      <c r="N330" s="6"/>
      <c r="O330" s="6"/>
    </row>
    <row r="331" spans="1:15" ht="13" x14ac:dyDescent="0.15">
      <c r="A331" s="6" t="s">
        <v>815</v>
      </c>
      <c r="B331" s="6">
        <v>2011</v>
      </c>
      <c r="C331" s="6"/>
      <c r="D331" s="6" t="s">
        <v>634</v>
      </c>
      <c r="E331" s="6" t="str">
        <f ca="1">IFERROR(__xludf.DUMMYFUNCTION("SPLIT(D331,"" "")"),"Matthieu")</f>
        <v>Matthieu</v>
      </c>
      <c r="F331" s="6" t="str">
        <f ca="1">IFERROR(__xludf.DUMMYFUNCTION("""COMPUTED_VALUE"""),"Sozeau")</f>
        <v>Sozeau</v>
      </c>
      <c r="G331" s="6">
        <v>2021</v>
      </c>
      <c r="H331" s="6"/>
      <c r="I331" s="6"/>
      <c r="J331" s="6"/>
      <c r="K331" s="6"/>
      <c r="L331" s="6"/>
      <c r="M331" s="6"/>
      <c r="N331" s="6"/>
      <c r="O331" s="6"/>
    </row>
    <row r="332" spans="1:15" ht="13" x14ac:dyDescent="0.15">
      <c r="A332" s="6" t="s">
        <v>816</v>
      </c>
      <c r="B332" s="6">
        <v>2011</v>
      </c>
      <c r="C332" s="6"/>
      <c r="D332" s="6" t="s">
        <v>634</v>
      </c>
      <c r="E332" s="6" t="str">
        <f ca="1">IFERROR(__xludf.DUMMYFUNCTION("SPLIT(D332,"" "")"),"Matthieu")</f>
        <v>Matthieu</v>
      </c>
      <c r="F332" s="6" t="str">
        <f ca="1">IFERROR(__xludf.DUMMYFUNCTION("""COMPUTED_VALUE"""),"Sozeau")</f>
        <v>Sozeau</v>
      </c>
      <c r="G332" s="6">
        <v>2018</v>
      </c>
      <c r="H332" s="6"/>
      <c r="I332" s="6"/>
      <c r="J332" s="6"/>
      <c r="K332" s="6"/>
      <c r="L332" s="6"/>
      <c r="M332" s="6"/>
      <c r="N332" s="6"/>
      <c r="O332" s="6"/>
    </row>
    <row r="333" spans="1:15" ht="13" x14ac:dyDescent="0.15">
      <c r="A333" s="6" t="s">
        <v>817</v>
      </c>
      <c r="B333" s="6">
        <v>2011</v>
      </c>
      <c r="C333" s="6"/>
      <c r="D333" s="6" t="s">
        <v>634</v>
      </c>
      <c r="E333" s="6" t="str">
        <f ca="1">IFERROR(__xludf.DUMMYFUNCTION("SPLIT(D333,"" "")"),"Matthieu")</f>
        <v>Matthieu</v>
      </c>
      <c r="F333" s="6" t="str">
        <f ca="1">IFERROR(__xludf.DUMMYFUNCTION("""COMPUTED_VALUE"""),"Sozeau")</f>
        <v>Sozeau</v>
      </c>
      <c r="G333" s="6">
        <v>2016</v>
      </c>
      <c r="H333" s="6"/>
      <c r="I333" s="6"/>
      <c r="J333" s="6"/>
      <c r="K333" s="6"/>
      <c r="L333" s="6"/>
      <c r="M333" s="6"/>
      <c r="N333" s="6"/>
      <c r="O333" s="6"/>
    </row>
    <row r="334" spans="1:15" ht="13" x14ac:dyDescent="0.15">
      <c r="A334" s="6" t="s">
        <v>800</v>
      </c>
      <c r="B334" s="6">
        <v>2011</v>
      </c>
      <c r="C334" s="6"/>
      <c r="D334" s="6" t="s">
        <v>674</v>
      </c>
      <c r="E334" s="6" t="str">
        <f ca="1">IFERROR(__xludf.DUMMYFUNCTION("SPLIT(D334,"" "")"),"Bas")</f>
        <v>Bas</v>
      </c>
      <c r="F334" s="6" t="str">
        <f ca="1">IFERROR(__xludf.DUMMYFUNCTION("""COMPUTED_VALUE"""),"Spitters")</f>
        <v>Spitters</v>
      </c>
      <c r="G334" s="6">
        <v>2014</v>
      </c>
      <c r="H334" s="6"/>
      <c r="I334" s="6"/>
      <c r="J334" s="6"/>
      <c r="K334" s="6"/>
      <c r="L334" s="6"/>
      <c r="M334" s="6"/>
      <c r="N334" s="6"/>
      <c r="O334" s="6"/>
    </row>
    <row r="335" spans="1:15" ht="13" x14ac:dyDescent="0.15">
      <c r="A335" s="6" t="s">
        <v>758</v>
      </c>
      <c r="B335" s="6">
        <v>2011</v>
      </c>
      <c r="C335" s="6"/>
      <c r="D335" s="6" t="s">
        <v>674</v>
      </c>
      <c r="E335" s="6" t="str">
        <f ca="1">IFERROR(__xludf.DUMMYFUNCTION("SPLIT(D335,"" "")"),"Bas")</f>
        <v>Bas</v>
      </c>
      <c r="F335" s="6" t="str">
        <f ca="1">IFERROR(__xludf.DUMMYFUNCTION("""COMPUTED_VALUE"""),"Spitters")</f>
        <v>Spitters</v>
      </c>
      <c r="G335" s="6">
        <v>2012</v>
      </c>
      <c r="H335" s="6"/>
      <c r="I335" s="6"/>
      <c r="J335" s="6"/>
      <c r="K335" s="6"/>
      <c r="L335" s="6"/>
      <c r="M335" s="6"/>
      <c r="N335" s="6"/>
      <c r="O335" s="6"/>
    </row>
    <row r="336" spans="1:15" ht="13" x14ac:dyDescent="0.15">
      <c r="A336" s="6" t="s">
        <v>818</v>
      </c>
      <c r="B336" s="6">
        <v>2011</v>
      </c>
      <c r="C336" s="6"/>
      <c r="D336" s="6" t="s">
        <v>765</v>
      </c>
      <c r="E336" s="6" t="str">
        <f ca="1">IFERROR(__xludf.DUMMYFUNCTION("SPLIT(D336,"" "")"),"Christian")</f>
        <v>Christian</v>
      </c>
      <c r="F336" s="6" t="str">
        <f ca="1">IFERROR(__xludf.DUMMYFUNCTION("""COMPUTED_VALUE"""),"Sternagel")</f>
        <v>Sternagel</v>
      </c>
      <c r="G336" s="6">
        <v>2017</v>
      </c>
      <c r="H336" s="6"/>
      <c r="I336" s="6"/>
      <c r="J336" s="6"/>
      <c r="K336" s="6"/>
      <c r="L336" s="6"/>
      <c r="M336" s="6"/>
      <c r="N336" s="6"/>
      <c r="O336" s="6"/>
    </row>
    <row r="337" spans="1:15" ht="13" x14ac:dyDescent="0.15">
      <c r="A337" s="6" t="s">
        <v>760</v>
      </c>
      <c r="B337" s="6">
        <v>2011</v>
      </c>
      <c r="C337" s="6"/>
      <c r="D337" s="6" t="s">
        <v>703</v>
      </c>
      <c r="E337" s="6" t="str">
        <f ca="1">IFERROR(__xludf.DUMMYFUNCTION("SPLIT(D337,"" "")"),"Pierre-Yves")</f>
        <v>Pierre-Yves</v>
      </c>
      <c r="F337" s="6" t="str">
        <f ca="1">IFERROR(__xludf.DUMMYFUNCTION("""COMPUTED_VALUE"""),"Strub")</f>
        <v>Strub</v>
      </c>
      <c r="G337" s="6">
        <v>2018</v>
      </c>
      <c r="H337" s="6"/>
      <c r="I337" s="6"/>
      <c r="J337" s="6"/>
      <c r="K337" s="6"/>
      <c r="L337" s="6"/>
      <c r="M337" s="6"/>
      <c r="N337" s="6"/>
      <c r="O337" s="6"/>
    </row>
    <row r="338" spans="1:15" ht="13" x14ac:dyDescent="0.15">
      <c r="A338" s="6" t="s">
        <v>801</v>
      </c>
      <c r="B338" s="6">
        <v>2011</v>
      </c>
      <c r="C338" s="6"/>
      <c r="D338" s="6" t="s">
        <v>609</v>
      </c>
      <c r="E338" s="6" t="str">
        <f ca="1">IFERROR(__xludf.DUMMYFUNCTION("SPLIT(D338,"" "")"),"Sofiene")</f>
        <v>Sofiene</v>
      </c>
      <c r="F338" s="6" t="str">
        <f ca="1">IFERROR(__xludf.DUMMYFUNCTION("""COMPUTED_VALUE"""),"Tahar")</f>
        <v>Tahar</v>
      </c>
      <c r="G338" s="6">
        <v>2019</v>
      </c>
      <c r="H338" s="6"/>
      <c r="I338" s="6"/>
      <c r="J338" s="6"/>
      <c r="K338" s="6"/>
      <c r="L338" s="6"/>
      <c r="M338" s="6"/>
      <c r="N338" s="6"/>
      <c r="O338" s="6"/>
    </row>
    <row r="339" spans="1:15" ht="13" x14ac:dyDescent="0.15">
      <c r="A339" s="6" t="s">
        <v>761</v>
      </c>
      <c r="B339" s="6">
        <v>2011</v>
      </c>
      <c r="C339" s="6"/>
      <c r="D339" s="6" t="s">
        <v>609</v>
      </c>
      <c r="E339" s="6" t="str">
        <f ca="1">IFERROR(__xludf.DUMMYFUNCTION("SPLIT(D339,"" "")"),"Sofiene")</f>
        <v>Sofiene</v>
      </c>
      <c r="F339" s="6" t="str">
        <f ca="1">IFERROR(__xludf.DUMMYFUNCTION("""COMPUTED_VALUE"""),"Tahar")</f>
        <v>Tahar</v>
      </c>
      <c r="G339" s="6">
        <v>2014</v>
      </c>
      <c r="H339" s="6"/>
      <c r="I339" s="6"/>
      <c r="J339" s="6"/>
      <c r="K339" s="6"/>
      <c r="L339" s="6"/>
      <c r="M339" s="6"/>
      <c r="N339" s="6"/>
      <c r="O339" s="6"/>
    </row>
    <row r="340" spans="1:15" ht="13" x14ac:dyDescent="0.15">
      <c r="A340" s="6" t="s">
        <v>803</v>
      </c>
      <c r="B340" s="6">
        <v>2011</v>
      </c>
      <c r="C340" s="6"/>
      <c r="D340" s="6" t="s">
        <v>609</v>
      </c>
      <c r="E340" s="6" t="str">
        <f ca="1">IFERROR(__xludf.DUMMYFUNCTION("SPLIT(D340,"" "")"),"Sofiene")</f>
        <v>Sofiene</v>
      </c>
      <c r="F340" s="6" t="str">
        <f ca="1">IFERROR(__xludf.DUMMYFUNCTION("""COMPUTED_VALUE"""),"Tahar")</f>
        <v>Tahar</v>
      </c>
      <c r="G340" s="6">
        <v>2010</v>
      </c>
      <c r="H340" s="6"/>
      <c r="I340" s="6"/>
      <c r="J340" s="6"/>
      <c r="K340" s="6"/>
      <c r="L340" s="6"/>
      <c r="M340" s="6"/>
      <c r="N340" s="6"/>
      <c r="O340" s="6"/>
    </row>
    <row r="341" spans="1:15" ht="13" x14ac:dyDescent="0.15">
      <c r="A341" s="6" t="s">
        <v>819</v>
      </c>
      <c r="B341" s="6">
        <v>2011</v>
      </c>
      <c r="C341" s="6"/>
      <c r="D341" s="6" t="s">
        <v>609</v>
      </c>
      <c r="E341" s="6" t="str">
        <f ca="1">IFERROR(__xludf.DUMMYFUNCTION("SPLIT(D341,"" "")"),"Sofiene")</f>
        <v>Sofiene</v>
      </c>
      <c r="F341" s="6" t="str">
        <f ca="1">IFERROR(__xludf.DUMMYFUNCTION("""COMPUTED_VALUE"""),"Tahar")</f>
        <v>Tahar</v>
      </c>
      <c r="G341" s="6">
        <v>2017</v>
      </c>
      <c r="H341" s="6"/>
      <c r="I341" s="6"/>
      <c r="J341" s="6"/>
      <c r="K341" s="6"/>
      <c r="L341" s="6"/>
      <c r="M341" s="6"/>
      <c r="N341" s="6"/>
      <c r="O341" s="6"/>
    </row>
    <row r="342" spans="1:15" ht="13" x14ac:dyDescent="0.15">
      <c r="A342" s="6" t="s">
        <v>820</v>
      </c>
      <c r="B342" s="6">
        <v>2011</v>
      </c>
      <c r="C342" s="6"/>
      <c r="D342" s="6" t="s">
        <v>609</v>
      </c>
      <c r="E342" s="6" t="str">
        <f ca="1">IFERROR(__xludf.DUMMYFUNCTION("SPLIT(D342,"" "")"),"Sofiene")</f>
        <v>Sofiene</v>
      </c>
      <c r="F342" s="6" t="str">
        <f ca="1">IFERROR(__xludf.DUMMYFUNCTION("""COMPUTED_VALUE"""),"Tahar")</f>
        <v>Tahar</v>
      </c>
      <c r="G342" s="6">
        <v>2012</v>
      </c>
      <c r="H342" s="6"/>
      <c r="I342" s="6"/>
      <c r="J342" s="6"/>
      <c r="K342" s="6"/>
      <c r="L342" s="6"/>
      <c r="M342" s="6"/>
      <c r="N342" s="6"/>
      <c r="O342" s="6"/>
    </row>
    <row r="343" spans="1:15" ht="13" x14ac:dyDescent="0.15">
      <c r="A343" s="6" t="s">
        <v>821</v>
      </c>
      <c r="B343" s="6">
        <v>2011</v>
      </c>
      <c r="C343" s="6"/>
      <c r="D343" s="6" t="s">
        <v>609</v>
      </c>
      <c r="E343" s="6" t="str">
        <f ca="1">IFERROR(__xludf.DUMMYFUNCTION("SPLIT(D343,"" "")"),"Sofiene")</f>
        <v>Sofiene</v>
      </c>
      <c r="F343" s="6" t="str">
        <f ca="1">IFERROR(__xludf.DUMMYFUNCTION("""COMPUTED_VALUE"""),"Tahar")</f>
        <v>Tahar</v>
      </c>
      <c r="G343" s="6">
        <v>2011</v>
      </c>
      <c r="H343" s="6"/>
      <c r="I343" s="6"/>
      <c r="J343" s="6"/>
      <c r="K343" s="6"/>
      <c r="L343" s="6"/>
      <c r="M343" s="6"/>
      <c r="N343" s="6"/>
      <c r="O343" s="6"/>
    </row>
    <row r="344" spans="1:15" ht="13" x14ac:dyDescent="0.15">
      <c r="A344" s="6" t="s">
        <v>822</v>
      </c>
      <c r="B344" s="6">
        <v>2011</v>
      </c>
      <c r="C344" s="6"/>
      <c r="D344" s="6" t="s">
        <v>721</v>
      </c>
      <c r="E344" s="6" t="str">
        <f ca="1">IFERROR(__xludf.DUMMYFUNCTION("SPLIT(D344,"" "")"),"Makoto")</f>
        <v>Makoto</v>
      </c>
      <c r="F344" s="6" t="str">
        <f ca="1">IFERROR(__xludf.DUMMYFUNCTION("""COMPUTED_VALUE"""),"Takeyama")</f>
        <v>Takeyama</v>
      </c>
      <c r="G344" s="6">
        <v>2013</v>
      </c>
      <c r="H344" s="6"/>
      <c r="I344" s="6"/>
      <c r="J344" s="6"/>
      <c r="K344" s="6"/>
      <c r="L344" s="6"/>
      <c r="M344" s="6"/>
      <c r="N344" s="6"/>
      <c r="O344" s="6"/>
    </row>
    <row r="345" spans="1:15" ht="13" x14ac:dyDescent="0.15">
      <c r="A345" s="6" t="s">
        <v>823</v>
      </c>
      <c r="B345" s="6">
        <v>2011</v>
      </c>
      <c r="C345" s="6"/>
      <c r="D345" s="6" t="s">
        <v>713</v>
      </c>
      <c r="E345" s="6" t="str">
        <f ca="1">IFERROR(__xludf.DUMMYFUNCTION("SPLIT(D345,"" "")"),"Enrico")</f>
        <v>Enrico</v>
      </c>
      <c r="F345" s="6" t="str">
        <f ca="1">IFERROR(__xludf.DUMMYFUNCTION("""COMPUTED_VALUE"""),"Tassi")</f>
        <v>Tassi</v>
      </c>
      <c r="G345" s="6">
        <v>2018</v>
      </c>
      <c r="H345" s="6"/>
      <c r="I345" s="6"/>
      <c r="J345" s="6"/>
      <c r="K345" s="6"/>
      <c r="L345" s="6"/>
      <c r="M345" s="6"/>
      <c r="N345" s="6"/>
      <c r="O345" s="6"/>
    </row>
    <row r="346" spans="1:15" ht="13" x14ac:dyDescent="0.15">
      <c r="A346" s="6" t="s">
        <v>769</v>
      </c>
      <c r="B346" s="6">
        <v>2011</v>
      </c>
      <c r="C346" s="6"/>
      <c r="D346" s="6" t="s">
        <v>680</v>
      </c>
      <c r="E346" s="6" t="str">
        <f ca="1">IFERROR(__xludf.DUMMYFUNCTION("SPLIT(D346,"" "")"),"Zachary")</f>
        <v>Zachary</v>
      </c>
      <c r="F346" s="6" t="str">
        <f ca="1">IFERROR(__xludf.DUMMYFUNCTION("""COMPUTED_VALUE"""),"Tatlock")</f>
        <v>Tatlock</v>
      </c>
      <c r="G346" s="6">
        <v>2018</v>
      </c>
      <c r="H346" s="6"/>
      <c r="I346" s="6"/>
      <c r="J346" s="6"/>
      <c r="K346" s="6"/>
      <c r="L346" s="6"/>
      <c r="M346" s="6"/>
      <c r="N346" s="6"/>
      <c r="O346" s="6"/>
    </row>
    <row r="347" spans="1:15" ht="13" x14ac:dyDescent="0.15">
      <c r="A347" s="6" t="s">
        <v>807</v>
      </c>
      <c r="B347" s="6">
        <v>2011</v>
      </c>
      <c r="C347" s="6"/>
      <c r="D347" s="6" t="s">
        <v>626</v>
      </c>
      <c r="E347" s="6" t="str">
        <f ca="1">IFERROR(__xludf.DUMMYFUNCTION("SPLIT(D347,"" "")"),"Laurent")</f>
        <v>Laurent</v>
      </c>
      <c r="F347" s="6" t="str">
        <f ca="1">IFERROR(__xludf.DUMMYFUNCTION("""COMPUTED_VALUE"""),"Théry")</f>
        <v>Théry</v>
      </c>
      <c r="G347" s="6">
        <v>2018</v>
      </c>
      <c r="H347" s="6"/>
      <c r="I347" s="6"/>
      <c r="J347" s="6"/>
      <c r="K347" s="6"/>
      <c r="L347" s="6"/>
      <c r="M347" s="6"/>
      <c r="N347" s="6"/>
      <c r="O347" s="6"/>
    </row>
    <row r="348" spans="1:15" ht="13" x14ac:dyDescent="0.15">
      <c r="A348" s="6" t="s">
        <v>598</v>
      </c>
      <c r="B348" s="6" t="s">
        <v>776</v>
      </c>
      <c r="C348" s="6"/>
      <c r="D348" s="6" t="s">
        <v>626</v>
      </c>
      <c r="E348" s="6" t="str">
        <f ca="1">IFERROR(__xludf.DUMMYFUNCTION("SPLIT(D348,"" "")"),"Laurent")</f>
        <v>Laurent</v>
      </c>
      <c r="F348" s="6" t="str">
        <f ca="1">IFERROR(__xludf.DUMMYFUNCTION("""COMPUTED_VALUE"""),"Théry")</f>
        <v>Théry</v>
      </c>
      <c r="G348" s="6">
        <v>2016</v>
      </c>
      <c r="H348" s="6"/>
      <c r="I348" s="6"/>
      <c r="J348" s="6"/>
      <c r="K348" s="6"/>
      <c r="L348" s="6"/>
      <c r="M348" s="6"/>
      <c r="N348" s="6"/>
      <c r="O348" s="6"/>
    </row>
    <row r="349" spans="1:15" ht="13" x14ac:dyDescent="0.15">
      <c r="A349" s="6" t="s">
        <v>45</v>
      </c>
      <c r="B349" s="6" t="s">
        <v>776</v>
      </c>
      <c r="C349" s="6"/>
      <c r="D349" s="6" t="s">
        <v>626</v>
      </c>
      <c r="E349" s="6" t="str">
        <f ca="1">IFERROR(__xludf.DUMMYFUNCTION("SPLIT(D349,"" "")"),"Laurent")</f>
        <v>Laurent</v>
      </c>
      <c r="F349" s="6" t="str">
        <f ca="1">IFERROR(__xludf.DUMMYFUNCTION("""COMPUTED_VALUE"""),"Théry")</f>
        <v>Théry</v>
      </c>
      <c r="G349" s="6">
        <v>2013</v>
      </c>
      <c r="H349" s="6"/>
      <c r="I349" s="6"/>
      <c r="J349" s="6"/>
      <c r="K349" s="6"/>
      <c r="L349" s="6"/>
      <c r="M349" s="6"/>
      <c r="N349" s="6"/>
      <c r="O349" s="6"/>
    </row>
    <row r="350" spans="1:15" ht="13" x14ac:dyDescent="0.15">
      <c r="A350" s="6" t="s">
        <v>590</v>
      </c>
      <c r="B350" s="6">
        <v>2010</v>
      </c>
      <c r="C350" s="6"/>
      <c r="D350" s="6" t="s">
        <v>626</v>
      </c>
      <c r="E350" s="6" t="str">
        <f ca="1">IFERROR(__xludf.DUMMYFUNCTION("SPLIT(D350,"" "")"),"Laurent")</f>
        <v>Laurent</v>
      </c>
      <c r="F350" s="6" t="str">
        <f ca="1">IFERROR(__xludf.DUMMYFUNCTION("""COMPUTED_VALUE"""),"Théry")</f>
        <v>Théry</v>
      </c>
      <c r="G350" s="6">
        <v>2014</v>
      </c>
      <c r="H350" s="6"/>
      <c r="I350" s="6"/>
      <c r="J350" s="6"/>
      <c r="K350" s="6"/>
      <c r="L350" s="6"/>
      <c r="M350" s="6"/>
      <c r="N350" s="6"/>
      <c r="O350" s="6"/>
    </row>
    <row r="351" spans="1:15" ht="13" x14ac:dyDescent="0.15">
      <c r="A351" s="6" t="s">
        <v>608</v>
      </c>
      <c r="B351" s="6">
        <v>2010</v>
      </c>
      <c r="C351" s="6"/>
      <c r="D351" s="6" t="s">
        <v>644</v>
      </c>
      <c r="E351" s="6" t="str">
        <f ca="1">IFERROR(__xludf.DUMMYFUNCTION("SPLIT(D351,"" "")"),"René")</f>
        <v>René</v>
      </c>
      <c r="F351" s="6" t="str">
        <f ca="1">IFERROR(__xludf.DUMMYFUNCTION("""COMPUTED_VALUE"""),"Thiemann")</f>
        <v>Thiemann</v>
      </c>
      <c r="G351" s="6">
        <v>2016</v>
      </c>
      <c r="H351" s="6"/>
      <c r="I351" s="6"/>
      <c r="J351" s="6"/>
      <c r="K351" s="6"/>
      <c r="L351" s="6"/>
      <c r="M351" s="6"/>
      <c r="N351" s="6"/>
      <c r="O351" s="6"/>
    </row>
    <row r="352" spans="1:15" ht="13" x14ac:dyDescent="0.15">
      <c r="A352" s="6" t="s">
        <v>585</v>
      </c>
      <c r="B352" s="6">
        <v>2010</v>
      </c>
      <c r="C352" s="6"/>
      <c r="D352" s="6" t="s">
        <v>644</v>
      </c>
      <c r="E352" s="6" t="str">
        <f ca="1">IFERROR(__xludf.DUMMYFUNCTION("SPLIT(D352,"" "")"),"René")</f>
        <v>René</v>
      </c>
      <c r="F352" s="6" t="str">
        <f ca="1">IFERROR(__xludf.DUMMYFUNCTION("""COMPUTED_VALUE"""),"Thiemann")</f>
        <v>Thiemann</v>
      </c>
      <c r="G352" s="6">
        <v>2013</v>
      </c>
      <c r="H352" s="6"/>
      <c r="I352" s="6"/>
      <c r="J352" s="6"/>
      <c r="K352" s="6"/>
      <c r="L352" s="6"/>
      <c r="M352" s="6"/>
      <c r="N352" s="6"/>
      <c r="O352" s="6"/>
    </row>
    <row r="353" spans="1:15" ht="13" x14ac:dyDescent="0.15">
      <c r="A353" s="6" t="s">
        <v>633</v>
      </c>
      <c r="B353" s="6">
        <v>2010</v>
      </c>
      <c r="C353" s="6"/>
      <c r="D353" s="6" t="s">
        <v>644</v>
      </c>
      <c r="E353" s="6" t="str">
        <f ca="1">IFERROR(__xludf.DUMMYFUNCTION("SPLIT(D353,"" "")"),"René")</f>
        <v>René</v>
      </c>
      <c r="F353" s="6" t="str">
        <f ca="1">IFERROR(__xludf.DUMMYFUNCTION("""COMPUTED_VALUE"""),"Thiemann")</f>
        <v>Thiemann</v>
      </c>
      <c r="G353" s="6">
        <v>2014</v>
      </c>
      <c r="H353" s="6"/>
      <c r="I353" s="6"/>
      <c r="J353" s="6"/>
      <c r="K353" s="6"/>
      <c r="L353" s="6"/>
      <c r="M353" s="6"/>
      <c r="N353" s="6"/>
      <c r="O353" s="6"/>
    </row>
    <row r="354" spans="1:15" ht="13" x14ac:dyDescent="0.15">
      <c r="A354" s="6" t="s">
        <v>665</v>
      </c>
      <c r="B354" s="6">
        <v>2010</v>
      </c>
      <c r="C354" s="6"/>
      <c r="D354" s="6" t="s">
        <v>716</v>
      </c>
      <c r="E354" s="6" t="str">
        <f ca="1">IFERROR(__xludf.DUMMYFUNCTION("SPLIT(D354,"" "")"),"Cesare")</f>
        <v>Cesare</v>
      </c>
      <c r="F354" s="6" t="str">
        <f ca="1">IFERROR(__xludf.DUMMYFUNCTION("""COMPUTED_VALUE"""),"Tinelli")</f>
        <v>Tinelli</v>
      </c>
      <c r="G354" s="6">
        <v>2018</v>
      </c>
      <c r="H354" s="6"/>
      <c r="I354" s="6"/>
      <c r="J354" s="6"/>
      <c r="K354" s="6"/>
      <c r="L354" s="6"/>
      <c r="M354" s="6"/>
      <c r="N354" s="6"/>
      <c r="O354" s="6"/>
    </row>
    <row r="355" spans="1:15" ht="13" x14ac:dyDescent="0.15">
      <c r="A355" s="6" t="s">
        <v>615</v>
      </c>
      <c r="B355" s="6">
        <v>2010</v>
      </c>
      <c r="C355" s="6"/>
      <c r="D355" s="6" t="s">
        <v>678</v>
      </c>
      <c r="E355" s="6" t="str">
        <f ca="1">IFERROR(__xludf.DUMMYFUNCTION("SPLIT(D355,"" "")"),"Alwen")</f>
        <v>Alwen</v>
      </c>
      <c r="F355" s="6" t="str">
        <f ca="1">IFERROR(__xludf.DUMMYFUNCTION("""COMPUTED_VALUE"""),"Tiu")</f>
        <v>Tiu</v>
      </c>
      <c r="G355" s="6">
        <v>2018</v>
      </c>
      <c r="H355" s="6"/>
      <c r="I355" s="6"/>
      <c r="J355" s="6"/>
      <c r="K355" s="6"/>
      <c r="L355" s="6"/>
      <c r="M355" s="6"/>
      <c r="N355" s="6"/>
      <c r="O355" s="6"/>
    </row>
    <row r="356" spans="1:15" ht="13" x14ac:dyDescent="0.15">
      <c r="A356" s="6" t="s">
        <v>611</v>
      </c>
      <c r="B356" s="6">
        <v>2010</v>
      </c>
      <c r="C356" s="6"/>
      <c r="D356" s="6" t="s">
        <v>678</v>
      </c>
      <c r="E356" s="6" t="str">
        <f ca="1">IFERROR(__xludf.DUMMYFUNCTION("SPLIT(D356,"" "")"),"Alwen")</f>
        <v>Alwen</v>
      </c>
      <c r="F356" s="6" t="str">
        <f ca="1">IFERROR(__xludf.DUMMYFUNCTION("""COMPUTED_VALUE"""),"Tiu")</f>
        <v>Tiu</v>
      </c>
      <c r="G356" s="6">
        <v>2015</v>
      </c>
      <c r="H356" s="6"/>
      <c r="I356" s="6"/>
      <c r="J356" s="6"/>
      <c r="K356" s="6"/>
      <c r="L356" s="6"/>
      <c r="M356" s="6"/>
      <c r="N356" s="6"/>
      <c r="O356" s="6"/>
    </row>
    <row r="357" spans="1:15" ht="13" x14ac:dyDescent="0.15">
      <c r="A357" s="6" t="s">
        <v>620</v>
      </c>
      <c r="B357" s="6">
        <v>2010</v>
      </c>
      <c r="C357" s="6"/>
      <c r="D357" s="6" t="s">
        <v>637</v>
      </c>
      <c r="E357" s="6" t="str">
        <f ca="1">IFERROR(__xludf.DUMMYFUNCTION("SPLIT(D357,"" "")"),"Andrew")</f>
        <v>Andrew</v>
      </c>
      <c r="F357" s="6" t="str">
        <f ca="1">IFERROR(__xludf.DUMMYFUNCTION("""COMPUTED_VALUE"""),"Tolmach")</f>
        <v>Tolmach</v>
      </c>
      <c r="G357" s="6">
        <v>2021</v>
      </c>
      <c r="H357" s="6"/>
      <c r="I357" s="6"/>
      <c r="J357" s="6"/>
      <c r="K357" s="6"/>
      <c r="L357" s="6"/>
      <c r="M357" s="6"/>
      <c r="N357" s="6"/>
      <c r="O357" s="6"/>
    </row>
    <row r="358" spans="1:15" ht="13" x14ac:dyDescent="0.15">
      <c r="A358" s="6" t="s">
        <v>749</v>
      </c>
      <c r="B358" s="6">
        <v>2010</v>
      </c>
      <c r="C358" s="6"/>
      <c r="D358" s="6" t="s">
        <v>637</v>
      </c>
      <c r="E358" s="6" t="str">
        <f ca="1">IFERROR(__xludf.DUMMYFUNCTION("SPLIT(D358,"" "")"),"Andrew")</f>
        <v>Andrew</v>
      </c>
      <c r="F358" s="6" t="str">
        <f ca="1">IFERROR(__xludf.DUMMYFUNCTION("""COMPUTED_VALUE"""),"Tolmach")</f>
        <v>Tolmach</v>
      </c>
      <c r="G358" s="6" t="s">
        <v>642</v>
      </c>
      <c r="H358" s="6"/>
      <c r="I358" s="6"/>
      <c r="J358" s="6"/>
      <c r="K358" s="6"/>
      <c r="L358" s="6"/>
      <c r="M358" s="6"/>
      <c r="N358" s="6"/>
      <c r="O358" s="6"/>
    </row>
    <row r="359" spans="1:15" ht="13" x14ac:dyDescent="0.15">
      <c r="A359" s="6" t="s">
        <v>602</v>
      </c>
      <c r="B359" s="6">
        <v>2010</v>
      </c>
      <c r="C359" s="6"/>
      <c r="D359" s="6" t="s">
        <v>637</v>
      </c>
      <c r="E359" s="6" t="str">
        <f ca="1">IFERROR(__xludf.DUMMYFUNCTION("SPLIT(D359,"" "")"),"Andrew")</f>
        <v>Andrew</v>
      </c>
      <c r="F359" s="6" t="str">
        <f ca="1">IFERROR(__xludf.DUMMYFUNCTION("""COMPUTED_VALUE"""),"Tolmach")</f>
        <v>Tolmach</v>
      </c>
      <c r="G359" s="6">
        <v>2016</v>
      </c>
      <c r="H359" s="6"/>
      <c r="I359" s="6"/>
      <c r="J359" s="6"/>
      <c r="K359" s="6"/>
      <c r="L359" s="6"/>
      <c r="M359" s="6"/>
      <c r="N359" s="6"/>
      <c r="O359" s="6"/>
    </row>
    <row r="360" spans="1:15" ht="13" x14ac:dyDescent="0.15">
      <c r="A360" s="6" t="s">
        <v>582</v>
      </c>
      <c r="B360" s="6">
        <v>2010</v>
      </c>
      <c r="C360" s="6"/>
      <c r="D360" s="6" t="s">
        <v>604</v>
      </c>
      <c r="E360" s="6" t="str">
        <f ca="1">IFERROR(__xludf.DUMMYFUNCTION("SPLIT(D360,"" "")"),"Christian")</f>
        <v>Christian</v>
      </c>
      <c r="F360" s="6" t="str">
        <f ca="1">IFERROR(__xludf.DUMMYFUNCTION("""COMPUTED_VALUE"""),"Urban")</f>
        <v>Urban</v>
      </c>
      <c r="G360" s="6">
        <v>2021</v>
      </c>
      <c r="H360" s="6"/>
      <c r="I360" s="6"/>
      <c r="J360" s="6"/>
      <c r="K360" s="6"/>
      <c r="L360" s="6"/>
      <c r="M360" s="6"/>
      <c r="N360" s="6"/>
      <c r="O360" s="6"/>
    </row>
    <row r="361" spans="1:15" ht="13" x14ac:dyDescent="0.15">
      <c r="A361" s="6" t="s">
        <v>777</v>
      </c>
      <c r="B361" s="6">
        <v>2010</v>
      </c>
      <c r="C361" s="6"/>
      <c r="D361" s="6" t="s">
        <v>604</v>
      </c>
      <c r="E361" s="6" t="str">
        <f ca="1">IFERROR(__xludf.DUMMYFUNCTION("SPLIT(D361,"" "")"),"Christian")</f>
        <v>Christian</v>
      </c>
      <c r="F361" s="6" t="str">
        <f ca="1">IFERROR(__xludf.DUMMYFUNCTION("""COMPUTED_VALUE"""),"Urban")</f>
        <v>Urban</v>
      </c>
      <c r="G361" s="6">
        <v>2019</v>
      </c>
      <c r="H361" s="6"/>
      <c r="I361" s="6"/>
      <c r="J361" s="6"/>
      <c r="K361" s="6"/>
      <c r="L361" s="6"/>
      <c r="M361" s="6"/>
      <c r="N361" s="6"/>
      <c r="O361" s="6"/>
    </row>
    <row r="362" spans="1:15" ht="13" x14ac:dyDescent="0.15">
      <c r="A362" s="6" t="s">
        <v>587</v>
      </c>
      <c r="B362" s="6">
        <v>2010</v>
      </c>
      <c r="C362" s="6"/>
      <c r="D362" s="6" t="s">
        <v>604</v>
      </c>
      <c r="E362" s="6" t="str">
        <f ca="1">IFERROR(__xludf.DUMMYFUNCTION("SPLIT(D362,"" "")"),"Christian")</f>
        <v>Christian</v>
      </c>
      <c r="F362" s="6" t="str">
        <f ca="1">IFERROR(__xludf.DUMMYFUNCTION("""COMPUTED_VALUE"""),"Urban")</f>
        <v>Urban</v>
      </c>
      <c r="G362" s="6">
        <v>2016</v>
      </c>
      <c r="H362" s="6"/>
      <c r="I362" s="6"/>
      <c r="J362" s="6"/>
      <c r="K362" s="6"/>
      <c r="L362" s="6"/>
      <c r="M362" s="6"/>
      <c r="N362" s="6"/>
      <c r="O362" s="6"/>
    </row>
    <row r="363" spans="1:15" ht="13" x14ac:dyDescent="0.15">
      <c r="A363" s="6" t="s">
        <v>656</v>
      </c>
      <c r="B363" s="6">
        <v>2010</v>
      </c>
      <c r="C363" s="6"/>
      <c r="D363" s="6" t="s">
        <v>604</v>
      </c>
      <c r="E363" s="6" t="str">
        <f ca="1">IFERROR(__xludf.DUMMYFUNCTION("SPLIT(D363,"" "")"),"Christian")</f>
        <v>Christian</v>
      </c>
      <c r="F363" s="6" t="str">
        <f ca="1">IFERROR(__xludf.DUMMYFUNCTION("""COMPUTED_VALUE"""),"Urban")</f>
        <v>Urban</v>
      </c>
      <c r="G363" s="6">
        <v>2014</v>
      </c>
      <c r="H363" s="6"/>
      <c r="I363" s="6"/>
      <c r="J363" s="6"/>
      <c r="K363" s="6"/>
      <c r="L363" s="6"/>
      <c r="M363" s="6"/>
      <c r="N363" s="6"/>
      <c r="O363" s="6"/>
    </row>
    <row r="364" spans="1:15" ht="13" x14ac:dyDescent="0.15">
      <c r="A364" s="6" t="s">
        <v>580</v>
      </c>
      <c r="B364" s="6">
        <v>2010</v>
      </c>
      <c r="C364" s="6"/>
      <c r="D364" s="6" t="s">
        <v>604</v>
      </c>
      <c r="E364" s="6" t="str">
        <f ca="1">IFERROR(__xludf.DUMMYFUNCTION("SPLIT(D364,"" "")"),"Christian")</f>
        <v>Christian</v>
      </c>
      <c r="F364" s="6" t="str">
        <f ca="1">IFERROR(__xludf.DUMMYFUNCTION("""COMPUTED_VALUE"""),"Urban")</f>
        <v>Urban</v>
      </c>
      <c r="G364" s="6">
        <v>2010</v>
      </c>
      <c r="H364" s="6"/>
      <c r="I364" s="6"/>
      <c r="J364" s="6"/>
      <c r="K364" s="6"/>
      <c r="L364" s="6"/>
      <c r="M364" s="6"/>
      <c r="N364" s="6"/>
      <c r="O364" s="6"/>
    </row>
    <row r="365" spans="1:15" ht="13" x14ac:dyDescent="0.15">
      <c r="A365" s="6" t="s">
        <v>594</v>
      </c>
      <c r="B365" s="6">
        <v>2010</v>
      </c>
      <c r="C365" s="6"/>
      <c r="D365" s="6" t="s">
        <v>604</v>
      </c>
      <c r="E365" s="6" t="str">
        <f ca="1">IFERROR(__xludf.DUMMYFUNCTION("SPLIT(D365,"" "")"),"Christian")</f>
        <v>Christian</v>
      </c>
      <c r="F365" s="6" t="str">
        <f ca="1">IFERROR(__xludf.DUMMYFUNCTION("""COMPUTED_VALUE"""),"Urban")</f>
        <v>Urban</v>
      </c>
      <c r="G365" s="6">
        <v>2017</v>
      </c>
      <c r="H365" s="6"/>
      <c r="I365" s="6"/>
      <c r="J365" s="6"/>
      <c r="K365" s="6"/>
      <c r="L365" s="6"/>
      <c r="M365" s="6"/>
      <c r="N365" s="6"/>
      <c r="O365" s="6"/>
    </row>
    <row r="366" spans="1:15" ht="13" x14ac:dyDescent="0.15">
      <c r="A366" s="6" t="s">
        <v>666</v>
      </c>
      <c r="B366" s="6">
        <v>2010</v>
      </c>
      <c r="C366" s="6"/>
      <c r="D366" s="6" t="s">
        <v>604</v>
      </c>
      <c r="E366" s="6" t="str">
        <f ca="1">IFERROR(__xludf.DUMMYFUNCTION("SPLIT(D366,"" "")"),"Christian")</f>
        <v>Christian</v>
      </c>
      <c r="F366" s="6" t="str">
        <f ca="1">IFERROR(__xludf.DUMMYFUNCTION("""COMPUTED_VALUE"""),"Urban")</f>
        <v>Urban</v>
      </c>
      <c r="G366" s="6" t="s">
        <v>780</v>
      </c>
      <c r="H366" s="6"/>
      <c r="I366" s="6"/>
      <c r="J366" s="6"/>
      <c r="K366" s="6"/>
      <c r="L366" s="6"/>
      <c r="M366" s="6"/>
      <c r="N366" s="6"/>
      <c r="O366" s="6"/>
    </row>
    <row r="367" spans="1:15" ht="13" x14ac:dyDescent="0.15">
      <c r="A367" s="6" t="s">
        <v>669</v>
      </c>
      <c r="B367" s="6">
        <v>2010</v>
      </c>
      <c r="C367" s="6"/>
      <c r="D367" s="6" t="s">
        <v>640</v>
      </c>
      <c r="E367" s="6" t="str">
        <f ca="1">IFERROR(__xludf.DUMMYFUNCTION("SPLIT(D367,"" "")"),"Josef")</f>
        <v>Josef</v>
      </c>
      <c r="F367" s="6" t="str">
        <f ca="1">IFERROR(__xludf.DUMMYFUNCTION("""COMPUTED_VALUE"""),"Urban")</f>
        <v>Urban</v>
      </c>
      <c r="G367" s="6">
        <v>2021</v>
      </c>
      <c r="H367" s="6"/>
      <c r="I367" s="6"/>
      <c r="J367" s="6"/>
      <c r="K367" s="6"/>
      <c r="L367" s="6"/>
      <c r="M367" s="6"/>
      <c r="N367" s="6"/>
      <c r="O367" s="6"/>
    </row>
    <row r="368" spans="1:15" ht="13" x14ac:dyDescent="0.15">
      <c r="A368" s="6" t="s">
        <v>824</v>
      </c>
      <c r="B368" s="6">
        <v>2010</v>
      </c>
      <c r="C368" s="6"/>
      <c r="D368" s="6" t="s">
        <v>640</v>
      </c>
      <c r="E368" s="6" t="str">
        <f ca="1">IFERROR(__xludf.DUMMYFUNCTION("SPLIT(D368,"" "")"),"Josef")</f>
        <v>Josef</v>
      </c>
      <c r="F368" s="6" t="str">
        <f ca="1">IFERROR(__xludf.DUMMYFUNCTION("""COMPUTED_VALUE"""),"Urban")</f>
        <v>Urban</v>
      </c>
      <c r="G368" s="6">
        <v>2019</v>
      </c>
      <c r="H368" s="6"/>
      <c r="I368" s="6"/>
      <c r="J368" s="6"/>
      <c r="K368" s="6"/>
      <c r="L368" s="6"/>
      <c r="M368" s="6"/>
      <c r="N368" s="6"/>
      <c r="O368" s="6"/>
    </row>
    <row r="369" spans="1:15" ht="13" x14ac:dyDescent="0.15">
      <c r="A369" s="6" t="s">
        <v>578</v>
      </c>
      <c r="B369" s="6">
        <v>2010</v>
      </c>
      <c r="C369" s="6"/>
      <c r="D369" s="6" t="s">
        <v>640</v>
      </c>
      <c r="E369" s="6" t="str">
        <f ca="1">IFERROR(__xludf.DUMMYFUNCTION("SPLIT(D369,"" "")"),"Josef")</f>
        <v>Josef</v>
      </c>
      <c r="F369" s="6" t="str">
        <f ca="1">IFERROR(__xludf.DUMMYFUNCTION("""COMPUTED_VALUE"""),"Urban")</f>
        <v>Urban</v>
      </c>
      <c r="G369" s="6">
        <v>2017</v>
      </c>
      <c r="H369" s="6"/>
      <c r="I369" s="6"/>
      <c r="J369" s="6"/>
      <c r="K369" s="6"/>
      <c r="L369" s="6"/>
      <c r="M369" s="6"/>
      <c r="N369" s="6"/>
      <c r="O369" s="6"/>
    </row>
    <row r="370" spans="1:15" ht="13" x14ac:dyDescent="0.15">
      <c r="A370" s="6" t="s">
        <v>596</v>
      </c>
      <c r="B370" s="6">
        <v>2010</v>
      </c>
      <c r="C370" s="6"/>
      <c r="D370" s="6" t="s">
        <v>687</v>
      </c>
      <c r="E370" s="6" t="str">
        <f ca="1">IFERROR(__xludf.DUMMYFUNCTION("SPLIT(D370,"" "")"),"Viktor")</f>
        <v>Viktor</v>
      </c>
      <c r="F370" s="6" t="str">
        <f ca="1">IFERROR(__xludf.DUMMYFUNCTION("""COMPUTED_VALUE"""),"Vafeiadis")</f>
        <v>Vafeiadis</v>
      </c>
      <c r="G370" s="6">
        <v>2016</v>
      </c>
      <c r="H370" s="6"/>
      <c r="I370" s="6"/>
      <c r="J370" s="6"/>
      <c r="K370" s="6"/>
      <c r="L370" s="6"/>
      <c r="M370" s="6"/>
      <c r="N370" s="6"/>
      <c r="O370" s="6"/>
    </row>
    <row r="371" spans="1:15" ht="13" x14ac:dyDescent="0.15">
      <c r="A371" s="6" t="s">
        <v>636</v>
      </c>
      <c r="B371" s="6">
        <v>2010</v>
      </c>
      <c r="C371" s="6"/>
      <c r="D371" s="6" t="s">
        <v>754</v>
      </c>
      <c r="E371" s="6" t="str">
        <f ca="1">IFERROR(__xludf.DUMMYFUNCTION("SPLIT(D371,"" "")"),"Dimitrios")</f>
        <v>Dimitrios</v>
      </c>
      <c r="F371" s="6" t="str">
        <f ca="1">IFERROR(__xludf.DUMMYFUNCTION("""COMPUTED_VALUE"""),"Vytiniotis")</f>
        <v>Vytiniotis</v>
      </c>
      <c r="G371" s="6">
        <v>2015</v>
      </c>
      <c r="H371" s="6"/>
      <c r="I371" s="6"/>
      <c r="J371" s="6"/>
      <c r="K371" s="6"/>
      <c r="L371" s="6"/>
      <c r="M371" s="6"/>
      <c r="N371" s="6"/>
      <c r="O371" s="6"/>
    </row>
    <row r="372" spans="1:15" ht="13" x14ac:dyDescent="0.15">
      <c r="A372" s="6" t="s">
        <v>641</v>
      </c>
      <c r="B372" s="6">
        <v>2010</v>
      </c>
      <c r="C372" s="6"/>
      <c r="D372" s="6" t="s">
        <v>696</v>
      </c>
      <c r="E372" s="6" t="str">
        <f ca="1">IFERROR(__xludf.DUMMYFUNCTION("SPLIT(D372,"" "")"),"Tjark")</f>
        <v>Tjark</v>
      </c>
      <c r="F372" s="6" t="str">
        <f ca="1">IFERROR(__xludf.DUMMYFUNCTION("""COMPUTED_VALUE"""),"Weber")</f>
        <v>Weber</v>
      </c>
      <c r="G372" s="6">
        <v>2014</v>
      </c>
      <c r="H372" s="6"/>
      <c r="I372" s="6"/>
      <c r="J372" s="6"/>
      <c r="K372" s="6"/>
      <c r="L372" s="6"/>
      <c r="M372" s="6"/>
      <c r="N372" s="6"/>
      <c r="O372" s="6"/>
    </row>
    <row r="373" spans="1:15" ht="13" x14ac:dyDescent="0.15">
      <c r="A373" s="6" t="s">
        <v>625</v>
      </c>
      <c r="B373" s="6">
        <v>2010</v>
      </c>
      <c r="C373" s="6"/>
      <c r="D373" s="6" t="s">
        <v>618</v>
      </c>
      <c r="E373" s="6" t="str">
        <f ca="1">IFERROR(__xludf.DUMMYFUNCTION("SPLIT(D373,"" "")"),"Makarius")</f>
        <v>Makarius</v>
      </c>
      <c r="F373" s="6" t="str">
        <f ca="1">IFERROR(__xludf.DUMMYFUNCTION("""COMPUTED_VALUE"""),"Wenzel")</f>
        <v>Wenzel</v>
      </c>
      <c r="G373" s="6">
        <v>2018</v>
      </c>
      <c r="H373" s="6"/>
      <c r="I373" s="6"/>
      <c r="J373" s="6"/>
      <c r="K373" s="6"/>
      <c r="L373" s="6"/>
      <c r="M373" s="6"/>
      <c r="N373" s="6"/>
      <c r="O373" s="6"/>
    </row>
    <row r="374" spans="1:15" ht="13" x14ac:dyDescent="0.15">
      <c r="A374" s="6" t="s">
        <v>659</v>
      </c>
      <c r="B374" s="6">
        <v>2010</v>
      </c>
      <c r="C374" s="6"/>
      <c r="D374" s="6" t="s">
        <v>618</v>
      </c>
      <c r="E374" s="6" t="str">
        <f ca="1">IFERROR(__xludf.DUMMYFUNCTION("SPLIT(D374,"" "")"),"Makarius")</f>
        <v>Makarius</v>
      </c>
      <c r="F374" s="6" t="str">
        <f ca="1">IFERROR(__xludf.DUMMYFUNCTION("""COMPUTED_VALUE"""),"Wenzel")</f>
        <v>Wenzel</v>
      </c>
      <c r="G374" s="6">
        <v>2014</v>
      </c>
      <c r="H374" s="6"/>
      <c r="I374" s="6"/>
      <c r="J374" s="6"/>
      <c r="K374" s="6"/>
      <c r="L374" s="6"/>
      <c r="M374" s="6"/>
      <c r="N374" s="6"/>
      <c r="O374" s="6"/>
    </row>
    <row r="375" spans="1:15" ht="13" x14ac:dyDescent="0.15">
      <c r="A375" s="6" t="s">
        <v>649</v>
      </c>
      <c r="B375" s="6">
        <v>2010</v>
      </c>
      <c r="C375" s="6"/>
      <c r="D375" s="6" t="s">
        <v>618</v>
      </c>
      <c r="E375" s="6" t="str">
        <f ca="1">IFERROR(__xludf.DUMMYFUNCTION("SPLIT(D375,"" "")"),"Makarius")</f>
        <v>Makarius</v>
      </c>
      <c r="F375" s="6" t="str">
        <f ca="1">IFERROR(__xludf.DUMMYFUNCTION("""COMPUTED_VALUE"""),"Wenzel")</f>
        <v>Wenzel</v>
      </c>
      <c r="G375" s="6">
        <v>2013</v>
      </c>
      <c r="H375" s="6"/>
      <c r="I375" s="6"/>
      <c r="J375" s="6"/>
      <c r="K375" s="6"/>
      <c r="L375" s="6"/>
      <c r="M375" s="6"/>
      <c r="N375" s="6"/>
      <c r="O375" s="6"/>
    </row>
    <row r="376" spans="1:15" ht="13" x14ac:dyDescent="0.15">
      <c r="A376" s="6" t="s">
        <v>671</v>
      </c>
      <c r="B376" s="6">
        <v>2010</v>
      </c>
      <c r="C376" s="6"/>
      <c r="D376" s="6" t="s">
        <v>618</v>
      </c>
      <c r="E376" s="6" t="str">
        <f ca="1">IFERROR(__xludf.DUMMYFUNCTION("SPLIT(D376,"" "")"),"Makarius")</f>
        <v>Makarius</v>
      </c>
      <c r="F376" s="6" t="str">
        <f ca="1">IFERROR(__xludf.DUMMYFUNCTION("""COMPUTED_VALUE"""),"Wenzel")</f>
        <v>Wenzel</v>
      </c>
      <c r="G376" s="6">
        <v>2012</v>
      </c>
      <c r="H376" s="6"/>
      <c r="I376" s="6"/>
      <c r="J376" s="6"/>
      <c r="K376" s="6"/>
      <c r="L376" s="6"/>
      <c r="M376" s="6"/>
      <c r="N376" s="6"/>
      <c r="O376" s="6"/>
    </row>
    <row r="377" spans="1:15" ht="13" x14ac:dyDescent="0.15">
      <c r="A377" s="6" t="s">
        <v>705</v>
      </c>
      <c r="B377" s="6">
        <v>2010</v>
      </c>
      <c r="C377" s="6"/>
      <c r="D377" s="6" t="s">
        <v>618</v>
      </c>
      <c r="E377" s="6" t="str">
        <f ca="1">IFERROR(__xludf.DUMMYFUNCTION("SPLIT(D377,"" "")"),"Makarius")</f>
        <v>Makarius</v>
      </c>
      <c r="F377" s="6" t="str">
        <f ca="1">IFERROR(__xludf.DUMMYFUNCTION("""COMPUTED_VALUE"""),"Wenzel")</f>
        <v>Wenzel</v>
      </c>
      <c r="G377" s="6">
        <v>2011</v>
      </c>
      <c r="H377" s="6"/>
      <c r="I377" s="6"/>
      <c r="J377" s="6"/>
      <c r="K377" s="6"/>
      <c r="L377" s="6"/>
      <c r="M377" s="6"/>
      <c r="N377" s="6"/>
      <c r="O377" s="6"/>
    </row>
    <row r="378" spans="1:15" ht="13" x14ac:dyDescent="0.15">
      <c r="A378" s="6" t="s">
        <v>647</v>
      </c>
      <c r="B378" s="6">
        <v>2010</v>
      </c>
      <c r="C378" s="6"/>
      <c r="D378" s="6" t="s">
        <v>670</v>
      </c>
      <c r="E378" s="6" t="str">
        <f ca="1">IFERROR(__xludf.DUMMYFUNCTION("SPLIT(D378,"" "")"),"Freek")</f>
        <v>Freek</v>
      </c>
      <c r="F378" s="6" t="str">
        <f ca="1">IFERROR(__xludf.DUMMYFUNCTION("""COMPUTED_VALUE"""),"Wiedijk")</f>
        <v>Wiedijk</v>
      </c>
      <c r="G378" s="6">
        <v>2018</v>
      </c>
      <c r="H378" s="6"/>
      <c r="I378" s="6"/>
      <c r="J378" s="6"/>
      <c r="K378" s="6"/>
      <c r="L378" s="6"/>
      <c r="M378" s="6"/>
      <c r="N378" s="6"/>
      <c r="O378" s="6"/>
    </row>
    <row r="379" spans="1:15" ht="13" x14ac:dyDescent="0.15">
      <c r="A379" s="6" t="s">
        <v>609</v>
      </c>
      <c r="B379" s="6">
        <v>2010</v>
      </c>
      <c r="C379" s="6"/>
      <c r="D379" s="6" t="s">
        <v>670</v>
      </c>
      <c r="E379" s="6" t="str">
        <f ca="1">IFERROR(__xludf.DUMMYFUNCTION("SPLIT(D379,"" "")"),"Freek")</f>
        <v>Freek</v>
      </c>
      <c r="F379" s="6" t="str">
        <f ca="1">IFERROR(__xludf.DUMMYFUNCTION("""COMPUTED_VALUE"""),"Wiedijk")</f>
        <v>Wiedijk</v>
      </c>
      <c r="G379" s="6" t="s">
        <v>709</v>
      </c>
      <c r="H379" s="6"/>
      <c r="I379" s="6"/>
      <c r="J379" s="6"/>
      <c r="K379" s="6"/>
      <c r="L379" s="6"/>
      <c r="M379" s="6"/>
      <c r="N379" s="6"/>
      <c r="O379" s="6"/>
    </row>
    <row r="380" spans="1:15" ht="13" x14ac:dyDescent="0.15">
      <c r="A380" s="6" t="s">
        <v>604</v>
      </c>
      <c r="B380" s="6">
        <v>2010</v>
      </c>
      <c r="C380" s="6"/>
      <c r="D380" s="6" t="s">
        <v>683</v>
      </c>
      <c r="E380" s="6" t="str">
        <f ca="1">IFERROR(__xludf.DUMMYFUNCTION("SPLIT(D380,"" "")"),"Xingyuan")</f>
        <v>Xingyuan</v>
      </c>
      <c r="F380" s="6" t="str">
        <f ca="1">IFERROR(__xludf.DUMMYFUNCTION("""COMPUTED_VALUE"""),"Zhang")</f>
        <v>Zhang</v>
      </c>
      <c r="G380" s="6" t="s">
        <v>780</v>
      </c>
      <c r="H380" s="6"/>
      <c r="I380" s="6"/>
      <c r="J380" s="6"/>
      <c r="K380" s="6"/>
      <c r="L380" s="6"/>
      <c r="M380" s="6"/>
      <c r="N380" s="6"/>
      <c r="O380" s="6"/>
    </row>
    <row r="381" spans="1:15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 authors</vt:lpstr>
      <vt:lpstr>PC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2022-09-02T07:58:48Z</dcterms:modified>
</cp:coreProperties>
</file>