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2O Research/N2O_isotopocule_data_corrections/15N tracer application/"/>
    </mc:Choice>
  </mc:AlternateContent>
  <xr:revisionPtr revIDLastSave="0" documentId="13_ncr:1_{D8D3997E-9BFD-064D-92E8-5DB2427A3C27}" xr6:coauthVersionLast="47" xr6:coauthVersionMax="47" xr10:uidLastSave="{00000000-0000-0000-0000-000000000000}"/>
  <bookViews>
    <workbookView xWindow="80" yWindow="500" windowWidth="18080" windowHeight="15820" xr2:uid="{C87639FE-6F05-2348-B25E-B6AD821683A8}"/>
  </bookViews>
  <sheets>
    <sheet name="size_correction" sheetId="2" r:id="rId1"/>
    <sheet name="scale_decomp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3" i="2" l="1"/>
  <c r="AT22" i="2"/>
  <c r="AT23" i="2"/>
  <c r="AT24" i="2"/>
  <c r="AT25" i="2"/>
  <c r="AT26" i="2"/>
  <c r="AT27" i="2"/>
  <c r="AT28" i="2"/>
  <c r="AT29" i="2"/>
  <c r="AT21" i="2"/>
  <c r="AT13" i="2"/>
  <c r="AT14" i="2"/>
  <c r="AT15" i="2"/>
  <c r="AT16" i="2"/>
  <c r="AT17" i="2"/>
  <c r="AT18" i="2"/>
  <c r="AT19" i="2"/>
  <c r="AT20" i="2"/>
  <c r="AT12" i="2"/>
  <c r="AT4" i="2"/>
  <c r="AT5" i="2"/>
  <c r="AT6" i="2"/>
  <c r="AT7" i="2"/>
  <c r="AT8" i="2"/>
  <c r="AT9" i="2"/>
  <c r="AT10" i="2"/>
  <c r="AT11" i="2"/>
  <c r="AT3" i="2"/>
  <c r="BS12" i="2"/>
  <c r="BT12" i="2"/>
  <c r="BS27" i="2" l="1"/>
  <c r="BT27" i="2"/>
  <c r="BS28" i="2"/>
  <c r="BT28" i="2"/>
  <c r="BS29" i="2"/>
  <c r="BT29" i="2"/>
  <c r="BT4" i="2" l="1"/>
  <c r="BT5" i="2"/>
  <c r="BT6" i="2"/>
  <c r="BT7" i="2"/>
  <c r="BT8" i="2"/>
  <c r="BT9" i="2"/>
  <c r="BT10" i="2"/>
  <c r="BT11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S4" i="2" l="1"/>
  <c r="BS5" i="2"/>
  <c r="BS6" i="2"/>
  <c r="BS7" i="2"/>
  <c r="BS8" i="2"/>
  <c r="BS9" i="2"/>
  <c r="BS10" i="2"/>
  <c r="BS11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C27" i="3" l="1"/>
  <c r="F27" i="3"/>
  <c r="G27" i="3"/>
  <c r="C26" i="3"/>
  <c r="C29" i="3" s="1"/>
  <c r="F26" i="3"/>
  <c r="F29" i="3" s="1"/>
  <c r="G26" i="3"/>
  <c r="G31" i="3" s="1"/>
  <c r="B27" i="3"/>
  <c r="B26" i="3"/>
  <c r="B31" i="3" s="1"/>
  <c r="B30" i="3" l="1"/>
  <c r="G30" i="3"/>
  <c r="F31" i="3"/>
  <c r="G29" i="3"/>
  <c r="F30" i="3"/>
  <c r="C31" i="3"/>
  <c r="D31" i="3" s="1"/>
  <c r="B29" i="3"/>
  <c r="C30" i="3"/>
  <c r="BS3" i="2"/>
  <c r="D30" i="3" l="1"/>
  <c r="E30" i="3"/>
  <c r="E31" i="3"/>
  <c r="E29" i="3"/>
  <c r="D29" i="3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" i="2"/>
  <c r="BT3" i="2" l="1"/>
  <c r="AW12" i="2" l="1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C15" i="3" l="1"/>
  <c r="G15" i="3"/>
  <c r="F6" i="3"/>
  <c r="F5" i="3"/>
  <c r="F4" i="3"/>
  <c r="F15" i="3" l="1"/>
  <c r="C14" i="3"/>
  <c r="F14" i="3"/>
  <c r="B14" i="3"/>
  <c r="G14" i="3"/>
  <c r="B15" i="3"/>
  <c r="BK6" i="2" l="1"/>
  <c r="BK10" i="2"/>
  <c r="BK14" i="2"/>
  <c r="BK18" i="2"/>
  <c r="BK22" i="2"/>
  <c r="BK26" i="2"/>
  <c r="BK4" i="2"/>
  <c r="BK16" i="2"/>
  <c r="BK24" i="2"/>
  <c r="BK9" i="2"/>
  <c r="BK17" i="2"/>
  <c r="BK25" i="2"/>
  <c r="BK7" i="2"/>
  <c r="BK11" i="2"/>
  <c r="BK15" i="2"/>
  <c r="BK19" i="2"/>
  <c r="BK23" i="2"/>
  <c r="BK27" i="2"/>
  <c r="BK8" i="2"/>
  <c r="BK12" i="2"/>
  <c r="BK20" i="2"/>
  <c r="BK28" i="2"/>
  <c r="BK13" i="2"/>
  <c r="BK21" i="2"/>
  <c r="BK29" i="2"/>
  <c r="BK5" i="2"/>
  <c r="BF4" i="2"/>
  <c r="BF8" i="2"/>
  <c r="BF12" i="2"/>
  <c r="BF16" i="2"/>
  <c r="BF20" i="2"/>
  <c r="BF24" i="2"/>
  <c r="BF28" i="2"/>
  <c r="BM28" i="2" s="1"/>
  <c r="BU28" i="2" s="1"/>
  <c r="BF6" i="2"/>
  <c r="BF14" i="2"/>
  <c r="BF22" i="2"/>
  <c r="BF7" i="2"/>
  <c r="BF23" i="2"/>
  <c r="BF5" i="2"/>
  <c r="BF9" i="2"/>
  <c r="BM9" i="2" s="1"/>
  <c r="BU9" i="2" s="1"/>
  <c r="BF13" i="2"/>
  <c r="BF17" i="2"/>
  <c r="BF21" i="2"/>
  <c r="BF25" i="2"/>
  <c r="BF29" i="2"/>
  <c r="BM29" i="2" s="1"/>
  <c r="BU29" i="2" s="1"/>
  <c r="BF10" i="2"/>
  <c r="BF18" i="2"/>
  <c r="BF26" i="2"/>
  <c r="BF19" i="2"/>
  <c r="BF15" i="2"/>
  <c r="BF11" i="2"/>
  <c r="BF27" i="2"/>
  <c r="BJ4" i="2"/>
  <c r="BJ8" i="2"/>
  <c r="BJ12" i="2"/>
  <c r="BJ16" i="2"/>
  <c r="BJ20" i="2"/>
  <c r="BJ24" i="2"/>
  <c r="BJ28" i="2"/>
  <c r="BJ6" i="2"/>
  <c r="BJ18" i="2"/>
  <c r="BJ26" i="2"/>
  <c r="BJ7" i="2"/>
  <c r="BJ15" i="2"/>
  <c r="BJ27" i="2"/>
  <c r="BJ5" i="2"/>
  <c r="BJ9" i="2"/>
  <c r="BJ13" i="2"/>
  <c r="BJ17" i="2"/>
  <c r="BJ21" i="2"/>
  <c r="BJ25" i="2"/>
  <c r="BJ29" i="2"/>
  <c r="BJ14" i="2"/>
  <c r="BJ22" i="2"/>
  <c r="BJ11" i="2"/>
  <c r="BJ23" i="2"/>
  <c r="BJ10" i="2"/>
  <c r="BJ19" i="2"/>
  <c r="BG6" i="2"/>
  <c r="BG10" i="2"/>
  <c r="BN10" i="2" s="1"/>
  <c r="BV10" i="2" s="1"/>
  <c r="BG14" i="2"/>
  <c r="BN14" i="2" s="1"/>
  <c r="BV14" i="2" s="1"/>
  <c r="BG18" i="2"/>
  <c r="BG22" i="2"/>
  <c r="BG26" i="2"/>
  <c r="BN26" i="2" s="1"/>
  <c r="BV26" i="2" s="1"/>
  <c r="BG8" i="2"/>
  <c r="BN8" i="2" s="1"/>
  <c r="BV8" i="2" s="1"/>
  <c r="BG16" i="2"/>
  <c r="BG24" i="2"/>
  <c r="BN24" i="2" s="1"/>
  <c r="BV24" i="2" s="1"/>
  <c r="BG5" i="2"/>
  <c r="BN5" i="2" s="1"/>
  <c r="BV5" i="2" s="1"/>
  <c r="BG25" i="2"/>
  <c r="BN25" i="2" s="1"/>
  <c r="BV25" i="2" s="1"/>
  <c r="BG7" i="2"/>
  <c r="BG11" i="2"/>
  <c r="BG15" i="2"/>
  <c r="BN15" i="2" s="1"/>
  <c r="BV15" i="2" s="1"/>
  <c r="BG19" i="2"/>
  <c r="BN19" i="2" s="1"/>
  <c r="BV19" i="2" s="1"/>
  <c r="BG23" i="2"/>
  <c r="BG27" i="2"/>
  <c r="BN27" i="2" s="1"/>
  <c r="BV27" i="2" s="1"/>
  <c r="BG4" i="2"/>
  <c r="BN4" i="2" s="1"/>
  <c r="BV4" i="2" s="1"/>
  <c r="BG12" i="2"/>
  <c r="BG20" i="2"/>
  <c r="BG28" i="2"/>
  <c r="BN28" i="2" s="1"/>
  <c r="BV28" i="2" s="1"/>
  <c r="BG9" i="2"/>
  <c r="BN9" i="2" s="1"/>
  <c r="BV9" i="2" s="1"/>
  <c r="BG21" i="2"/>
  <c r="BN21" i="2" s="1"/>
  <c r="BV21" i="2" s="1"/>
  <c r="BG29" i="2"/>
  <c r="BG17" i="2"/>
  <c r="BN17" i="2" s="1"/>
  <c r="BV17" i="2" s="1"/>
  <c r="BG13" i="2"/>
  <c r="BN13" i="2" s="1"/>
  <c r="BV13" i="2" s="1"/>
  <c r="BF3" i="2"/>
  <c r="BM3" i="2" s="1"/>
  <c r="BU3" i="2" s="1"/>
  <c r="BN7" i="2"/>
  <c r="BV7" i="2" s="1"/>
  <c r="BN11" i="2"/>
  <c r="BV11" i="2" s="1"/>
  <c r="BN29" i="2"/>
  <c r="BV29" i="2" s="1"/>
  <c r="BN22" i="2"/>
  <c r="BV22" i="2" s="1"/>
  <c r="BN20" i="2"/>
  <c r="BV20" i="2" s="1"/>
  <c r="BN18" i="2"/>
  <c r="BV18" i="2" s="1"/>
  <c r="BM10" i="2"/>
  <c r="BU10" i="2" s="1"/>
  <c r="BM11" i="2"/>
  <c r="BU11" i="2" s="1"/>
  <c r="BM20" i="2"/>
  <c r="BU20" i="2" s="1"/>
  <c r="BJ3" i="2"/>
  <c r="G18" i="3"/>
  <c r="BN23" i="2"/>
  <c r="BV23" i="2" s="1"/>
  <c r="BM18" i="2"/>
  <c r="BU18" i="2" s="1"/>
  <c r="BM17" i="2"/>
  <c r="BU17" i="2" s="1"/>
  <c r="BM21" i="2"/>
  <c r="BU21" i="2" s="1"/>
  <c r="BM5" i="2"/>
  <c r="BU5" i="2" s="1"/>
  <c r="BM23" i="2"/>
  <c r="BU23" i="2" s="1"/>
  <c r="F17" i="3"/>
  <c r="BN6" i="2"/>
  <c r="BV6" i="2" s="1"/>
  <c r="BG3" i="2"/>
  <c r="BN3" i="2" s="1"/>
  <c r="BV3" i="2" s="1"/>
  <c r="F19" i="3"/>
  <c r="F18" i="3"/>
  <c r="G19" i="3"/>
  <c r="B17" i="3"/>
  <c r="B19" i="3"/>
  <c r="B18" i="3"/>
  <c r="BK3" i="2"/>
  <c r="G17" i="3"/>
  <c r="AG26" i="2"/>
  <c r="AL26" i="2" s="1"/>
  <c r="AP26" i="2" s="1"/>
  <c r="AH26" i="2"/>
  <c r="AJ26" i="2" s="1"/>
  <c r="AN26" i="2" s="1"/>
  <c r="AG27" i="2"/>
  <c r="AL27" i="2" s="1"/>
  <c r="AP27" i="2" s="1"/>
  <c r="AH27" i="2"/>
  <c r="AJ27" i="2" s="1"/>
  <c r="AN27" i="2" s="1"/>
  <c r="AG28" i="2"/>
  <c r="AL28" i="2" s="1"/>
  <c r="AP28" i="2" s="1"/>
  <c r="AH28" i="2"/>
  <c r="AJ28" i="2" s="1"/>
  <c r="AN28" i="2" s="1"/>
  <c r="AG29" i="2"/>
  <c r="AL29" i="2" s="1"/>
  <c r="AP29" i="2" s="1"/>
  <c r="AH29" i="2"/>
  <c r="AJ29" i="2" s="1"/>
  <c r="AN29" i="2" s="1"/>
  <c r="BI27" i="2" l="1"/>
  <c r="BH27" i="2"/>
  <c r="BI9" i="2"/>
  <c r="BH9" i="2"/>
  <c r="BI11" i="2"/>
  <c r="BH11" i="2"/>
  <c r="BH18" i="2"/>
  <c r="BI18" i="2"/>
  <c r="BH20" i="2"/>
  <c r="BI20" i="2"/>
  <c r="BI10" i="2"/>
  <c r="BH10" i="2"/>
  <c r="BI19" i="2"/>
  <c r="BH19" i="2"/>
  <c r="BI29" i="2"/>
  <c r="BH29" i="2"/>
  <c r="BH28" i="2"/>
  <c r="BI28" i="2"/>
  <c r="BI16" i="2"/>
  <c r="BH16" i="2"/>
  <c r="BI21" i="2"/>
  <c r="BH21" i="2"/>
  <c r="BH7" i="2"/>
  <c r="BI7" i="2"/>
  <c r="BH23" i="2"/>
  <c r="BI23" i="2"/>
  <c r="BH17" i="2"/>
  <c r="BI17" i="2"/>
  <c r="BM14" i="2"/>
  <c r="BU14" i="2" s="1"/>
  <c r="BH14" i="2"/>
  <c r="BI14" i="2"/>
  <c r="BI15" i="2"/>
  <c r="BH15" i="2"/>
  <c r="BI12" i="2"/>
  <c r="BH12" i="2"/>
  <c r="BM13" i="2"/>
  <c r="BU13" i="2" s="1"/>
  <c r="BI13" i="2"/>
  <c r="BH13" i="2"/>
  <c r="BH6" i="2"/>
  <c r="BI6" i="2"/>
  <c r="BH26" i="2"/>
  <c r="BI26" i="2"/>
  <c r="BI4" i="2"/>
  <c r="BH4" i="2"/>
  <c r="BM16" i="2"/>
  <c r="BU16" i="2" s="1"/>
  <c r="BI24" i="2"/>
  <c r="BH24" i="2"/>
  <c r="BH22" i="2"/>
  <c r="BI22" i="2"/>
  <c r="BH25" i="2"/>
  <c r="BI25" i="2"/>
  <c r="BI5" i="2"/>
  <c r="BH5" i="2"/>
  <c r="BI8" i="2"/>
  <c r="BH8" i="2"/>
  <c r="BM22" i="2"/>
  <c r="BM15" i="2"/>
  <c r="BU15" i="2" s="1"/>
  <c r="BM8" i="2"/>
  <c r="BU8" i="2" s="1"/>
  <c r="BN12" i="2"/>
  <c r="BV12" i="2" s="1"/>
  <c r="BM6" i="2"/>
  <c r="BU6" i="2" s="1"/>
  <c r="BM4" i="2"/>
  <c r="BU4" i="2" s="1"/>
  <c r="BM27" i="2"/>
  <c r="BU27" i="2" s="1"/>
  <c r="BM7" i="2"/>
  <c r="BU7" i="2" s="1"/>
  <c r="BN16" i="2"/>
  <c r="BV16" i="2" s="1"/>
  <c r="BM25" i="2"/>
  <c r="BU25" i="2" s="1"/>
  <c r="BM24" i="2"/>
  <c r="BU24" i="2" s="1"/>
  <c r="BM19" i="2"/>
  <c r="BM12" i="2"/>
  <c r="BU12" i="2" s="1"/>
  <c r="BM26" i="2"/>
  <c r="BU26" i="2" s="1"/>
  <c r="BQ23" i="2"/>
  <c r="BQ5" i="2"/>
  <c r="BQ28" i="2"/>
  <c r="BQ17" i="2"/>
  <c r="BO28" i="2"/>
  <c r="BW28" i="2" s="1"/>
  <c r="BQ29" i="2"/>
  <c r="BO29" i="2"/>
  <c r="BW29" i="2" s="1"/>
  <c r="BO27" i="2"/>
  <c r="BW27" i="2" s="1"/>
  <c r="BQ21" i="2"/>
  <c r="BQ18" i="2"/>
  <c r="BO26" i="2"/>
  <c r="BW26" i="2" s="1"/>
  <c r="BQ9" i="2"/>
  <c r="BQ10" i="2"/>
  <c r="BQ20" i="2"/>
  <c r="BQ11" i="2"/>
  <c r="BQ3" i="2"/>
  <c r="BI3" i="2"/>
  <c r="BH3" i="2"/>
  <c r="AH25" i="2"/>
  <c r="AJ25" i="2" s="1"/>
  <c r="AN25" i="2" s="1"/>
  <c r="AG25" i="2"/>
  <c r="AL25" i="2" s="1"/>
  <c r="AP25" i="2" s="1"/>
  <c r="BQ13" i="2" l="1"/>
  <c r="BQ6" i="2"/>
  <c r="BQ14" i="2"/>
  <c r="BQ8" i="2"/>
  <c r="BQ15" i="2"/>
  <c r="BU22" i="2"/>
  <c r="BQ22" i="2"/>
  <c r="BQ7" i="2"/>
  <c r="BQ4" i="2"/>
  <c r="BQ25" i="2"/>
  <c r="BQ24" i="2"/>
  <c r="BQ19" i="2"/>
  <c r="BU19" i="2"/>
  <c r="BQ16" i="2"/>
  <c r="BQ27" i="2"/>
  <c r="BQ12" i="2"/>
  <c r="BQ26" i="2"/>
  <c r="BO25" i="2"/>
  <c r="BW25" i="2" s="1"/>
  <c r="AH18" i="2"/>
  <c r="AJ18" i="2" s="1"/>
  <c r="AN18" i="2" s="1"/>
  <c r="AH19" i="2"/>
  <c r="AJ19" i="2" s="1"/>
  <c r="AN19" i="2" s="1"/>
  <c r="AH20" i="2"/>
  <c r="AJ20" i="2" s="1"/>
  <c r="AN20" i="2" s="1"/>
  <c r="AH21" i="2"/>
  <c r="AJ21" i="2" s="1"/>
  <c r="AN21" i="2" s="1"/>
  <c r="AH22" i="2"/>
  <c r="AJ22" i="2" s="1"/>
  <c r="AN22" i="2" s="1"/>
  <c r="AH23" i="2"/>
  <c r="AJ23" i="2" s="1"/>
  <c r="AN23" i="2" s="1"/>
  <c r="AH24" i="2"/>
  <c r="AJ24" i="2" s="1"/>
  <c r="AN24" i="2" s="1"/>
  <c r="AG18" i="2"/>
  <c r="AL18" i="2" s="1"/>
  <c r="AP18" i="2" s="1"/>
  <c r="AG19" i="2"/>
  <c r="AL19" i="2" s="1"/>
  <c r="AP19" i="2" s="1"/>
  <c r="BO19" i="2" s="1"/>
  <c r="BW19" i="2" s="1"/>
  <c r="AG20" i="2"/>
  <c r="AL20" i="2" s="1"/>
  <c r="AP20" i="2" s="1"/>
  <c r="BO20" i="2" s="1"/>
  <c r="BW20" i="2" s="1"/>
  <c r="AG21" i="2"/>
  <c r="AL21" i="2" s="1"/>
  <c r="AP21" i="2" s="1"/>
  <c r="AG22" i="2"/>
  <c r="AL22" i="2" s="1"/>
  <c r="AP22" i="2" s="1"/>
  <c r="AG23" i="2"/>
  <c r="AL23" i="2" s="1"/>
  <c r="AP23" i="2" s="1"/>
  <c r="AG24" i="2"/>
  <c r="AL24" i="2" s="1"/>
  <c r="AP24" i="2" s="1"/>
  <c r="AF18" i="2"/>
  <c r="AK18" i="2" s="1"/>
  <c r="AO18" i="2" s="1"/>
  <c r="AF19" i="2"/>
  <c r="AK19" i="2" s="1"/>
  <c r="AO19" i="2" s="1"/>
  <c r="AF20" i="2"/>
  <c r="AK20" i="2" s="1"/>
  <c r="AO20" i="2" s="1"/>
  <c r="AF21" i="2"/>
  <c r="AK21" i="2" s="1"/>
  <c r="AO21" i="2" s="1"/>
  <c r="AF22" i="2"/>
  <c r="AK22" i="2" s="1"/>
  <c r="AO22" i="2" s="1"/>
  <c r="AF23" i="2"/>
  <c r="AK23" i="2" s="1"/>
  <c r="AO23" i="2" s="1"/>
  <c r="AF24" i="2"/>
  <c r="AK24" i="2" s="1"/>
  <c r="AO24" i="2" s="1"/>
  <c r="AF25" i="2"/>
  <c r="AK25" i="2" s="1"/>
  <c r="AO25" i="2" s="1"/>
  <c r="AF26" i="2"/>
  <c r="AK26" i="2" s="1"/>
  <c r="AO26" i="2" s="1"/>
  <c r="AF27" i="2"/>
  <c r="AK27" i="2" s="1"/>
  <c r="AO27" i="2" s="1"/>
  <c r="AF28" i="2"/>
  <c r="AK28" i="2" s="1"/>
  <c r="AO28" i="2" s="1"/>
  <c r="AF29" i="2"/>
  <c r="AK29" i="2" s="1"/>
  <c r="AO29" i="2" s="1"/>
  <c r="AU28" i="2" l="1"/>
  <c r="AU24" i="2"/>
  <c r="AU22" i="2"/>
  <c r="AU23" i="2"/>
  <c r="AU21" i="2"/>
  <c r="AU27" i="2"/>
  <c r="AU29" i="2"/>
  <c r="AU26" i="2"/>
  <c r="AU25" i="2"/>
  <c r="BO18" i="2"/>
  <c r="BW18" i="2" s="1"/>
  <c r="BO24" i="2"/>
  <c r="BW24" i="2" s="1"/>
  <c r="BO21" i="2"/>
  <c r="BW21" i="2" s="1"/>
  <c r="BO23" i="2"/>
  <c r="BW23" i="2" s="1"/>
  <c r="BO22" i="2"/>
  <c r="BW22" i="2" s="1"/>
  <c r="AH4" i="2"/>
  <c r="AJ4" i="2" s="1"/>
  <c r="AN4" i="2" s="1"/>
  <c r="AH5" i="2"/>
  <c r="AJ5" i="2" s="1"/>
  <c r="AN5" i="2" s="1"/>
  <c r="AH6" i="2"/>
  <c r="AJ6" i="2" s="1"/>
  <c r="AN6" i="2" s="1"/>
  <c r="AH7" i="2"/>
  <c r="AJ7" i="2" s="1"/>
  <c r="AN7" i="2" s="1"/>
  <c r="AH8" i="2"/>
  <c r="AJ8" i="2" s="1"/>
  <c r="AN8" i="2" s="1"/>
  <c r="AH9" i="2"/>
  <c r="AJ9" i="2" s="1"/>
  <c r="AN9" i="2" s="1"/>
  <c r="AH10" i="2"/>
  <c r="AJ10" i="2" s="1"/>
  <c r="AN10" i="2" s="1"/>
  <c r="AH11" i="2"/>
  <c r="AJ11" i="2" s="1"/>
  <c r="AN11" i="2" s="1"/>
  <c r="AH12" i="2"/>
  <c r="AJ12" i="2" s="1"/>
  <c r="AN12" i="2" s="1"/>
  <c r="AH13" i="2"/>
  <c r="AJ13" i="2" s="1"/>
  <c r="AN13" i="2" s="1"/>
  <c r="AH14" i="2"/>
  <c r="AJ14" i="2" s="1"/>
  <c r="AN14" i="2" s="1"/>
  <c r="AH15" i="2"/>
  <c r="AJ15" i="2" s="1"/>
  <c r="AN15" i="2" s="1"/>
  <c r="AH16" i="2"/>
  <c r="AJ16" i="2" s="1"/>
  <c r="AN16" i="2" s="1"/>
  <c r="AH17" i="2"/>
  <c r="AJ17" i="2" s="1"/>
  <c r="AN17" i="2" s="1"/>
  <c r="AG4" i="2"/>
  <c r="AG5" i="2"/>
  <c r="AG6" i="2"/>
  <c r="AG7" i="2"/>
  <c r="AG8" i="2"/>
  <c r="AL8" i="2" s="1"/>
  <c r="AP8" i="2" s="1"/>
  <c r="AG9" i="2"/>
  <c r="AL9" i="2" s="1"/>
  <c r="AP9" i="2" s="1"/>
  <c r="BO9" i="2" s="1"/>
  <c r="BW9" i="2" s="1"/>
  <c r="AG10" i="2"/>
  <c r="AL10" i="2" s="1"/>
  <c r="AP10" i="2" s="1"/>
  <c r="BO10" i="2" s="1"/>
  <c r="BW10" i="2" s="1"/>
  <c r="AG11" i="2"/>
  <c r="AL11" i="2" s="1"/>
  <c r="AP11" i="2" s="1"/>
  <c r="BO11" i="2" s="1"/>
  <c r="BW11" i="2" s="1"/>
  <c r="AG12" i="2"/>
  <c r="AL12" i="2" s="1"/>
  <c r="AP12" i="2" s="1"/>
  <c r="AG13" i="2"/>
  <c r="AL13" i="2" s="1"/>
  <c r="AP13" i="2" s="1"/>
  <c r="BO13" i="2" s="1"/>
  <c r="BW13" i="2" s="1"/>
  <c r="AG14" i="2"/>
  <c r="AL14" i="2" s="1"/>
  <c r="AP14" i="2" s="1"/>
  <c r="BO14" i="2" s="1"/>
  <c r="BW14" i="2" s="1"/>
  <c r="AG15" i="2"/>
  <c r="AL15" i="2" s="1"/>
  <c r="AP15" i="2" s="1"/>
  <c r="BO15" i="2" s="1"/>
  <c r="BW15" i="2" s="1"/>
  <c r="AG16" i="2"/>
  <c r="AG17" i="2"/>
  <c r="AL17" i="2" s="1"/>
  <c r="AP17" i="2" s="1"/>
  <c r="AF4" i="2"/>
  <c r="AK4" i="2" s="1"/>
  <c r="AO4" i="2" s="1"/>
  <c r="AF5" i="2"/>
  <c r="AK5" i="2" s="1"/>
  <c r="AO5" i="2" s="1"/>
  <c r="AF6" i="2"/>
  <c r="AK6" i="2" s="1"/>
  <c r="AO6" i="2" s="1"/>
  <c r="AF7" i="2"/>
  <c r="AK7" i="2" s="1"/>
  <c r="AO7" i="2" s="1"/>
  <c r="AF8" i="2"/>
  <c r="AK8" i="2" s="1"/>
  <c r="AO8" i="2" s="1"/>
  <c r="AF9" i="2"/>
  <c r="AK9" i="2" s="1"/>
  <c r="AO9" i="2" s="1"/>
  <c r="AF10" i="2"/>
  <c r="AK10" i="2" s="1"/>
  <c r="AO10" i="2" s="1"/>
  <c r="AF11" i="2"/>
  <c r="AK11" i="2" s="1"/>
  <c r="AO11" i="2" s="1"/>
  <c r="AF12" i="2"/>
  <c r="AK12" i="2" s="1"/>
  <c r="AO12" i="2" s="1"/>
  <c r="AF13" i="2"/>
  <c r="AK13" i="2" s="1"/>
  <c r="AO13" i="2" s="1"/>
  <c r="AF14" i="2"/>
  <c r="AK14" i="2" s="1"/>
  <c r="AO14" i="2" s="1"/>
  <c r="AF15" i="2"/>
  <c r="AK15" i="2" s="1"/>
  <c r="AO15" i="2" s="1"/>
  <c r="AF16" i="2"/>
  <c r="AK16" i="2" s="1"/>
  <c r="AO16" i="2" s="1"/>
  <c r="AF17" i="2"/>
  <c r="AK17" i="2" s="1"/>
  <c r="AO17" i="2" s="1"/>
  <c r="AL4" i="2"/>
  <c r="AP4" i="2" s="1"/>
  <c r="AL5" i="2"/>
  <c r="AP5" i="2" s="1"/>
  <c r="BO5" i="2" s="1"/>
  <c r="BW5" i="2" s="1"/>
  <c r="AL6" i="2"/>
  <c r="AP6" i="2" s="1"/>
  <c r="BO6" i="2" s="1"/>
  <c r="BW6" i="2" s="1"/>
  <c r="AL7" i="2"/>
  <c r="AP7" i="2" s="1"/>
  <c r="AL16" i="2"/>
  <c r="AP16" i="2" s="1"/>
  <c r="BO16" i="2" s="1"/>
  <c r="BW16" i="2" s="1"/>
  <c r="BO17" i="2" l="1"/>
  <c r="BW17" i="2" s="1"/>
  <c r="AU17" i="2"/>
  <c r="BO4" i="2"/>
  <c r="BW4" i="2" s="1"/>
  <c r="BO8" i="2"/>
  <c r="BW8" i="2" s="1"/>
  <c r="BO12" i="2"/>
  <c r="BW12" i="2" s="1"/>
  <c r="AU12" i="2"/>
  <c r="BO7" i="2"/>
  <c r="BW7" i="2" s="1"/>
  <c r="AU18" i="2"/>
  <c r="AU19" i="2"/>
  <c r="AU16" i="2"/>
  <c r="AU15" i="2"/>
  <c r="AU13" i="2"/>
  <c r="AU20" i="2"/>
  <c r="AU14" i="2"/>
  <c r="AW4" i="2"/>
  <c r="AW5" i="2"/>
  <c r="AW6" i="2"/>
  <c r="AW7" i="2"/>
  <c r="AW8" i="2"/>
  <c r="AW9" i="2"/>
  <c r="AW10" i="2"/>
  <c r="AW11" i="2"/>
  <c r="AW3" i="2"/>
  <c r="C19" i="3" l="1"/>
  <c r="D4" i="3"/>
  <c r="E4" i="3"/>
  <c r="AH3" i="2"/>
  <c r="AJ3" i="2" s="1"/>
  <c r="AN3" i="2" s="1"/>
  <c r="AG3" i="2"/>
  <c r="AL3" i="2" s="1"/>
  <c r="AP3" i="2" s="1"/>
  <c r="AF3" i="2"/>
  <c r="AK3" i="2" s="1"/>
  <c r="AO3" i="2" s="1"/>
  <c r="AU4" i="2" l="1"/>
  <c r="AU8" i="2"/>
  <c r="BO3" i="2"/>
  <c r="BW3" i="2" s="1"/>
  <c r="AU7" i="2"/>
  <c r="AU9" i="2"/>
  <c r="AU6" i="2"/>
  <c r="AU10" i="2"/>
  <c r="AU5" i="2"/>
  <c r="AU11" i="2"/>
  <c r="C18" i="3"/>
  <c r="C17" i="3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<sst xmlns="http://schemas.openxmlformats.org/spreadsheetml/2006/main" count="197" uniqueCount="170">
  <si>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</si>
  <si>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</si>
  <si>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</si>
  <si>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</si>
  <si>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</si>
  <si>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</si>
  <si>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</si>
  <si>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</si>
  <si>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</si>
  <si>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</si>
  <si>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</si>
  <si>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</si>
  <si>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</si>
  <si>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</si>
  <si>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</si>
  <si>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</si>
  <si>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</si>
  <si>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</si>
  <si>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</si>
  <si>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</si>
  <si>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</si>
  <si>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</si>
  <si>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</si>
  <si>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</si>
  <si>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</si>
  <si>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</si>
  <si>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</si>
  <si>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</si>
  <si>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</si>
  <si>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</si>
  <si>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</si>
  <si>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</si>
  <si>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</si>
  <si>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</si>
  <si>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</si>
  <si>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</si>
  <si>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</si>
  <si>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</si>
  <si>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</si>
  <si>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</si>
  <si>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</si>
  <si>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</si>
  <si>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ATM</t>
  </si>
  <si>
    <t>B6</t>
  </si>
  <si>
    <t>S2</t>
  </si>
  <si>
    <t>Slope</t>
  </si>
  <si>
    <t>Intercept</t>
  </si>
  <si>
    <t>SIZE CORRECTED DELTA VALUES</t>
  </si>
  <si>
    <t>peak area 20</t>
  </si>
  <si>
    <t>d17O</t>
  </si>
  <si>
    <t>g=0.171</t>
  </si>
  <si>
    <t>SAMPLE ID</t>
  </si>
  <si>
    <t>SIZE CORRECTION SLOPES (updated 5/10/21)</t>
  </si>
  <si>
    <t>MATLAB/PYTHON OUTPUT</t>
  </si>
  <si>
    <t>Scrambling coefficients</t>
  </si>
  <si>
    <t>Scale Decompression</t>
  </si>
  <si>
    <t>Scale decompression</t>
  </si>
  <si>
    <t>SCALE DECOMPRESSED VALUES</t>
  </si>
  <si>
    <t>run_date</t>
  </si>
  <si>
    <t>User inputs</t>
  </si>
  <si>
    <t>ISOTOPE RATIOS</t>
  </si>
  <si>
    <t>46R</t>
  </si>
  <si>
    <t>15Ra</t>
  </si>
  <si>
    <t>15Rb</t>
  </si>
  <si>
    <t>15Ra*15Rb</t>
  </si>
  <si>
    <t>[44N2O]</t>
  </si>
  <si>
    <t>[45N2Oa]</t>
  </si>
  <si>
    <t>[45N2Ob]</t>
  </si>
  <si>
    <t>[46N2O]</t>
  </si>
  <si>
    <t>incubation time (days)</t>
  </si>
  <si>
    <t>46R excess</t>
  </si>
  <si>
    <t>k=0.0791</t>
  </si>
  <si>
    <t>Feature</t>
  </si>
  <si>
    <t>Tracer</t>
  </si>
  <si>
    <t>Incubation_time_hrs</t>
  </si>
  <si>
    <t>ID</t>
  </si>
  <si>
    <t>NH4+</t>
  </si>
  <si>
    <t>NO2-</t>
  </si>
  <si>
    <t>NO3-</t>
  </si>
  <si>
    <t>gamma</t>
  </si>
  <si>
    <t>kappa</t>
  </si>
  <si>
    <t>PYTHON INPUTS</t>
  </si>
  <si>
    <t>N2O (nmols/L)</t>
  </si>
  <si>
    <t>d17O_raw</t>
  </si>
  <si>
    <t>Scale decompression from 1/26/2021</t>
  </si>
  <si>
    <t>SCM</t>
  </si>
  <si>
    <t>Ward_1325</t>
  </si>
  <si>
    <t>191202_V-0002.dxf</t>
  </si>
  <si>
    <t>2019/12/02 12:24:20</t>
  </si>
  <si>
    <t>Ward_1326</t>
  </si>
  <si>
    <t>191202_V-0003.dxf</t>
  </si>
  <si>
    <t>2019/12/02 13:03:15</t>
  </si>
  <si>
    <t>Ward_1327</t>
  </si>
  <si>
    <t>191202_V-0004.dxf</t>
  </si>
  <si>
    <t>2019/12/02 13:34:43</t>
  </si>
  <si>
    <t>Ward_1328</t>
  </si>
  <si>
    <t>191202_V-0005.dxf</t>
  </si>
  <si>
    <t>2019/12/02 14:06:10</t>
  </si>
  <si>
    <t>Ward_1329</t>
  </si>
  <si>
    <t>191202_V-0006.dxf</t>
  </si>
  <si>
    <t>2019/12/02 14:37:37</t>
  </si>
  <si>
    <t>Ward_1330</t>
  </si>
  <si>
    <t>191202_V-0007.dxf</t>
  </si>
  <si>
    <t>2019/12/02 15:09:38</t>
  </si>
  <si>
    <t>Ward_1331</t>
  </si>
  <si>
    <t>191202_V-0008.dxf</t>
  </si>
  <si>
    <t>2019/12/02 15:41:05</t>
  </si>
  <si>
    <t>Ward_1332</t>
  </si>
  <si>
    <t>191202_V-0009.dxf</t>
  </si>
  <si>
    <t>2019/12/02 16:12:32</t>
  </si>
  <si>
    <t>Ward_1333</t>
  </si>
  <si>
    <t>191202_V-0010.dxf</t>
  </si>
  <si>
    <t>2019/12/02 16:53:32</t>
  </si>
  <si>
    <t>Ward_1334</t>
  </si>
  <si>
    <t>191202_V-0011.dxf</t>
  </si>
  <si>
    <t>2019/12/02 17:24:59</t>
  </si>
  <si>
    <t>Ward_1335</t>
  </si>
  <si>
    <t>191202_V-0012.dxf</t>
  </si>
  <si>
    <t>2019/12/02 17:56:27</t>
  </si>
  <si>
    <t>Ward_1336</t>
  </si>
  <si>
    <t>191202_V-0013.dxf</t>
  </si>
  <si>
    <t>2019/12/02 18:52:26</t>
  </si>
  <si>
    <t>Ward_1337</t>
  </si>
  <si>
    <t>191202_V-0016.dxf</t>
  </si>
  <si>
    <t>2019/12/02 20:35:24</t>
  </si>
  <si>
    <t>Ward_1338</t>
  </si>
  <si>
    <t>191202_V-0017.dxf</t>
  </si>
  <si>
    <t>2019/12/02 21:07:03</t>
  </si>
  <si>
    <t>Ward_1339</t>
  </si>
  <si>
    <t>191203_V-0002.dxf</t>
  </si>
  <si>
    <t>2019/12/03 15:51:47</t>
  </si>
  <si>
    <t>Ward_1340</t>
  </si>
  <si>
    <t>191203_V-0003.dxf</t>
  </si>
  <si>
    <t>2019/12/03 16:23:58</t>
  </si>
  <si>
    <t>Ward_1341</t>
  </si>
  <si>
    <t>191203_V-0004.dxf</t>
  </si>
  <si>
    <t>2019/12/03 16:55:35</t>
  </si>
  <si>
    <t>Ward_1342</t>
  </si>
  <si>
    <t>191203_V-0005.dxf</t>
  </si>
  <si>
    <t>2019/12/03 20:42:38</t>
  </si>
  <si>
    <t>Ward_1343</t>
  </si>
  <si>
    <t>191205_V-0002.dxf</t>
  </si>
  <si>
    <t>2019/12/05 17:48:36</t>
  </si>
  <si>
    <t>Ward_1344</t>
  </si>
  <si>
    <t>191205_V-0003.dxf</t>
  </si>
  <si>
    <t>2019/12/05 18:20:03</t>
  </si>
  <si>
    <t>Ward_1345</t>
  </si>
  <si>
    <t>191205_V-0004.dxf</t>
  </si>
  <si>
    <t>2019/12/05 18:51:30</t>
  </si>
  <si>
    <t>Ward_1346</t>
  </si>
  <si>
    <t>191205_V-0005.dxf</t>
  </si>
  <si>
    <t>2019/12/05 19:22:58</t>
  </si>
  <si>
    <t>Ward_1347</t>
  </si>
  <si>
    <t>191205_V-0006.dxf</t>
  </si>
  <si>
    <t>2019/12/05 19:54:25</t>
  </si>
  <si>
    <t>Ward_1348</t>
  </si>
  <si>
    <t>191205_V-0007.dxf</t>
  </si>
  <si>
    <t>2019/12/05 20:25:52</t>
  </si>
  <si>
    <t>Ward_1349</t>
  </si>
  <si>
    <t>191205_V-0008.dxf</t>
  </si>
  <si>
    <t>2019/12/05 20:57:19</t>
  </si>
  <si>
    <t>Ward_1350</t>
  </si>
  <si>
    <t>191205_V-0009.dxf</t>
  </si>
  <si>
    <t>2019/12/05 21:28:46</t>
  </si>
  <si>
    <t>Ward_1351</t>
  </si>
  <si>
    <t>191205_V-0010.dxf</t>
  </si>
  <si>
    <t>2019/12/05 22:00:13</t>
  </si>
  <si>
    <t>Scale decompression from 12/2/2019</t>
  </si>
  <si>
    <t>D17O</t>
  </si>
  <si>
    <t>delta17O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</si>
</sst>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  <numFmt numFmtId="170" formatCode="0.00000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FFF12"/>
      <name val="Andale Mono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AD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2" fontId="0" fillId="4" borderId="0" xfId="0" quotePrefix="1" applyNumberFormat="1" applyFill="1" applyAlignment="1">
      <alignment wrapText="1"/>
    </xf>
    <xf numFmtId="164" fontId="0" fillId="4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168" fontId="2" fillId="6" borderId="6" xfId="0" applyNumberFormat="1" applyFont="1" applyFill="1" applyBorder="1" applyAlignment="1">
      <alignment wrapText="1"/>
    </xf>
    <xf numFmtId="168" fontId="2" fillId="6" borderId="0" xfId="0" applyNumberFormat="1" applyFont="1" applyFill="1" applyAlignment="1">
      <alignment wrapText="1"/>
    </xf>
    <xf numFmtId="168" fontId="2" fillId="6" borderId="7" xfId="0" applyNumberFormat="1" applyFont="1" applyFill="1" applyBorder="1" applyAlignment="1">
      <alignment wrapText="1"/>
    </xf>
    <xf numFmtId="166" fontId="0" fillId="7" borderId="8" xfId="0" applyNumberFormat="1" applyFill="1" applyBorder="1" applyAlignment="1">
      <alignment wrapText="1"/>
    </xf>
    <xf numFmtId="167" fontId="0" fillId="7" borderId="9" xfId="0" applyNumberFormat="1" applyFill="1" applyBorder="1" applyAlignment="1">
      <alignment wrapText="1"/>
    </xf>
    <xf numFmtId="2" fontId="0" fillId="7" borderId="10" xfId="0" applyNumberForma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0" xfId="0" quotePrefix="1"/>
    <xf numFmtId="166" fontId="4" fillId="0" borderId="12" xfId="0" applyNumberFormat="1" applyFont="1" applyBorder="1"/>
    <xf numFmtId="169" fontId="4" fillId="0" borderId="13" xfId="0" applyNumberFormat="1" applyFont="1" applyBorder="1"/>
    <xf numFmtId="166" fontId="4" fillId="0" borderId="14" xfId="0" applyNumberFormat="1" applyFont="1" applyBorder="1"/>
    <xf numFmtId="166" fontId="0" fillId="7" borderId="0" xfId="0" applyNumberFormat="1" applyFill="1"/>
    <xf numFmtId="167" fontId="0" fillId="7" borderId="0" xfId="0" applyNumberFormat="1" applyFill="1" applyAlignment="1">
      <alignment wrapText="1"/>
    </xf>
    <xf numFmtId="167" fontId="0" fillId="7" borderId="0" xfId="0" applyNumberFormat="1" applyFill="1"/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3" borderId="0" xfId="0" applyNumberForma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9" fillId="0" borderId="0" xfId="0" applyFont="1"/>
    <xf numFmtId="165" fontId="8" fillId="0" borderId="0" xfId="0" applyNumberFormat="1" applyFont="1"/>
    <xf numFmtId="0" fontId="3" fillId="0" borderId="0" xfId="0" applyFont="1" applyAlignment="1">
      <alignment wrapText="1"/>
    </xf>
    <xf numFmtId="2" fontId="0" fillId="0" borderId="0" xfId="0" applyNumberFormat="1"/>
    <xf numFmtId="2" fontId="10" fillId="0" borderId="0" xfId="0" applyNumberFormat="1" applyFont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0" fillId="10" borderId="0" xfId="0" applyFill="1"/>
    <xf numFmtId="0" fontId="0" fillId="10" borderId="9" xfId="0" applyFill="1" applyBorder="1" applyAlignment="1">
      <alignment wrapText="1"/>
    </xf>
    <xf numFmtId="2" fontId="0" fillId="10" borderId="9" xfId="0" applyNumberFormat="1" applyFill="1" applyBorder="1" applyAlignment="1">
      <alignment wrapText="1"/>
    </xf>
    <xf numFmtId="2" fontId="0" fillId="8" borderId="0" xfId="0" applyNumberFormat="1" applyFill="1"/>
    <xf numFmtId="2" fontId="0" fillId="8" borderId="9" xfId="0" applyNumberFormat="1" applyFill="1" applyBorder="1" applyAlignment="1">
      <alignment wrapText="1"/>
    </xf>
    <xf numFmtId="2" fontId="0" fillId="8" borderId="10" xfId="0" applyNumberFormat="1" applyFill="1" applyBorder="1" applyAlignment="1">
      <alignment wrapText="1"/>
    </xf>
    <xf numFmtId="164" fontId="0" fillId="0" borderId="0" xfId="0" applyNumberFormat="1"/>
    <xf numFmtId="164" fontId="0" fillId="10" borderId="9" xfId="0" applyNumberFormat="1" applyFill="1" applyBorder="1" applyAlignment="1">
      <alignment wrapText="1"/>
    </xf>
    <xf numFmtId="0" fontId="11" fillId="0" borderId="0" xfId="0" applyFont="1" applyAlignment="1">
      <alignment wrapText="1"/>
    </xf>
    <xf numFmtId="170" fontId="0" fillId="0" borderId="0" xfId="0" applyNumberFormat="1"/>
    <xf numFmtId="0" fontId="0" fillId="3" borderId="0" xfId="0" applyFill="1"/>
    <xf numFmtId="0" fontId="12" fillId="0" borderId="15" xfId="0" applyFont="1" applyBorder="1" applyAlignment="1">
      <alignment horizontal="center"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wrapText="1"/>
    </xf>
    <xf numFmtId="0" fontId="3" fillId="3" borderId="16" xfId="0" applyFont="1" applyFill="1" applyBorder="1" applyAlignment="1">
      <alignment wrapText="1"/>
    </xf>
    <xf numFmtId="0" fontId="3" fillId="3" borderId="17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164" fontId="0" fillId="3" borderId="0" xfId="0" applyNumberFormat="1" applyFill="1" applyAlignment="1">
      <alignment wrapText="1"/>
    </xf>
    <xf numFmtId="0" fontId="13" fillId="0" borderId="0" xfId="0" applyFont="1" applyAlignment="1">
      <alignment horizontal="center"/>
    </xf>
    <xf numFmtId="0" fontId="9" fillId="0" borderId="13" xfId="0" applyFont="1" applyBorder="1"/>
    <xf numFmtId="2" fontId="8" fillId="0" borderId="13" xfId="0" applyNumberFormat="1" applyFont="1" applyBorder="1"/>
    <xf numFmtId="11" fontId="14" fillId="0" borderId="0" xfId="0" applyNumberFormat="1" applyFont="1"/>
    <xf numFmtId="0" fontId="12" fillId="0" borderId="15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2" fontId="0" fillId="3" borderId="0" xfId="0" applyNumberFormat="1" applyFill="1"/>
    <xf numFmtId="2" fontId="3" fillId="3" borderId="17" xfId="0" applyNumberFormat="1" applyFont="1" applyFill="1" applyBorder="1" applyAlignment="1">
      <alignment wrapText="1"/>
    </xf>
    <xf numFmtId="2" fontId="0" fillId="3" borderId="0" xfId="0" applyNumberFormat="1" applyFill="1" applyAlignment="1">
      <alignment wrapText="1"/>
    </xf>
    <xf numFmtId="11" fontId="0" fillId="10" borderId="0" xfId="0" applyNumberFormat="1" applyFill="1"/>
    <xf numFmtId="11" fontId="0" fillId="10" borderId="9" xfId="0" applyNumberFormat="1" applyFill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AD9"/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20.302560231131501</c:v>
                </c:pt>
                <c:pt idx="1">
                  <c:v>3.3296319557709602</c:v>
                </c:pt>
                <c:pt idx="2">
                  <c:v>10.5738188100913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-2.3227715760055698</c:v>
                </c:pt>
                <c:pt idx="1">
                  <c:v>-1.5851939735054801</c:v>
                </c:pt>
                <c:pt idx="2">
                  <c:v>-12.757802054599448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47.620481568352297</c:v>
                </c:pt>
                <c:pt idx="1">
                  <c:v>45.1452512203278</c:v>
                </c:pt>
                <c:pt idx="2">
                  <c:v>36.016233852945348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ser>
          <c:idx val="3"/>
          <c:order val="3"/>
          <c:tx>
            <c:v>d17O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scale_decompression!$F$9:$F$11</c:f>
              <c:numCache>
                <c:formatCode>0.00</c:formatCode>
                <c:ptCount val="3"/>
                <c:pt idx="0">
                  <c:v>24.295474541953599</c:v>
                </c:pt>
                <c:pt idx="1">
                  <c:v>23.045976898628851</c:v>
                </c:pt>
                <c:pt idx="2">
                  <c:v>18.425214716898701</c:v>
                </c:pt>
              </c:numCache>
            </c:numRef>
          </c:xVal>
          <c:yVal>
            <c:numRef>
              <c:f>scale_decompression!$F$4:$F$6</c:f>
              <c:numCache>
                <c:formatCode>0.00</c:formatCode>
                <c:ptCount val="3"/>
                <c:pt idx="0">
                  <c:v>22.618966808462872</c:v>
                </c:pt>
                <c:pt idx="1">
                  <c:v>21.430518925956932</c:v>
                </c:pt>
                <c:pt idx="2">
                  <c:v>16.757033254469313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0-AC44-9BB8-41435485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W51"/>
  <sheetViews>
    <sheetView tabSelected="1" zoomScaleNormal="100" workbookViewId="0">
      <pane xSplit="5" ySplit="2" topLeftCell="BL3" activePane="bottomRight" state="frozen"/>
      <selection pane="topRight" activeCell="F1" sqref="F1"/>
      <selection pane="bottomLeft" activeCell="A3" sqref="A3"/>
      <selection pane="bottomRight" activeCell="BP11" sqref="BP11"/>
    </sheetView>
  </sheetViews>
  <sheetFormatPr baseColWidth="10" defaultRowHeight="16"/>
  <cols>
    <col min="7" max="7" width="14" customWidth="1"/>
    <col min="28" max="28" width="15.83203125" bestFit="1" customWidth="1"/>
    <col min="29" max="29" width="14.83203125" bestFit="1" customWidth="1"/>
    <col min="30" max="30" width="15.83203125" bestFit="1" customWidth="1"/>
    <col min="32" max="32" width="15.6640625" bestFit="1" customWidth="1"/>
    <col min="33" max="34" width="13.6640625" bestFit="1" customWidth="1"/>
    <col min="36" max="38" width="15.6640625" bestFit="1" customWidth="1"/>
    <col min="40" max="42" width="15.6640625" bestFit="1" customWidth="1"/>
    <col min="43" max="43" width="10.6640625" customWidth="1"/>
    <col min="44" max="44" width="9.6640625" customWidth="1"/>
    <col min="45" max="45" width="10.1640625" customWidth="1"/>
    <col min="46" max="46" width="9.5" style="44" customWidth="1"/>
    <col min="47" max="47" width="18.6640625" customWidth="1"/>
    <col min="48" max="48" width="15.6640625" customWidth="1"/>
    <col min="49" max="49" width="14.33203125" customWidth="1"/>
    <col min="50" max="50" width="10.83203125" style="44"/>
    <col min="51" max="51" width="13.5" style="44" customWidth="1"/>
    <col min="52" max="55" width="10.83203125" style="44"/>
    <col min="56" max="56" width="14.1640625" customWidth="1"/>
    <col min="58" max="58" width="17.1640625" customWidth="1"/>
    <col min="67" max="67" width="15.6640625" style="78" bestFit="1" customWidth="1"/>
    <col min="68" max="68" width="12.1640625" bestFit="1" customWidth="1"/>
    <col min="69" max="69" width="12.1640625" style="78" bestFit="1" customWidth="1"/>
    <col min="71" max="71" width="10.83203125" style="44"/>
    <col min="72" max="75" width="10.83203125" style="55"/>
  </cols>
  <sheetData>
    <row r="1" spans="1:75" ht="17" thickBot="1">
      <c r="E1" t="s">
        <v>59</v>
      </c>
      <c r="F1" t="s">
        <v>0</v>
      </c>
      <c r="AB1" s="2" t="s">
        <v>1</v>
      </c>
      <c r="AC1" s="3"/>
      <c r="AD1" s="4"/>
      <c r="AF1" s="5"/>
      <c r="AG1" s="6"/>
      <c r="AJ1" s="7" t="s">
        <v>2</v>
      </c>
      <c r="AK1" s="8"/>
      <c r="AL1" s="8"/>
      <c r="AN1" s="59" t="s">
        <v>81</v>
      </c>
      <c r="AO1" s="59"/>
      <c r="AP1" s="59"/>
      <c r="AQ1" s="59"/>
      <c r="AR1" s="59"/>
      <c r="AS1" s="59"/>
      <c r="AT1" s="73"/>
      <c r="AU1" s="59"/>
      <c r="AX1" s="52" t="s">
        <v>53</v>
      </c>
      <c r="AY1" s="52"/>
      <c r="AZ1" s="52" t="s">
        <v>47</v>
      </c>
      <c r="BA1" s="52"/>
      <c r="BB1" s="52"/>
      <c r="BC1" s="52" t="s">
        <v>48</v>
      </c>
      <c r="BF1" s="46" t="s">
        <v>57</v>
      </c>
      <c r="BG1" s="46"/>
      <c r="BH1" s="46"/>
      <c r="BI1" s="46"/>
      <c r="BJ1" s="46"/>
      <c r="BK1" s="46"/>
      <c r="BM1" s="49" t="s">
        <v>60</v>
      </c>
      <c r="BN1" s="49"/>
      <c r="BO1" s="76"/>
    </row>
    <row r="2" spans="1:75" ht="52" thickBot="1">
      <c r="A2" t="s">
        <v>72</v>
      </c>
      <c r="B2" s="62" t="s">
        <v>73</v>
      </c>
      <c r="C2" s="62" t="s">
        <v>74</v>
      </c>
      <c r="D2" s="61" t="s">
        <v>75</v>
      </c>
      <c r="E2" s="9" t="s">
        <v>58</v>
      </c>
      <c r="F2" s="10" t="s">
        <v>3</v>
      </c>
      <c r="G2" s="11" t="s">
        <v>4</v>
      </c>
      <c r="H2" s="11" t="s">
        <v>5</v>
      </c>
      <c r="I2" s="12" t="s">
        <v>6</v>
      </c>
      <c r="J2" s="11" t="s">
        <v>7</v>
      </c>
      <c r="K2" s="11" t="s">
        <v>8</v>
      </c>
      <c r="L2" s="13" t="s">
        <v>9</v>
      </c>
      <c r="M2" s="12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4"/>
      <c r="V2" s="15" t="s">
        <v>18</v>
      </c>
      <c r="W2" s="15" t="s">
        <v>19</v>
      </c>
      <c r="X2" s="15" t="s">
        <v>20</v>
      </c>
      <c r="Y2" s="67" t="s">
        <v>83</v>
      </c>
      <c r="Z2" s="67" t="s">
        <v>82</v>
      </c>
      <c r="AA2" s="9"/>
      <c r="AB2" s="16" t="s">
        <v>21</v>
      </c>
      <c r="AC2" s="17" t="s">
        <v>22</v>
      </c>
      <c r="AD2" s="18" t="s">
        <v>23</v>
      </c>
      <c r="AE2" s="9"/>
      <c r="AF2" s="19" t="s">
        <v>24</v>
      </c>
      <c r="AG2" s="20" t="s">
        <v>25</v>
      </c>
      <c r="AH2" s="21" t="s">
        <v>26</v>
      </c>
      <c r="AI2" s="9"/>
      <c r="AJ2" s="22" t="s">
        <v>27</v>
      </c>
      <c r="AK2" s="23" t="s">
        <v>28</v>
      </c>
      <c r="AL2" s="23" t="s">
        <v>29</v>
      </c>
      <c r="AM2" s="24"/>
      <c r="AN2" s="63" t="s">
        <v>30</v>
      </c>
      <c r="AO2" s="64" t="s">
        <v>31</v>
      </c>
      <c r="AP2" s="64" t="s">
        <v>32</v>
      </c>
      <c r="AQ2" s="64" t="s">
        <v>168</v>
      </c>
      <c r="AR2" s="64" t="s">
        <v>79</v>
      </c>
      <c r="AS2" s="64" t="s">
        <v>80</v>
      </c>
      <c r="AT2" s="74" t="s">
        <v>169</v>
      </c>
      <c r="AU2" s="65" t="s">
        <v>70</v>
      </c>
      <c r="AV2" s="43"/>
      <c r="AW2" s="1" t="s">
        <v>51</v>
      </c>
      <c r="AX2" s="53" t="s">
        <v>33</v>
      </c>
      <c r="AY2" s="53" t="s">
        <v>34</v>
      </c>
      <c r="AZ2" s="53" t="s">
        <v>37</v>
      </c>
      <c r="BA2" s="53" t="s">
        <v>35</v>
      </c>
      <c r="BB2" s="53" t="s">
        <v>49</v>
      </c>
      <c r="BC2" s="54" t="s">
        <v>36</v>
      </c>
      <c r="BD2" s="11" t="s">
        <v>54</v>
      </c>
      <c r="BF2" s="47" t="s">
        <v>33</v>
      </c>
      <c r="BG2" s="47" t="s">
        <v>34</v>
      </c>
      <c r="BH2" s="47" t="s">
        <v>37</v>
      </c>
      <c r="BI2" s="47" t="s">
        <v>35</v>
      </c>
      <c r="BJ2" s="47" t="s">
        <v>49</v>
      </c>
      <c r="BK2" s="48" t="s">
        <v>36</v>
      </c>
      <c r="BM2" s="50" t="s">
        <v>62</v>
      </c>
      <c r="BN2" s="50" t="s">
        <v>63</v>
      </c>
      <c r="BO2" s="77" t="s">
        <v>61</v>
      </c>
      <c r="BQ2" s="77" t="s">
        <v>64</v>
      </c>
      <c r="BS2" s="51" t="s">
        <v>65</v>
      </c>
      <c r="BT2" s="56" t="s">
        <v>69</v>
      </c>
      <c r="BU2" s="56" t="s">
        <v>66</v>
      </c>
      <c r="BV2" s="56" t="s">
        <v>67</v>
      </c>
      <c r="BW2" s="56" t="s">
        <v>68</v>
      </c>
    </row>
    <row r="3" spans="1:75" ht="17" thickBot="1">
      <c r="A3" s="71" t="s">
        <v>85</v>
      </c>
      <c r="B3" s="71" t="s">
        <v>76</v>
      </c>
      <c r="C3" s="60">
        <v>0.26666666666666572</v>
      </c>
      <c r="D3">
        <v>1325</v>
      </c>
      <c r="E3">
        <v>191202</v>
      </c>
      <c r="F3">
        <v>3</v>
      </c>
      <c r="G3" t="s">
        <v>86</v>
      </c>
      <c r="H3">
        <v>0</v>
      </c>
      <c r="I3">
        <v>6.617</v>
      </c>
      <c r="J3">
        <v>65.912999999999997</v>
      </c>
      <c r="K3">
        <v>12.901</v>
      </c>
      <c r="L3">
        <v>5.1719999999999997</v>
      </c>
      <c r="M3">
        <v>6.0759999999999996</v>
      </c>
      <c r="N3">
        <v>1</v>
      </c>
      <c r="O3">
        <v>1554.9</v>
      </c>
      <c r="P3" t="s">
        <v>87</v>
      </c>
      <c r="Q3" t="s">
        <v>88</v>
      </c>
      <c r="R3">
        <v>0.77831090000000003</v>
      </c>
      <c r="S3">
        <v>0.75576829999999995</v>
      </c>
      <c r="T3">
        <v>0.4353611</v>
      </c>
      <c r="V3">
        <v>0.77297640000000001</v>
      </c>
      <c r="W3">
        <v>0.737286</v>
      </c>
      <c r="X3">
        <v>0.43043550000000003</v>
      </c>
      <c r="Y3">
        <v>33.611159486824398</v>
      </c>
      <c r="Z3">
        <v>14.76630554348348</v>
      </c>
      <c r="AB3" s="26">
        <v>3.73376282567055E-3</v>
      </c>
      <c r="AC3" s="27">
        <v>7.7410249496226297E-3</v>
      </c>
      <c r="AD3" s="28">
        <v>2.1012952215756198E-3</v>
      </c>
      <c r="AF3" s="29">
        <f t="shared" ref="AF3:AF29" si="0">R3/V3</f>
        <v>1.0069012456266453</v>
      </c>
      <c r="AG3" s="30">
        <f t="shared" ref="AG3:AG29" si="1">S3/W3</f>
        <v>1.0250680197372526</v>
      </c>
      <c r="AH3" s="31">
        <f t="shared" ref="AH3:AH29" si="2">T3/X3</f>
        <v>1.0114432940591562</v>
      </c>
      <c r="AJ3" s="32">
        <f>$AB$7*(20-L3)+AH3</f>
        <v>1.0122822402863343</v>
      </c>
      <c r="AK3" s="32">
        <f>$AC$7*(20-L3)+AF3</f>
        <v>1.0073180197278451</v>
      </c>
      <c r="AL3" s="32">
        <f>$AD$7*(20-L3)+AG3</f>
        <v>1.0257903133886124</v>
      </c>
      <c r="AM3" s="33"/>
      <c r="AN3" s="34">
        <f>AJ3*$AB$3</f>
        <v>3.7796217978676183E-3</v>
      </c>
      <c r="AO3" s="34">
        <f>AK3*$AC$3</f>
        <v>7.797673922917709E-3</v>
      </c>
      <c r="AP3" s="34">
        <f>AL3*$AD$3</f>
        <v>2.1554882838620486E-3</v>
      </c>
      <c r="AQ3" s="66">
        <v>0</v>
      </c>
      <c r="AR3" s="66">
        <v>0.17457266313475217</v>
      </c>
      <c r="AS3" s="66">
        <v>7.9673478743235188E-2</v>
      </c>
      <c r="AT3" s="75">
        <f>AVERAGE(Y$3:Y$5)</f>
        <v>30.923606262478202</v>
      </c>
      <c r="AU3" s="34">
        <f>MAX(0, AP3-AVERAGE(AP$3:AP$5))</f>
        <v>1.0800303671800425E-5</v>
      </c>
      <c r="AV3" s="9"/>
      <c r="AW3" t="str">
        <f>G3</f>
        <v>Ward_1325</v>
      </c>
      <c r="AX3">
        <v>16.4860574306717</v>
      </c>
      <c r="AY3">
        <v>-2.0877670889646298</v>
      </c>
      <c r="AZ3">
        <v>18.5738245196364</v>
      </c>
      <c r="BA3">
        <v>7.1991451708535701</v>
      </c>
      <c r="BB3">
        <v>31.1624334730793</v>
      </c>
      <c r="BC3">
        <v>61.274379013985097</v>
      </c>
      <c r="BD3" s="25" t="s">
        <v>50</v>
      </c>
      <c r="BE3" t="str">
        <f>G3</f>
        <v>Ward_1325</v>
      </c>
      <c r="BF3" s="44">
        <f>AX3*scale_decompression!B$14+scale_decompression!B$15</f>
        <v>11.799126999692547</v>
      </c>
      <c r="BG3" s="44">
        <f>AY3*scale_decompression!C$14+scale_decompression!C$15</f>
        <v>-1.8229409283950582</v>
      </c>
      <c r="BH3" s="44">
        <f>BF3-BG3</f>
        <v>13.622067928087604</v>
      </c>
      <c r="BI3" s="44">
        <f>AVERAGE(BF3:BG3)</f>
        <v>4.9880930356487445</v>
      </c>
      <c r="BJ3" s="44">
        <f>BB3*scale_decompression!F$14+scale_decompression!F$15</f>
        <v>29.528130397394992</v>
      </c>
      <c r="BK3" s="44">
        <f>BC3*scale_decompression!G$14+scale_decompression!G$15</f>
        <v>58.016489097969021</v>
      </c>
      <c r="BM3">
        <f>(BF3/1000 + 1)*0.3675/100</f>
        <v>3.7183617917238704E-3</v>
      </c>
      <c r="BN3">
        <f>(BG3/1000 + 1)*0.3675/100</f>
        <v>3.6683006920881478E-3</v>
      </c>
      <c r="BO3" s="78">
        <f>AP3</f>
        <v>2.1554882838620486E-3</v>
      </c>
      <c r="BP3" s="58"/>
      <c r="BQ3" s="78">
        <f>BM3*BN3</f>
        <v>1.3640069134014799E-5</v>
      </c>
      <c r="BS3">
        <f>Z3</f>
        <v>14.76630554348348</v>
      </c>
      <c r="BT3" s="55">
        <f>C3/24</f>
        <v>1.1111111111111072E-2</v>
      </c>
      <c r="BU3" s="55">
        <f>BM3*$BS$3</f>
        <v>5.4906466337809351E-2</v>
      </c>
      <c r="BV3" s="55">
        <f>BN3*$BS$3</f>
        <v>5.4167248844745504E-2</v>
      </c>
      <c r="BW3" s="55">
        <f>BO3*$BS$3</f>
        <v>3.182859859490586E-2</v>
      </c>
    </row>
    <row r="4" spans="1:75" ht="17" thickBot="1">
      <c r="A4" s="71"/>
      <c r="B4" s="71"/>
      <c r="C4" s="60">
        <v>0.26666666666666572</v>
      </c>
      <c r="D4">
        <v>1326</v>
      </c>
      <c r="E4">
        <v>191202</v>
      </c>
      <c r="F4">
        <v>4</v>
      </c>
      <c r="G4" t="s">
        <v>89</v>
      </c>
      <c r="H4">
        <v>0</v>
      </c>
      <c r="I4">
        <v>4.7329999999999997</v>
      </c>
      <c r="J4">
        <v>60.11</v>
      </c>
      <c r="K4">
        <v>10.052</v>
      </c>
      <c r="L4">
        <v>4.8899999999999997</v>
      </c>
      <c r="M4">
        <v>5.7439999999999998</v>
      </c>
      <c r="N4">
        <v>0.9</v>
      </c>
      <c r="O4">
        <v>1556.6</v>
      </c>
      <c r="P4" t="s">
        <v>90</v>
      </c>
      <c r="Q4" t="s">
        <v>91</v>
      </c>
      <c r="R4">
        <v>0.77668979999999999</v>
      </c>
      <c r="S4">
        <v>0.75170420000000004</v>
      </c>
      <c r="T4">
        <v>0.43343870000000001</v>
      </c>
      <c r="V4">
        <v>0.77285130000000002</v>
      </c>
      <c r="W4">
        <v>0.7373265</v>
      </c>
      <c r="X4">
        <v>0.43056080000000002</v>
      </c>
      <c r="Y4">
        <v>30.706699970104001</v>
      </c>
      <c r="Z4">
        <v>13.9624357503192</v>
      </c>
      <c r="AF4" s="29">
        <f t="shared" si="0"/>
        <v>1.0049666734079377</v>
      </c>
      <c r="AG4" s="30">
        <f t="shared" si="1"/>
        <v>1.0194997738451013</v>
      </c>
      <c r="AH4" s="31">
        <f t="shared" si="2"/>
        <v>1.006684073422383</v>
      </c>
      <c r="AJ4" s="32">
        <f t="shared" ref="AJ4:AJ5" si="3">$AB$7*(20-L4)+AH4</f>
        <v>1.0075389747909196</v>
      </c>
      <c r="AK4" s="32">
        <f t="shared" ref="AK4:AK5" si="4">$AC$7*(20-L4)+AF4</f>
        <v>1.0053913737497995</v>
      </c>
      <c r="AL4" s="32">
        <f t="shared" ref="AL4:AL5" si="5">$AD$7*(20-L4)+AG4</f>
        <v>1.0202358041305104</v>
      </c>
      <c r="AM4" s="33"/>
      <c r="AN4" s="34">
        <f t="shared" ref="AN4:AN24" si="6">AJ4*$AB$3</f>
        <v>3.7619115694885528E-3</v>
      </c>
      <c r="AO4" s="34">
        <f t="shared" ref="AO4:AO16" si="7">AK4*$AC$3</f>
        <v>7.7827597083325682E-3</v>
      </c>
      <c r="AP4" s="34">
        <f t="shared" ref="AP4:AP24" si="8">AL4*$AD$3</f>
        <v>2.1438166200998016E-3</v>
      </c>
      <c r="AQ4" s="66">
        <v>0</v>
      </c>
      <c r="AR4" s="66">
        <v>0.17457266313475217</v>
      </c>
      <c r="AS4" s="66">
        <v>7.9673478743235188E-2</v>
      </c>
      <c r="AT4" s="75">
        <f t="shared" ref="AT4:AT11" si="9">AVERAGE(Y$3:Y$5)</f>
        <v>30.923606262478202</v>
      </c>
      <c r="AU4" s="34">
        <f>MAX(0, AP4-AVERAGE(AP$3:AP$5))</f>
        <v>0</v>
      </c>
      <c r="AV4" s="9"/>
      <c r="AW4" t="str">
        <f>G4</f>
        <v>Ward_1326</v>
      </c>
      <c r="AX4">
        <v>14.408865020733399</v>
      </c>
      <c r="AY4">
        <v>-4.04646347523052</v>
      </c>
      <c r="AZ4">
        <v>18.455328495963901</v>
      </c>
      <c r="BA4">
        <v>5.1812007727514704</v>
      </c>
      <c r="BB4">
        <v>30.9616716254972</v>
      </c>
      <c r="BC4">
        <v>60.873980532618603</v>
      </c>
      <c r="BD4" s="25" t="s">
        <v>71</v>
      </c>
      <c r="BE4" t="str">
        <f>G4</f>
        <v>Ward_1326</v>
      </c>
      <c r="BF4" s="44">
        <f>AX4*scale_decompression!B$14+scale_decompression!B$15</f>
        <v>9.8173786024230623</v>
      </c>
      <c r="BG4" s="44">
        <f>AY4*scale_decompression!C$14+scale_decompression!C$15</f>
        <v>-3.86577725376715</v>
      </c>
      <c r="BH4" s="44">
        <f t="shared" ref="BH4:BH29" si="10">BF4-BG4</f>
        <v>13.683155856190211</v>
      </c>
      <c r="BI4" s="44">
        <f t="shared" ref="BI4:BI29" si="11">AVERAGE(BF4:BG4)</f>
        <v>2.9758006743279561</v>
      </c>
      <c r="BJ4" s="44">
        <f>BB4*scale_decompression!F$14+scale_decompression!F$15</f>
        <v>29.326954014027503</v>
      </c>
      <c r="BK4" s="44">
        <f>BC4*scale_decompression!G$14+scale_decompression!G$15</f>
        <v>57.615879367375186</v>
      </c>
      <c r="BM4">
        <f t="shared" ref="BM4:BM29" si="12">(BF4/1000 + 1)*0.3675/100</f>
        <v>3.7110788663639051E-3</v>
      </c>
      <c r="BN4">
        <f t="shared" ref="BN4:BN29" si="13">(BG4/1000 + 1)*0.3675/100</f>
        <v>3.6607932685924056E-3</v>
      </c>
      <c r="BO4" s="78">
        <f>AP4</f>
        <v>2.1438166200998016E-3</v>
      </c>
      <c r="BP4" s="58"/>
      <c r="BQ4" s="78">
        <f t="shared" ref="BQ4:BQ29" si="14">BM4*BN4</f>
        <v>1.3585492533200519E-5</v>
      </c>
      <c r="BS4">
        <f>Z4</f>
        <v>13.9624357503192</v>
      </c>
      <c r="BT4" s="55">
        <f>C4/24</f>
        <v>1.1111111111111072E-2</v>
      </c>
      <c r="BU4" s="55">
        <f t="shared" ref="BU4:BU26" si="15">BM4*$BS$3</f>
        <v>5.4798924436693722E-2</v>
      </c>
      <c r="BV4" s="55">
        <f t="shared" ref="BV4:BV26" si="16">BN4*$BS$3</f>
        <v>5.4056391935563046E-2</v>
      </c>
      <c r="BW4" s="55">
        <f t="shared" ref="BW4:BW26" si="17">BO4*$BS$3</f>
        <v>3.1656251241591715E-2</v>
      </c>
    </row>
    <row r="5" spans="1:75">
      <c r="A5" s="71"/>
      <c r="B5" s="71"/>
      <c r="C5" s="60">
        <v>0.26666666666666572</v>
      </c>
      <c r="D5">
        <v>1327</v>
      </c>
      <c r="E5">
        <v>191202</v>
      </c>
      <c r="F5">
        <v>5</v>
      </c>
      <c r="G5" t="s">
        <v>92</v>
      </c>
      <c r="H5">
        <v>0</v>
      </c>
      <c r="I5">
        <v>3.6419999999999999</v>
      </c>
      <c r="J5">
        <v>55.625999999999998</v>
      </c>
      <c r="K5">
        <v>7.8449999999999998</v>
      </c>
      <c r="L5">
        <v>5.1520000000000001</v>
      </c>
      <c r="M5">
        <v>6.0540000000000003</v>
      </c>
      <c r="N5">
        <v>1</v>
      </c>
      <c r="O5">
        <v>1555.6</v>
      </c>
      <c r="P5" t="s">
        <v>93</v>
      </c>
      <c r="Q5" t="s">
        <v>94</v>
      </c>
      <c r="R5">
        <v>0.77590269999999995</v>
      </c>
      <c r="S5">
        <v>0.74850989999999995</v>
      </c>
      <c r="T5">
        <v>0.43263170000000001</v>
      </c>
      <c r="V5">
        <v>0.77295290000000005</v>
      </c>
      <c r="W5">
        <v>0.7373014</v>
      </c>
      <c r="X5">
        <v>0.4305099</v>
      </c>
      <c r="Y5">
        <v>28.4529593305062</v>
      </c>
      <c r="Z5">
        <v>14.80419216916615</v>
      </c>
      <c r="AB5" s="2" t="s">
        <v>52</v>
      </c>
      <c r="AC5" s="3"/>
      <c r="AD5" s="4"/>
      <c r="AF5" s="29">
        <f t="shared" si="0"/>
        <v>1.0038162739282044</v>
      </c>
      <c r="AG5" s="30">
        <f t="shared" si="1"/>
        <v>1.0152020598360454</v>
      </c>
      <c r="AH5" s="31">
        <f t="shared" si="2"/>
        <v>1.0049285742325553</v>
      </c>
      <c r="AJ5" s="32">
        <f t="shared" si="3"/>
        <v>1.0057686520300426</v>
      </c>
      <c r="AK5" s="32">
        <f t="shared" si="4"/>
        <v>1.004233610174132</v>
      </c>
      <c r="AL5" s="32">
        <f t="shared" si="5"/>
        <v>1.0159253277167704</v>
      </c>
      <c r="AM5" s="33"/>
      <c r="AN5" s="34">
        <f t="shared" si="6"/>
        <v>3.7553016041745519E-3</v>
      </c>
      <c r="AO5" s="34">
        <f t="shared" si="7"/>
        <v>7.773797431607562E-3</v>
      </c>
      <c r="AP5" s="34">
        <f t="shared" si="8"/>
        <v>2.1347590366088951E-3</v>
      </c>
      <c r="AQ5" s="66">
        <v>0</v>
      </c>
      <c r="AR5" s="66">
        <v>0.17457266313475217</v>
      </c>
      <c r="AS5" s="66">
        <v>7.9673478743235188E-2</v>
      </c>
      <c r="AT5" s="75">
        <f t="shared" si="9"/>
        <v>30.923606262478202</v>
      </c>
      <c r="AU5" s="34">
        <f>MAX(0, AP5-AVERAGE(AP$3:AP$5))</f>
        <v>0</v>
      </c>
      <c r="AV5" s="9"/>
      <c r="AW5" t="str">
        <f>G5</f>
        <v>Ward_1327</v>
      </c>
      <c r="AX5">
        <v>12.543551733556299</v>
      </c>
      <c r="AY5">
        <v>-4.3876836341756302</v>
      </c>
      <c r="AZ5">
        <v>16.931235367732</v>
      </c>
      <c r="BA5">
        <v>4.0779340496903602</v>
      </c>
      <c r="BB5">
        <v>28.7243551992308</v>
      </c>
      <c r="BC5">
        <v>56.416835869509796</v>
      </c>
      <c r="BD5" s="25"/>
      <c r="BE5" t="str">
        <f>G5</f>
        <v>Ward_1327</v>
      </c>
      <c r="BF5" s="44">
        <f>AX5*scale_decompression!B$14+scale_decompression!B$15</f>
        <v>8.037773786045701</v>
      </c>
      <c r="BG5" s="44">
        <f>AY5*scale_decompression!C$14+scale_decompression!C$15</f>
        <v>-4.2216552451342535</v>
      </c>
      <c r="BH5" s="44">
        <f t="shared" si="10"/>
        <v>12.259429031179955</v>
      </c>
      <c r="BI5" s="44">
        <f t="shared" si="11"/>
        <v>1.9080592704557238</v>
      </c>
      <c r="BJ5" s="44">
        <f>BB5*scale_decompression!F$14+scale_decompression!F$15</f>
        <v>27.08501794646423</v>
      </c>
      <c r="BK5" s="44">
        <f>BC5*scale_decompression!G$14+scale_decompression!G$15</f>
        <v>53.156383126001124</v>
      </c>
      <c r="BM5">
        <f t="shared" si="12"/>
        <v>3.7045388186637178E-3</v>
      </c>
      <c r="BN5">
        <f t="shared" si="13"/>
        <v>3.6594854169741315E-3</v>
      </c>
      <c r="BO5" s="78">
        <f>AP5</f>
        <v>2.1347590366088951E-3</v>
      </c>
      <c r="BQ5" s="78">
        <f t="shared" si="14"/>
        <v>1.3556705783514452E-5</v>
      </c>
      <c r="BS5">
        <f>Z5</f>
        <v>14.80419216916615</v>
      </c>
      <c r="BT5" s="55">
        <f>C5/24</f>
        <v>1.1111111111111072E-2</v>
      </c>
      <c r="BU5" s="55">
        <f t="shared" si="15"/>
        <v>5.4702352094083799E-2</v>
      </c>
      <c r="BV5" s="55">
        <f t="shared" si="16"/>
        <v>5.4037079798962072E-2</v>
      </c>
      <c r="BW5" s="55">
        <f t="shared" si="17"/>
        <v>3.1522504196279381E-2</v>
      </c>
    </row>
    <row r="6" spans="1:75">
      <c r="A6" s="71"/>
      <c r="B6" s="71"/>
      <c r="C6" s="60">
        <v>11.71666666666667</v>
      </c>
      <c r="D6">
        <v>1328</v>
      </c>
      <c r="E6">
        <v>191202</v>
      </c>
      <c r="F6">
        <v>6</v>
      </c>
      <c r="G6" t="s">
        <v>95</v>
      </c>
      <c r="H6">
        <v>0</v>
      </c>
      <c r="I6">
        <v>18.303000000000001</v>
      </c>
      <c r="J6">
        <v>53.360999999999997</v>
      </c>
      <c r="K6">
        <v>6.7290000000000001</v>
      </c>
      <c r="L6">
        <v>5.391</v>
      </c>
      <c r="M6">
        <v>6.335</v>
      </c>
      <c r="N6">
        <v>1</v>
      </c>
      <c r="O6">
        <v>1555.7</v>
      </c>
      <c r="P6" t="s">
        <v>96</v>
      </c>
      <c r="Q6" t="s">
        <v>97</v>
      </c>
      <c r="R6">
        <v>0.78656990000000004</v>
      </c>
      <c r="S6">
        <v>0.74707829999999997</v>
      </c>
      <c r="T6">
        <v>0.43784709999999999</v>
      </c>
      <c r="V6">
        <v>0.77293299999999998</v>
      </c>
      <c r="W6">
        <v>0.73730790000000002</v>
      </c>
      <c r="X6">
        <v>0.4304771</v>
      </c>
      <c r="Y6">
        <v>27.313105912089</v>
      </c>
      <c r="Z6">
        <v>15.48988151641705</v>
      </c>
      <c r="AB6" s="16" t="s">
        <v>21</v>
      </c>
      <c r="AC6" s="17" t="s">
        <v>22</v>
      </c>
      <c r="AD6" s="18" t="s">
        <v>23</v>
      </c>
      <c r="AF6" s="29">
        <f t="shared" si="0"/>
        <v>1.0176430557370433</v>
      </c>
      <c r="AG6" s="30">
        <f t="shared" si="1"/>
        <v>1.0132514516662576</v>
      </c>
      <c r="AH6" s="31">
        <f t="shared" si="2"/>
        <v>1.0171205390484186</v>
      </c>
      <c r="AJ6" s="32">
        <f t="shared" ref="AJ6:AJ29" si="18">$AB$7*(20-L6)+AH6</f>
        <v>1.0179470945807119</v>
      </c>
      <c r="AK6" s="32">
        <f t="shared" ref="AK6:AK29" si="19">$AC$7*(20-L6)+AF6</f>
        <v>1.0180536743534736</v>
      </c>
      <c r="AL6" s="32">
        <f t="shared" ref="AL6:AL29" si="20">$AD$7*(20-L6)+AG6</f>
        <v>1.0139630775060686</v>
      </c>
      <c r="AM6" s="33"/>
      <c r="AN6" s="34">
        <f t="shared" si="6"/>
        <v>3.8007730202448053E-3</v>
      </c>
      <c r="AO6" s="34">
        <f t="shared" si="7"/>
        <v>7.8807788932252314E-3</v>
      </c>
      <c r="AP6" s="34">
        <f t="shared" si="8"/>
        <v>2.1306357696176119E-3</v>
      </c>
      <c r="AQ6" s="66">
        <v>0</v>
      </c>
      <c r="AR6" s="66">
        <v>0.17457266313475217</v>
      </c>
      <c r="AS6" s="66">
        <v>7.9673478743235188E-2</v>
      </c>
      <c r="AT6" s="75">
        <f t="shared" si="9"/>
        <v>30.923606262478202</v>
      </c>
      <c r="AU6" s="34">
        <f>MAX(0, AP6-AVERAGE(AP$3:AP$5))</f>
        <v>0</v>
      </c>
      <c r="AV6" s="9"/>
      <c r="AW6" t="str">
        <f>G6</f>
        <v>Ward_1328</v>
      </c>
      <c r="AX6">
        <v>26.162059050314401</v>
      </c>
      <c r="AY6">
        <v>11.2096456733286</v>
      </c>
      <c r="AZ6">
        <v>14.952413376985801</v>
      </c>
      <c r="BA6">
        <v>18.6858523618215</v>
      </c>
      <c r="BB6">
        <v>27.590999759824399</v>
      </c>
      <c r="BC6">
        <v>54.1624499489361</v>
      </c>
      <c r="BD6" s="25"/>
      <c r="BE6" t="str">
        <f>G6</f>
        <v>Ward_1328</v>
      </c>
      <c r="BF6" s="44">
        <f>AX6*scale_decompression!B$14+scale_decompression!B$15</f>
        <v>21.030530219711753</v>
      </c>
      <c r="BG6" s="44">
        <f>AY6*scale_decompression!C$14+scale_decompression!C$15</f>
        <v>12.045690276906772</v>
      </c>
      <c r="BH6" s="44">
        <f t="shared" si="10"/>
        <v>8.9848399428049817</v>
      </c>
      <c r="BI6" s="44">
        <f t="shared" si="11"/>
        <v>16.538110248309263</v>
      </c>
      <c r="BJ6" s="44">
        <f>BB6*scale_decompression!F$14+scale_decompression!F$15</f>
        <v>25.949322339377275</v>
      </c>
      <c r="BK6" s="44">
        <f>BC6*scale_decompression!G$14+scale_decompression!G$15</f>
        <v>50.900807797110438</v>
      </c>
      <c r="BM6">
        <f t="shared" si="12"/>
        <v>3.7522871985574409E-3</v>
      </c>
      <c r="BN6">
        <f t="shared" si="13"/>
        <v>3.7192679117676324E-3</v>
      </c>
      <c r="BO6" s="78">
        <f>AP6</f>
        <v>2.1306357696176119E-3</v>
      </c>
      <c r="BQ6" s="78">
        <f t="shared" si="14"/>
        <v>1.3955761373331153E-5</v>
      </c>
      <c r="BS6">
        <f>Z6</f>
        <v>15.48988151641705</v>
      </c>
      <c r="BT6" s="55">
        <f>C6/24</f>
        <v>0.4881944444444446</v>
      </c>
      <c r="BU6" s="55">
        <f t="shared" si="15"/>
        <v>5.5407419260800832E-2</v>
      </c>
      <c r="BV6" s="55">
        <f t="shared" si="16"/>
        <v>5.4919846383234612E-2</v>
      </c>
      <c r="BW6" s="55">
        <f t="shared" si="17"/>
        <v>3.1461618776048736E-2</v>
      </c>
    </row>
    <row r="7" spans="1:75" ht="17" thickBot="1">
      <c r="A7" s="71"/>
      <c r="B7" s="71"/>
      <c r="C7" s="60">
        <v>11.71666666666667</v>
      </c>
      <c r="D7">
        <v>1329</v>
      </c>
      <c r="E7">
        <v>191202</v>
      </c>
      <c r="F7">
        <v>7</v>
      </c>
      <c r="G7" t="s">
        <v>98</v>
      </c>
      <c r="H7">
        <v>0</v>
      </c>
      <c r="I7">
        <v>18.29</v>
      </c>
      <c r="J7">
        <v>58.25</v>
      </c>
      <c r="K7">
        <v>9.1370000000000005</v>
      </c>
      <c r="L7">
        <v>4.907</v>
      </c>
      <c r="M7">
        <v>5.7610000000000001</v>
      </c>
      <c r="N7">
        <v>1</v>
      </c>
      <c r="O7">
        <v>1554.8</v>
      </c>
      <c r="P7" t="s">
        <v>99</v>
      </c>
      <c r="Q7" t="s">
        <v>100</v>
      </c>
      <c r="R7">
        <v>0.78673559999999998</v>
      </c>
      <c r="S7">
        <v>0.75026029999999999</v>
      </c>
      <c r="T7">
        <v>0.4378513</v>
      </c>
      <c r="V7">
        <v>0.77300849999999999</v>
      </c>
      <c r="W7">
        <v>0.73705279999999995</v>
      </c>
      <c r="X7">
        <v>0.4295988</v>
      </c>
      <c r="Y7">
        <v>29.773964367635301</v>
      </c>
      <c r="Z7">
        <v>13.92165461036983</v>
      </c>
      <c r="AB7" s="35">
        <v>5.65785154557688E-5</v>
      </c>
      <c r="AC7" s="36">
        <v>2.8107236390596598E-5</v>
      </c>
      <c r="AD7" s="37">
        <v>4.8711468260038703E-5</v>
      </c>
      <c r="AF7" s="29">
        <f t="shared" si="0"/>
        <v>1.0177580194784404</v>
      </c>
      <c r="AG7" s="30">
        <f t="shared" si="1"/>
        <v>1.0179193403783284</v>
      </c>
      <c r="AH7" s="31">
        <f t="shared" si="2"/>
        <v>1.0192097836399916</v>
      </c>
      <c r="AJ7" s="32">
        <f t="shared" si="18"/>
        <v>1.0200637231737655</v>
      </c>
      <c r="AK7" s="32">
        <f t="shared" si="19"/>
        <v>1.0181822419972837</v>
      </c>
      <c r="AL7" s="32">
        <f t="shared" si="20"/>
        <v>1.0186545425687772</v>
      </c>
      <c r="AM7" s="33"/>
      <c r="AN7" s="34">
        <f t="shared" si="6"/>
        <v>3.8086760094013005E-3</v>
      </c>
      <c r="AO7" s="34">
        <f t="shared" si="7"/>
        <v>7.881774138563679E-3</v>
      </c>
      <c r="AP7" s="34">
        <f t="shared" si="8"/>
        <v>2.1404939227360701E-3</v>
      </c>
      <c r="AQ7" s="66">
        <v>0</v>
      </c>
      <c r="AR7" s="66">
        <v>0.17457266313475217</v>
      </c>
      <c r="AS7" s="66">
        <v>7.9673478743235188E-2</v>
      </c>
      <c r="AT7" s="75">
        <f t="shared" si="9"/>
        <v>30.923606262478202</v>
      </c>
      <c r="AU7" s="34">
        <f>MAX(0, AP7-AVERAGE(AP$3:AP$5))</f>
        <v>0</v>
      </c>
      <c r="AV7" s="9"/>
      <c r="AW7" t="str">
        <f>G7</f>
        <v>Ward_1329</v>
      </c>
      <c r="AX7">
        <v>28.705525191330999</v>
      </c>
      <c r="AY7">
        <v>8.6841085846305308</v>
      </c>
      <c r="AZ7">
        <v>20.021416606700502</v>
      </c>
      <c r="BA7">
        <v>18.694816887980799</v>
      </c>
      <c r="BB7">
        <v>30.037246607938599</v>
      </c>
      <c r="BC7">
        <v>59.031255260722297</v>
      </c>
      <c r="BD7" s="25"/>
      <c r="BE7" t="str">
        <f>G7</f>
        <v>Ward_1329</v>
      </c>
      <c r="BF7" s="44">
        <f>AX7*scale_decompression!B$14+scale_decompression!B$15</f>
        <v>23.457127738724722</v>
      </c>
      <c r="BG7" s="44">
        <f>AY7*scale_decompression!C$14+scale_decompression!C$15</f>
        <v>9.4116634098318599</v>
      </c>
      <c r="BH7" s="44">
        <f t="shared" si="10"/>
        <v>14.045464328892862</v>
      </c>
      <c r="BI7" s="44">
        <f t="shared" si="11"/>
        <v>16.434395574278291</v>
      </c>
      <c r="BJ7" s="44">
        <f>BB7*scale_decompression!F$14+scale_decompression!F$15</f>
        <v>28.400620231156655</v>
      </c>
      <c r="BK7" s="44">
        <f>BC7*scale_decompression!G$14+scale_decompression!G$15</f>
        <v>55.772181878280257</v>
      </c>
      <c r="BM7">
        <f t="shared" si="12"/>
        <v>3.7612049444398134E-3</v>
      </c>
      <c r="BN7">
        <f t="shared" si="13"/>
        <v>3.7095878630311317E-3</v>
      </c>
      <c r="BO7" s="78">
        <f>AP7</f>
        <v>2.1404939227360701E-3</v>
      </c>
      <c r="BQ7" s="78">
        <f t="shared" si="14"/>
        <v>1.3952520212266615E-5</v>
      </c>
      <c r="BS7">
        <f>Z7</f>
        <v>13.92165461036983</v>
      </c>
      <c r="BT7" s="55">
        <f>C7/24</f>
        <v>0.4881944444444446</v>
      </c>
      <c r="BU7" s="55">
        <f t="shared" si="15"/>
        <v>5.5539101421259091E-2</v>
      </c>
      <c r="BV7" s="55">
        <f t="shared" si="16"/>
        <v>5.4776907825915634E-2</v>
      </c>
      <c r="BW7" s="55">
        <f t="shared" si="17"/>
        <v>3.1607187277090332E-2</v>
      </c>
    </row>
    <row r="8" spans="1:75">
      <c r="A8" s="71"/>
      <c r="B8" s="71"/>
      <c r="C8" s="60">
        <v>11.71666666666667</v>
      </c>
      <c r="D8">
        <v>1330</v>
      </c>
      <c r="E8">
        <v>191202</v>
      </c>
      <c r="F8">
        <v>8</v>
      </c>
      <c r="G8" t="s">
        <v>101</v>
      </c>
      <c r="H8">
        <v>0</v>
      </c>
      <c r="I8">
        <v>29.811</v>
      </c>
      <c r="J8">
        <v>80.843000000000004</v>
      </c>
      <c r="K8">
        <v>20.196999999999999</v>
      </c>
      <c r="L8">
        <v>3.657</v>
      </c>
      <c r="M8">
        <v>4.2939999999999996</v>
      </c>
      <c r="N8">
        <v>1</v>
      </c>
      <c r="O8">
        <v>1554.9</v>
      </c>
      <c r="P8" t="s">
        <v>102</v>
      </c>
      <c r="Q8" t="s">
        <v>103</v>
      </c>
      <c r="R8">
        <v>0.79564380000000001</v>
      </c>
      <c r="S8">
        <v>0.76634800000000003</v>
      </c>
      <c r="T8">
        <v>0.44570880000000002</v>
      </c>
      <c r="V8">
        <v>0.77302959999999998</v>
      </c>
      <c r="W8">
        <v>0.73711230000000005</v>
      </c>
      <c r="X8">
        <v>0.42972139999999998</v>
      </c>
      <c r="Y8">
        <v>41.069101122774804</v>
      </c>
      <c r="Z8">
        <v>10.38109785771516</v>
      </c>
      <c r="AF8" s="29">
        <f t="shared" si="0"/>
        <v>1.0292539897566666</v>
      </c>
      <c r="AG8" s="30">
        <f t="shared" si="1"/>
        <v>1.0396624774813823</v>
      </c>
      <c r="AH8" s="31">
        <f t="shared" si="2"/>
        <v>1.037204104799063</v>
      </c>
      <c r="AJ8" s="32">
        <f t="shared" si="18"/>
        <v>1.0381287674771567</v>
      </c>
      <c r="AK8" s="32">
        <f t="shared" si="19"/>
        <v>1.0297133463209982</v>
      </c>
      <c r="AL8" s="32">
        <f t="shared" si="20"/>
        <v>1.0404585690071562</v>
      </c>
      <c r="AM8" s="33"/>
      <c r="AN8" s="34">
        <f t="shared" si="6"/>
        <v>3.876126600265394E-3</v>
      </c>
      <c r="AO8" s="34">
        <f t="shared" si="7"/>
        <v>7.971036704830254E-3</v>
      </c>
      <c r="AP8" s="34">
        <f t="shared" si="8"/>
        <v>2.1863106193021446E-3</v>
      </c>
      <c r="AQ8" s="66">
        <v>0</v>
      </c>
      <c r="AR8" s="66">
        <v>0.17457266313475217</v>
      </c>
      <c r="AS8" s="66">
        <v>7.9673478743235188E-2</v>
      </c>
      <c r="AT8" s="75">
        <f t="shared" si="9"/>
        <v>30.923606262478202</v>
      </c>
      <c r="AU8" s="34">
        <f>MAX(0, AP8-AVERAGE(AP$3:AP$5))</f>
        <v>4.1622639111896492E-5</v>
      </c>
      <c r="AV8" s="9"/>
      <c r="AW8" t="str">
        <f>G8</f>
        <v>Ward_1330</v>
      </c>
      <c r="AX8">
        <v>35.468567963951699</v>
      </c>
      <c r="AY8">
        <v>26.102408736298401</v>
      </c>
      <c r="AZ8">
        <v>9.3661592276532595</v>
      </c>
      <c r="BA8">
        <v>30.785488350125</v>
      </c>
      <c r="BB8">
        <v>30.984493266079401</v>
      </c>
      <c r="BC8">
        <v>60.9194922209441</v>
      </c>
      <c r="BD8" s="25"/>
      <c r="BE8" t="str">
        <f>G8</f>
        <v>Ward_1330</v>
      </c>
      <c r="BF8" s="44">
        <f>AX8*scale_decompression!B$14+scale_decompression!B$15</f>
        <v>29.909418393736384</v>
      </c>
      <c r="BG8" s="44">
        <f>AY8*scale_decompression!C$14+scale_decompression!C$15</f>
        <v>27.578203423670956</v>
      </c>
      <c r="BH8" s="44">
        <f t="shared" si="10"/>
        <v>2.3312149700654281</v>
      </c>
      <c r="BI8" s="44">
        <f t="shared" si="11"/>
        <v>28.743810908703672</v>
      </c>
      <c r="BJ8" s="44">
        <f>BB8*scale_decompression!F$14+scale_decompression!F$15</f>
        <v>29.349822777042657</v>
      </c>
      <c r="BK8" s="44">
        <f>BC8*scale_decompression!G$14+scale_decompression!G$15</f>
        <v>57.661415067552475</v>
      </c>
      <c r="BM8">
        <f t="shared" si="12"/>
        <v>3.7849171125969808E-3</v>
      </c>
      <c r="BN8">
        <f t="shared" si="13"/>
        <v>3.7763498975819905E-3</v>
      </c>
      <c r="BO8" s="78">
        <f>AP8</f>
        <v>2.1863106193021446E-3</v>
      </c>
      <c r="BQ8" s="78">
        <f t="shared" si="14"/>
        <v>1.4293171350511932E-5</v>
      </c>
      <c r="BS8">
        <f>Z8</f>
        <v>10.38109785771516</v>
      </c>
      <c r="BT8" s="55">
        <f>C8/24</f>
        <v>0.4881944444444446</v>
      </c>
      <c r="BU8" s="55">
        <f t="shared" si="15"/>
        <v>5.5889242541366284E-2</v>
      </c>
      <c r="BV8" s="55">
        <f t="shared" si="16"/>
        <v>5.5762736426798215E-2</v>
      </c>
      <c r="BW8" s="55">
        <f t="shared" si="17"/>
        <v>3.2283730617578055E-2</v>
      </c>
    </row>
    <row r="9" spans="1:75">
      <c r="A9" s="71"/>
      <c r="B9" s="71"/>
      <c r="C9" s="60">
        <v>24.06666666666667</v>
      </c>
      <c r="D9">
        <v>1331</v>
      </c>
      <c r="E9">
        <v>191202</v>
      </c>
      <c r="F9">
        <v>9</v>
      </c>
      <c r="G9" t="s">
        <v>104</v>
      </c>
      <c r="H9">
        <v>0</v>
      </c>
      <c r="I9">
        <v>17.003</v>
      </c>
      <c r="J9">
        <v>63.069000000000003</v>
      </c>
      <c r="K9">
        <v>11.505000000000001</v>
      </c>
      <c r="L9">
        <v>5.42</v>
      </c>
      <c r="M9">
        <v>6.367</v>
      </c>
      <c r="N9">
        <v>1</v>
      </c>
      <c r="O9">
        <v>1554.4</v>
      </c>
      <c r="P9" t="s">
        <v>105</v>
      </c>
      <c r="Q9" t="s">
        <v>106</v>
      </c>
      <c r="R9">
        <v>0.78592510000000004</v>
      </c>
      <c r="S9">
        <v>0.75368880000000005</v>
      </c>
      <c r="T9">
        <v>0.43797750000000002</v>
      </c>
      <c r="V9">
        <v>0.77304269999999997</v>
      </c>
      <c r="W9">
        <v>0.73710209999999998</v>
      </c>
      <c r="X9">
        <v>0.4297434</v>
      </c>
      <c r="Y9">
        <v>32.186048235762897</v>
      </c>
      <c r="Z9">
        <v>15.67420622701631</v>
      </c>
      <c r="AF9" s="29">
        <f t="shared" si="0"/>
        <v>1.0166645387117685</v>
      </c>
      <c r="AG9" s="30">
        <f t="shared" si="1"/>
        <v>1.0225025813927271</v>
      </c>
      <c r="AH9" s="31">
        <f t="shared" si="2"/>
        <v>1.0191605036866187</v>
      </c>
      <c r="AJ9" s="32">
        <f t="shared" si="18"/>
        <v>1.0199854184419639</v>
      </c>
      <c r="AK9" s="32">
        <f t="shared" si="19"/>
        <v>1.0170743422183435</v>
      </c>
      <c r="AL9" s="32">
        <f t="shared" si="20"/>
        <v>1.0232127945999585</v>
      </c>
      <c r="AN9" s="34">
        <f t="shared" si="6"/>
        <v>3.8083836381046254E-3</v>
      </c>
      <c r="AO9" s="34">
        <f t="shared" si="7"/>
        <v>7.8731978587332219E-3</v>
      </c>
      <c r="AP9" s="34">
        <f t="shared" si="8"/>
        <v>2.1500721559479289E-3</v>
      </c>
      <c r="AQ9" s="66">
        <v>0</v>
      </c>
      <c r="AR9" s="66">
        <v>0.17457266313475217</v>
      </c>
      <c r="AS9" s="66">
        <v>7.9673478743235188E-2</v>
      </c>
      <c r="AT9" s="75">
        <f t="shared" si="9"/>
        <v>30.923606262478202</v>
      </c>
      <c r="AU9" s="34">
        <f>MAX(0, AP9-AVERAGE(AP$3:AP$5))</f>
        <v>5.3841757576807495E-6</v>
      </c>
      <c r="AV9" s="9"/>
      <c r="AW9" t="str">
        <f>G9</f>
        <v>Ward_1331</v>
      </c>
      <c r="AX9">
        <v>26.758191195833799</v>
      </c>
      <c r="AY9">
        <v>8.1903977748838397</v>
      </c>
      <c r="AZ9">
        <v>18.56779342095</v>
      </c>
      <c r="BA9">
        <v>17.474294485358801</v>
      </c>
      <c r="BB9">
        <v>31.085473499283999</v>
      </c>
      <c r="BC9">
        <v>61.1208817620549</v>
      </c>
      <c r="BD9" s="25"/>
      <c r="BE9" t="str">
        <f>G9</f>
        <v>Ward_1331</v>
      </c>
      <c r="BF9" s="44">
        <f>AX9*scale_decompression!B$14+scale_decompression!B$15</f>
        <v>21.599270947961852</v>
      </c>
      <c r="BG9" s="44">
        <f>AY9*scale_decompression!C$14+scale_decompression!C$15</f>
        <v>8.8967442097703469</v>
      </c>
      <c r="BH9" s="44">
        <f t="shared" si="10"/>
        <v>12.702526738191505</v>
      </c>
      <c r="BI9" s="44">
        <f t="shared" si="11"/>
        <v>15.248007578866099</v>
      </c>
      <c r="BJ9" s="44">
        <f>BB9*scale_decompression!F$14+scale_decompression!F$15</f>
        <v>29.451011515602158</v>
      </c>
      <c r="BK9" s="44">
        <f>BC9*scale_decompression!G$14+scale_decompression!G$15</f>
        <v>57.862910861276447</v>
      </c>
      <c r="BM9">
        <f t="shared" si="12"/>
        <v>3.7543773207337596E-3</v>
      </c>
      <c r="BN9">
        <f t="shared" si="13"/>
        <v>3.7076955349709057E-3</v>
      </c>
      <c r="BO9" s="78">
        <f>AP9</f>
        <v>2.1500721559479289E-3</v>
      </c>
      <c r="BQ9" s="78">
        <f t="shared" si="14"/>
        <v>1.3920088028680593E-5</v>
      </c>
      <c r="BS9">
        <f>Z9</f>
        <v>15.67420622701631</v>
      </c>
      <c r="BT9" s="55">
        <f>C9/24</f>
        <v>1.002777777777778</v>
      </c>
      <c r="BU9" s="55">
        <f t="shared" si="15"/>
        <v>5.5438282643479567E-2</v>
      </c>
      <c r="BV9" s="55">
        <f t="shared" si="16"/>
        <v>5.4748965131589833E-2</v>
      </c>
      <c r="BW9" s="55">
        <f t="shared" si="17"/>
        <v>3.1748622395263382E-2</v>
      </c>
    </row>
    <row r="10" spans="1:75">
      <c r="A10" s="71"/>
      <c r="B10" s="71"/>
      <c r="C10" s="60">
        <v>24.06666666666667</v>
      </c>
      <c r="D10">
        <v>1332</v>
      </c>
      <c r="E10">
        <v>191202</v>
      </c>
      <c r="F10">
        <v>10</v>
      </c>
      <c r="G10" t="s">
        <v>107</v>
      </c>
      <c r="H10">
        <v>0</v>
      </c>
      <c r="I10">
        <v>13.701000000000001</v>
      </c>
      <c r="J10">
        <v>56.655000000000001</v>
      </c>
      <c r="K10">
        <v>8.3520000000000003</v>
      </c>
      <c r="L10">
        <v>4.3860000000000001</v>
      </c>
      <c r="M10">
        <v>5.1479999999999997</v>
      </c>
      <c r="N10">
        <v>1</v>
      </c>
      <c r="O10">
        <v>1554.7</v>
      </c>
      <c r="P10" t="s">
        <v>108</v>
      </c>
      <c r="Q10" t="s">
        <v>109</v>
      </c>
      <c r="R10">
        <v>0.78342480000000003</v>
      </c>
      <c r="S10">
        <v>0.74918949999999995</v>
      </c>
      <c r="T10">
        <v>0.43582720000000003</v>
      </c>
      <c r="V10">
        <v>0.77308860000000001</v>
      </c>
      <c r="W10">
        <v>0.73715209999999998</v>
      </c>
      <c r="X10">
        <v>0.42978460000000002</v>
      </c>
      <c r="Y10">
        <v>28.9770537520257</v>
      </c>
      <c r="Z10">
        <v>12.606543466261609</v>
      </c>
      <c r="AF10" s="29">
        <f t="shared" si="0"/>
        <v>1.0133700070082523</v>
      </c>
      <c r="AG10" s="30">
        <f t="shared" si="1"/>
        <v>1.0163296014486018</v>
      </c>
      <c r="AH10" s="31">
        <f t="shared" si="2"/>
        <v>1.0140596010187428</v>
      </c>
      <c r="AJ10" s="32">
        <f t="shared" si="18"/>
        <v>1.0149430179590693</v>
      </c>
      <c r="AK10" s="32">
        <f t="shared" si="19"/>
        <v>1.013808873397255</v>
      </c>
      <c r="AL10" s="32">
        <f t="shared" si="20"/>
        <v>1.0170901823140142</v>
      </c>
      <c r="AN10" s="34">
        <f t="shared" si="6"/>
        <v>3.7895565106294501E-3</v>
      </c>
      <c r="AO10" s="34">
        <f t="shared" si="7"/>
        <v>7.8479197831169602E-3</v>
      </c>
      <c r="AP10" s="34">
        <f t="shared" si="8"/>
        <v>2.1372067400079139E-3</v>
      </c>
      <c r="AQ10" s="66">
        <v>0</v>
      </c>
      <c r="AR10" s="66">
        <v>0.17457266313475217</v>
      </c>
      <c r="AS10" s="66">
        <v>7.9673478743235188E-2</v>
      </c>
      <c r="AT10" s="75">
        <f t="shared" si="9"/>
        <v>30.923606262478202</v>
      </c>
      <c r="AU10" s="34">
        <f>MAX(0, AP10-AVERAGE(AP$3:AP$5))</f>
        <v>0</v>
      </c>
      <c r="AV10" s="9"/>
      <c r="AW10" t="str">
        <f>G10</f>
        <v>Ward_1332</v>
      </c>
      <c r="AX10">
        <v>22.814836389520799</v>
      </c>
      <c r="AY10">
        <v>5.4471695712219299</v>
      </c>
      <c r="AZ10">
        <v>17.3676668182989</v>
      </c>
      <c r="BA10">
        <v>14.131002980371299</v>
      </c>
      <c r="BB10">
        <v>29.256431172123001</v>
      </c>
      <c r="BC10">
        <v>57.476005626801502</v>
      </c>
      <c r="BD10" s="25"/>
      <c r="BE10" t="str">
        <f>G10</f>
        <v>Ward_1332</v>
      </c>
      <c r="BF10" s="44">
        <f>AX10*scale_decompression!B$14+scale_decompression!B$15</f>
        <v>17.837107640467462</v>
      </c>
      <c r="BG10" s="44">
        <f>AY10*scale_decompression!C$14+scale_decompression!C$15</f>
        <v>6.0356748462283401</v>
      </c>
      <c r="BH10" s="44">
        <f t="shared" si="10"/>
        <v>11.801432794239123</v>
      </c>
      <c r="BI10" s="44">
        <f t="shared" si="11"/>
        <v>11.9363912433479</v>
      </c>
      <c r="BJ10" s="44">
        <f>BB10*scale_decompression!F$14+scale_decompression!F$15</f>
        <v>27.618192557040661</v>
      </c>
      <c r="BK10" s="44">
        <f>BC10*scale_decompression!G$14+scale_decompression!G$15</f>
        <v>54.216111698581251</v>
      </c>
      <c r="BM10">
        <f t="shared" si="12"/>
        <v>3.7405513705787178E-3</v>
      </c>
      <c r="BN10">
        <f t="shared" si="13"/>
        <v>3.6971811050598886E-3</v>
      </c>
      <c r="BO10" s="78">
        <f>AP10</f>
        <v>2.1372067400079139E-3</v>
      </c>
      <c r="BQ10" s="78">
        <f t="shared" si="14"/>
        <v>1.3829495849809504E-5</v>
      </c>
      <c r="BS10">
        <f>Z10</f>
        <v>12.606543466261609</v>
      </c>
      <c r="BT10" s="55">
        <f>C10/24</f>
        <v>1.002777777777778</v>
      </c>
      <c r="BU10" s="55">
        <f t="shared" si="15"/>
        <v>5.5234124439061248E-2</v>
      </c>
      <c r="BV10" s="55">
        <f t="shared" si="16"/>
        <v>5.459370584690821E-2</v>
      </c>
      <c r="BW10" s="55">
        <f t="shared" si="17"/>
        <v>3.1558647732549114E-2</v>
      </c>
    </row>
    <row r="11" spans="1:75">
      <c r="A11" s="71"/>
      <c r="B11" s="71"/>
      <c r="C11" s="60">
        <v>24.06666666666667</v>
      </c>
      <c r="D11">
        <v>1333</v>
      </c>
      <c r="E11">
        <v>191202</v>
      </c>
      <c r="F11">
        <v>11</v>
      </c>
      <c r="G11" t="s">
        <v>110</v>
      </c>
      <c r="H11">
        <v>0</v>
      </c>
      <c r="I11">
        <v>24.039000000000001</v>
      </c>
      <c r="J11">
        <v>53.87</v>
      </c>
      <c r="K11">
        <v>6.9790000000000001</v>
      </c>
      <c r="L11">
        <v>4.8250000000000002</v>
      </c>
      <c r="M11">
        <v>5.665</v>
      </c>
      <c r="N11">
        <v>0.9</v>
      </c>
      <c r="O11">
        <v>1553.7</v>
      </c>
      <c r="P11" t="s">
        <v>111</v>
      </c>
      <c r="Q11" t="s">
        <v>112</v>
      </c>
      <c r="R11">
        <v>0.79093349999999996</v>
      </c>
      <c r="S11">
        <v>0.74730189999999996</v>
      </c>
      <c r="T11">
        <v>0.43924609999999997</v>
      </c>
      <c r="V11">
        <v>0.77308350000000003</v>
      </c>
      <c r="W11">
        <v>0.73711459999999995</v>
      </c>
      <c r="X11">
        <v>0.4296355</v>
      </c>
      <c r="Y11">
        <v>27.574199725227601</v>
      </c>
      <c r="Z11">
        <v>14.047286743275309</v>
      </c>
      <c r="AF11" s="29">
        <f t="shared" si="0"/>
        <v>1.0230893558069729</v>
      </c>
      <c r="AG11" s="30">
        <f t="shared" si="1"/>
        <v>1.0138205104063873</v>
      </c>
      <c r="AH11" s="31">
        <f t="shared" si="2"/>
        <v>1.0223691943519564</v>
      </c>
      <c r="AJ11" s="32">
        <f t="shared" si="18"/>
        <v>1.0232277733239976</v>
      </c>
      <c r="AK11" s="32">
        <f t="shared" si="19"/>
        <v>1.0235158831192002</v>
      </c>
      <c r="AL11" s="32">
        <f t="shared" si="20"/>
        <v>1.0145597069372334</v>
      </c>
      <c r="AN11" s="34">
        <f t="shared" si="6"/>
        <v>3.8204898222307946E-3</v>
      </c>
      <c r="AO11" s="34">
        <f t="shared" si="7"/>
        <v>7.9230619875607679E-3</v>
      </c>
      <c r="AP11" s="34">
        <f t="shared" si="8"/>
        <v>2.1318894641903698E-3</v>
      </c>
      <c r="AQ11" s="66">
        <v>0</v>
      </c>
      <c r="AR11" s="66">
        <v>0.17457266313475217</v>
      </c>
      <c r="AS11" s="66">
        <v>7.9673478743235188E-2</v>
      </c>
      <c r="AT11" s="75">
        <f t="shared" si="9"/>
        <v>30.923606262478202</v>
      </c>
      <c r="AU11" s="34">
        <f>MAX(0, AP11-AVERAGE(AP$3:AP$5))</f>
        <v>0</v>
      </c>
      <c r="AV11" s="33"/>
      <c r="AW11" t="str">
        <f>G11</f>
        <v>Ward_1333</v>
      </c>
      <c r="AX11">
        <v>32.090078305462001</v>
      </c>
      <c r="AY11">
        <v>16.754825415928199</v>
      </c>
      <c r="AZ11">
        <v>15.3352528895338</v>
      </c>
      <c r="BA11">
        <v>24.422451860695102</v>
      </c>
      <c r="BB11">
        <v>27.859170910968299</v>
      </c>
      <c r="BC11">
        <v>54.695665437689897</v>
      </c>
      <c r="BE11" t="str">
        <f>G11</f>
        <v>Ward_1333</v>
      </c>
      <c r="BF11" s="44">
        <f>AX11*scale_decompression!B$14+scale_decompression!B$15</f>
        <v>26.686165490505161</v>
      </c>
      <c r="BG11" s="44">
        <f>AY11*scale_decompression!C$14+scale_decompression!C$15</f>
        <v>17.82907492412906</v>
      </c>
      <c r="BH11" s="44">
        <f t="shared" si="10"/>
        <v>8.857090566376101</v>
      </c>
      <c r="BI11" s="44">
        <f t="shared" si="11"/>
        <v>22.25762020731711</v>
      </c>
      <c r="BJ11" s="44">
        <f>BB11*scale_decompression!F$14+scale_decompression!F$15</f>
        <v>26.218047213950687</v>
      </c>
      <c r="BK11" s="44">
        <f>BC11*scale_decompression!G$14+scale_decompression!G$15</f>
        <v>51.434304609009168</v>
      </c>
      <c r="BM11">
        <f t="shared" si="12"/>
        <v>3.773071658177606E-3</v>
      </c>
      <c r="BN11">
        <f t="shared" si="13"/>
        <v>3.7405218503461738E-3</v>
      </c>
      <c r="BO11" s="78">
        <f>AP11</f>
        <v>2.1318894641903698E-3</v>
      </c>
      <c r="BQ11" s="78">
        <f t="shared" si="14"/>
        <v>1.4113256980335205E-5</v>
      </c>
      <c r="BS11">
        <f>Z11</f>
        <v>14.047286743275309</v>
      </c>
      <c r="BT11" s="55">
        <f>C11/24</f>
        <v>1.002777777777778</v>
      </c>
      <c r="BU11" s="55">
        <f t="shared" si="15"/>
        <v>5.5714328942108385E-2</v>
      </c>
      <c r="BV11" s="55">
        <f t="shared" si="16"/>
        <v>5.5233688534287791E-2</v>
      </c>
      <c r="BW11" s="55">
        <f t="shared" si="17"/>
        <v>3.1480131213168283E-2</v>
      </c>
    </row>
    <row r="12" spans="1:75">
      <c r="A12" s="71"/>
      <c r="B12" s="71" t="s">
        <v>77</v>
      </c>
      <c r="C12" s="60">
        <v>0.28333333333333499</v>
      </c>
      <c r="D12">
        <v>1334</v>
      </c>
      <c r="E12">
        <v>191202</v>
      </c>
      <c r="F12">
        <v>12</v>
      </c>
      <c r="G12" t="s">
        <v>113</v>
      </c>
      <c r="H12">
        <v>0</v>
      </c>
      <c r="I12">
        <v>203.74199999999999</v>
      </c>
      <c r="J12">
        <v>153.91</v>
      </c>
      <c r="K12">
        <v>55.220999999999997</v>
      </c>
      <c r="L12">
        <v>4.3440000000000003</v>
      </c>
      <c r="M12">
        <v>5.1079999999999997</v>
      </c>
      <c r="N12">
        <v>0.9</v>
      </c>
      <c r="O12">
        <v>1553.4</v>
      </c>
      <c r="P12" t="s">
        <v>114</v>
      </c>
      <c r="Q12" t="s">
        <v>115</v>
      </c>
      <c r="R12">
        <v>0.92373119999999997</v>
      </c>
      <c r="S12">
        <v>0.82028120000000004</v>
      </c>
      <c r="T12">
        <v>0.54685709999999998</v>
      </c>
      <c r="V12">
        <v>0.7724569</v>
      </c>
      <c r="W12">
        <v>0.7375311</v>
      </c>
      <c r="X12">
        <v>0.43116179999999998</v>
      </c>
      <c r="Y12">
        <v>76.849532711731101</v>
      </c>
      <c r="Z12">
        <v>12.56712397590224</v>
      </c>
      <c r="AF12" s="29">
        <f t="shared" si="0"/>
        <v>1.1958352627829463</v>
      </c>
      <c r="AG12" s="30">
        <f t="shared" si="1"/>
        <v>1.1121987940576337</v>
      </c>
      <c r="AH12" s="31">
        <f t="shared" si="2"/>
        <v>1.2683338366246732</v>
      </c>
      <c r="AJ12" s="32">
        <f t="shared" si="18"/>
        <v>1.2692196298626488</v>
      </c>
      <c r="AK12" s="32">
        <f t="shared" si="19"/>
        <v>1.1962753096758774</v>
      </c>
      <c r="AL12" s="32">
        <f t="shared" si="20"/>
        <v>1.1129614208047129</v>
      </c>
      <c r="AN12" s="34">
        <f t="shared" si="6"/>
        <v>4.7389650715924936E-3</v>
      </c>
      <c r="AO12" s="34">
        <f t="shared" si="7"/>
        <v>9.2603970188185041E-3</v>
      </c>
      <c r="AP12" s="34">
        <f t="shared" si="8"/>
        <v>2.3386605153349559E-3</v>
      </c>
      <c r="AQ12" s="66">
        <v>0</v>
      </c>
      <c r="AR12" s="66">
        <v>0.17457266313475217</v>
      </c>
      <c r="AS12" s="66">
        <v>7.9673478743235188E-2</v>
      </c>
      <c r="AT12" s="75">
        <f>AVERAGE(Y$12:Y$14)</f>
        <v>64.422452440085934</v>
      </c>
      <c r="AU12" s="34">
        <f>MAX(0, AP12-AVERAGE(AP$12:AP$14))</f>
        <v>5.2596021377538868E-5</v>
      </c>
      <c r="AV12" s="9"/>
      <c r="AW12" t="str">
        <f>G12</f>
        <v>Ward_1334</v>
      </c>
      <c r="AX12">
        <v>304.54906244758001</v>
      </c>
      <c r="AY12">
        <v>104.272167771337</v>
      </c>
      <c r="AZ12">
        <v>200.27689467624299</v>
      </c>
      <c r="BA12">
        <v>204.410615109459</v>
      </c>
      <c r="BB12">
        <v>64.400542033826696</v>
      </c>
      <c r="BC12">
        <v>128.571914960882</v>
      </c>
      <c r="BE12" t="str">
        <f>G12</f>
        <v>Ward_1334</v>
      </c>
      <c r="BF12" s="44">
        <f>AX12*scale_decompression!B$14+scale_decompression!B$15</f>
        <v>286.62605000094055</v>
      </c>
      <c r="BG12" s="44">
        <f>AY12*scale_decompression!C$14+scale_decompression!C$15</f>
        <v>109.1059095153708</v>
      </c>
      <c r="BH12" s="44">
        <f t="shared" si="10"/>
        <v>177.52014048556975</v>
      </c>
      <c r="BI12" s="44">
        <f t="shared" si="11"/>
        <v>197.86597975815567</v>
      </c>
      <c r="BJ12" s="44">
        <f>BB12*scale_decompression!F$14+scale_decompression!F$15</f>
        <v>62.834869455435715</v>
      </c>
      <c r="BK12" s="44">
        <f>BC12*scale_decompression!G$14+scale_decompression!G$15</f>
        <v>125.3495310548341</v>
      </c>
      <c r="BM12">
        <f t="shared" si="12"/>
        <v>4.7283507337534565E-3</v>
      </c>
      <c r="BN12">
        <f t="shared" si="13"/>
        <v>4.0759642174689878E-3</v>
      </c>
      <c r="BO12" s="78">
        <f>AP12</f>
        <v>2.3386605153349559E-3</v>
      </c>
      <c r="BQ12" s="78">
        <f t="shared" si="14"/>
        <v>1.9272588398422323E-5</v>
      </c>
      <c r="BS12">
        <f>Z12</f>
        <v>12.56712397590224</v>
      </c>
      <c r="BT12" s="55">
        <f>C12/24</f>
        <v>1.1805555555555625E-2</v>
      </c>
      <c r="BU12" s="55">
        <f t="shared" ref="BU12" si="21">BM12*$BS$3</f>
        <v>6.9820271651357846E-2</v>
      </c>
      <c r="BV12" s="55">
        <f t="shared" ref="BV12" si="22">BN12*$BS$3</f>
        <v>6.0186933019452618E-2</v>
      </c>
      <c r="BW12" s="55">
        <f t="shared" ref="BW12" si="23">BO12*$BS$3</f>
        <v>3.4533375731916491E-2</v>
      </c>
    </row>
    <row r="13" spans="1:75">
      <c r="A13" s="71"/>
      <c r="B13" s="71"/>
      <c r="C13" s="60">
        <v>0.28333333333333499</v>
      </c>
      <c r="D13">
        <v>1335</v>
      </c>
      <c r="E13">
        <v>191202</v>
      </c>
      <c r="F13">
        <v>13</v>
      </c>
      <c r="G13" t="s">
        <v>116</v>
      </c>
      <c r="H13">
        <v>0</v>
      </c>
      <c r="I13">
        <v>186.28700000000001</v>
      </c>
      <c r="J13">
        <v>144.982</v>
      </c>
      <c r="K13">
        <v>51</v>
      </c>
      <c r="L13">
        <v>5.4160000000000004</v>
      </c>
      <c r="M13">
        <v>6.367</v>
      </c>
      <c r="N13">
        <v>1</v>
      </c>
      <c r="O13">
        <v>1553.6</v>
      </c>
      <c r="P13" t="s">
        <v>117</v>
      </c>
      <c r="Q13" t="s">
        <v>118</v>
      </c>
      <c r="R13">
        <v>0.91156740000000003</v>
      </c>
      <c r="S13">
        <v>0.81357590000000002</v>
      </c>
      <c r="T13">
        <v>0.53504890000000005</v>
      </c>
      <c r="V13">
        <v>0.77311669999999999</v>
      </c>
      <c r="W13">
        <v>0.73735039999999996</v>
      </c>
      <c r="X13">
        <v>0.43038179999999998</v>
      </c>
      <c r="Y13">
        <v>72.524780255076095</v>
      </c>
      <c r="Z13">
        <v>15.662655735376481</v>
      </c>
      <c r="AF13" s="29">
        <f t="shared" si="0"/>
        <v>1.1790812434914419</v>
      </c>
      <c r="AG13" s="30">
        <f t="shared" si="1"/>
        <v>1.1033775800487802</v>
      </c>
      <c r="AH13" s="31">
        <f t="shared" si="2"/>
        <v>1.2431959251064986</v>
      </c>
      <c r="AJ13" s="32">
        <f t="shared" si="18"/>
        <v>1.2440210661759055</v>
      </c>
      <c r="AK13" s="32">
        <f t="shared" si="19"/>
        <v>1.1794911594269624</v>
      </c>
      <c r="AL13" s="32">
        <f t="shared" si="20"/>
        <v>1.1040879881018846</v>
      </c>
      <c r="AN13" s="34">
        <f t="shared" si="6"/>
        <v>4.6448796112386389E-3</v>
      </c>
      <c r="AO13" s="34">
        <f t="shared" si="7"/>
        <v>9.1304704929834387E-3</v>
      </c>
      <c r="AP13" s="34">
        <f t="shared" si="8"/>
        <v>2.3200148135975296E-3</v>
      </c>
      <c r="AQ13" s="66">
        <v>0</v>
      </c>
      <c r="AR13" s="66">
        <v>0.174572663134752</v>
      </c>
      <c r="AS13" s="66">
        <v>7.9673478743235188E-2</v>
      </c>
      <c r="AT13" s="75">
        <f t="shared" ref="AT13:AT20" si="24">AVERAGE(Y$12:Y$14)</f>
        <v>64.422452440085934</v>
      </c>
      <c r="AU13" s="34">
        <f>MAX(0, AP13-AVERAGE(AP$12:AP$14))</f>
        <v>3.3950319640112595E-5</v>
      </c>
      <c r="AV13" s="9"/>
      <c r="AW13" t="str">
        <f>G13</f>
        <v>Ward_1335</v>
      </c>
      <c r="AX13">
        <v>280.75229340716601</v>
      </c>
      <c r="AY13">
        <v>92.714087860347107</v>
      </c>
      <c r="AZ13">
        <v>188.038205546819</v>
      </c>
      <c r="BA13">
        <v>186.733190633757</v>
      </c>
      <c r="BB13">
        <v>64.546834044282505</v>
      </c>
      <c r="BC13">
        <v>128.872538547018</v>
      </c>
      <c r="BE13" t="str">
        <f>G13</f>
        <v>Ward_1335</v>
      </c>
      <c r="BF13" s="44">
        <f>AX13*scale_decompression!B$14+scale_decompression!B$15</f>
        <v>263.92270837481101</v>
      </c>
      <c r="BG13" s="44">
        <f>AY13*scale_decompression!C$14+scale_decompression!C$15</f>
        <v>97.051327876642844</v>
      </c>
      <c r="BH13" s="44">
        <f t="shared" si="10"/>
        <v>166.87138049816815</v>
      </c>
      <c r="BI13" s="44">
        <f t="shared" si="11"/>
        <v>180.48701812572693</v>
      </c>
      <c r="BJ13" s="44">
        <f>BB13*scale_decompression!F$14+scale_decompression!F$15</f>
        <v>62.981463531618552</v>
      </c>
      <c r="BK13" s="44">
        <f>BC13*scale_decompression!G$14+scale_decompression!G$15</f>
        <v>125.65031324921478</v>
      </c>
      <c r="BM13">
        <f t="shared" si="12"/>
        <v>4.6449159532774304E-3</v>
      </c>
      <c r="BN13">
        <f t="shared" si="13"/>
        <v>4.031663629946663E-3</v>
      </c>
      <c r="BO13" s="78">
        <f>AP13</f>
        <v>2.3200148135975296E-3</v>
      </c>
      <c r="BQ13" s="78">
        <f t="shared" si="14"/>
        <v>1.8726738712987651E-5</v>
      </c>
      <c r="BS13">
        <f>Z13</f>
        <v>15.662655735376481</v>
      </c>
      <c r="BT13" s="55">
        <f>C13/24</f>
        <v>1.1805555555555625E-2</v>
      </c>
      <c r="BU13" s="55">
        <f t="shared" si="15"/>
        <v>6.8588248189895368E-2</v>
      </c>
      <c r="BV13" s="55">
        <f t="shared" si="16"/>
        <v>5.9532777008342135E-2</v>
      </c>
      <c r="BW13" s="55">
        <f t="shared" si="17"/>
        <v>3.4258047602988992E-2</v>
      </c>
    </row>
    <row r="14" spans="1:75">
      <c r="A14" s="71"/>
      <c r="B14" s="71"/>
      <c r="C14" s="60">
        <v>0.28333333333333499</v>
      </c>
      <c r="D14">
        <v>1336</v>
      </c>
      <c r="E14">
        <v>191202</v>
      </c>
      <c r="F14">
        <v>14</v>
      </c>
      <c r="G14" t="s">
        <v>119</v>
      </c>
      <c r="H14">
        <v>0</v>
      </c>
      <c r="I14">
        <v>93.846999999999994</v>
      </c>
      <c r="J14">
        <v>86.551000000000002</v>
      </c>
      <c r="K14">
        <v>22.972999999999999</v>
      </c>
      <c r="L14">
        <v>6.4160000000000004</v>
      </c>
      <c r="M14">
        <v>7.5090000000000003</v>
      </c>
      <c r="N14">
        <v>1.1000000000000001</v>
      </c>
      <c r="O14">
        <v>1554.4</v>
      </c>
      <c r="P14" t="s">
        <v>120</v>
      </c>
      <c r="Q14" t="s">
        <v>121</v>
      </c>
      <c r="R14">
        <v>0.84280350000000004</v>
      </c>
      <c r="S14">
        <v>0.77135869999999995</v>
      </c>
      <c r="T14">
        <v>0.48343599999999998</v>
      </c>
      <c r="V14">
        <v>0.7731789</v>
      </c>
      <c r="W14">
        <v>0.7373786</v>
      </c>
      <c r="X14">
        <v>0.43038310000000002</v>
      </c>
      <c r="Y14">
        <v>43.893044353450598</v>
      </c>
      <c r="Z14">
        <v>18.67152229661049</v>
      </c>
      <c r="AF14" s="29">
        <f t="shared" si="0"/>
        <v>1.090049793133258</v>
      </c>
      <c r="AG14" s="30">
        <f t="shared" si="1"/>
        <v>1.0460822974792052</v>
      </c>
      <c r="AH14" s="31">
        <f t="shared" si="2"/>
        <v>1.123269013118777</v>
      </c>
      <c r="AJ14" s="32">
        <f t="shared" si="18"/>
        <v>1.1240375756727281</v>
      </c>
      <c r="AK14" s="32">
        <f t="shared" si="19"/>
        <v>1.0904316018323879</v>
      </c>
      <c r="AL14" s="32">
        <f t="shared" si="20"/>
        <v>1.0467439940640495</v>
      </c>
      <c r="AN14" s="34">
        <f t="shared" si="6"/>
        <v>4.1968897147036796E-3</v>
      </c>
      <c r="AO14" s="34">
        <f t="shared" si="7"/>
        <v>8.4410582356414833E-3</v>
      </c>
      <c r="AP14" s="34">
        <f t="shared" si="8"/>
        <v>2.199518152939766E-3</v>
      </c>
      <c r="AQ14" s="66">
        <v>0</v>
      </c>
      <c r="AR14" s="66">
        <v>0.17457266313475217</v>
      </c>
      <c r="AS14" s="66">
        <v>7.9673478743235188E-2</v>
      </c>
      <c r="AT14" s="75">
        <f t="shared" si="24"/>
        <v>64.422452440085934</v>
      </c>
      <c r="AU14" s="34">
        <f>MAX(0, AP14-AVERAGE(AP$12:AP$14))</f>
        <v>0</v>
      </c>
      <c r="AV14" s="9"/>
      <c r="AW14" t="str">
        <f>G14</f>
        <v>Ward_1336</v>
      </c>
      <c r="AX14">
        <v>152.26494741652601</v>
      </c>
      <c r="AY14">
        <v>35.7752800904507</v>
      </c>
      <c r="AZ14">
        <v>116.48966732607499</v>
      </c>
      <c r="BA14">
        <v>94.020113753488403</v>
      </c>
      <c r="BB14">
        <v>44.296760231856403</v>
      </c>
      <c r="BC14">
        <v>87.628266027582001</v>
      </c>
      <c r="BE14" t="str">
        <f>G14</f>
        <v>Ward_1336</v>
      </c>
      <c r="BF14" s="44">
        <f>AX14*scale_decompression!B$14+scale_decompression!B$15</f>
        <v>141.33917168938467</v>
      </c>
      <c r="BG14" s="44">
        <f>AY14*scale_decompression!C$14+scale_decompression!C$15</f>
        <v>37.666593391339511</v>
      </c>
      <c r="BH14" s="44">
        <f t="shared" si="10"/>
        <v>103.67257829804515</v>
      </c>
      <c r="BI14" s="44">
        <f t="shared" si="11"/>
        <v>89.502882540362094</v>
      </c>
      <c r="BJ14" s="44">
        <f>BB14*scale_decompression!F$14+scale_decompression!F$15</f>
        <v>42.689577092176293</v>
      </c>
      <c r="BK14" s="44">
        <f>BC14*scale_decompression!G$14+scale_decompression!G$15</f>
        <v>84.384280355782892</v>
      </c>
      <c r="BM14">
        <f t="shared" si="12"/>
        <v>4.1944214559584882E-3</v>
      </c>
      <c r="BN14">
        <f t="shared" si="13"/>
        <v>3.8134247307131728E-3</v>
      </c>
      <c r="BO14" s="78">
        <f>AP14</f>
        <v>2.199518152939766E-3</v>
      </c>
      <c r="BQ14" s="78">
        <f t="shared" si="14"/>
        <v>1.5995110511186053E-5</v>
      </c>
      <c r="BS14">
        <f>Z14</f>
        <v>18.67152229661049</v>
      </c>
      <c r="BT14" s="55">
        <f>C14/24</f>
        <v>1.1805555555555625E-2</v>
      </c>
      <c r="BU14" s="55">
        <f t="shared" si="15"/>
        <v>6.1936108796825873E-2</v>
      </c>
      <c r="BV14" s="55">
        <f t="shared" si="16"/>
        <v>5.6310194740786919E-2</v>
      </c>
      <c r="BW14" s="55">
        <f t="shared" si="17"/>
        <v>3.2478757094747013E-2</v>
      </c>
    </row>
    <row r="15" spans="1:75">
      <c r="A15" s="71"/>
      <c r="B15" s="71"/>
      <c r="C15" s="60">
        <v>11.733333333333331</v>
      </c>
      <c r="D15">
        <v>1337</v>
      </c>
      <c r="E15">
        <v>191202</v>
      </c>
      <c r="F15">
        <v>15</v>
      </c>
      <c r="G15" t="s">
        <v>122</v>
      </c>
      <c r="H15">
        <v>0</v>
      </c>
      <c r="I15">
        <v>605.83399999999995</v>
      </c>
      <c r="J15">
        <v>1158.5219999999999</v>
      </c>
      <c r="K15">
        <v>457.76400000000001</v>
      </c>
      <c r="L15">
        <v>5.2549999999999999</v>
      </c>
      <c r="M15">
        <v>6.1959999999999997</v>
      </c>
      <c r="N15">
        <v>1</v>
      </c>
      <c r="O15">
        <v>1553.3</v>
      </c>
      <c r="P15" t="s">
        <v>123</v>
      </c>
      <c r="Q15" t="s">
        <v>124</v>
      </c>
      <c r="R15">
        <v>1.2355685000000001</v>
      </c>
      <c r="S15">
        <v>1.5334376999999999</v>
      </c>
      <c r="T15">
        <v>0.9002734</v>
      </c>
      <c r="V15">
        <v>0.77322950000000001</v>
      </c>
      <c r="W15">
        <v>0.73737249999999999</v>
      </c>
      <c r="X15">
        <v>0.43036669999999999</v>
      </c>
      <c r="Y15">
        <v>488.65377134358198</v>
      </c>
      <c r="Z15">
        <v>15.19774844687336</v>
      </c>
      <c r="AF15" s="29">
        <f t="shared" si="0"/>
        <v>1.5979324379113835</v>
      </c>
      <c r="AG15" s="30">
        <f t="shared" si="1"/>
        <v>2.0795970828855159</v>
      </c>
      <c r="AH15" s="31">
        <f t="shared" si="2"/>
        <v>2.091875138108966</v>
      </c>
      <c r="AJ15" s="32">
        <f t="shared" si="18"/>
        <v>2.0927093883193613</v>
      </c>
      <c r="AK15" s="32">
        <f t="shared" si="19"/>
        <v>1.5983468791119628</v>
      </c>
      <c r="AL15" s="32">
        <f t="shared" si="20"/>
        <v>2.0803153334850104</v>
      </c>
      <c r="AN15" s="34">
        <f t="shared" si="6"/>
        <v>7.8136805190385863E-3</v>
      </c>
      <c r="AO15" s="34">
        <f t="shared" si="7"/>
        <v>1.2372843069357169E-2</v>
      </c>
      <c r="AP15" s="34">
        <f t="shared" si="8"/>
        <v>4.3713566696225448E-3</v>
      </c>
      <c r="AQ15" s="66">
        <v>0</v>
      </c>
      <c r="AR15" s="66">
        <v>0.17457266313475217</v>
      </c>
      <c r="AS15" s="66">
        <v>7.9673478743235188E-2</v>
      </c>
      <c r="AT15" s="75">
        <f t="shared" si="24"/>
        <v>64.422452440085934</v>
      </c>
      <c r="AU15" s="34">
        <f>MAX(0, AP15-AVERAGE(AP$12:AP$14))</f>
        <v>2.0852921756651277E-3</v>
      </c>
      <c r="AV15" s="9"/>
      <c r="AW15" t="str">
        <f>G15</f>
        <v>Ward_1337</v>
      </c>
      <c r="AX15">
        <v>599.43266306036901</v>
      </c>
      <c r="AY15">
        <v>656.40503268150599</v>
      </c>
      <c r="AZ15">
        <v>-56.972369621136799</v>
      </c>
      <c r="BA15">
        <v>627.91884787093795</v>
      </c>
      <c r="BB15">
        <v>60.162624275236603</v>
      </c>
      <c r="BC15">
        <v>119.88000551663499</v>
      </c>
      <c r="BE15" t="str">
        <f>G15</f>
        <v>Ward_1337</v>
      </c>
      <c r="BF15" s="44">
        <f>AX15*scale_decompression!B$14+scale_decompression!B$15</f>
        <v>567.9601720107587</v>
      </c>
      <c r="BG15" s="44">
        <f>AY15*scale_decompression!C$14+scale_decompression!C$15</f>
        <v>684.95680747947313</v>
      </c>
      <c r="BH15" s="44">
        <f t="shared" si="10"/>
        <v>-116.99663546871443</v>
      </c>
      <c r="BI15" s="44">
        <f t="shared" si="11"/>
        <v>626.45848974511591</v>
      </c>
      <c r="BJ15" s="44">
        <f>BB15*scale_decompression!F$14+scale_decompression!F$15</f>
        <v>58.588201186787906</v>
      </c>
      <c r="BK15" s="44">
        <f>BC15*scale_decompression!G$14+scale_decompression!G$15</f>
        <v>116.65303578112058</v>
      </c>
      <c r="BM15">
        <f t="shared" si="12"/>
        <v>5.7622536321395379E-3</v>
      </c>
      <c r="BN15">
        <f t="shared" si="13"/>
        <v>6.1922162674870641E-3</v>
      </c>
      <c r="BO15" s="78">
        <f>AP15</f>
        <v>4.3713566696225448E-3</v>
      </c>
      <c r="BQ15" s="78">
        <f t="shared" si="14"/>
        <v>3.5681120678320865E-5</v>
      </c>
      <c r="BS15">
        <f>Z15</f>
        <v>15.19774844687336</v>
      </c>
      <c r="BT15" s="55">
        <f>C15/24</f>
        <v>0.48888888888888876</v>
      </c>
      <c r="BU15" s="55">
        <f t="shared" si="15"/>
        <v>8.5087197751219867E-2</v>
      </c>
      <c r="BV15" s="55">
        <f t="shared" si="16"/>
        <v>9.1436157397042819E-2</v>
      </c>
      <c r="BW15" s="55">
        <f t="shared" si="17"/>
        <v>6.4548788223190864E-2</v>
      </c>
    </row>
    <row r="16" spans="1:75">
      <c r="A16" s="71"/>
      <c r="B16" s="71"/>
      <c r="C16" s="60">
        <v>11.733333333333331</v>
      </c>
      <c r="D16">
        <v>1338</v>
      </c>
      <c r="E16">
        <v>191202</v>
      </c>
      <c r="F16">
        <v>16</v>
      </c>
      <c r="G16" t="s">
        <v>125</v>
      </c>
      <c r="H16">
        <v>0</v>
      </c>
      <c r="I16">
        <v>652.904</v>
      </c>
      <c r="J16">
        <v>1375.278</v>
      </c>
      <c r="K16">
        <v>531.54999999999995</v>
      </c>
      <c r="L16">
        <v>4.9909999999999997</v>
      </c>
      <c r="M16">
        <v>5.8879999999999999</v>
      </c>
      <c r="N16">
        <v>1</v>
      </c>
      <c r="O16">
        <v>1553.2</v>
      </c>
      <c r="P16" t="s">
        <v>126</v>
      </c>
      <c r="Q16" t="s">
        <v>127</v>
      </c>
      <c r="R16">
        <v>1.2722348999999999</v>
      </c>
      <c r="S16">
        <v>1.6873070999999999</v>
      </c>
      <c r="T16">
        <v>0.96994619999999998</v>
      </c>
      <c r="V16">
        <v>0.77273190000000003</v>
      </c>
      <c r="W16">
        <v>0.73756149999999998</v>
      </c>
      <c r="X16">
        <v>0.4310638</v>
      </c>
      <c r="Y16">
        <v>564.40556675162304</v>
      </c>
      <c r="Z16">
        <v>14.52976512281877</v>
      </c>
      <c r="AF16" s="29">
        <f t="shared" si="0"/>
        <v>1.6464117761930106</v>
      </c>
      <c r="AG16" s="30">
        <f t="shared" si="1"/>
        <v>2.2876832643786313</v>
      </c>
      <c r="AH16" s="31">
        <f t="shared" si="2"/>
        <v>2.2501221396925466</v>
      </c>
      <c r="AJ16" s="32">
        <f t="shared" si="18"/>
        <v>2.2509713266310221</v>
      </c>
      <c r="AK16" s="32">
        <f t="shared" si="19"/>
        <v>1.6468336377039972</v>
      </c>
      <c r="AL16" s="32">
        <f t="shared" si="20"/>
        <v>2.2884143748057464</v>
      </c>
      <c r="AN16" s="34">
        <f t="shared" si="6"/>
        <v>8.4045930610252319E-3</v>
      </c>
      <c r="AO16" s="34">
        <f t="shared" si="7"/>
        <v>1.2748180277344437E-2</v>
      </c>
      <c r="AP16" s="34">
        <f t="shared" si="8"/>
        <v>4.8086341907642742E-3</v>
      </c>
      <c r="AQ16" s="66">
        <v>0</v>
      </c>
      <c r="AR16" s="66">
        <v>0.17457266313475217</v>
      </c>
      <c r="AS16" s="66">
        <v>7.9673478743235188E-2</v>
      </c>
      <c r="AT16" s="75">
        <f t="shared" si="24"/>
        <v>64.422452440085934</v>
      </c>
      <c r="AU16" s="34">
        <f>MAX(0, AP16-AVERAGE(AP$12:AP$14))</f>
        <v>2.5225696968068571E-3</v>
      </c>
      <c r="AV16" s="9"/>
      <c r="AW16" t="str">
        <f>G16</f>
        <v>Ward_1338</v>
      </c>
      <c r="AX16">
        <v>645.87114536788204</v>
      </c>
      <c r="AY16">
        <v>712.11805926547402</v>
      </c>
      <c r="AZ16">
        <v>-66.246913897591398</v>
      </c>
      <c r="BA16">
        <v>678.99460231667797</v>
      </c>
      <c r="BB16">
        <v>59.576116109240502</v>
      </c>
      <c r="BC16">
        <v>118.67964786286301</v>
      </c>
      <c r="BE16" t="str">
        <f>G16</f>
        <v>Ward_1338</v>
      </c>
      <c r="BF16" s="44">
        <f>AX16*scale_decompression!B$14+scale_decompression!B$15</f>
        <v>612.26487264620675</v>
      </c>
      <c r="BG16" s="44">
        <f>AY16*scale_decompression!C$14+scale_decompression!C$15</f>
        <v>743.06310475974033</v>
      </c>
      <c r="BH16" s="44">
        <f t="shared" si="10"/>
        <v>-130.79823211353357</v>
      </c>
      <c r="BI16" s="44">
        <f t="shared" si="11"/>
        <v>677.66398870297348</v>
      </c>
      <c r="BJ16" s="44">
        <f>BB16*scale_decompression!F$14+scale_decompression!F$15</f>
        <v>58.000481990777104</v>
      </c>
      <c r="BK16" s="44">
        <f>BC16*scale_decompression!G$14+scale_decompression!G$15</f>
        <v>115.45204482168263</v>
      </c>
      <c r="BM16">
        <f t="shared" si="12"/>
        <v>5.9250734069748101E-3</v>
      </c>
      <c r="BN16">
        <f t="shared" si="13"/>
        <v>6.4057569099920456E-3</v>
      </c>
      <c r="BO16" s="78">
        <f>AP16</f>
        <v>4.8086341907642742E-3</v>
      </c>
      <c r="BQ16" s="78">
        <f t="shared" si="14"/>
        <v>3.7954579918939004E-5</v>
      </c>
      <c r="BS16">
        <f>Z16</f>
        <v>14.52976512281877</v>
      </c>
      <c r="BT16" s="55">
        <f>C16/24</f>
        <v>0.48888888888888876</v>
      </c>
      <c r="BU16" s="55">
        <f t="shared" si="15"/>
        <v>8.7491444294958684E-2</v>
      </c>
      <c r="BV16" s="55">
        <f t="shared" si="16"/>
        <v>9.4589363770223145E-2</v>
      </c>
      <c r="BW16" s="55">
        <f t="shared" si="17"/>
        <v>7.1005761707666704E-2</v>
      </c>
    </row>
    <row r="17" spans="1:75">
      <c r="A17" s="71"/>
      <c r="B17" s="71"/>
      <c r="C17" s="60">
        <v>11.733333333333331</v>
      </c>
      <c r="D17">
        <v>1339</v>
      </c>
      <c r="E17">
        <v>191203</v>
      </c>
      <c r="F17">
        <v>3</v>
      </c>
      <c r="G17" t="s">
        <v>128</v>
      </c>
      <c r="H17">
        <v>0</v>
      </c>
      <c r="I17">
        <v>652.98099999999999</v>
      </c>
      <c r="J17">
        <v>914.89499999999998</v>
      </c>
      <c r="K17">
        <v>370.40600000000001</v>
      </c>
      <c r="L17">
        <v>5.9509999999999996</v>
      </c>
      <c r="M17">
        <v>7.0289999999999999</v>
      </c>
      <c r="N17">
        <v>0.8</v>
      </c>
      <c r="O17">
        <v>1557</v>
      </c>
      <c r="P17" t="s">
        <v>129</v>
      </c>
      <c r="Q17" t="s">
        <v>130</v>
      </c>
      <c r="R17">
        <v>1.2664694000000001</v>
      </c>
      <c r="S17">
        <v>1.3622824</v>
      </c>
      <c r="T17">
        <v>0.8739846</v>
      </c>
      <c r="V17">
        <v>0.77319530000000003</v>
      </c>
      <c r="W17">
        <v>0.73716130000000002</v>
      </c>
      <c r="X17">
        <v>0.43010110000000001</v>
      </c>
      <c r="Y17">
        <v>399.19178847135998</v>
      </c>
      <c r="Z17">
        <v>17.20753399220364</v>
      </c>
      <c r="AF17" s="29">
        <f t="shared" si="0"/>
        <v>1.6379683114990482</v>
      </c>
      <c r="AG17" s="30">
        <f t="shared" si="1"/>
        <v>1.8480112832835907</v>
      </c>
      <c r="AH17" s="31">
        <f t="shared" si="2"/>
        <v>2.0320445588258202</v>
      </c>
      <c r="AJ17" s="32">
        <f t="shared" si="18"/>
        <v>2.0328394303894584</v>
      </c>
      <c r="AK17" s="32">
        <f t="shared" si="19"/>
        <v>1.6383631900630997</v>
      </c>
      <c r="AL17" s="32">
        <f t="shared" si="20"/>
        <v>1.8486956307011759</v>
      </c>
      <c r="AN17" s="34">
        <f t="shared" si="6"/>
        <v>7.5901402957454555E-3</v>
      </c>
      <c r="AO17" s="34">
        <f>AK17*$AC$3</f>
        <v>1.2682610330821777E-2</v>
      </c>
      <c r="AP17" s="34">
        <f t="shared" si="8"/>
        <v>3.8846552949401078E-3</v>
      </c>
      <c r="AQ17" s="66">
        <v>0</v>
      </c>
      <c r="AR17" s="66">
        <v>0.17428295181305936</v>
      </c>
      <c r="AS17" s="66">
        <v>7.9680143728576971E-2</v>
      </c>
      <c r="AT17" s="75">
        <f t="shared" si="24"/>
        <v>64.422452440085934</v>
      </c>
      <c r="AU17" s="34">
        <f>MAX(0, AP17-AVERAGE(AP$12:AP$14))</f>
        <v>1.5985908009826908E-3</v>
      </c>
      <c r="AV17" s="9"/>
      <c r="AW17" t="str">
        <f>G17</f>
        <v>Ward_1339</v>
      </c>
      <c r="AX17">
        <v>684.70773052152197</v>
      </c>
      <c r="AY17">
        <v>655.43615618685897</v>
      </c>
      <c r="AZ17">
        <v>29.2715743346632</v>
      </c>
      <c r="BA17">
        <v>670.07194335419001</v>
      </c>
      <c r="BB17">
        <v>59.677102759706202</v>
      </c>
      <c r="BC17">
        <v>118.886284466441</v>
      </c>
      <c r="BE17" t="str">
        <f>G17</f>
        <v>Ward_1339</v>
      </c>
      <c r="BF17" s="44">
        <f>AX17*scale_decompression!B$14+scale_decompression!B$15</f>
        <v>649.31697240134304</v>
      </c>
      <c r="BG17" s="44">
        <f>AY17*scale_decompression!C$14+scale_decompression!C$15</f>
        <v>683.94631084919274</v>
      </c>
      <c r="BH17" s="44">
        <f t="shared" si="10"/>
        <v>-34.629338447849705</v>
      </c>
      <c r="BI17" s="44">
        <f t="shared" si="11"/>
        <v>666.63164162526789</v>
      </c>
      <c r="BJ17" s="44">
        <f>BB17*scale_decompression!F$14+scale_decompression!F$15</f>
        <v>58.101677159848151</v>
      </c>
      <c r="BK17" s="44">
        <f>BC17*scale_decompression!G$14+scale_decompression!G$15</f>
        <v>115.6587904462107</v>
      </c>
      <c r="BM17">
        <f t="shared" si="12"/>
        <v>6.061239873574935E-3</v>
      </c>
      <c r="BN17">
        <f t="shared" si="13"/>
        <v>6.1885026923707833E-3</v>
      </c>
      <c r="BO17" s="78">
        <f>AP17</f>
        <v>3.8846552949401078E-3</v>
      </c>
      <c r="BQ17" s="78">
        <f t="shared" si="14"/>
        <v>3.7509999276723633E-5</v>
      </c>
      <c r="BS17">
        <f>Z17</f>
        <v>17.20753399220364</v>
      </c>
      <c r="BT17" s="55">
        <f>C17/24</f>
        <v>0.48888888888888876</v>
      </c>
      <c r="BU17" s="55">
        <f t="shared" si="15"/>
        <v>8.9502119945552669E-2</v>
      </c>
      <c r="BV17" s="55">
        <f t="shared" si="16"/>
        <v>9.138132161221714E-2</v>
      </c>
      <c r="BW17" s="55">
        <f t="shared" si="17"/>
        <v>5.7362007016196565E-2</v>
      </c>
    </row>
    <row r="18" spans="1:75">
      <c r="A18" s="71"/>
      <c r="B18" s="71"/>
      <c r="C18" s="60">
        <v>24.083333333333329</v>
      </c>
      <c r="D18">
        <v>1340</v>
      </c>
      <c r="E18">
        <v>191203</v>
      </c>
      <c r="F18">
        <v>4</v>
      </c>
      <c r="G18" t="s">
        <v>131</v>
      </c>
      <c r="H18">
        <v>0</v>
      </c>
      <c r="I18">
        <v>816.995</v>
      </c>
      <c r="J18">
        <v>2246.2130000000002</v>
      </c>
      <c r="K18">
        <v>799.42200000000003</v>
      </c>
      <c r="L18">
        <v>5.8029999999999999</v>
      </c>
      <c r="M18">
        <v>6.87</v>
      </c>
      <c r="N18">
        <v>0.8</v>
      </c>
      <c r="O18">
        <v>1557.2</v>
      </c>
      <c r="P18" t="s">
        <v>132</v>
      </c>
      <c r="Q18" t="s">
        <v>133</v>
      </c>
      <c r="R18">
        <v>1.4040987</v>
      </c>
      <c r="S18">
        <v>2.3026390000000001</v>
      </c>
      <c r="T18">
        <v>1.2134924</v>
      </c>
      <c r="V18">
        <v>0.7731905</v>
      </c>
      <c r="W18">
        <v>0.73721170000000003</v>
      </c>
      <c r="X18">
        <v>0.43019160000000001</v>
      </c>
      <c r="Y18">
        <v>839.84501105661604</v>
      </c>
      <c r="Z18">
        <v>16.780165801529961</v>
      </c>
      <c r="AF18" s="29">
        <f t="shared" si="0"/>
        <v>1.8159802791162074</v>
      </c>
      <c r="AG18" s="30">
        <f t="shared" si="1"/>
        <v>3.123443374542211</v>
      </c>
      <c r="AH18" s="31">
        <f t="shared" si="2"/>
        <v>2.8208184446186304</v>
      </c>
      <c r="AJ18" s="32">
        <f t="shared" si="18"/>
        <v>2.8216216898025559</v>
      </c>
      <c r="AK18" s="32">
        <f t="shared" si="19"/>
        <v>1.8163793175512446</v>
      </c>
      <c r="AL18" s="32">
        <f t="shared" si="20"/>
        <v>3.1241349312570987</v>
      </c>
      <c r="AN18" s="34">
        <f t="shared" si="6"/>
        <v>1.0535266173490503E-2</v>
      </c>
      <c r="AO18" s="34">
        <f t="shared" ref="AO18:AO24" si="25">AK18*$AC$3</f>
        <v>1.406063761514271E-2</v>
      </c>
      <c r="AP18" s="34">
        <f t="shared" si="8"/>
        <v>6.5647298026080192E-3</v>
      </c>
      <c r="AQ18" s="66">
        <v>0</v>
      </c>
      <c r="AR18" s="66">
        <v>0.17428295181305936</v>
      </c>
      <c r="AS18" s="66">
        <v>7.9680143728576971E-2</v>
      </c>
      <c r="AT18" s="75">
        <f t="shared" si="24"/>
        <v>64.422452440085934</v>
      </c>
      <c r="AU18" s="34">
        <f>MAX(0, AP18-AVERAGE(AP$12:AP$14))</f>
        <v>4.2786653086506025E-3</v>
      </c>
      <c r="AV18" s="9"/>
      <c r="AW18" t="str">
        <f>G18</f>
        <v>Ward_1340</v>
      </c>
      <c r="AX18">
        <v>749.60081056505203</v>
      </c>
      <c r="AY18">
        <v>965.59668900529596</v>
      </c>
      <c r="AZ18">
        <v>-215.99587844024401</v>
      </c>
      <c r="BA18">
        <v>857.59874978517405</v>
      </c>
      <c r="BB18">
        <v>57.420394767892802</v>
      </c>
      <c r="BC18">
        <v>114.273065520033</v>
      </c>
      <c r="BE18" t="str">
        <f>G18</f>
        <v>Ward_1340</v>
      </c>
      <c r="BF18" s="44">
        <f>AX18*scale_decompression!B$14+scale_decompression!B$15</f>
        <v>711.22830846961131</v>
      </c>
      <c r="BG18" s="44">
        <f>AY18*scale_decompression!C$14+scale_decompression!C$15</f>
        <v>1007.4304442662104</v>
      </c>
      <c r="BH18" s="44">
        <f t="shared" si="10"/>
        <v>-296.20213579659912</v>
      </c>
      <c r="BI18" s="44">
        <f t="shared" si="11"/>
        <v>859.32937636791087</v>
      </c>
      <c r="BJ18" s="44">
        <f>BB18*scale_decompression!F$14+scale_decompression!F$15</f>
        <v>55.840309486770373</v>
      </c>
      <c r="BK18" s="44">
        <f>BC18*scale_decompression!G$14+scale_decompression!G$15</f>
        <v>111.04313757713983</v>
      </c>
      <c r="BM18">
        <f t="shared" si="12"/>
        <v>6.2887640336258223E-3</v>
      </c>
      <c r="BN18">
        <f t="shared" si="13"/>
        <v>7.3773068826783238E-3</v>
      </c>
      <c r="BO18" s="78">
        <f>AP18</f>
        <v>6.5647298026080192E-3</v>
      </c>
      <c r="BQ18" s="78">
        <f t="shared" si="14"/>
        <v>4.6394142188807674E-5</v>
      </c>
      <c r="BS18">
        <f>Z18</f>
        <v>16.780165801529961</v>
      </c>
      <c r="BT18" s="55">
        <f>C18/24</f>
        <v>1.0034722222222221</v>
      </c>
      <c r="BU18" s="55">
        <f t="shared" si="15"/>
        <v>9.2861811211388506E-2</v>
      </c>
      <c r="BV18" s="55">
        <f t="shared" si="16"/>
        <v>0.10893556751767176</v>
      </c>
      <c r="BW18" s="55">
        <f t="shared" si="17"/>
        <v>9.6936806075721998E-2</v>
      </c>
    </row>
    <row r="19" spans="1:75">
      <c r="A19" s="71"/>
      <c r="B19" s="71"/>
      <c r="C19" s="60">
        <v>24.083333333333329</v>
      </c>
      <c r="D19">
        <v>1341</v>
      </c>
      <c r="E19">
        <v>191203</v>
      </c>
      <c r="F19">
        <v>5</v>
      </c>
      <c r="G19" t="s">
        <v>134</v>
      </c>
      <c r="H19">
        <v>0</v>
      </c>
      <c r="I19">
        <v>723.93399999999997</v>
      </c>
      <c r="J19">
        <v>1452.798</v>
      </c>
      <c r="K19">
        <v>557.14099999999996</v>
      </c>
      <c r="L19">
        <v>5.3289999999999997</v>
      </c>
      <c r="M19">
        <v>6.3019999999999996</v>
      </c>
      <c r="N19">
        <v>0.9</v>
      </c>
      <c r="O19">
        <v>1556.8</v>
      </c>
      <c r="P19" t="s">
        <v>135</v>
      </c>
      <c r="Q19" t="s">
        <v>136</v>
      </c>
      <c r="R19">
        <v>1.3260411999999999</v>
      </c>
      <c r="S19">
        <v>1.7422162000000001</v>
      </c>
      <c r="T19">
        <v>1.0064647</v>
      </c>
      <c r="V19">
        <v>0.77318500000000001</v>
      </c>
      <c r="W19">
        <v>0.73716009999999998</v>
      </c>
      <c r="X19">
        <v>0.4300814</v>
      </c>
      <c r="Y19">
        <v>590.616706202675</v>
      </c>
      <c r="Z19">
        <v>15.51216085947954</v>
      </c>
      <c r="AF19" s="29">
        <f t="shared" si="0"/>
        <v>1.7150374101929033</v>
      </c>
      <c r="AG19" s="30">
        <f t="shared" si="1"/>
        <v>2.3634163053589039</v>
      </c>
      <c r="AH19" s="31">
        <f t="shared" si="2"/>
        <v>2.3401725812834502</v>
      </c>
      <c r="AJ19" s="32">
        <f t="shared" si="18"/>
        <v>2.3410026446837016</v>
      </c>
      <c r="AK19" s="32">
        <f t="shared" si="19"/>
        <v>1.7154497714579897</v>
      </c>
      <c r="AL19" s="32">
        <f t="shared" si="20"/>
        <v>2.3641309513097468</v>
      </c>
      <c r="AN19" s="34">
        <f t="shared" si="6"/>
        <v>8.7407486495164489E-3</v>
      </c>
      <c r="AO19" s="34">
        <f t="shared" si="25"/>
        <v>1.3279339480680736E-2</v>
      </c>
      <c r="AP19" s="34">
        <f t="shared" si="8"/>
        <v>4.9677370711661952E-3</v>
      </c>
      <c r="AQ19" s="66">
        <v>0</v>
      </c>
      <c r="AR19" s="66">
        <v>0.17428295181305936</v>
      </c>
      <c r="AS19" s="66">
        <v>7.9680143728576971E-2</v>
      </c>
      <c r="AT19" s="75">
        <f t="shared" si="24"/>
        <v>64.422452440085934</v>
      </c>
      <c r="AU19" s="34">
        <f>MAX(0, AP19-AVERAGE(AP$12:AP$14))</f>
        <v>2.6816725772087781E-3</v>
      </c>
      <c r="AV19" s="9"/>
      <c r="AW19" t="str">
        <f>G19</f>
        <v>Ward_1341</v>
      </c>
      <c r="AX19">
        <v>695.145987176723</v>
      </c>
      <c r="AY19">
        <v>807.405628708888</v>
      </c>
      <c r="AZ19">
        <v>-112.25964153216501</v>
      </c>
      <c r="BA19">
        <v>751.27580794280595</v>
      </c>
      <c r="BB19">
        <v>58.721939661181104</v>
      </c>
      <c r="BC19">
        <v>116.932590210393</v>
      </c>
      <c r="BE19" t="str">
        <f>G19</f>
        <v>Ward_1341</v>
      </c>
      <c r="BF19" s="44">
        <f>AX19*scale_decompression!B$14+scale_decompression!B$15</f>
        <v>659.27560613106414</v>
      </c>
      <c r="BG19" s="44">
        <f>AY19*scale_decompression!C$14+scale_decompression!C$15</f>
        <v>842.44395295057234</v>
      </c>
      <c r="BH19" s="44">
        <f t="shared" si="10"/>
        <v>-183.1683468195082</v>
      </c>
      <c r="BI19" s="44">
        <f t="shared" si="11"/>
        <v>750.85977954081818</v>
      </c>
      <c r="BJ19" s="44">
        <f>BB19*scale_decompression!F$14+scale_decompression!F$15</f>
        <v>57.144541827604392</v>
      </c>
      <c r="BK19" s="44">
        <f>BC19*scale_decompression!G$14+scale_decompression!G$15</f>
        <v>113.70406542600836</v>
      </c>
      <c r="BM19">
        <f t="shared" si="12"/>
        <v>6.0978378525316599E-3</v>
      </c>
      <c r="BN19">
        <f t="shared" si="13"/>
        <v>6.770981527093353E-3</v>
      </c>
      <c r="BO19" s="78">
        <f>AP19</f>
        <v>4.9677370711661952E-3</v>
      </c>
      <c r="BQ19" s="78">
        <f t="shared" si="14"/>
        <v>4.1288347454702469E-5</v>
      </c>
      <c r="BS19">
        <f>Z19</f>
        <v>15.51216085947954</v>
      </c>
      <c r="BT19" s="55">
        <f>C19/24</f>
        <v>1.0034722222222221</v>
      </c>
      <c r="BU19" s="55">
        <f t="shared" si="15"/>
        <v>9.0042536885101651E-2</v>
      </c>
      <c r="BV19" s="55">
        <f t="shared" si="16"/>
        <v>9.9982382058342811E-2</v>
      </c>
      <c r="BW19" s="55">
        <f t="shared" si="17"/>
        <v>7.3355123452529772E-2</v>
      </c>
    </row>
    <row r="20" spans="1:75">
      <c r="A20" s="71"/>
      <c r="B20" s="71"/>
      <c r="C20" s="60">
        <v>24.083333333333329</v>
      </c>
      <c r="D20">
        <v>1342</v>
      </c>
      <c r="E20">
        <v>191203</v>
      </c>
      <c r="F20">
        <v>6</v>
      </c>
      <c r="G20" t="s">
        <v>137</v>
      </c>
      <c r="H20">
        <v>0</v>
      </c>
      <c r="I20">
        <v>2274.4090000000001</v>
      </c>
      <c r="J20">
        <v>5847.51</v>
      </c>
      <c r="K20">
        <v>1644.828</v>
      </c>
      <c r="L20">
        <v>1.956</v>
      </c>
      <c r="M20">
        <v>2.3340000000000001</v>
      </c>
      <c r="N20">
        <v>0.8</v>
      </c>
      <c r="O20">
        <v>1555.9</v>
      </c>
      <c r="P20" t="s">
        <v>138</v>
      </c>
      <c r="Q20" t="s">
        <v>139</v>
      </c>
      <c r="R20">
        <v>2.5058372000000002</v>
      </c>
      <c r="S20">
        <v>4.8756721000000001</v>
      </c>
      <c r="T20">
        <v>2.5105859000000001</v>
      </c>
      <c r="V20">
        <v>0.77317250000000004</v>
      </c>
      <c r="W20">
        <v>0.73703320000000005</v>
      </c>
      <c r="X20">
        <v>0.42959789999999998</v>
      </c>
      <c r="Y20">
        <v>1714.0406658870299</v>
      </c>
      <c r="Z20">
        <v>5.6714804669241694</v>
      </c>
      <c r="AF20" s="29">
        <f t="shared" si="0"/>
        <v>3.2409807643184414</v>
      </c>
      <c r="AG20" s="30">
        <f t="shared" si="1"/>
        <v>6.6152679417969225</v>
      </c>
      <c r="AH20" s="31">
        <f t="shared" si="2"/>
        <v>5.8440367143321703</v>
      </c>
      <c r="AJ20" s="32">
        <f t="shared" si="18"/>
        <v>5.8450576170650539</v>
      </c>
      <c r="AK20" s="32">
        <f t="shared" si="19"/>
        <v>3.2414879312918732</v>
      </c>
      <c r="AL20" s="32">
        <f t="shared" si="20"/>
        <v>6.6161468915302066</v>
      </c>
      <c r="AN20" s="34">
        <f t="shared" si="6"/>
        <v>2.1824058844499988E-2</v>
      </c>
      <c r="AO20" s="34">
        <f t="shared" si="25"/>
        <v>2.5092438950031035E-2</v>
      </c>
      <c r="AP20" s="34">
        <f t="shared" si="8"/>
        <v>1.3902477848414814E-2</v>
      </c>
      <c r="AQ20" s="66">
        <v>0</v>
      </c>
      <c r="AR20" s="66">
        <v>0.17428295181305936</v>
      </c>
      <c r="AS20" s="66">
        <v>7.9680143728576971E-2</v>
      </c>
      <c r="AT20" s="75">
        <f t="shared" si="24"/>
        <v>64.422452440085934</v>
      </c>
      <c r="AU20" s="34">
        <f>MAX(0, AP20-AVERAGE(AP$12:AP$14))</f>
        <v>1.1616413354457397E-2</v>
      </c>
      <c r="AV20" s="9"/>
      <c r="AW20" t="str">
        <f>G20</f>
        <v>Ward_1342</v>
      </c>
      <c r="AX20">
        <v>1921.5749943139001</v>
      </c>
      <c r="AY20">
        <v>2796.9725317592502</v>
      </c>
      <c r="AZ20">
        <v>-875.39753744534505</v>
      </c>
      <c r="BA20">
        <v>2359.27376303658</v>
      </c>
      <c r="BB20">
        <v>31.058095348899201</v>
      </c>
      <c r="BC20">
        <v>61.066278424710198</v>
      </c>
      <c r="BE20" t="str">
        <f>G20</f>
        <v>Ward_1342</v>
      </c>
      <c r="BF20" s="44">
        <f>AX20*scale_decompression!B$14+scale_decompression!B$15</f>
        <v>1829.3519590150524</v>
      </c>
      <c r="BG20" s="44">
        <f>AY20*scale_decompression!C$14+scale_decompression!C$15</f>
        <v>2917.4769033394455</v>
      </c>
      <c r="BH20" s="44">
        <f t="shared" si="10"/>
        <v>-1088.124944324393</v>
      </c>
      <c r="BI20" s="44">
        <f t="shared" si="11"/>
        <v>2373.4144311772488</v>
      </c>
      <c r="BJ20" s="44">
        <f>BB20*scale_decompression!F$14+scale_decompression!F$15</f>
        <v>29.423576834441171</v>
      </c>
      <c r="BK20" s="44">
        <f>BC20*scale_decompression!G$14+scale_decompression!G$15</f>
        <v>57.808278715348891</v>
      </c>
      <c r="BM20">
        <f t="shared" si="12"/>
        <v>1.0397868449380317E-2</v>
      </c>
      <c r="BN20">
        <f t="shared" si="13"/>
        <v>1.4396727619772462E-2</v>
      </c>
      <c r="BO20" s="78">
        <f>AP20</f>
        <v>1.3902477848414814E-2</v>
      </c>
      <c r="BQ20" s="78">
        <f t="shared" si="14"/>
        <v>1.4969527989195427E-4</v>
      </c>
      <c r="BS20">
        <f>Z20</f>
        <v>5.6714804669241694</v>
      </c>
      <c r="BT20" s="55">
        <f>C20/24</f>
        <v>1.0034722222222221</v>
      </c>
      <c r="BU20" s="55">
        <f t="shared" si="15"/>
        <v>0.15353810252449654</v>
      </c>
      <c r="BV20" s="55">
        <f t="shared" si="16"/>
        <v>0.21258647885986784</v>
      </c>
      <c r="BW20" s="55">
        <f t="shared" si="17"/>
        <v>0.20528823572120394</v>
      </c>
    </row>
    <row r="21" spans="1:75">
      <c r="A21" s="71"/>
      <c r="B21" s="71" t="s">
        <v>78</v>
      </c>
      <c r="C21" s="60">
        <v>0.28333333333333499</v>
      </c>
      <c r="D21">
        <v>1343</v>
      </c>
      <c r="E21">
        <v>191205</v>
      </c>
      <c r="F21">
        <v>3</v>
      </c>
      <c r="G21" t="s">
        <v>140</v>
      </c>
      <c r="H21">
        <v>0</v>
      </c>
      <c r="I21">
        <v>6.6189999999999998</v>
      </c>
      <c r="J21">
        <v>60.923000000000002</v>
      </c>
      <c r="K21">
        <v>10.451000000000001</v>
      </c>
      <c r="L21">
        <v>4.657</v>
      </c>
      <c r="M21">
        <v>5.5419999999999998</v>
      </c>
      <c r="N21">
        <v>1</v>
      </c>
      <c r="O21">
        <v>1560.5</v>
      </c>
      <c r="P21" t="s">
        <v>141</v>
      </c>
      <c r="Q21" t="s">
        <v>142</v>
      </c>
      <c r="R21">
        <v>0.7786189</v>
      </c>
      <c r="S21">
        <v>0.75234080000000003</v>
      </c>
      <c r="T21">
        <v>0.43450290000000003</v>
      </c>
      <c r="V21">
        <v>0.77338039999999997</v>
      </c>
      <c r="W21">
        <v>0.73736999999999997</v>
      </c>
      <c r="X21">
        <v>0.43051089999999997</v>
      </c>
      <c r="Y21">
        <v>31.1162791917702</v>
      </c>
      <c r="Z21">
        <v>13.38404059222392</v>
      </c>
      <c r="AF21" s="29">
        <f t="shared" si="0"/>
        <v>1.0067735101639503</v>
      </c>
      <c r="AG21" s="30">
        <f t="shared" si="1"/>
        <v>1.0203029686588823</v>
      </c>
      <c r="AH21" s="31">
        <f t="shared" si="2"/>
        <v>1.0092727036644138</v>
      </c>
      <c r="AJ21" s="32">
        <f t="shared" si="18"/>
        <v>1.0101407878270516</v>
      </c>
      <c r="AK21" s="32">
        <f t="shared" si="19"/>
        <v>1.0072047594918914</v>
      </c>
      <c r="AL21" s="32">
        <f t="shared" si="20"/>
        <v>1.021050348716396</v>
      </c>
      <c r="AN21" s="34">
        <f t="shared" si="6"/>
        <v>3.7716261222822079E-3</v>
      </c>
      <c r="AO21" s="34">
        <f t="shared" si="25"/>
        <v>7.7967971726053912E-3</v>
      </c>
      <c r="AP21" s="34">
        <f t="shared" si="8"/>
        <v>2.1455282187458832E-3</v>
      </c>
      <c r="AQ21" s="66">
        <v>0</v>
      </c>
      <c r="AR21" s="66">
        <v>0.17394966632962505</v>
      </c>
      <c r="AS21" s="66">
        <v>7.9668397727372692E-2</v>
      </c>
      <c r="AT21" s="75">
        <f>AVERAGE(Y$21:Y$23)</f>
        <v>31.028781253146004</v>
      </c>
      <c r="AU21" s="34">
        <f>MAX(0, AP21-AVERAGE(AP$21:AP$23))</f>
        <v>2.8037586479985957E-7</v>
      </c>
      <c r="AV21" s="33"/>
      <c r="AW21" t="str">
        <f>G21</f>
        <v>Ward_1343</v>
      </c>
      <c r="AX21">
        <v>16.557160351015</v>
      </c>
      <c r="AY21">
        <v>-2.4118642471975198</v>
      </c>
      <c r="AZ21">
        <v>18.969024598212499</v>
      </c>
      <c r="BA21">
        <v>7.07264805190876</v>
      </c>
      <c r="BB21">
        <v>31.3029520392362</v>
      </c>
      <c r="BC21">
        <v>61.554672083771599</v>
      </c>
      <c r="BE21" t="str">
        <f>G21</f>
        <v>Ward_1343</v>
      </c>
      <c r="BF21" s="44">
        <f>AX21*scale_decompression!B$14+scale_decompression!B$15</f>
        <v>11.866962842803346</v>
      </c>
      <c r="BG21" s="44">
        <f>AY21*scale_decompression!C$14+scale_decompression!C$15</f>
        <v>-2.1609603643987239</v>
      </c>
      <c r="BH21" s="44">
        <f t="shared" si="10"/>
        <v>14.02792320720207</v>
      </c>
      <c r="BI21" s="44">
        <f t="shared" si="11"/>
        <v>4.8530012392023112</v>
      </c>
      <c r="BJ21" s="44">
        <f>BB21*scale_decompression!F$14+scale_decompression!F$15</f>
        <v>29.668939108192845</v>
      </c>
      <c r="BK21" s="44">
        <f>BC21*scale_decompression!G$14+scale_decompression!G$15</f>
        <v>58.296930049671104</v>
      </c>
      <c r="BM21">
        <f t="shared" si="12"/>
        <v>3.7186110884473021E-3</v>
      </c>
      <c r="BN21">
        <f t="shared" si="13"/>
        <v>3.6670584706608345E-3</v>
      </c>
      <c r="BO21" s="78">
        <f>AP21</f>
        <v>2.1455282187458832E-3</v>
      </c>
      <c r="BQ21" s="78">
        <f t="shared" si="14"/>
        <v>1.3636364290983985E-5</v>
      </c>
      <c r="BS21">
        <f>Z21</f>
        <v>13.38404059222392</v>
      </c>
      <c r="BT21" s="55">
        <f>C21/24</f>
        <v>1.1805555555555625E-2</v>
      </c>
      <c r="BU21" s="55">
        <f t="shared" si="15"/>
        <v>5.4910147529398531E-2</v>
      </c>
      <c r="BV21" s="55">
        <f t="shared" si="16"/>
        <v>5.4148905823597132E-2</v>
      </c>
      <c r="BW21" s="55">
        <f t="shared" si="17"/>
        <v>3.1681525230167575E-2</v>
      </c>
    </row>
    <row r="22" spans="1:75">
      <c r="A22" s="71"/>
      <c r="B22" s="71"/>
      <c r="C22" s="60">
        <v>0.28333333333333499</v>
      </c>
      <c r="D22">
        <v>1344</v>
      </c>
      <c r="E22">
        <v>191205</v>
      </c>
      <c r="F22">
        <v>4</v>
      </c>
      <c r="G22" t="s">
        <v>143</v>
      </c>
      <c r="H22">
        <v>0</v>
      </c>
      <c r="I22">
        <v>12.151</v>
      </c>
      <c r="J22">
        <v>65.084000000000003</v>
      </c>
      <c r="K22">
        <v>12.494</v>
      </c>
      <c r="L22">
        <v>3.9</v>
      </c>
      <c r="M22">
        <v>4.641</v>
      </c>
      <c r="N22">
        <v>1</v>
      </c>
      <c r="O22">
        <v>1560.5</v>
      </c>
      <c r="P22" t="s">
        <v>144</v>
      </c>
      <c r="Q22" t="s">
        <v>145</v>
      </c>
      <c r="R22">
        <v>0.78275450000000002</v>
      </c>
      <c r="S22">
        <v>0.75537069999999995</v>
      </c>
      <c r="T22">
        <v>0.43707669999999998</v>
      </c>
      <c r="V22">
        <v>0.77338050000000003</v>
      </c>
      <c r="W22">
        <v>0.73741009999999996</v>
      </c>
      <c r="X22">
        <v>0.43049399999999999</v>
      </c>
      <c r="Y22">
        <v>33.2073273539512</v>
      </c>
      <c r="Z22">
        <v>11.43350650130068</v>
      </c>
      <c r="AF22" s="29">
        <f t="shared" si="0"/>
        <v>1.0121208124590677</v>
      </c>
      <c r="AG22" s="30">
        <f t="shared" si="1"/>
        <v>1.0243563249269301</v>
      </c>
      <c r="AH22" s="31">
        <f t="shared" si="2"/>
        <v>1.0152910377380404</v>
      </c>
      <c r="AJ22" s="32">
        <f t="shared" si="18"/>
        <v>1.0162019518368783</v>
      </c>
      <c r="AK22" s="32">
        <f t="shared" si="19"/>
        <v>1.0125733389649563</v>
      </c>
      <c r="AL22" s="32">
        <f t="shared" si="20"/>
        <v>1.0251405795659168</v>
      </c>
      <c r="AN22" s="34">
        <f t="shared" si="6"/>
        <v>3.7942570711423911E-3</v>
      </c>
      <c r="AO22" s="34">
        <f t="shared" si="25"/>
        <v>7.8383554802504193E-3</v>
      </c>
      <c r="AP22" s="34">
        <f t="shared" si="8"/>
        <v>2.1541230012851222E-3</v>
      </c>
      <c r="AQ22" s="66">
        <v>0</v>
      </c>
      <c r="AR22" s="66">
        <v>0.17394966632962505</v>
      </c>
      <c r="AS22" s="66">
        <v>7.9668397727372692E-2</v>
      </c>
      <c r="AT22" s="75">
        <f t="shared" ref="AT22:AT29" si="26">AVERAGE(Y$21:Y$23)</f>
        <v>31.028781253146004</v>
      </c>
      <c r="AU22" s="34">
        <f>MAX(0, AP22-AVERAGE(AP$21:AP$23))</f>
        <v>8.8751584040387861E-6</v>
      </c>
      <c r="AV22" s="9"/>
      <c r="AW22" t="str">
        <f>G22</f>
        <v>Ward_1344</v>
      </c>
      <c r="AX22">
        <v>20.4819959057014</v>
      </c>
      <c r="AY22">
        <v>4.9714459192720097</v>
      </c>
      <c r="AZ22">
        <v>15.5105499864294</v>
      </c>
      <c r="BA22">
        <v>12.7267209124867</v>
      </c>
      <c r="BB22">
        <v>31.260598528306001</v>
      </c>
      <c r="BC22">
        <v>61.470185557120601</v>
      </c>
      <c r="BE22" t="str">
        <f>G22</f>
        <v>Ward_1344</v>
      </c>
      <c r="BF22" s="44">
        <f>AX22*scale_decompression!B$14+scale_decompression!B$15</f>
        <v>15.61145783172789</v>
      </c>
      <c r="BG22" s="44">
        <f>AY22*scale_decompression!C$14+scale_decompression!C$15</f>
        <v>5.5395154803070703</v>
      </c>
      <c r="BH22" s="44">
        <f t="shared" si="10"/>
        <v>10.07194235142082</v>
      </c>
      <c r="BI22" s="44">
        <f t="shared" si="11"/>
        <v>10.57548665601748</v>
      </c>
      <c r="BJ22" s="44">
        <f>BB22*scale_decompression!F$14+scale_decompression!F$15</f>
        <v>29.626498145158926</v>
      </c>
      <c r="BK22" s="44">
        <f>BC22*scale_decompression!G$14+scale_decompression!G$15</f>
        <v>58.212398948142059</v>
      </c>
      <c r="BM22">
        <f t="shared" si="12"/>
        <v>3.7323721075316002E-3</v>
      </c>
      <c r="BN22">
        <f t="shared" si="13"/>
        <v>3.6953577193901284E-3</v>
      </c>
      <c r="BO22" s="78">
        <f>AP22</f>
        <v>2.1541230012851222E-3</v>
      </c>
      <c r="BQ22" s="78">
        <f t="shared" si="14"/>
        <v>1.3792450079203302E-5</v>
      </c>
      <c r="BS22">
        <f>Z22</f>
        <v>11.43350650130068</v>
      </c>
      <c r="BT22" s="55">
        <f>C22/24</f>
        <v>1.1805555555555625E-2</v>
      </c>
      <c r="BU22" s="55">
        <f t="shared" si="15"/>
        <v>5.5113346941786989E-2</v>
      </c>
      <c r="BV22" s="55">
        <f t="shared" si="16"/>
        <v>5.4566781176984921E-2</v>
      </c>
      <c r="BW22" s="55">
        <f t="shared" si="17"/>
        <v>3.1808438415221768E-2</v>
      </c>
    </row>
    <row r="23" spans="1:75">
      <c r="A23" s="71"/>
      <c r="B23" s="71"/>
      <c r="C23" s="60">
        <v>0.28333333333333499</v>
      </c>
      <c r="D23">
        <v>1345</v>
      </c>
      <c r="E23">
        <v>191205</v>
      </c>
      <c r="F23">
        <v>5</v>
      </c>
      <c r="G23" t="s">
        <v>146</v>
      </c>
      <c r="H23">
        <v>0</v>
      </c>
      <c r="I23">
        <v>5.9569999999999999</v>
      </c>
      <c r="J23">
        <v>56.235999999999997</v>
      </c>
      <c r="K23">
        <v>8.1449999999999996</v>
      </c>
      <c r="L23">
        <v>4.7610000000000001</v>
      </c>
      <c r="M23">
        <v>5.6660000000000004</v>
      </c>
      <c r="N23">
        <v>1</v>
      </c>
      <c r="O23">
        <v>1560.3</v>
      </c>
      <c r="P23" t="s">
        <v>147</v>
      </c>
      <c r="Q23" t="s">
        <v>148</v>
      </c>
      <c r="R23">
        <v>0.77813529999999997</v>
      </c>
      <c r="S23">
        <v>0.74902950000000001</v>
      </c>
      <c r="T23">
        <v>0.43339660000000002</v>
      </c>
      <c r="V23">
        <v>0.77347540000000004</v>
      </c>
      <c r="W23">
        <v>0.73736619999999997</v>
      </c>
      <c r="X23">
        <v>0.43037540000000002</v>
      </c>
      <c r="Y23">
        <v>28.762737213716601</v>
      </c>
      <c r="Z23">
        <v>14.04486397563301</v>
      </c>
      <c r="AF23" s="29">
        <f t="shared" si="0"/>
        <v>1.0060246259932766</v>
      </c>
      <c r="AG23" s="30">
        <f t="shared" si="1"/>
        <v>1.01581751374012</v>
      </c>
      <c r="AH23" s="31">
        <f t="shared" si="2"/>
        <v>1.007019917959995</v>
      </c>
      <c r="AJ23" s="32">
        <f t="shared" si="18"/>
        <v>1.0078821179570254</v>
      </c>
      <c r="AK23" s="32">
        <f t="shared" si="19"/>
        <v>1.006452952168633</v>
      </c>
      <c r="AL23" s="32">
        <f t="shared" si="20"/>
        <v>1.0165598278049346</v>
      </c>
      <c r="AN23" s="34">
        <f t="shared" si="6"/>
        <v>3.7631927846860417E-3</v>
      </c>
      <c r="AO23" s="34">
        <f t="shared" si="25"/>
        <v>7.7909774133587389E-3</v>
      </c>
      <c r="AP23" s="34">
        <f t="shared" si="8"/>
        <v>2.1360923086122439E-3</v>
      </c>
      <c r="AQ23" s="66">
        <v>0</v>
      </c>
      <c r="AR23" s="66">
        <v>0.17394966632962505</v>
      </c>
      <c r="AS23" s="66">
        <v>7.9668397727372692E-2</v>
      </c>
      <c r="AT23" s="75">
        <f t="shared" si="26"/>
        <v>31.028781253146004</v>
      </c>
      <c r="AU23" s="34">
        <f>MAX(0, AP23-AVERAGE(AP$21:AP$23))</f>
        <v>0</v>
      </c>
      <c r="AV23" s="9"/>
      <c r="AW23" t="str">
        <f>G23</f>
        <v>Ward_1345</v>
      </c>
      <c r="AX23">
        <v>13.989072473253399</v>
      </c>
      <c r="AY23">
        <v>-1.19281754566902</v>
      </c>
      <c r="AZ23">
        <v>15.181890018922401</v>
      </c>
      <c r="BA23">
        <v>6.3981274637921999</v>
      </c>
      <c r="BB23">
        <v>29.0391737759272</v>
      </c>
      <c r="BC23">
        <v>57.0434631073093</v>
      </c>
      <c r="BE23" t="str">
        <f>G23</f>
        <v>Ward_1345</v>
      </c>
      <c r="BF23" s="44">
        <f>AX23*scale_decompression!B$14+scale_decompression!B$15</f>
        <v>9.4168749205427318</v>
      </c>
      <c r="BG23" s="44">
        <f>AY23*scale_decompression!C$14+scale_decompression!C$15</f>
        <v>-0.88954693775987348</v>
      </c>
      <c r="BH23" s="44">
        <f t="shared" si="10"/>
        <v>10.306421858302606</v>
      </c>
      <c r="BI23" s="44">
        <f t="shared" si="11"/>
        <v>4.2636639913914287</v>
      </c>
      <c r="BJ23" s="44">
        <f>BB23*scale_decompression!F$14+scale_decompression!F$15</f>
        <v>27.400486564827002</v>
      </c>
      <c r="BK23" s="44">
        <f>BC23*scale_decompression!G$14+scale_decompression!G$15</f>
        <v>53.783340970748391</v>
      </c>
      <c r="BM23">
        <f t="shared" si="12"/>
        <v>3.7096070153329946E-3</v>
      </c>
      <c r="BN23">
        <f t="shared" si="13"/>
        <v>3.6717309150037323E-3</v>
      </c>
      <c r="BO23" s="78">
        <f>AP23</f>
        <v>2.1360923086122439E-3</v>
      </c>
      <c r="BQ23" s="78">
        <f t="shared" si="14"/>
        <v>1.3620678760712881E-5</v>
      </c>
      <c r="BS23">
        <f>Z23</f>
        <v>14.04486397563301</v>
      </c>
      <c r="BT23" s="55">
        <f>C23/24</f>
        <v>1.1805555555555625E-2</v>
      </c>
      <c r="BU23" s="55">
        <f t="shared" si="15"/>
        <v>5.4777190634656803E-2</v>
      </c>
      <c r="BV23" s="55">
        <f t="shared" si="16"/>
        <v>5.4217900564399284E-2</v>
      </c>
      <c r="BW23" s="55">
        <f t="shared" si="17"/>
        <v>3.1542191698053397E-2</v>
      </c>
    </row>
    <row r="24" spans="1:75">
      <c r="A24" s="71"/>
      <c r="B24" s="71"/>
      <c r="C24" s="60">
        <v>11.75</v>
      </c>
      <c r="D24">
        <v>1346</v>
      </c>
      <c r="E24">
        <v>191205</v>
      </c>
      <c r="F24">
        <v>6</v>
      </c>
      <c r="G24" t="s">
        <v>149</v>
      </c>
      <c r="H24">
        <v>0</v>
      </c>
      <c r="I24">
        <v>187.43899999999999</v>
      </c>
      <c r="J24">
        <v>70.894000000000005</v>
      </c>
      <c r="K24">
        <v>15.340999999999999</v>
      </c>
      <c r="L24">
        <v>3.5859999999999999</v>
      </c>
      <c r="M24">
        <v>4.2709999999999999</v>
      </c>
      <c r="N24">
        <v>1</v>
      </c>
      <c r="O24">
        <v>1559.5</v>
      </c>
      <c r="P24" t="s">
        <v>150</v>
      </c>
      <c r="Q24" t="s">
        <v>151</v>
      </c>
      <c r="R24">
        <v>0.91135820000000001</v>
      </c>
      <c r="S24">
        <v>0.76143300000000003</v>
      </c>
      <c r="T24">
        <v>0.50536579999999998</v>
      </c>
      <c r="V24">
        <v>0.77345989999999998</v>
      </c>
      <c r="W24">
        <v>0.73736380000000001</v>
      </c>
      <c r="X24">
        <v>0.4303189</v>
      </c>
      <c r="Y24">
        <v>36.126944252372397</v>
      </c>
      <c r="Z24">
        <v>10.245250607460299</v>
      </c>
      <c r="AF24" s="29">
        <f t="shared" si="0"/>
        <v>1.1782875880184609</v>
      </c>
      <c r="AG24" s="30">
        <f t="shared" si="1"/>
        <v>1.0326422316907882</v>
      </c>
      <c r="AH24" s="31">
        <f t="shared" si="2"/>
        <v>1.1743983357458851</v>
      </c>
      <c r="AJ24" s="32">
        <f t="shared" si="18"/>
        <v>1.1753270154985762</v>
      </c>
      <c r="AK24" s="32">
        <f t="shared" si="19"/>
        <v>1.1787489401965761</v>
      </c>
      <c r="AL24" s="32">
        <f t="shared" si="20"/>
        <v>1.0334417817308084</v>
      </c>
      <c r="AN24" s="34">
        <f t="shared" si="6"/>
        <v>4.388392318474898E-3</v>
      </c>
      <c r="AO24" s="34">
        <f t="shared" si="25"/>
        <v>9.1247249554029276E-3</v>
      </c>
      <c r="AP24" s="34">
        <f t="shared" si="8"/>
        <v>2.1715662777275421E-3</v>
      </c>
      <c r="AQ24" s="66">
        <v>0</v>
      </c>
      <c r="AR24" s="66">
        <v>0.17394966632962505</v>
      </c>
      <c r="AS24" s="66">
        <v>7.9668397727372692E-2</v>
      </c>
      <c r="AT24" s="75">
        <f t="shared" si="26"/>
        <v>31.028781253146004</v>
      </c>
      <c r="AU24" s="34">
        <f>MAX(0, AP24-AVERAGE(AP$21:AP$23))</f>
        <v>2.6318434846458755E-5</v>
      </c>
      <c r="AV24" s="9"/>
      <c r="AW24" t="str">
        <f>G24</f>
        <v>Ward_1346</v>
      </c>
      <c r="AX24">
        <v>193.489147554163</v>
      </c>
      <c r="AY24">
        <v>182.00013744981899</v>
      </c>
      <c r="AZ24">
        <v>11.4890101043438</v>
      </c>
      <c r="BA24">
        <v>187.744642501991</v>
      </c>
      <c r="BB24">
        <v>29.846272929156399</v>
      </c>
      <c r="BC24">
        <v>58.650766444725697</v>
      </c>
      <c r="BE24" t="str">
        <f>G24</f>
        <v>Ward_1346</v>
      </c>
      <c r="BF24" s="44">
        <f>AX24*scale_decompression!B$14+scale_decompression!B$15</f>
        <v>180.66917894369834</v>
      </c>
      <c r="BG24" s="44">
        <f>AY24*scale_decompression!C$14+scale_decompression!C$15</f>
        <v>190.17284825585438</v>
      </c>
      <c r="BH24" s="44">
        <f t="shared" si="10"/>
        <v>-9.5036693121560347</v>
      </c>
      <c r="BI24" s="44">
        <f t="shared" si="11"/>
        <v>185.42101359977636</v>
      </c>
      <c r="BJ24" s="44">
        <f>BB24*scale_decompression!F$14+scale_decompression!F$15</f>
        <v>28.20925222733274</v>
      </c>
      <c r="BK24" s="44">
        <f>BC24*scale_decompression!G$14+scale_decompression!G$15</f>
        <v>55.391492317345474</v>
      </c>
      <c r="BM24">
        <f t="shared" si="12"/>
        <v>4.3389592326180913E-3</v>
      </c>
      <c r="BN24">
        <f t="shared" si="13"/>
        <v>4.3738852173402648E-3</v>
      </c>
      <c r="BO24" s="78">
        <f>AP24</f>
        <v>2.1715662777275421E-3</v>
      </c>
      <c r="BQ24" s="78">
        <f t="shared" si="14"/>
        <v>1.8978109646190328E-5</v>
      </c>
      <c r="BS24">
        <f>Z24</f>
        <v>10.245250607460299</v>
      </c>
      <c r="BT24" s="55">
        <f>C24/24</f>
        <v>0.48958333333333331</v>
      </c>
      <c r="BU24" s="55">
        <f t="shared" si="15"/>
        <v>6.407039776955735E-2</v>
      </c>
      <c r="BV24" s="55">
        <f t="shared" si="16"/>
        <v>6.4586125531371996E-2</v>
      </c>
      <c r="BW24" s="55">
        <f t="shared" si="17"/>
        <v>3.2066011164849993E-2</v>
      </c>
    </row>
    <row r="25" spans="1:75">
      <c r="A25" s="71"/>
      <c r="B25" s="71"/>
      <c r="C25" s="60">
        <v>11.75</v>
      </c>
      <c r="D25">
        <v>1347</v>
      </c>
      <c r="E25">
        <v>191205</v>
      </c>
      <c r="F25">
        <v>7</v>
      </c>
      <c r="G25" t="s">
        <v>152</v>
      </c>
      <c r="H25">
        <v>0</v>
      </c>
      <c r="I25">
        <v>107.66</v>
      </c>
      <c r="J25">
        <v>68.861999999999995</v>
      </c>
      <c r="K25">
        <v>14.346</v>
      </c>
      <c r="L25">
        <v>4.4630000000000001</v>
      </c>
      <c r="M25">
        <v>5.3140000000000001</v>
      </c>
      <c r="N25">
        <v>1</v>
      </c>
      <c r="O25">
        <v>1559.4</v>
      </c>
      <c r="P25" t="s">
        <v>153</v>
      </c>
      <c r="Q25" t="s">
        <v>154</v>
      </c>
      <c r="R25">
        <v>0.85287610000000003</v>
      </c>
      <c r="S25">
        <v>0.7590538</v>
      </c>
      <c r="T25">
        <v>0.47454020000000002</v>
      </c>
      <c r="V25">
        <v>0.77346029999999999</v>
      </c>
      <c r="W25">
        <v>0.73737050000000004</v>
      </c>
      <c r="X25">
        <v>0.4303689</v>
      </c>
      <c r="Y25">
        <v>35.098428394138402</v>
      </c>
      <c r="Z25">
        <v>13.167256090972341</v>
      </c>
      <c r="AF25" s="29">
        <f t="shared" si="0"/>
        <v>1.1026759873777621</v>
      </c>
      <c r="AG25" s="30">
        <f t="shared" si="1"/>
        <v>1.0294062482835968</v>
      </c>
      <c r="AH25" s="31">
        <f t="shared" si="2"/>
        <v>1.1026359014324687</v>
      </c>
      <c r="AJ25" s="32">
        <f t="shared" si="18"/>
        <v>1.103514961827105</v>
      </c>
      <c r="AK25" s="32">
        <f t="shared" si="19"/>
        <v>1.1031126895095629</v>
      </c>
      <c r="AL25" s="32">
        <f t="shared" si="20"/>
        <v>1.030163078365953</v>
      </c>
      <c r="AN25" s="34">
        <f t="shared" ref="AN25" si="27">AJ25*$AB$3</f>
        <v>4.1202631420413005E-3</v>
      </c>
      <c r="AO25" s="34">
        <f t="shared" ref="AO25" si="28">AK25*$AC$3</f>
        <v>8.5392228517388469E-3</v>
      </c>
      <c r="AP25" s="34">
        <f t="shared" ref="AP25" si="29">AL25*$AD$3</f>
        <v>2.1646767540140078E-3</v>
      </c>
      <c r="AQ25" s="66">
        <v>0</v>
      </c>
      <c r="AR25" s="66">
        <v>0.17394966632962505</v>
      </c>
      <c r="AS25" s="66">
        <v>7.9668397727372692E-2</v>
      </c>
      <c r="AT25" s="75">
        <f t="shared" si="26"/>
        <v>31.028781253146004</v>
      </c>
      <c r="AU25" s="34">
        <f>MAX(0, AP25-AVERAGE(AP$21:AP$23))</f>
        <v>1.942891113292447E-5</v>
      </c>
      <c r="AV25" s="9"/>
      <c r="AW25" t="str">
        <f>G25</f>
        <v>Ward_1347</v>
      </c>
      <c r="AX25">
        <v>115.19583627713099</v>
      </c>
      <c r="AY25">
        <v>100.968993404432</v>
      </c>
      <c r="AZ25">
        <v>14.2268428726988</v>
      </c>
      <c r="BA25">
        <v>108.082414840781</v>
      </c>
      <c r="BB25">
        <v>30.5155446553775</v>
      </c>
      <c r="BC25">
        <v>59.984488818056498</v>
      </c>
      <c r="BE25" t="str">
        <f>G25</f>
        <v>Ward_1347</v>
      </c>
      <c r="BF25" s="44">
        <f>AX25*scale_decompression!B$14+scale_decompression!B$15</f>
        <v>105.97333305198921</v>
      </c>
      <c r="BG25" s="44">
        <f>AY25*scale_decompression!C$14+scale_decompression!C$15</f>
        <v>105.66084031880391</v>
      </c>
      <c r="BH25" s="44">
        <f t="shared" si="10"/>
        <v>0.31249273318530868</v>
      </c>
      <c r="BI25" s="44">
        <f t="shared" si="11"/>
        <v>105.81708668539656</v>
      </c>
      <c r="BJ25" s="44">
        <f>BB25*scale_decompression!F$14+scale_decompression!F$15</f>
        <v>28.879905874890039</v>
      </c>
      <c r="BK25" s="44">
        <f>BC25*scale_decompression!G$14+scale_decompression!G$15</f>
        <v>56.725918359231386</v>
      </c>
      <c r="BM25">
        <f t="shared" si="12"/>
        <v>4.0644519989660602E-3</v>
      </c>
      <c r="BN25">
        <f t="shared" si="13"/>
        <v>4.0633035881716042E-3</v>
      </c>
      <c r="BO25" s="78">
        <f>AP25</f>
        <v>2.1646767540140078E-3</v>
      </c>
      <c r="BQ25" s="78">
        <f t="shared" si="14"/>
        <v>1.6515102391350041E-5</v>
      </c>
      <c r="BS25">
        <f>Z25</f>
        <v>13.167256090972341</v>
      </c>
      <c r="BT25" s="55">
        <f>C25/24</f>
        <v>0.48958333333333331</v>
      </c>
      <c r="BU25" s="55">
        <f t="shared" si="15"/>
        <v>6.0016940083555043E-2</v>
      </c>
      <c r="BV25" s="55">
        <f t="shared" si="16"/>
        <v>5.9999982298874675E-2</v>
      </c>
      <c r="BW25" s="55">
        <f t="shared" si="17"/>
        <v>3.1964278352646869E-2</v>
      </c>
    </row>
    <row r="26" spans="1:75">
      <c r="A26" s="71"/>
      <c r="B26" s="71"/>
      <c r="C26" s="60">
        <v>11.75</v>
      </c>
      <c r="D26">
        <v>1348</v>
      </c>
      <c r="E26">
        <v>191205</v>
      </c>
      <c r="F26">
        <v>8</v>
      </c>
      <c r="G26" t="s">
        <v>155</v>
      </c>
      <c r="H26">
        <v>0</v>
      </c>
      <c r="I26">
        <v>90.135999999999996</v>
      </c>
      <c r="J26">
        <v>66.671999999999997</v>
      </c>
      <c r="K26">
        <v>13.273</v>
      </c>
      <c r="L26">
        <v>5.2169999999999996</v>
      </c>
      <c r="M26">
        <v>6.2130000000000001</v>
      </c>
      <c r="N26">
        <v>1</v>
      </c>
      <c r="O26">
        <v>1558.9</v>
      </c>
      <c r="P26" t="s">
        <v>156</v>
      </c>
      <c r="Q26" t="s">
        <v>157</v>
      </c>
      <c r="R26">
        <v>0.8399799</v>
      </c>
      <c r="S26">
        <v>0.75732770000000005</v>
      </c>
      <c r="T26">
        <v>0.46752169999999998</v>
      </c>
      <c r="V26">
        <v>0.77344619999999997</v>
      </c>
      <c r="W26">
        <v>0.73738769999999998</v>
      </c>
      <c r="X26">
        <v>0.43036619999999998</v>
      </c>
      <c r="Y26">
        <v>33.996152582254901</v>
      </c>
      <c r="Z26">
        <v>15.18663327810083</v>
      </c>
      <c r="AF26" s="29">
        <f t="shared" si="0"/>
        <v>1.0860224020752833</v>
      </c>
      <c r="AG26" s="30">
        <f t="shared" si="1"/>
        <v>1.0270414057625319</v>
      </c>
      <c r="AH26" s="31">
        <f t="shared" si="2"/>
        <v>1.0863346145677797</v>
      </c>
      <c r="AJ26" s="32">
        <f t="shared" si="18"/>
        <v>1.0871710147617624</v>
      </c>
      <c r="AK26" s="32">
        <f t="shared" si="19"/>
        <v>1.0864379113508456</v>
      </c>
      <c r="AL26" s="32">
        <f t="shared" si="20"/>
        <v>1.0277615073978201</v>
      </c>
      <c r="AN26" s="34">
        <f t="shared" ref="AN26:AN29" si="30">AJ26*$AB$3</f>
        <v>4.0592387200639969E-3</v>
      </c>
      <c r="AO26" s="34">
        <f t="shared" ref="AO26:AO29" si="31">AK26*$AC$3</f>
        <v>8.4101429779827944E-3</v>
      </c>
      <c r="AP26" s="34">
        <f t="shared" ref="AP26:AP29" si="32">AL26*$AD$3</f>
        <v>2.1596303444143955E-3</v>
      </c>
      <c r="AQ26" s="66">
        <v>0</v>
      </c>
      <c r="AR26" s="66">
        <v>0.17394966632962505</v>
      </c>
      <c r="AS26" s="66">
        <v>7.9668397727372692E-2</v>
      </c>
      <c r="AT26" s="75">
        <f t="shared" si="26"/>
        <v>31.028781253146004</v>
      </c>
      <c r="AU26" s="34">
        <f>MAX(0, AP26-AVERAGE(AP$21:AP$23))</f>
        <v>1.4382501533312126E-5</v>
      </c>
      <c r="AV26" s="9"/>
      <c r="AW26" t="str">
        <f>G26</f>
        <v>Ward_1348</v>
      </c>
      <c r="AX26">
        <v>98.519500813145797</v>
      </c>
      <c r="AY26">
        <v>82.521225117914597</v>
      </c>
      <c r="AZ26">
        <v>15.9982756952312</v>
      </c>
      <c r="BA26">
        <v>90.520362965530197</v>
      </c>
      <c r="BB26">
        <v>30.657407468412501</v>
      </c>
      <c r="BC26">
        <v>60.267296932797002</v>
      </c>
      <c r="BE26" t="str">
        <f>G26</f>
        <v>Ward_1348</v>
      </c>
      <c r="BF26" s="44">
        <f>AX26*scale_decompression!B$14+scale_decompression!B$15</f>
        <v>90.063251289721165</v>
      </c>
      <c r="BG26" s="44">
        <f>AY26*scale_decompression!C$14+scale_decompression!C$15</f>
        <v>86.420609192636292</v>
      </c>
      <c r="BH26" s="44">
        <f t="shared" si="10"/>
        <v>3.6426420970848739</v>
      </c>
      <c r="BI26" s="44">
        <f t="shared" si="11"/>
        <v>88.241930241178721</v>
      </c>
      <c r="BJ26" s="44">
        <f>BB26*scale_decompression!F$14+scale_decompression!F$15</f>
        <v>29.022061608185176</v>
      </c>
      <c r="BK26" s="44">
        <f>BC26*scale_decompression!G$14+scale_decompression!G$15</f>
        <v>57.008875682818832</v>
      </c>
      <c r="BM26">
        <f t="shared" si="12"/>
        <v>4.0059824484897253E-3</v>
      </c>
      <c r="BN26">
        <f t="shared" si="13"/>
        <v>3.9925957387829383E-3</v>
      </c>
      <c r="BO26" s="78">
        <f>AP26</f>
        <v>2.1596303444143955E-3</v>
      </c>
      <c r="BQ26" s="78">
        <f t="shared" si="14"/>
        <v>1.5994268453479318E-5</v>
      </c>
      <c r="BS26">
        <f>Z26</f>
        <v>15.18663327810083</v>
      </c>
      <c r="BT26" s="55">
        <f>C26/24</f>
        <v>0.48958333333333331</v>
      </c>
      <c r="BU26" s="55">
        <f t="shared" si="15"/>
        <v>5.9153560836231356E-2</v>
      </c>
      <c r="BV26" s="55">
        <f t="shared" si="16"/>
        <v>5.8955888590479018E-2</v>
      </c>
      <c r="BW26" s="55">
        <f t="shared" si="17"/>
        <v>3.1889761526601425E-2</v>
      </c>
    </row>
    <row r="27" spans="1:75">
      <c r="A27" s="71"/>
      <c r="B27" s="71"/>
      <c r="C27" s="60">
        <v>24.083333333333329</v>
      </c>
      <c r="D27">
        <v>1349</v>
      </c>
      <c r="E27">
        <v>191205</v>
      </c>
      <c r="F27">
        <v>9</v>
      </c>
      <c r="G27" t="s">
        <v>158</v>
      </c>
      <c r="H27">
        <v>0</v>
      </c>
      <c r="I27">
        <v>201.68100000000001</v>
      </c>
      <c r="J27">
        <v>67.924999999999997</v>
      </c>
      <c r="K27">
        <v>13.887</v>
      </c>
      <c r="L27">
        <v>5.2629999999999999</v>
      </c>
      <c r="M27">
        <v>6.2690000000000001</v>
      </c>
      <c r="N27">
        <v>1</v>
      </c>
      <c r="O27">
        <v>1558.4</v>
      </c>
      <c r="P27" t="s">
        <v>159</v>
      </c>
      <c r="Q27" t="s">
        <v>160</v>
      </c>
      <c r="R27">
        <v>0.92178990000000005</v>
      </c>
      <c r="S27">
        <v>0.75953859999999995</v>
      </c>
      <c r="T27">
        <v>0.51040070000000004</v>
      </c>
      <c r="V27">
        <v>0.77350870000000005</v>
      </c>
      <c r="W27">
        <v>0.73738289999999995</v>
      </c>
      <c r="X27">
        <v>0.4303553</v>
      </c>
      <c r="Y27">
        <v>34.630734846640799</v>
      </c>
      <c r="Z27">
        <v>15.62673874829043</v>
      </c>
      <c r="AF27" s="29">
        <f t="shared" si="0"/>
        <v>1.1916994598767925</v>
      </c>
      <c r="AG27" s="30">
        <f t="shared" si="1"/>
        <v>1.0300463978755134</v>
      </c>
      <c r="AH27" s="31">
        <f t="shared" si="2"/>
        <v>1.1859984064330102</v>
      </c>
      <c r="AJ27" s="32">
        <f t="shared" si="18"/>
        <v>1.1868322040152819</v>
      </c>
      <c r="AK27" s="32">
        <f t="shared" si="19"/>
        <v>1.1921136762194806</v>
      </c>
      <c r="AL27" s="32">
        <f t="shared" si="20"/>
        <v>1.0307642587832617</v>
      </c>
      <c r="AN27" s="34">
        <f t="shared" si="30"/>
        <v>4.4313499636609056E-3</v>
      </c>
      <c r="AO27" s="34">
        <f t="shared" si="31"/>
        <v>9.2281817104013526E-3</v>
      </c>
      <c r="AP27" s="34">
        <f t="shared" si="32"/>
        <v>2.1659400115522035E-3</v>
      </c>
      <c r="AQ27" s="66">
        <v>0</v>
      </c>
      <c r="AR27" s="66">
        <v>0.17394966632962505</v>
      </c>
      <c r="AS27" s="66">
        <v>7.9668397727372692E-2</v>
      </c>
      <c r="AT27" s="75">
        <f t="shared" si="26"/>
        <v>31.028781253146004</v>
      </c>
      <c r="AU27" s="34">
        <f>MAX(0, AP27-AVERAGE(AP$21:AP$23))</f>
        <v>2.0692168671120146E-5</v>
      </c>
      <c r="AV27" s="9"/>
      <c r="AW27" t="str">
        <f>G27</f>
        <v>Ward_1349</v>
      </c>
      <c r="AX27">
        <v>208.19602848658201</v>
      </c>
      <c r="AY27">
        <v>195.44597093715399</v>
      </c>
      <c r="AZ27">
        <v>12.750057549428499</v>
      </c>
      <c r="BA27">
        <v>201.82099971186801</v>
      </c>
      <c r="BB27">
        <v>29.723346986008</v>
      </c>
      <c r="BC27">
        <v>58.405888399728198</v>
      </c>
      <c r="BE27" t="str">
        <f>G27</f>
        <v>Ward_1349</v>
      </c>
      <c r="BF27" s="44">
        <f>AX27*scale_decompression!B$14+scale_decompression!B$15</f>
        <v>194.7002997860474</v>
      </c>
      <c r="BG27" s="44">
        <f>AY27*scale_decompression!C$14+scale_decompression!C$15</f>
        <v>204.19627591183604</v>
      </c>
      <c r="BH27" s="44">
        <f t="shared" si="10"/>
        <v>-9.4959761257886441</v>
      </c>
      <c r="BI27" s="44">
        <f t="shared" si="11"/>
        <v>199.44828784894173</v>
      </c>
      <c r="BJ27" s="44">
        <f>BB27*scale_decompression!F$14+scale_decompression!F$15</f>
        <v>28.086072465029947</v>
      </c>
      <c r="BK27" s="44">
        <f>BC27*scale_decompression!G$14+scale_decompression!G$15</f>
        <v>55.146485075310004</v>
      </c>
      <c r="BM27">
        <f t="shared" si="12"/>
        <v>4.3905236017137243E-3</v>
      </c>
      <c r="BN27">
        <f t="shared" si="13"/>
        <v>4.4254213139759977E-3</v>
      </c>
      <c r="BO27" s="78">
        <f>AP27</f>
        <v>2.1659400115522035E-3</v>
      </c>
      <c r="BQ27" s="78">
        <f t="shared" si="14"/>
        <v>1.9429916726538579E-5</v>
      </c>
      <c r="BS27">
        <f>Z27</f>
        <v>15.62673874829043</v>
      </c>
      <c r="BT27" s="55">
        <f>C27/24</f>
        <v>1.0034722222222221</v>
      </c>
      <c r="BU27" s="55">
        <f t="shared" ref="BU27:BU29" si="33">BM27*$BS$3</f>
        <v>6.4831812998780422E-2</v>
      </c>
      <c r="BV27" s="55">
        <f t="shared" ref="BV27:BV29" si="34">BN27*$BS$3</f>
        <v>6.5347123280813713E-2</v>
      </c>
      <c r="BW27" s="55">
        <f t="shared" ref="BW27:BW29" si="35">BO27*$BS$3</f>
        <v>3.1982931999435978E-2</v>
      </c>
    </row>
    <row r="28" spans="1:75">
      <c r="A28" s="71"/>
      <c r="B28" s="71"/>
      <c r="C28" s="60">
        <v>24.083333333333329</v>
      </c>
      <c r="D28">
        <v>1350</v>
      </c>
      <c r="E28">
        <v>191205</v>
      </c>
      <c r="F28">
        <v>10</v>
      </c>
      <c r="G28" t="s">
        <v>161</v>
      </c>
      <c r="H28">
        <v>0</v>
      </c>
      <c r="I28">
        <v>231.58600000000001</v>
      </c>
      <c r="J28">
        <v>75.953999999999994</v>
      </c>
      <c r="K28">
        <v>17.812999999999999</v>
      </c>
      <c r="L28">
        <v>3.6869999999999998</v>
      </c>
      <c r="M28">
        <v>4.3929999999999998</v>
      </c>
      <c r="N28">
        <v>1</v>
      </c>
      <c r="O28">
        <v>1557.9</v>
      </c>
      <c r="P28" t="s">
        <v>162</v>
      </c>
      <c r="Q28" t="s">
        <v>163</v>
      </c>
      <c r="R28">
        <v>0.94379820000000003</v>
      </c>
      <c r="S28">
        <v>0.7655362</v>
      </c>
      <c r="T28">
        <v>0.52358349999999998</v>
      </c>
      <c r="V28">
        <v>0.77345920000000001</v>
      </c>
      <c r="W28">
        <v>0.73735010000000001</v>
      </c>
      <c r="X28">
        <v>0.43029469999999997</v>
      </c>
      <c r="Y28">
        <v>38.651989256287898</v>
      </c>
      <c r="Z28">
        <v>10.66995572406028</v>
      </c>
      <c r="AF28" s="29">
        <f t="shared" si="0"/>
        <v>1.2202301039279124</v>
      </c>
      <c r="AG28" s="30">
        <f t="shared" si="1"/>
        <v>1.0382262103171884</v>
      </c>
      <c r="AH28" s="31">
        <f t="shared" si="2"/>
        <v>1.2168021125986446</v>
      </c>
      <c r="AJ28" s="32">
        <f t="shared" si="18"/>
        <v>1.2177250779212745</v>
      </c>
      <c r="AK28" s="32">
        <f t="shared" si="19"/>
        <v>1.2206886172751523</v>
      </c>
      <c r="AL28" s="32">
        <f t="shared" si="20"/>
        <v>1.0390208404989145</v>
      </c>
      <c r="AN28" s="34">
        <f t="shared" si="30"/>
        <v>4.546696627829229E-3</v>
      </c>
      <c r="AO28" s="34">
        <f t="shared" si="31"/>
        <v>9.4493810420473029E-3</v>
      </c>
      <c r="AP28" s="34">
        <f t="shared" si="32"/>
        <v>2.1832895272578534E-3</v>
      </c>
      <c r="AQ28" s="66">
        <v>0</v>
      </c>
      <c r="AR28" s="66">
        <v>0.17394966632962505</v>
      </c>
      <c r="AS28" s="66">
        <v>7.9668397727372692E-2</v>
      </c>
      <c r="AT28" s="75">
        <f t="shared" si="26"/>
        <v>31.028781253146004</v>
      </c>
      <c r="AU28" s="34">
        <f>MAX(0, AP28-AVERAGE(AP$21:AP$23))</f>
        <v>3.8041684376770041E-5</v>
      </c>
      <c r="AV28" s="9"/>
      <c r="AW28" t="str">
        <f>G28</f>
        <v>Ward_1350</v>
      </c>
      <c r="AX28">
        <v>237.548579081345</v>
      </c>
      <c r="AY28">
        <v>226.286742504584</v>
      </c>
      <c r="AZ28">
        <v>11.2618365767611</v>
      </c>
      <c r="BA28">
        <v>231.917660792964</v>
      </c>
      <c r="BB28">
        <v>29.456389146174899</v>
      </c>
      <c r="BC28">
        <v>57.874182036972996</v>
      </c>
      <c r="BE28" t="str">
        <f>G28</f>
        <v>Ward_1350</v>
      </c>
      <c r="BF28" s="44">
        <f>AX28*scale_decompression!B$14+scale_decompression!B$15</f>
        <v>222.70414277075719</v>
      </c>
      <c r="BG28" s="44">
        <f>AY28*scale_decompression!C$14+scale_decompression!C$15</f>
        <v>236.36187794296998</v>
      </c>
      <c r="BH28" s="44">
        <f t="shared" si="10"/>
        <v>-13.657735172212796</v>
      </c>
      <c r="BI28" s="44">
        <f t="shared" si="11"/>
        <v>229.5330103568636</v>
      </c>
      <c r="BJ28" s="44">
        <f>BB28*scale_decompression!F$14+scale_decompression!F$15</f>
        <v>27.818563407028986</v>
      </c>
      <c r="BK28" s="44">
        <f>BC28*scale_decompression!G$14+scale_decompression!G$15</f>
        <v>54.614498185620938</v>
      </c>
      <c r="BM28">
        <f t="shared" si="12"/>
        <v>4.493437724682533E-3</v>
      </c>
      <c r="BN28">
        <f t="shared" si="13"/>
        <v>4.5436299014404141E-3</v>
      </c>
      <c r="BO28" s="78">
        <f>AP28</f>
        <v>2.1832895272578534E-3</v>
      </c>
      <c r="BQ28" s="78">
        <f t="shared" si="14"/>
        <v>2.0416518006127937E-5</v>
      </c>
      <c r="BS28">
        <f>Z28</f>
        <v>10.66995572406028</v>
      </c>
      <c r="BT28" s="55">
        <f>C28/24</f>
        <v>1.0034722222222221</v>
      </c>
      <c r="BU28" s="55">
        <f t="shared" si="33"/>
        <v>6.6351474383277487E-2</v>
      </c>
      <c r="BV28" s="55">
        <f t="shared" si="34"/>
        <v>6.7092627401176885E-2</v>
      </c>
      <c r="BW28" s="55">
        <f t="shared" si="35"/>
        <v>3.2239120249377064E-2</v>
      </c>
    </row>
    <row r="29" spans="1:75">
      <c r="A29" s="71"/>
      <c r="B29" s="71"/>
      <c r="C29" s="60">
        <v>24.083333333333329</v>
      </c>
      <c r="D29">
        <v>1351</v>
      </c>
      <c r="E29">
        <v>191205</v>
      </c>
      <c r="F29">
        <v>11</v>
      </c>
      <c r="G29" t="s">
        <v>164</v>
      </c>
      <c r="H29">
        <v>0</v>
      </c>
      <c r="I29">
        <v>201.42099999999999</v>
      </c>
      <c r="J29">
        <v>68.897000000000006</v>
      </c>
      <c r="K29">
        <v>14.363</v>
      </c>
      <c r="L29">
        <v>5.282</v>
      </c>
      <c r="M29">
        <v>6.2960000000000003</v>
      </c>
      <c r="N29">
        <v>1</v>
      </c>
      <c r="O29">
        <v>1557.8</v>
      </c>
      <c r="P29" t="s">
        <v>165</v>
      </c>
      <c r="Q29" t="s">
        <v>166</v>
      </c>
      <c r="R29">
        <v>0.92161720000000003</v>
      </c>
      <c r="S29">
        <v>0.76019420000000004</v>
      </c>
      <c r="T29">
        <v>0.51025730000000002</v>
      </c>
      <c r="V29">
        <v>0.77350770000000002</v>
      </c>
      <c r="W29">
        <v>0.73735810000000002</v>
      </c>
      <c r="X29">
        <v>0.430313</v>
      </c>
      <c r="Y29">
        <v>35.116142090380897</v>
      </c>
      <c r="Z29">
        <v>15.476710505776969</v>
      </c>
      <c r="AF29" s="29">
        <f t="shared" si="0"/>
        <v>1.1914777318958816</v>
      </c>
      <c r="AG29" s="30">
        <f t="shared" si="1"/>
        <v>1.0309701622590164</v>
      </c>
      <c r="AH29" s="31">
        <f t="shared" si="2"/>
        <v>1.18578174491591</v>
      </c>
      <c r="AJ29" s="32">
        <f t="shared" si="18"/>
        <v>1.1866144675063881</v>
      </c>
      <c r="AK29" s="32">
        <f t="shared" si="19"/>
        <v>1.1918914142010784</v>
      </c>
      <c r="AL29" s="32">
        <f t="shared" si="20"/>
        <v>1.0316870976488677</v>
      </c>
      <c r="AN29" s="34">
        <f t="shared" si="30"/>
        <v>4.4305369871782069E-3</v>
      </c>
      <c r="AO29" s="34">
        <f t="shared" si="31"/>
        <v>9.2264611745715482E-3</v>
      </c>
      <c r="AP29" s="34">
        <f t="shared" si="32"/>
        <v>2.1678791684507856E-3</v>
      </c>
      <c r="AQ29" s="66">
        <v>0</v>
      </c>
      <c r="AR29" s="66">
        <v>0.17394966632962505</v>
      </c>
      <c r="AS29" s="66">
        <v>7.9668397727372692E-2</v>
      </c>
      <c r="AT29" s="75">
        <f t="shared" si="26"/>
        <v>31.028781253146004</v>
      </c>
      <c r="AU29" s="34">
        <f>MAX(0, AP29-AVERAGE(AP$21:AP$23))</f>
        <v>2.2631325569702227E-5</v>
      </c>
      <c r="AV29" s="9"/>
      <c r="AW29" t="str">
        <f>G29</f>
        <v>Ward_1351</v>
      </c>
      <c r="AX29">
        <v>207.24559286257201</v>
      </c>
      <c r="AY29">
        <v>195.92821548552899</v>
      </c>
      <c r="AZ29">
        <v>11.317377377042</v>
      </c>
      <c r="BA29">
        <v>201.586904174051</v>
      </c>
      <c r="BB29">
        <v>29.725370307321199</v>
      </c>
      <c r="BC29">
        <v>58.409918791305998</v>
      </c>
      <c r="BE29" t="str">
        <f>G29</f>
        <v>Ward_1351</v>
      </c>
      <c r="BF29" s="44">
        <f>AX29*scale_decompression!B$14+scale_decompression!B$15</f>
        <v>193.79353531609365</v>
      </c>
      <c r="BG29" s="44">
        <f>AY29*scale_decompression!C$14+scale_decompression!C$15</f>
        <v>204.69923629305737</v>
      </c>
      <c r="BH29" s="44">
        <f t="shared" si="10"/>
        <v>-10.905700976963715</v>
      </c>
      <c r="BI29" s="44">
        <f t="shared" si="11"/>
        <v>199.24638580457551</v>
      </c>
      <c r="BJ29" s="44">
        <f>BB29*scale_decompression!F$14+scale_decompression!F$15</f>
        <v>28.088099964124432</v>
      </c>
      <c r="BK29" s="44">
        <f>BC29*scale_decompression!G$14+scale_decompression!G$15</f>
        <v>55.150517593312223</v>
      </c>
      <c r="BM29">
        <f t="shared" si="12"/>
        <v>4.3871912422866442E-3</v>
      </c>
      <c r="BN29">
        <f t="shared" si="13"/>
        <v>4.4272696933769853E-3</v>
      </c>
      <c r="BO29" s="78">
        <f>AP29</f>
        <v>2.1678791684507856E-3</v>
      </c>
      <c r="BQ29" s="78">
        <f t="shared" si="14"/>
        <v>1.9423278826024586E-5</v>
      </c>
      <c r="BS29">
        <f>Z29</f>
        <v>15.476710505776969</v>
      </c>
      <c r="BT29" s="55">
        <f>C29/24</f>
        <v>1.0034722222222221</v>
      </c>
      <c r="BU29" s="55">
        <f t="shared" si="33"/>
        <v>6.4782606361299441E-2</v>
      </c>
      <c r="BV29" s="55">
        <f t="shared" si="34"/>
        <v>6.5374417015808983E-2</v>
      </c>
      <c r="BW29" s="55">
        <f t="shared" si="35"/>
        <v>3.2011566182697189E-2</v>
      </c>
    </row>
    <row r="30" spans="1:75">
      <c r="AF30" s="29"/>
      <c r="AR30" s="33"/>
      <c r="AS30" s="33"/>
      <c r="AV30" s="9"/>
      <c r="AX30"/>
      <c r="AY30"/>
      <c r="AZ30"/>
      <c r="BA30"/>
      <c r="BB30"/>
      <c r="BC30"/>
      <c r="BF30" s="44"/>
      <c r="BG30" s="44"/>
      <c r="BH30" s="44"/>
      <c r="BI30" s="44"/>
      <c r="BJ30" s="44"/>
      <c r="BK30" s="44"/>
    </row>
    <row r="31" spans="1:75">
      <c r="AN31" s="70"/>
      <c r="AV31" s="9"/>
      <c r="AX31"/>
      <c r="AY31"/>
      <c r="AZ31"/>
      <c r="BA31"/>
      <c r="BB31"/>
      <c r="BC31"/>
      <c r="BF31" s="44"/>
      <c r="BG31" s="44"/>
      <c r="BH31" s="44"/>
      <c r="BI31" s="44"/>
      <c r="BJ31" s="44"/>
      <c r="BK31" s="44"/>
    </row>
    <row r="32" spans="1:75">
      <c r="AV32" s="9"/>
      <c r="AX32"/>
      <c r="AY32"/>
      <c r="AZ32"/>
      <c r="BA32"/>
      <c r="BB32"/>
      <c r="BC32"/>
      <c r="BF32" s="44"/>
      <c r="BG32" s="44"/>
      <c r="BH32" s="44"/>
      <c r="BI32" s="44"/>
      <c r="BJ32" s="44"/>
      <c r="BK32" s="44"/>
    </row>
    <row r="33" spans="48:63">
      <c r="AV33" s="9"/>
      <c r="AX33"/>
      <c r="AY33"/>
      <c r="AZ33"/>
      <c r="BA33"/>
      <c r="BB33"/>
      <c r="BC33"/>
      <c r="BF33" s="44"/>
      <c r="BG33" s="44"/>
      <c r="BH33" s="44"/>
      <c r="BI33" s="44"/>
      <c r="BJ33" s="44"/>
      <c r="BK33" s="44"/>
    </row>
    <row r="34" spans="48:63">
      <c r="AV34" s="9"/>
      <c r="AX34"/>
      <c r="AY34"/>
      <c r="AZ34"/>
      <c r="BA34"/>
      <c r="BB34"/>
      <c r="BC34"/>
      <c r="BF34" s="44"/>
      <c r="BG34" s="44"/>
      <c r="BH34" s="44"/>
      <c r="BI34" s="44"/>
      <c r="BJ34" s="44"/>
      <c r="BK34" s="44"/>
    </row>
    <row r="35" spans="48:63">
      <c r="AV35" s="9"/>
      <c r="AX35"/>
      <c r="AY35"/>
      <c r="AZ35"/>
      <c r="BA35"/>
      <c r="BB35"/>
      <c r="BC35"/>
      <c r="BF35" s="44"/>
      <c r="BG35" s="44"/>
      <c r="BH35" s="44"/>
      <c r="BI35" s="44"/>
      <c r="BJ35" s="44"/>
      <c r="BK35" s="44"/>
    </row>
    <row r="36" spans="48:63">
      <c r="AV36" s="9"/>
      <c r="AX36"/>
      <c r="AY36"/>
      <c r="AZ36"/>
      <c r="BA36"/>
      <c r="BB36"/>
      <c r="BC36"/>
      <c r="BF36" s="44"/>
      <c r="BG36" s="44"/>
      <c r="BH36" s="44"/>
      <c r="BI36" s="44"/>
      <c r="BJ36" s="44"/>
      <c r="BK36" s="44"/>
    </row>
    <row r="37" spans="48:63">
      <c r="AV37" s="9"/>
      <c r="AX37"/>
      <c r="AY37"/>
      <c r="AZ37"/>
      <c r="BA37"/>
      <c r="BB37"/>
      <c r="BC37"/>
      <c r="BF37" s="44"/>
      <c r="BG37" s="44"/>
      <c r="BH37" s="44"/>
      <c r="BI37" s="44"/>
      <c r="BJ37" s="44"/>
      <c r="BK37" s="44"/>
    </row>
    <row r="38" spans="48:63">
      <c r="AV38" s="9"/>
      <c r="AX38"/>
      <c r="AY38"/>
      <c r="AZ38"/>
      <c r="BA38"/>
      <c r="BB38"/>
      <c r="BC38"/>
      <c r="BF38" s="44"/>
      <c r="BG38" s="44"/>
      <c r="BH38" s="44"/>
      <c r="BI38" s="44"/>
      <c r="BJ38" s="44"/>
      <c r="BK38" s="44"/>
    </row>
    <row r="39" spans="48:63">
      <c r="AV39" s="9"/>
      <c r="AX39"/>
      <c r="AY39"/>
      <c r="AZ39"/>
      <c r="BA39"/>
      <c r="BB39"/>
      <c r="BC39"/>
      <c r="BF39" s="44"/>
      <c r="BG39" s="44"/>
      <c r="BH39" s="44"/>
      <c r="BI39" s="44"/>
      <c r="BJ39" s="44"/>
      <c r="BK39" s="44"/>
    </row>
    <row r="40" spans="48:63">
      <c r="AX40"/>
      <c r="AY40"/>
      <c r="AZ40"/>
      <c r="BA40"/>
      <c r="BB40"/>
      <c r="BC40"/>
      <c r="BF40" s="44"/>
      <c r="BG40" s="44"/>
      <c r="BH40" s="44"/>
      <c r="BI40" s="44"/>
      <c r="BJ40" s="44"/>
      <c r="BK40" s="44"/>
    </row>
    <row r="41" spans="48:63">
      <c r="AX41"/>
      <c r="AY41"/>
      <c r="AZ41"/>
      <c r="BA41"/>
      <c r="BB41"/>
      <c r="BC41"/>
      <c r="BF41" s="44"/>
      <c r="BG41" s="44"/>
      <c r="BH41" s="44"/>
      <c r="BI41" s="44"/>
      <c r="BJ41" s="44"/>
      <c r="BK41" s="44"/>
    </row>
    <row r="42" spans="48:63">
      <c r="BF42" s="44"/>
      <c r="BG42" s="44"/>
      <c r="BH42" s="44"/>
      <c r="BI42" s="44"/>
      <c r="BJ42" s="44"/>
      <c r="BK42" s="44"/>
    </row>
    <row r="43" spans="48:63">
      <c r="AV43" s="57"/>
      <c r="AX43"/>
      <c r="AY43"/>
      <c r="AZ43"/>
      <c r="BA43"/>
      <c r="BB43"/>
      <c r="BC43"/>
      <c r="BF43" s="44"/>
      <c r="BG43" s="44"/>
      <c r="BH43" s="44"/>
      <c r="BI43" s="44"/>
      <c r="BJ43" s="44"/>
      <c r="BK43" s="44"/>
    </row>
    <row r="44" spans="48:63">
      <c r="AX44"/>
      <c r="AY44"/>
      <c r="AZ44"/>
      <c r="BA44"/>
      <c r="BB44"/>
      <c r="BC44"/>
      <c r="BF44" s="44"/>
      <c r="BG44" s="44"/>
      <c r="BH44" s="44"/>
      <c r="BI44" s="44"/>
      <c r="BJ44" s="44"/>
      <c r="BK44" s="44"/>
    </row>
    <row r="45" spans="48:63">
      <c r="AX45"/>
      <c r="AY45"/>
      <c r="AZ45"/>
      <c r="BA45"/>
      <c r="BB45"/>
      <c r="BC45"/>
      <c r="BF45" s="44"/>
      <c r="BG45" s="44"/>
      <c r="BH45" s="44"/>
      <c r="BI45" s="44"/>
      <c r="BJ45" s="44"/>
      <c r="BK45" s="44"/>
    </row>
    <row r="46" spans="48:63">
      <c r="AX46"/>
      <c r="AY46"/>
      <c r="AZ46"/>
      <c r="BA46"/>
      <c r="BB46"/>
      <c r="BC46"/>
      <c r="BF46" s="44"/>
      <c r="BG46" s="44"/>
      <c r="BH46" s="44"/>
      <c r="BI46" s="44"/>
      <c r="BJ46" s="44"/>
      <c r="BK46" s="44"/>
    </row>
    <row r="47" spans="48:63">
      <c r="AX47"/>
      <c r="AY47"/>
      <c r="AZ47"/>
      <c r="BA47"/>
      <c r="BB47"/>
      <c r="BC47"/>
      <c r="BF47" s="44"/>
      <c r="BG47" s="44"/>
      <c r="BH47" s="44"/>
      <c r="BI47" s="44"/>
      <c r="BJ47" s="44"/>
      <c r="BK47" s="44"/>
    </row>
    <row r="48" spans="48:63">
      <c r="AX48"/>
      <c r="AY48"/>
      <c r="AZ48"/>
      <c r="BA48"/>
      <c r="BB48"/>
      <c r="BC48"/>
    </row>
    <row r="49" spans="50:55">
      <c r="AX49"/>
      <c r="AY49"/>
      <c r="AZ49"/>
      <c r="BA49"/>
      <c r="BB49"/>
      <c r="BC49"/>
    </row>
    <row r="50" spans="50:55">
      <c r="AX50"/>
      <c r="AY50"/>
      <c r="AZ50"/>
      <c r="BA50"/>
      <c r="BB50"/>
      <c r="BC50"/>
    </row>
    <row r="51" spans="50:55">
      <c r="AX51"/>
      <c r="AY51"/>
      <c r="AZ51"/>
      <c r="BA51"/>
      <c r="BB51"/>
      <c r="BC51"/>
    </row>
  </sheetData>
  <mergeCells count="4">
    <mergeCell ref="B3:B11"/>
    <mergeCell ref="B12:B20"/>
    <mergeCell ref="B21:B29"/>
    <mergeCell ref="A3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31"/>
  <sheetViews>
    <sheetView workbookViewId="0">
      <selection activeCell="A9" sqref="A9"/>
    </sheetView>
  </sheetViews>
  <sheetFormatPr baseColWidth="10" defaultRowHeight="16"/>
  <cols>
    <col min="1" max="1" width="20.83203125" customWidth="1"/>
  </cols>
  <sheetData>
    <row r="1" spans="1:9" ht="24">
      <c r="A1" s="72" t="s">
        <v>55</v>
      </c>
      <c r="B1" s="72"/>
      <c r="C1" s="72"/>
      <c r="D1" s="72"/>
      <c r="E1" s="72"/>
      <c r="F1" s="72"/>
      <c r="G1" s="72"/>
      <c r="H1" s="72"/>
      <c r="I1" s="1"/>
    </row>
    <row r="2" spans="1:9">
      <c r="B2" s="38" t="s">
        <v>33</v>
      </c>
      <c r="C2" s="38" t="s">
        <v>34</v>
      </c>
      <c r="D2" s="38" t="s">
        <v>37</v>
      </c>
      <c r="E2" s="38" t="s">
        <v>35</v>
      </c>
      <c r="F2" s="38" t="s">
        <v>49</v>
      </c>
      <c r="G2" s="38" t="s">
        <v>36</v>
      </c>
    </row>
    <row r="3" spans="1:9">
      <c r="A3" s="39" t="s">
        <v>38</v>
      </c>
      <c r="B3" s="38"/>
      <c r="C3" s="38"/>
      <c r="D3" s="38"/>
      <c r="E3" s="38"/>
      <c r="F3" s="38"/>
      <c r="G3" s="38"/>
    </row>
    <row r="4" spans="1:9">
      <c r="A4" t="s">
        <v>39</v>
      </c>
      <c r="B4" s="40">
        <v>15.7</v>
      </c>
      <c r="C4" s="40">
        <v>-3.3</v>
      </c>
      <c r="D4" s="40">
        <f>B4-C4</f>
        <v>19</v>
      </c>
      <c r="E4" s="40">
        <f>AVERAGE(B4:C4)</f>
        <v>6.1999999999999993</v>
      </c>
      <c r="F4" s="40">
        <f>((G4/1000+1)^0.516-1)*1000</f>
        <v>22.618966808462872</v>
      </c>
      <c r="G4" s="40">
        <v>44.3</v>
      </c>
    </row>
    <row r="5" spans="1:9">
      <c r="A5" t="s">
        <v>40</v>
      </c>
      <c r="B5" s="40">
        <v>-0.40396535511111115</v>
      </c>
      <c r="C5" s="40">
        <v>-0.14814902897277774</v>
      </c>
      <c r="D5" s="40">
        <v>-0.25581632607722216</v>
      </c>
      <c r="E5" s="40">
        <v>-0.27605719255555561</v>
      </c>
      <c r="F5" s="40">
        <f t="shared" ref="F5:F6" si="0">((G5/1000+1)^0.516-1)*1000</f>
        <v>21.430518925956932</v>
      </c>
      <c r="G5" s="40">
        <v>41.949257311111111</v>
      </c>
    </row>
    <row r="6" spans="1:9" ht="17" thickBot="1">
      <c r="A6" s="36" t="s">
        <v>41</v>
      </c>
      <c r="B6" s="69">
        <v>5.55</v>
      </c>
      <c r="C6" s="69">
        <v>-12.87</v>
      </c>
      <c r="D6" s="69">
        <v>18.420000000000002</v>
      </c>
      <c r="E6" s="69">
        <v>-3.66</v>
      </c>
      <c r="F6" s="69">
        <f t="shared" si="0"/>
        <v>16.757033254469313</v>
      </c>
      <c r="G6" s="69">
        <v>32.729999999999997</v>
      </c>
    </row>
    <row r="7" spans="1:9">
      <c r="B7" s="40"/>
      <c r="C7" s="40"/>
      <c r="D7" s="40"/>
      <c r="E7" s="40"/>
      <c r="F7" s="40"/>
      <c r="G7" s="40"/>
    </row>
    <row r="8" spans="1:9">
      <c r="A8" s="39" t="s">
        <v>167</v>
      </c>
      <c r="B8" s="40"/>
      <c r="C8" s="40"/>
      <c r="D8" s="40"/>
      <c r="E8" s="40"/>
      <c r="F8" s="40"/>
      <c r="G8" s="40"/>
    </row>
    <row r="9" spans="1:9">
      <c r="A9" s="41" t="s">
        <v>42</v>
      </c>
      <c r="B9" s="45">
        <v>20.302560231131501</v>
      </c>
      <c r="C9" s="45">
        <v>-2.3227715760055698</v>
      </c>
      <c r="D9" s="45">
        <v>22.625331807137101</v>
      </c>
      <c r="E9" s="45">
        <v>8.9898943275629701</v>
      </c>
      <c r="F9" s="45">
        <v>24.295474541953599</v>
      </c>
      <c r="G9" s="45">
        <v>47.620481568352297</v>
      </c>
    </row>
    <row r="10" spans="1:9">
      <c r="A10" s="41" t="s">
        <v>43</v>
      </c>
      <c r="B10" s="45">
        <v>3.3296319557709602</v>
      </c>
      <c r="C10" s="45">
        <v>-1.5851939735054801</v>
      </c>
      <c r="D10" s="45">
        <v>4.9148259292764402</v>
      </c>
      <c r="E10" s="45">
        <v>0.87221899113273904</v>
      </c>
      <c r="F10" s="45">
        <v>23.045976898628851</v>
      </c>
      <c r="G10" s="45">
        <v>45.1452512203278</v>
      </c>
    </row>
    <row r="11" spans="1:9">
      <c r="A11" s="41" t="s">
        <v>44</v>
      </c>
      <c r="B11" s="45">
        <v>10.5738188100913</v>
      </c>
      <c r="C11" s="45">
        <v>-12.757802054599448</v>
      </c>
      <c r="D11" s="45">
        <v>23.331620864690848</v>
      </c>
      <c r="E11" s="45">
        <v>-1.0919916222540944</v>
      </c>
      <c r="F11" s="45">
        <v>18.425214716898701</v>
      </c>
      <c r="G11" s="45">
        <v>36.016233852945348</v>
      </c>
    </row>
    <row r="12" spans="1:9">
      <c r="B12" s="40"/>
      <c r="C12" s="40"/>
      <c r="D12" s="40"/>
      <c r="E12" s="40"/>
      <c r="F12" s="40"/>
      <c r="G12" s="40"/>
    </row>
    <row r="13" spans="1:9">
      <c r="A13" s="39" t="s">
        <v>56</v>
      </c>
      <c r="B13" s="40"/>
      <c r="C13" s="40"/>
      <c r="D13" s="40"/>
      <c r="E13" s="40"/>
      <c r="F13" s="40"/>
      <c r="G13" s="40"/>
    </row>
    <row r="14" spans="1:9">
      <c r="A14" s="39" t="s">
        <v>45</v>
      </c>
      <c r="B14" s="42">
        <f>SLOPE(B4:B6,B9:B11)</f>
        <v>0.95405143393931002</v>
      </c>
      <c r="C14" s="42">
        <f>SLOPE(C4:C6,C9:C11)</f>
        <v>1.0429571115238578</v>
      </c>
      <c r="D14" s="42"/>
      <c r="E14" s="42"/>
      <c r="F14" s="42">
        <f>SLOPE(F4:F6,F9:F11)</f>
        <v>1.0020648135608528</v>
      </c>
      <c r="G14" s="42">
        <f t="shared" ref="G14" si="1">SLOPE(G4:G6,G9:G11)</f>
        <v>1.0005275974739434</v>
      </c>
    </row>
    <row r="15" spans="1:9">
      <c r="A15" s="39" t="s">
        <v>46</v>
      </c>
      <c r="B15" s="40">
        <f>INTERCEPT(B4:B6,B9:B11)</f>
        <v>-3.9294197320456048</v>
      </c>
      <c r="C15" s="40">
        <f>INTERCEPT(C4:C6,C9:C11)</f>
        <v>0.35451060424606506</v>
      </c>
      <c r="D15" s="40"/>
      <c r="E15" s="40"/>
      <c r="F15" s="40">
        <f>INTERCEPT(F4:F6,F9:F11)</f>
        <v>-1.6986476909086932</v>
      </c>
      <c r="G15" s="40">
        <f t="shared" ref="G15" si="2">INTERCEPT(G4:G6,G9:G11)</f>
        <v>-3.2902181236013064</v>
      </c>
    </row>
    <row r="16" spans="1:9">
      <c r="A16" s="39"/>
      <c r="B16" s="40"/>
      <c r="C16" s="40"/>
      <c r="D16" s="40"/>
      <c r="E16" s="40"/>
      <c r="F16" s="40"/>
      <c r="G16" s="40"/>
    </row>
    <row r="17" spans="1:7">
      <c r="A17" s="41" t="s">
        <v>42</v>
      </c>
      <c r="B17" s="40">
        <f t="shared" ref="B17:C19" si="3">B$15+B$14*B9</f>
        <v>15.440266969104613</v>
      </c>
      <c r="C17" s="40">
        <f t="shared" si="3"/>
        <v>-2.0680405293944228</v>
      </c>
      <c r="D17" s="40">
        <f>B17-C17</f>
        <v>17.508307498499036</v>
      </c>
      <c r="E17" s="40">
        <f>AVERAGE(B17:C17)</f>
        <v>6.6861132198550948</v>
      </c>
      <c r="F17" s="40">
        <f t="shared" ref="F17:G19" si="4">F$15+F$14*F9</f>
        <v>22.646992476346483</v>
      </c>
      <c r="G17" s="40">
        <f t="shared" si="4"/>
        <v>44.355387890534423</v>
      </c>
    </row>
    <row r="18" spans="1:7">
      <c r="A18" s="41" t="s">
        <v>43</v>
      </c>
      <c r="B18" s="40">
        <f t="shared" si="3"/>
        <v>-0.752779590152171</v>
      </c>
      <c r="C18" s="40">
        <f t="shared" si="3"/>
        <v>-1.2987787235662374</v>
      </c>
      <c r="D18" s="40">
        <f>B18-C18</f>
        <v>0.54599913341406636</v>
      </c>
      <c r="E18" s="40">
        <f t="shared" ref="E18:E19" si="5">AVERAGE(B18:C18)</f>
        <v>-1.0257791568592043</v>
      </c>
      <c r="F18" s="40">
        <f t="shared" si="4"/>
        <v>21.394914853343547</v>
      </c>
      <c r="G18" s="40">
        <f t="shared" si="4"/>
        <v>41.878851617230879</v>
      </c>
    </row>
    <row r="19" spans="1:7" ht="17" thickBot="1">
      <c r="A19" s="68" t="s">
        <v>44</v>
      </c>
      <c r="B19" s="69">
        <f t="shared" si="3"/>
        <v>6.1585472659364493</v>
      </c>
      <c r="C19" s="69">
        <f t="shared" si="3"/>
        <v>-12.951329776012116</v>
      </c>
      <c r="D19" s="69">
        <f>B19-C19</f>
        <v>19.109877041948565</v>
      </c>
      <c r="E19" s="69">
        <f t="shared" si="5"/>
        <v>-3.3963912550378335</v>
      </c>
      <c r="F19" s="69">
        <f t="shared" si="4"/>
        <v>16.764611659199083</v>
      </c>
      <c r="G19" s="69">
        <f t="shared" si="4"/>
        <v>32.74501780334581</v>
      </c>
    </row>
    <row r="21" spans="1:7">
      <c r="A21" s="39" t="s">
        <v>84</v>
      </c>
      <c r="B21" s="40"/>
      <c r="C21" s="40"/>
      <c r="D21" s="40"/>
      <c r="E21" s="40"/>
      <c r="F21" s="40"/>
      <c r="G21" s="40"/>
    </row>
    <row r="22" spans="1:7">
      <c r="A22" s="41" t="s">
        <v>42</v>
      </c>
      <c r="B22" s="45">
        <v>17.466769586090749</v>
      </c>
      <c r="C22" s="45">
        <v>-4.1549378976037348</v>
      </c>
      <c r="D22" s="45">
        <v>21.6217074836945</v>
      </c>
      <c r="E22" s="45">
        <v>6.6559158442435447</v>
      </c>
      <c r="F22" s="45">
        <v>23.430942016303099</v>
      </c>
      <c r="G22" s="45">
        <v>45.907562740059205</v>
      </c>
    </row>
    <row r="23" spans="1:7">
      <c r="A23" s="41" t="s">
        <v>43</v>
      </c>
      <c r="B23" s="45">
        <v>3.9662338057633299E-2</v>
      </c>
      <c r="C23" s="45">
        <v>2.5876044076333898E-2</v>
      </c>
      <c r="D23" s="45">
        <v>1.37862939812993E-2</v>
      </c>
      <c r="E23" s="45">
        <v>3.2769191066983602E-2</v>
      </c>
      <c r="F23" s="45">
        <v>22.223908447018101</v>
      </c>
      <c r="G23" s="45">
        <v>43.518292466647701</v>
      </c>
    </row>
    <row r="24" spans="1:7">
      <c r="A24" s="41" t="s">
        <v>44</v>
      </c>
      <c r="B24" s="45">
        <v>7.0698610423156598</v>
      </c>
      <c r="C24" s="45">
        <v>-15.262785785685001</v>
      </c>
      <c r="D24" s="45">
        <v>22.332646828000701</v>
      </c>
      <c r="E24" s="45">
        <v>-4.0964623716846997</v>
      </c>
      <c r="F24" s="45">
        <v>17.072155141481801</v>
      </c>
      <c r="G24" s="45">
        <v>33.350385439240497</v>
      </c>
    </row>
    <row r="25" spans="1:7">
      <c r="A25" s="39" t="s">
        <v>56</v>
      </c>
      <c r="B25" s="40"/>
      <c r="C25" s="40"/>
      <c r="D25" s="40"/>
      <c r="E25" s="40"/>
      <c r="F25" s="40"/>
      <c r="G25" s="40"/>
    </row>
    <row r="26" spans="1:7">
      <c r="A26" s="39" t="s">
        <v>45</v>
      </c>
      <c r="B26" s="42">
        <f>SLOPE(B4:B6,B22:B24)</f>
        <v>0.92803541490999442</v>
      </c>
      <c r="C26" s="42">
        <f t="shared" ref="C26:G26" si="6">SLOPE(C4:C6,C22:C24)</f>
        <v>0.83815775017043548</v>
      </c>
      <c r="D26" s="42"/>
      <c r="E26" s="42"/>
      <c r="F26" s="42">
        <f t="shared" si="6"/>
        <v>0.91749820818678995</v>
      </c>
      <c r="G26" s="42">
        <f t="shared" si="6"/>
        <v>0.91703204699256879</v>
      </c>
    </row>
    <row r="27" spans="1:7">
      <c r="A27" s="39" t="s">
        <v>46</v>
      </c>
      <c r="B27" s="40">
        <f>INTERCEPT(B4:B6,B22:B24)</f>
        <v>-0.65387853173104737</v>
      </c>
      <c r="C27" s="40">
        <f t="shared" ref="C27:G27" si="7">INTERCEPT(C4:C6,C22:C24)</f>
        <v>-2.1573880014213564E-2</v>
      </c>
      <c r="D27" s="40"/>
      <c r="E27" s="40"/>
      <c r="F27" s="40">
        <f t="shared" si="7"/>
        <v>1.0848679138532127</v>
      </c>
      <c r="G27" s="40">
        <f t="shared" si="7"/>
        <v>2.1298366765019097</v>
      </c>
    </row>
    <row r="28" spans="1:7">
      <c r="A28" s="39"/>
      <c r="B28" s="40"/>
      <c r="C28" s="40"/>
      <c r="D28" s="40"/>
      <c r="E28" s="40"/>
      <c r="F28" s="40"/>
      <c r="G28" s="40"/>
    </row>
    <row r="29" spans="1:7">
      <c r="A29" s="41" t="s">
        <v>42</v>
      </c>
      <c r="B29" s="40">
        <f>B$26*B22+B$27</f>
        <v>15.555902228233952</v>
      </c>
      <c r="C29" s="40">
        <f t="shared" ref="C29:G29" si="8">C$26*C22+C$27</f>
        <v>-3.5040672803676389</v>
      </c>
      <c r="D29" s="40">
        <f>B29-C29</f>
        <v>19.05996950860159</v>
      </c>
      <c r="E29" s="40">
        <f>AVERAGE(B29:C29)</f>
        <v>6.0259174739331565</v>
      </c>
      <c r="F29" s="40">
        <f t="shared" si="8"/>
        <v>22.582715229939879</v>
      </c>
      <c r="G29" s="40">
        <f t="shared" si="8"/>
        <v>44.228542908458181</v>
      </c>
    </row>
    <row r="30" spans="1:7">
      <c r="A30" s="41" t="s">
        <v>43</v>
      </c>
      <c r="B30" s="40">
        <f t="shared" ref="B30:G31" si="9">B$26*B23+B$27</f>
        <v>-0.61707047737543119</v>
      </c>
      <c r="C30" s="40">
        <f t="shared" si="9"/>
        <v>1.1432687211748033E-4</v>
      </c>
      <c r="D30" s="40">
        <f t="shared" ref="D30:D31" si="10">B30-C30</f>
        <v>-0.61718480424754862</v>
      </c>
      <c r="E30" s="40">
        <f t="shared" ref="E30:E31" si="11">AVERAGE(B30:C30)</f>
        <v>-0.30847807525165688</v>
      </c>
      <c r="F30" s="40">
        <f t="shared" si="9"/>
        <v>21.475264092899586</v>
      </c>
      <c r="G30" s="40">
        <f t="shared" si="9"/>
        <v>42.03750549881314</v>
      </c>
    </row>
    <row r="31" spans="1:7">
      <c r="A31" s="41" t="s">
        <v>44</v>
      </c>
      <c r="B31" s="40">
        <f t="shared" si="9"/>
        <v>5.9072028940303714</v>
      </c>
      <c r="C31" s="40">
        <f t="shared" si="9"/>
        <v>-12.814196075477255</v>
      </c>
      <c r="D31" s="40">
        <f t="shared" si="10"/>
        <v>18.721398969507625</v>
      </c>
      <c r="E31" s="40">
        <f t="shared" si="11"/>
        <v>-3.4534965907234421</v>
      </c>
      <c r="F31" s="40">
        <f t="shared" si="9"/>
        <v>16.748539666049659</v>
      </c>
      <c r="G31" s="40">
        <f t="shared" si="9"/>
        <v>32.713208903839785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size_correction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2022-12-13T19:54:48Z</dcterms:modified>
</cp:coreProperties>
</file>