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N2O Research/N2O_isotopocule_data_corrections/validation/8_revisions/scale normalization/"/>
    </mc:Choice>
  </mc:AlternateContent>
  <xr:revisionPtr revIDLastSave="0" documentId="13_ncr:1_{FEA4047C-1036-A644-8142-85757392D7F7}" xr6:coauthVersionLast="47" xr6:coauthVersionMax="47" xr10:uidLastSave="{00000000-0000-0000-0000-000000000000}"/>
  <bookViews>
    <workbookView xWindow="0" yWindow="500" windowWidth="25820" windowHeight="15820" xr2:uid="{C87639FE-6F05-2348-B25E-B6AD821683A8}"/>
  </bookViews>
  <sheets>
    <sheet name="size_correction" sheetId="2" r:id="rId1"/>
    <sheet name="scale_normalization" sheetId="3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2" l="1"/>
  <c r="AG3" i="2"/>
  <c r="AB4" i="2"/>
  <c r="AG4" i="2"/>
  <c r="AB5" i="2"/>
  <c r="AG5" i="2"/>
  <c r="AB6" i="2"/>
  <c r="AG6" i="2"/>
  <c r="AB7" i="2"/>
  <c r="AG7" i="2"/>
  <c r="AB8" i="2"/>
  <c r="AG8" i="2"/>
  <c r="AB9" i="2"/>
  <c r="AG9" i="2"/>
  <c r="AB10" i="2"/>
  <c r="AG10" i="2"/>
  <c r="AB11" i="2"/>
  <c r="AG11" i="2"/>
  <c r="AB12" i="2"/>
  <c r="AG12" i="2"/>
  <c r="AB13" i="2"/>
  <c r="AG13" i="2"/>
  <c r="AB14" i="2"/>
  <c r="AG14" i="2"/>
  <c r="AB15" i="2"/>
  <c r="AG15" i="2"/>
  <c r="AB16" i="2"/>
  <c r="AG16" i="2"/>
  <c r="AB17" i="2"/>
  <c r="AG17" i="2"/>
  <c r="AA3" i="2"/>
  <c r="AF3" i="2"/>
  <c r="AA4" i="2"/>
  <c r="AF4" i="2"/>
  <c r="AA5" i="2"/>
  <c r="AF5" i="2"/>
  <c r="AA6" i="2"/>
  <c r="AF6" i="2"/>
  <c r="AA7" i="2"/>
  <c r="AF7" i="2"/>
  <c r="AA8" i="2"/>
  <c r="AF8" i="2"/>
  <c r="AA9" i="2"/>
  <c r="AF9" i="2"/>
  <c r="AA10" i="2"/>
  <c r="AF10" i="2"/>
  <c r="AA11" i="2"/>
  <c r="AF11" i="2"/>
  <c r="AA12" i="2"/>
  <c r="AF12" i="2"/>
  <c r="AA13" i="2"/>
  <c r="AF13" i="2"/>
  <c r="AA14" i="2"/>
  <c r="AF14" i="2"/>
  <c r="AA15" i="2"/>
  <c r="AF15" i="2"/>
  <c r="AA16" i="2"/>
  <c r="AF16" i="2"/>
  <c r="AA17" i="2"/>
  <c r="AF17" i="2"/>
  <c r="AC3" i="2"/>
  <c r="AE3" i="2"/>
  <c r="AL3" i="2"/>
  <c r="B10" i="3"/>
  <c r="G3" i="3"/>
  <c r="H3" i="3"/>
  <c r="I3" i="3"/>
  <c r="J3" i="3"/>
  <c r="K3" i="3"/>
  <c r="D10" i="3"/>
  <c r="L3" i="3"/>
  <c r="E10" i="3"/>
  <c r="F10" i="3"/>
  <c r="C10" i="3"/>
  <c r="G10" i="3"/>
  <c r="H10" i="3"/>
  <c r="I10" i="3"/>
  <c r="G4" i="3"/>
  <c r="H4" i="3"/>
  <c r="I4" i="3"/>
  <c r="J4" i="3"/>
  <c r="K4" i="3"/>
  <c r="D11" i="3"/>
  <c r="L4" i="3"/>
  <c r="E11" i="3"/>
  <c r="B11" i="3"/>
  <c r="F11" i="3"/>
  <c r="C11" i="3"/>
  <c r="G11" i="3"/>
  <c r="H11" i="3"/>
  <c r="I11" i="3"/>
  <c r="G5" i="3"/>
  <c r="H5" i="3"/>
  <c r="I5" i="3"/>
  <c r="J5" i="3"/>
  <c r="K5" i="3"/>
  <c r="D12" i="3"/>
  <c r="L5" i="3"/>
  <c r="E12" i="3"/>
  <c r="B12" i="3"/>
  <c r="F12" i="3"/>
  <c r="C12" i="3"/>
  <c r="G12" i="3"/>
  <c r="H12" i="3"/>
  <c r="I12" i="3"/>
  <c r="D13" i="3"/>
  <c r="E13" i="3"/>
  <c r="B13" i="3"/>
  <c r="F13" i="3"/>
  <c r="C13" i="3"/>
  <c r="G13" i="3"/>
  <c r="H13" i="3"/>
  <c r="I13" i="3"/>
  <c r="D14" i="3"/>
  <c r="E14" i="3"/>
  <c r="B14" i="3"/>
  <c r="F14" i="3"/>
  <c r="C14" i="3"/>
  <c r="G14" i="3"/>
  <c r="H14" i="3"/>
  <c r="I14" i="3"/>
  <c r="D15" i="3"/>
  <c r="E15" i="3"/>
  <c r="B15" i="3"/>
  <c r="F15" i="3"/>
  <c r="C15" i="3"/>
  <c r="G15" i="3"/>
  <c r="H15" i="3"/>
  <c r="I15" i="3"/>
  <c r="D16" i="3"/>
  <c r="E16" i="3"/>
  <c r="B16" i="3"/>
  <c r="F16" i="3"/>
  <c r="C16" i="3"/>
  <c r="G16" i="3"/>
  <c r="H16" i="3"/>
  <c r="I16" i="3"/>
  <c r="B17" i="3"/>
  <c r="F17" i="3"/>
  <c r="C17" i="3"/>
  <c r="G17" i="3"/>
  <c r="D18" i="3"/>
  <c r="E18" i="3"/>
  <c r="B18" i="3"/>
  <c r="F18" i="3"/>
  <c r="C18" i="3"/>
  <c r="G18" i="3"/>
  <c r="H18" i="3"/>
  <c r="I18" i="3"/>
  <c r="D19" i="3"/>
  <c r="E19" i="3"/>
  <c r="B19" i="3"/>
  <c r="F19" i="3"/>
  <c r="C19" i="3"/>
  <c r="G19" i="3"/>
  <c r="H19" i="3"/>
  <c r="I19" i="3"/>
  <c r="D20" i="3"/>
  <c r="E20" i="3"/>
  <c r="B20" i="3"/>
  <c r="F20" i="3"/>
  <c r="C20" i="3"/>
  <c r="G20" i="3"/>
  <c r="H20" i="3"/>
  <c r="I20" i="3"/>
  <c r="D21" i="3"/>
  <c r="E21" i="3"/>
  <c r="B21" i="3"/>
  <c r="F21" i="3"/>
  <c r="C21" i="3"/>
  <c r="G21" i="3"/>
  <c r="H21" i="3"/>
  <c r="I21" i="3"/>
  <c r="D22" i="3"/>
  <c r="E22" i="3"/>
  <c r="B22" i="3"/>
  <c r="F22" i="3"/>
  <c r="C22" i="3"/>
  <c r="G22" i="3"/>
  <c r="H22" i="3"/>
  <c r="I22" i="3"/>
  <c r="D23" i="3"/>
  <c r="E23" i="3"/>
  <c r="B23" i="3"/>
  <c r="F23" i="3"/>
  <c r="C23" i="3"/>
  <c r="G23" i="3"/>
  <c r="H23" i="3"/>
  <c r="I23" i="3"/>
  <c r="B24" i="3"/>
  <c r="F24" i="3"/>
  <c r="C24" i="3"/>
  <c r="G24" i="3"/>
  <c r="A20" i="3"/>
  <c r="A15" i="3"/>
  <c r="A12" i="3"/>
  <c r="A23" i="3"/>
  <c r="A19" i="3"/>
  <c r="A14" i="3"/>
  <c r="A11" i="3"/>
  <c r="A22" i="3"/>
  <c r="A21" i="3"/>
  <c r="A18" i="3"/>
  <c r="A16" i="3"/>
  <c r="A13" i="3"/>
  <c r="A10" i="3"/>
  <c r="A17" i="3"/>
  <c r="A24" i="3"/>
  <c r="F5" i="3"/>
  <c r="D5" i="3"/>
  <c r="F4" i="3"/>
  <c r="D4" i="3"/>
  <c r="F3" i="3"/>
  <c r="D3" i="3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C4" i="2"/>
  <c r="AE4" i="2"/>
  <c r="AL4" i="2"/>
  <c r="AC5" i="2"/>
  <c r="AC6" i="2"/>
  <c r="AC7" i="2"/>
  <c r="AE7" i="2"/>
  <c r="AL7" i="2"/>
  <c r="AC8" i="2"/>
  <c r="AC9" i="2"/>
  <c r="AC10" i="2"/>
  <c r="AC11" i="2"/>
  <c r="AE11" i="2"/>
  <c r="AL11" i="2"/>
  <c r="AC12" i="2"/>
  <c r="AE12" i="2"/>
  <c r="AL12" i="2"/>
  <c r="AC13" i="2"/>
  <c r="AC14" i="2"/>
  <c r="AE14" i="2"/>
  <c r="AL14" i="2"/>
  <c r="AC15" i="2"/>
  <c r="AE15" i="2"/>
  <c r="AL15" i="2"/>
  <c r="AC16" i="2"/>
  <c r="AE16" i="2"/>
  <c r="AL16" i="2"/>
  <c r="AC17" i="2"/>
  <c r="AE5" i="2"/>
  <c r="AL5" i="2"/>
  <c r="AE6" i="2"/>
  <c r="AL6" i="2"/>
  <c r="AE8" i="2"/>
  <c r="AL8" i="2"/>
  <c r="AE9" i="2"/>
  <c r="AE10" i="2"/>
  <c r="AL10" i="2"/>
  <c r="AE13" i="2"/>
  <c r="AL13" i="2"/>
  <c r="AE17" i="2"/>
  <c r="AL17" i="2"/>
  <c r="AL9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3" i="2"/>
  <c r="J10" i="3"/>
  <c r="X11" i="2"/>
  <c r="AI17" i="2"/>
  <c r="AM17" i="2"/>
  <c r="AI16" i="2"/>
  <c r="AM16" i="2"/>
  <c r="AI15" i="2"/>
  <c r="AM15" i="2"/>
  <c r="AI14" i="2"/>
  <c r="AM14" i="2"/>
  <c r="AI13" i="2"/>
  <c r="AM13" i="2"/>
  <c r="AI12" i="2"/>
  <c r="AM12" i="2"/>
  <c r="AI11" i="2"/>
  <c r="AM11" i="2"/>
  <c r="AI10" i="2"/>
  <c r="AM10" i="2"/>
  <c r="AI9" i="2"/>
  <c r="AM9" i="2"/>
  <c r="AI8" i="2"/>
  <c r="AM8" i="2"/>
  <c r="AI7" i="2"/>
  <c r="AM7" i="2"/>
  <c r="AI6" i="2"/>
  <c r="AM6" i="2"/>
  <c r="AI5" i="2"/>
  <c r="AM5" i="2"/>
  <c r="AI4" i="2"/>
  <c r="AM4" i="2"/>
  <c r="AI3" i="2"/>
  <c r="AM3" i="2"/>
  <c r="K10" i="3"/>
  <c r="Y11" i="2"/>
  <c r="AJ17" i="2"/>
  <c r="AN17" i="2"/>
  <c r="AJ16" i="2"/>
  <c r="AN16" i="2"/>
  <c r="AJ15" i="2"/>
  <c r="AN15" i="2"/>
  <c r="AJ14" i="2"/>
  <c r="AN14" i="2"/>
  <c r="AJ13" i="2"/>
  <c r="AN13" i="2"/>
  <c r="AJ12" i="2"/>
  <c r="AN12" i="2"/>
  <c r="AJ11" i="2"/>
  <c r="AN11" i="2"/>
  <c r="AJ10" i="2"/>
  <c r="AN10" i="2"/>
  <c r="AJ9" i="2"/>
  <c r="AN9" i="2"/>
  <c r="AJ8" i="2"/>
  <c r="AN8" i="2"/>
  <c r="AJ7" i="2"/>
  <c r="AN7" i="2"/>
  <c r="AJ6" i="2"/>
  <c r="AN6" i="2"/>
  <c r="AJ5" i="2"/>
  <c r="AN5" i="2"/>
  <c r="AJ4" i="2"/>
  <c r="AN4" i="2"/>
  <c r="AJ3" i="2"/>
  <c r="AN3" i="2"/>
</calcChain>
</file>

<file path=xl/sharedStrings.xml><?xml version="1.0" encoding="utf-8"?>
<sst xmlns="http://schemas.openxmlformats.org/spreadsheetml/2006/main" count="164" uniqueCount="127">
  <si>
    <t>corrected to m/z=44 peak area of 20 Vs</t>
  </si>
  <si>
    <t>Row</t>
  </si>
  <si>
    <t>Identifier 1</t>
  </si>
  <si>
    <t>Is Ref _</t>
  </si>
  <si>
    <t>d 15N/14N</t>
  </si>
  <si>
    <t>d 18O/16O</t>
  </si>
  <si>
    <t>d 17O/16O</t>
  </si>
  <si>
    <t>Area 44</t>
  </si>
  <si>
    <t>Area 30</t>
  </si>
  <si>
    <t>BGD 44</t>
  </si>
  <si>
    <t>Rt</t>
  </si>
  <si>
    <t>FileHeader: Filename</t>
  </si>
  <si>
    <t>Time Code</t>
  </si>
  <si>
    <t>rR 45N2O/44N2O sam</t>
  </si>
  <si>
    <t>rR 46N2O/44N2O sam</t>
  </si>
  <si>
    <t>rR 31NO/30NO sam</t>
  </si>
  <si>
    <t>rR 45N2O/44N2O std</t>
  </si>
  <si>
    <t>rR 46N2O/44N2O std</t>
  </si>
  <si>
    <t>rR 31NO/30NO std</t>
  </si>
  <si>
    <t>31R</t>
    <phoneticPr fontId="0" type="noConversion"/>
  </si>
  <si>
    <t>45R</t>
    <phoneticPr fontId="0" type="noConversion"/>
  </si>
  <si>
    <t>46R</t>
    <phoneticPr fontId="0" type="noConversion"/>
  </si>
  <si>
    <t>raw 45rR/45rR</t>
  </si>
  <si>
    <t>raw 46rR/46rR</t>
  </si>
  <si>
    <t>raw 31rR/31rR</t>
  </si>
  <si>
    <t>size corrected 31rR/31rR</t>
  </si>
  <si>
    <t>size corrected 45rR/45rR</t>
  </si>
  <si>
    <t>size corrected 46rR/46rR</t>
  </si>
  <si>
    <t>size corrected 31R</t>
  </si>
  <si>
    <t>size corrected 45R</t>
  </si>
  <si>
    <t>size corrected 46R</t>
  </si>
  <si>
    <t>d15Na</t>
  </si>
  <si>
    <t>d15Nb</t>
  </si>
  <si>
    <t>d15Nbulk</t>
  </si>
  <si>
    <t>d18O</t>
  </si>
  <si>
    <t>SP</t>
  </si>
  <si>
    <t>ATM</t>
  </si>
  <si>
    <t>B6</t>
  </si>
  <si>
    <t>S2</t>
  </si>
  <si>
    <t>DI</t>
  </si>
  <si>
    <t>ATM_EQ_SW</t>
  </si>
  <si>
    <t>2.3</t>
  </si>
  <si>
    <t>1.8</t>
  </si>
  <si>
    <t>1.6</t>
  </si>
  <si>
    <t>2.2</t>
  </si>
  <si>
    <t>SIZE CORRECTED DELTA VALUES</t>
  </si>
  <si>
    <t>peak area 20</t>
  </si>
  <si>
    <t>d17O</t>
  </si>
  <si>
    <t>ATM_EQ_SW_1</t>
  </si>
  <si>
    <t>ATM_EQ_SW_2</t>
  </si>
  <si>
    <t>201204_V-0002.dxf</t>
  </si>
  <si>
    <t>S2_ref_1</t>
  </si>
  <si>
    <t>1.9</t>
  </si>
  <si>
    <t>201205_V-0000.dxf</t>
  </si>
  <si>
    <t>2020/12/05 14:32:14</t>
  </si>
  <si>
    <t>B6_ref_1</t>
  </si>
  <si>
    <t>2.0</t>
  </si>
  <si>
    <t>201205_V-0001.dxf</t>
  </si>
  <si>
    <t>2020/12/05 15:07:56</t>
  </si>
  <si>
    <t>201205_V-0002.dxf</t>
  </si>
  <si>
    <t>2020/12/05 15:39:59</t>
  </si>
  <si>
    <t>S2_ref_2</t>
  </si>
  <si>
    <t>201205_V-0003.dxf</t>
  </si>
  <si>
    <t>2020/12/05 16:11:34</t>
  </si>
  <si>
    <t>B6_ref_2</t>
  </si>
  <si>
    <t>3.5</t>
  </si>
  <si>
    <t>201205_V-0004.dxf</t>
  </si>
  <si>
    <t>2020/12/05 18:31:18</t>
  </si>
  <si>
    <t>201205_V-0005.dxf</t>
  </si>
  <si>
    <t>2020/12/05 19:02:52</t>
  </si>
  <si>
    <t>2.7</t>
  </si>
  <si>
    <t>201205_V-0006.dxf</t>
  </si>
  <si>
    <t>2020/12/05 19:34:26</t>
  </si>
  <si>
    <t>SAMPLE ID</t>
  </si>
  <si>
    <t>DATE</t>
  </si>
  <si>
    <t>201207_V-0000.dxf</t>
  </si>
  <si>
    <t>2020/12/07 11:54:27</t>
  </si>
  <si>
    <t>201207_V-0001.dxf</t>
  </si>
  <si>
    <t>2020/12/07 12:26:40</t>
  </si>
  <si>
    <t>201207_V-0002.dxf</t>
  </si>
  <si>
    <t>2020/12/07 13:08:33</t>
  </si>
  <si>
    <t>201207_V-0012.dxf</t>
  </si>
  <si>
    <t>2020/12/07 19:56:02</t>
  </si>
  <si>
    <t>ATM_EQ_SW_3</t>
  </si>
  <si>
    <t>201207_V-0022.dxf</t>
  </si>
  <si>
    <t>2020/12/08 01:14:46</t>
  </si>
  <si>
    <t>201207_V-0023.dxf</t>
  </si>
  <si>
    <t>2020/12/08 01:46:13</t>
  </si>
  <si>
    <t>201207_V-0024.dxf</t>
  </si>
  <si>
    <t>2020/12/08 02:17:40</t>
  </si>
  <si>
    <t>2.4</t>
  </si>
  <si>
    <t>MATLAB/PYTHON OUTPUT</t>
  </si>
  <si>
    <t>ref_tag</t>
  </si>
  <si>
    <t>run_date</t>
  </si>
  <si>
    <t>PYTHON/MATLAB INPUTS</t>
  </si>
  <si>
    <t>gamma</t>
  </si>
  <si>
    <t>kappa</t>
  </si>
  <si>
    <t>INPUT VALUES FOR DIRECT N2O REF. INJECTION</t>
  </si>
  <si>
    <t>INPUT SIZE CORRECTION SLOPES</t>
  </si>
  <si>
    <t>15Ralpha</t>
  </si>
  <si>
    <t>15Rbeta</t>
  </si>
  <si>
    <t>18R</t>
  </si>
  <si>
    <t>17R</t>
  </si>
  <si>
    <t>45R</t>
  </si>
  <si>
    <t>46R</t>
  </si>
  <si>
    <t>45R/45R</t>
  </si>
  <si>
    <t>46R/46R</t>
  </si>
  <si>
    <t>45R 𝜆</t>
  </si>
  <si>
    <t>46R 𝜆</t>
  </si>
  <si>
    <t>known 45rR/45rR</t>
  </si>
  <si>
    <t>known 46rR/46rR</t>
  </si>
  <si>
    <t>ln(size corrected 45rR/45rR)</t>
  </si>
  <si>
    <t>ln(size corrected 46rR/46rR)</t>
  </si>
  <si>
    <t>ln(known 45rR/45rR)</t>
  </si>
  <si>
    <t>ln(known 46rR/46rR)</t>
  </si>
  <si>
    <t>Log. normalization following Kaiser et al. (2007) Triple oxygen isotope analysis of nitrate using the denitrifier method and thermal decomposition of N2O. Anal. Chem. 79, 599-607 doi:10.1021/ac061022s</t>
  </si>
  <si>
    <t>Calibrated values</t>
  </si>
  <si>
    <t>CALCULATE KNOWN 45R/45R &amp; 46R/46R FOR EACH REFERENCE MATERIAL</t>
  </si>
  <si>
    <t>COPY AND PASTE IN RAW DATA</t>
  </si>
  <si>
    <t>REF TAG SHOULD MATCH CONSTANTS.CSV</t>
  </si>
  <si>
    <t>USER INPUTS:</t>
  </si>
  <si>
    <t>SCALE NORMALIZATION 𝜆</t>
  </si>
  <si>
    <t>scale decompressed 45rR/45rR</t>
  </si>
  <si>
    <t>scale decompressed 46rR/46rR</t>
  </si>
  <si>
    <t>scale normalized 45R and 46R</t>
  </si>
  <si>
    <t>USER INPUT: CALIBRATED DELTA VALS FOR EACH REFERENCE MATERIAL</t>
  </si>
  <si>
    <t>USER INPUT: REFERENCE APPROPRIATE VALUES IN COLUMNS M &amp;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</si>
</sst>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0.0000"/>
    <numFmt numFmtId="166" formatCode="0.0000000000000"/>
    <numFmt numFmtId="167" formatCode="0.00000000000"/>
    <numFmt numFmtId="168" formatCode="0.00000000000000000"/>
    <numFmt numFmtId="169" formatCode="0.000000000000"/>
    <numFmt numFmtId="170" formatCode="0.00000"/>
    <numFmt numFmtId="171" formatCode="0.00000000000000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48"/>
      <name val="MS Sans Serif"/>
      <family val="2"/>
    </font>
    <font>
      <b/>
      <sz val="10"/>
      <name val="MS Sans Serif"/>
      <family val="2"/>
    </font>
    <font>
      <sz val="10"/>
      <name val="MS Reference Sans Serif"/>
      <family val="2"/>
    </font>
    <font>
      <sz val="12"/>
      <color theme="1"/>
      <name val="Calibri"/>
      <family val="2"/>
    </font>
    <font>
      <sz val="10"/>
      <name val="MS Sans Serif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1"/>
      <name val="Calibri (Body)"/>
    </font>
    <font>
      <b/>
      <sz val="12"/>
      <color theme="1"/>
      <name val="Calibri"/>
      <family val="2"/>
    </font>
    <font>
      <sz val="12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7E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7" fillId="10" borderId="18" applyNumberFormat="0" applyAlignment="0" applyProtection="0"/>
    <xf numFmtId="0" fontId="8" fillId="11" borderId="19" applyNumberFormat="0" applyAlignment="0" applyProtection="0"/>
    <xf numFmtId="0" fontId="9" fillId="11" borderId="18" applyNumberFormat="0" applyAlignment="0" applyProtection="0"/>
  </cellStyleXfs>
  <cellXfs count="87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166" fontId="0" fillId="0" borderId="0" xfId="0" applyNumberFormat="1"/>
    <xf numFmtId="167" fontId="0" fillId="0" borderId="0" xfId="0" applyNumberFormat="1"/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0" fillId="4" borderId="0" xfId="0" quotePrefix="1" applyFill="1" applyAlignment="1">
      <alignment wrapText="1"/>
    </xf>
    <xf numFmtId="2" fontId="0" fillId="4" borderId="0" xfId="0" quotePrefix="1" applyNumberFormat="1" applyFill="1" applyAlignment="1">
      <alignment wrapText="1"/>
    </xf>
    <xf numFmtId="164" fontId="0" fillId="4" borderId="0" xfId="0" quotePrefix="1" applyNumberFormat="1" applyFill="1" applyAlignment="1">
      <alignment wrapText="1"/>
    </xf>
    <xf numFmtId="0" fontId="0" fillId="0" borderId="0" xfId="0" quotePrefix="1" applyAlignment="1">
      <alignment wrapText="1"/>
    </xf>
    <xf numFmtId="0" fontId="0" fillId="5" borderId="0" xfId="0" quotePrefix="1" applyFill="1" applyAlignment="1">
      <alignment wrapText="1"/>
    </xf>
    <xf numFmtId="168" fontId="2" fillId="6" borderId="6" xfId="0" applyNumberFormat="1" applyFont="1" applyFill="1" applyBorder="1" applyAlignment="1">
      <alignment wrapText="1"/>
    </xf>
    <xf numFmtId="168" fontId="2" fillId="6" borderId="0" xfId="0" applyNumberFormat="1" applyFont="1" applyFill="1" applyAlignment="1">
      <alignment wrapText="1"/>
    </xf>
    <xf numFmtId="168" fontId="2" fillId="6" borderId="7" xfId="0" applyNumberFormat="1" applyFont="1" applyFill="1" applyBorder="1" applyAlignment="1">
      <alignment wrapText="1"/>
    </xf>
    <xf numFmtId="166" fontId="0" fillId="7" borderId="8" xfId="0" applyNumberFormat="1" applyFill="1" applyBorder="1" applyAlignment="1">
      <alignment wrapText="1"/>
    </xf>
    <xf numFmtId="167" fontId="0" fillId="7" borderId="9" xfId="0" applyNumberFormat="1" applyFill="1" applyBorder="1" applyAlignment="1">
      <alignment wrapText="1"/>
    </xf>
    <xf numFmtId="2" fontId="0" fillId="7" borderId="10" xfId="0" applyNumberForma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0" borderId="0" xfId="0" quotePrefix="1"/>
    <xf numFmtId="166" fontId="4" fillId="0" borderId="12" xfId="0" applyNumberFormat="1" applyFont="1" applyBorder="1"/>
    <xf numFmtId="169" fontId="4" fillId="0" borderId="13" xfId="0" applyNumberFormat="1" applyFont="1" applyBorder="1"/>
    <xf numFmtId="166" fontId="4" fillId="0" borderId="14" xfId="0" applyNumberFormat="1" applyFont="1" applyBorder="1"/>
    <xf numFmtId="166" fontId="0" fillId="7" borderId="0" xfId="0" applyNumberFormat="1" applyFill="1"/>
    <xf numFmtId="167" fontId="0" fillId="7" borderId="0" xfId="0" applyNumberFormat="1" applyFill="1" applyAlignment="1">
      <alignment wrapText="1"/>
    </xf>
    <xf numFmtId="167" fontId="0" fillId="7" borderId="0" xfId="0" applyNumberFormat="1" applyFill="1"/>
    <xf numFmtId="166" fontId="0" fillId="2" borderId="0" xfId="0" applyNumberFormat="1" applyFill="1" applyAlignment="1">
      <alignment wrapText="1"/>
    </xf>
    <xf numFmtId="166" fontId="0" fillId="0" borderId="0" xfId="0" applyNumberFormat="1" applyAlignment="1">
      <alignment wrapText="1"/>
    </xf>
    <xf numFmtId="166" fontId="0" fillId="3" borderId="0" xfId="0" applyNumberFormat="1" applyFill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5" fillId="0" borderId="0" xfId="0" applyNumberFormat="1" applyFont="1"/>
    <xf numFmtId="0" fontId="0" fillId="8" borderId="0" xfId="0" applyFill="1"/>
    <xf numFmtId="0" fontId="0" fillId="8" borderId="9" xfId="0" applyFill="1" applyBorder="1" applyAlignment="1">
      <alignment wrapText="1"/>
    </xf>
    <xf numFmtId="0" fontId="0" fillId="8" borderId="10" xfId="0" applyFill="1" applyBorder="1" applyAlignment="1">
      <alignment wrapText="1"/>
    </xf>
    <xf numFmtId="0" fontId="0" fillId="0" borderId="0" xfId="0" applyFont="1"/>
    <xf numFmtId="0" fontId="6" fillId="0" borderId="0" xfId="0" applyFont="1"/>
    <xf numFmtId="0" fontId="6" fillId="0" borderId="0" xfId="0" applyNumberFormat="1" applyFont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0" fontId="0" fillId="0" borderId="0" xfId="0" applyFont="1" applyFill="1" applyBorder="1"/>
    <xf numFmtId="0" fontId="0" fillId="0" borderId="0" xfId="0" applyNumberFormat="1" applyFill="1" applyBorder="1" applyAlignment="1">
      <alignment wrapText="1"/>
    </xf>
    <xf numFmtId="2" fontId="0" fillId="0" borderId="0" xfId="0" applyNumberFormat="1"/>
    <xf numFmtId="0" fontId="0" fillId="9" borderId="9" xfId="0" applyFill="1" applyBorder="1" applyAlignment="1">
      <alignment wrapText="1"/>
    </xf>
    <xf numFmtId="0" fontId="0" fillId="3" borderId="0" xfId="0" applyFill="1" applyBorder="1"/>
    <xf numFmtId="0" fontId="3" fillId="3" borderId="15" xfId="0" applyFont="1" applyFill="1" applyBorder="1" applyAlignment="1">
      <alignment wrapText="1"/>
    </xf>
    <xf numFmtId="0" fontId="3" fillId="3" borderId="16" xfId="0" applyFont="1" applyFill="1" applyBorder="1" applyAlignment="1">
      <alignment wrapText="1"/>
    </xf>
    <xf numFmtId="164" fontId="0" fillId="3" borderId="0" xfId="0" applyNumberFormat="1" applyFill="1" applyAlignment="1">
      <alignment wrapText="1"/>
    </xf>
    <xf numFmtId="0" fontId="3" fillId="3" borderId="17" xfId="0" applyFont="1" applyFill="1" applyBorder="1" applyAlignment="1">
      <alignment wrapText="1"/>
    </xf>
    <xf numFmtId="165" fontId="0" fillId="3" borderId="0" xfId="0" applyNumberFormat="1" applyFill="1" applyAlignment="1">
      <alignment wrapText="1"/>
    </xf>
    <xf numFmtId="170" fontId="0" fillId="3" borderId="0" xfId="0" applyNumberFormat="1" applyFill="1" applyAlignment="1">
      <alignment wrapText="1"/>
    </xf>
    <xf numFmtId="165" fontId="0" fillId="3" borderId="0" xfId="0" applyNumberFormat="1" applyFill="1" applyBorder="1"/>
    <xf numFmtId="165" fontId="3" fillId="3" borderId="15" xfId="0" applyNumberFormat="1" applyFont="1" applyFill="1" applyBorder="1" applyAlignment="1">
      <alignment wrapText="1"/>
    </xf>
    <xf numFmtId="165" fontId="0" fillId="0" borderId="0" xfId="0" applyNumberFormat="1" applyAlignment="1">
      <alignment wrapText="1"/>
    </xf>
    <xf numFmtId="165" fontId="0" fillId="0" borderId="0" xfId="0" applyNumberFormat="1"/>
    <xf numFmtId="0" fontId="10" fillId="0" borderId="0" xfId="0" applyFont="1"/>
    <xf numFmtId="169" fontId="0" fillId="0" borderId="0" xfId="0" applyNumberFormat="1"/>
    <xf numFmtId="2" fontId="11" fillId="0" borderId="0" xfId="0" applyNumberFormat="1" applyFont="1"/>
    <xf numFmtId="0" fontId="5" fillId="0" borderId="0" xfId="0" applyFont="1"/>
    <xf numFmtId="0" fontId="12" fillId="0" borderId="0" xfId="0" applyFont="1"/>
    <xf numFmtId="0" fontId="0" fillId="12" borderId="9" xfId="0" applyFill="1" applyBorder="1" applyAlignment="1">
      <alignment wrapText="1"/>
    </xf>
    <xf numFmtId="171" fontId="0" fillId="0" borderId="0" xfId="0" applyNumberFormat="1" applyFill="1"/>
    <xf numFmtId="169" fontId="9" fillId="11" borderId="18" xfId="3" applyNumberFormat="1"/>
    <xf numFmtId="171" fontId="9" fillId="11" borderId="18" xfId="3" applyNumberFormat="1"/>
    <xf numFmtId="0" fontId="9" fillId="11" borderId="18" xfId="3"/>
    <xf numFmtId="0" fontId="7" fillId="10" borderId="18" xfId="1"/>
    <xf numFmtId="2" fontId="7" fillId="10" borderId="18" xfId="1" applyNumberFormat="1"/>
    <xf numFmtId="2" fontId="11" fillId="0" borderId="0" xfId="0" applyNumberFormat="1" applyFont="1" applyAlignment="1"/>
    <xf numFmtId="0" fontId="1" fillId="0" borderId="1" xfId="0" applyFont="1" applyBorder="1"/>
    <xf numFmtId="0" fontId="8" fillId="11" borderId="19" xfId="2"/>
    <xf numFmtId="0" fontId="0" fillId="0" borderId="0" xfId="0" applyFont="1" applyBorder="1" applyAlignment="1"/>
    <xf numFmtId="0" fontId="0" fillId="13" borderId="4" xfId="0" applyFill="1" applyBorder="1"/>
    <xf numFmtId="0" fontId="0" fillId="13" borderId="0" xfId="0" applyFill="1"/>
    <xf numFmtId="0" fontId="3" fillId="13" borderId="9" xfId="0" applyFont="1" applyFill="1" applyBorder="1" applyAlignment="1">
      <alignment wrapText="1"/>
    </xf>
    <xf numFmtId="166" fontId="0" fillId="13" borderId="0" xfId="0" applyNumberFormat="1" applyFill="1"/>
    <xf numFmtId="171" fontId="0" fillId="13" borderId="0" xfId="0" applyNumberFormat="1" applyFill="1"/>
    <xf numFmtId="0" fontId="1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colors>
    <mruColors>
      <color rgb="FFFFE7E5"/>
      <color rgb="FFFFF7B0"/>
      <color rgb="FFDC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45R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386745406824153"/>
                  <c:y val="5.09259259259259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scale_normalization!$F$10:$F$24</c:f>
              <c:numCache>
                <c:formatCode>General</c:formatCode>
                <c:ptCount val="15"/>
                <c:pt idx="0">
                  <c:v>5.6690060748599133E-3</c:v>
                </c:pt>
                <c:pt idx="1">
                  <c:v>-3.3157633670658081E-3</c:v>
                </c:pt>
                <c:pt idx="2">
                  <c:v>3.8320385549917295E-4</c:v>
                </c:pt>
                <c:pt idx="3">
                  <c:v>6.3855513126554056E-3</c:v>
                </c:pt>
                <c:pt idx="4">
                  <c:v>-3.3736683280273967E-3</c:v>
                </c:pt>
                <c:pt idx="5">
                  <c:v>-8.2966123175853173E-4</c:v>
                </c:pt>
                <c:pt idx="6">
                  <c:v>5.0812199816469847E-3</c:v>
                </c:pt>
                <c:pt idx="7">
                  <c:v>-9.1141789753790732E-3</c:v>
                </c:pt>
                <c:pt idx="8">
                  <c:v>5.7029884167436144E-3</c:v>
                </c:pt>
                <c:pt idx="9">
                  <c:v>-3.5945739634335372E-3</c:v>
                </c:pt>
                <c:pt idx="10">
                  <c:v>1.7966870305363727E-4</c:v>
                </c:pt>
                <c:pt idx="11">
                  <c:v>4.8686826228146419E-3</c:v>
                </c:pt>
                <c:pt idx="12">
                  <c:v>5.6228928832132777E-3</c:v>
                </c:pt>
                <c:pt idx="13">
                  <c:v>-3.6734640658408848E-3</c:v>
                </c:pt>
                <c:pt idx="14">
                  <c:v>-6.5263177824188435E-3</c:v>
                </c:pt>
              </c:numCache>
            </c:numRef>
          </c:xVal>
          <c:yVal>
            <c:numRef>
              <c:f>scale_normalization!$H$10:$H$24</c:f>
              <c:numCache>
                <c:formatCode>General</c:formatCode>
                <c:ptCount val="15"/>
                <c:pt idx="0">
                  <c:v>5.9320472770020231E-3</c:v>
                </c:pt>
                <c:pt idx="1">
                  <c:v>-3.7106403264231301E-3</c:v>
                </c:pt>
                <c:pt idx="2">
                  <c:v>-2.6012135306176113E-4</c:v>
                </c:pt>
                <c:pt idx="3">
                  <c:v>5.9320472770020231E-3</c:v>
                </c:pt>
                <c:pt idx="4">
                  <c:v>-3.7106403264231301E-3</c:v>
                </c:pt>
                <c:pt idx="5">
                  <c:v>-2.6012135306176113E-4</c:v>
                </c:pt>
                <c:pt idx="6">
                  <c:v>5.9320472770020231E-3</c:v>
                </c:pt>
                <c:pt idx="8">
                  <c:v>5.9320472770020231E-3</c:v>
                </c:pt>
                <c:pt idx="9">
                  <c:v>-3.7106403264231301E-3</c:v>
                </c:pt>
                <c:pt idx="10">
                  <c:v>-2.6012135306176113E-4</c:v>
                </c:pt>
                <c:pt idx="11">
                  <c:v>5.9320472770020231E-3</c:v>
                </c:pt>
                <c:pt idx="12">
                  <c:v>5.9320472770020231E-3</c:v>
                </c:pt>
                <c:pt idx="13">
                  <c:v>-3.7106403264231301E-3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A-1940-9EA1-E80BD06B3BAE}"/>
            </c:ext>
          </c:extLst>
        </c:ser>
        <c:ser>
          <c:idx val="1"/>
          <c:order val="1"/>
          <c:tx>
            <c:v>46R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44034730033746"/>
                  <c:y val="0.165212145244434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scale_normalization!$G$10:$G$24</c:f>
              <c:numCache>
                <c:formatCode>General</c:formatCode>
                <c:ptCount val="15"/>
                <c:pt idx="0">
                  <c:v>7.4936919644022753E-3</c:v>
                </c:pt>
                <c:pt idx="1">
                  <c:v>-5.0356547842637621E-3</c:v>
                </c:pt>
                <c:pt idx="2">
                  <c:v>4.3013837783483656E-3</c:v>
                </c:pt>
                <c:pt idx="3">
                  <c:v>7.6776086292741075E-3</c:v>
                </c:pt>
                <c:pt idx="4">
                  <c:v>-4.8488753146248009E-3</c:v>
                </c:pt>
                <c:pt idx="5">
                  <c:v>2.3832486035312902E-3</c:v>
                </c:pt>
                <c:pt idx="6">
                  <c:v>5.6953639452707308E-3</c:v>
                </c:pt>
                <c:pt idx="7">
                  <c:v>4.9256582960658154E-3</c:v>
                </c:pt>
                <c:pt idx="8">
                  <c:v>5.4477259185061388E-3</c:v>
                </c:pt>
                <c:pt idx="9">
                  <c:v>-6.2381121983366193E-3</c:v>
                </c:pt>
                <c:pt idx="10">
                  <c:v>4.0262381999534996E-3</c:v>
                </c:pt>
                <c:pt idx="11">
                  <c:v>5.3456591947391319E-3</c:v>
                </c:pt>
                <c:pt idx="12">
                  <c:v>6.446829485110093E-3</c:v>
                </c:pt>
                <c:pt idx="13">
                  <c:v>-5.2698268942697113E-3</c:v>
                </c:pt>
                <c:pt idx="14">
                  <c:v>4.3905400058642007E-3</c:v>
                </c:pt>
              </c:numCache>
            </c:numRef>
          </c:xVal>
          <c:yVal>
            <c:numRef>
              <c:f>scale_normalization!$I$10:$I$24</c:f>
              <c:numCache>
                <c:formatCode>General</c:formatCode>
                <c:ptCount val="15"/>
                <c:pt idx="0">
                  <c:v>4.412758119012896E-3</c:v>
                </c:pt>
                <c:pt idx="1">
                  <c:v>-6.7895195007928941E-3</c:v>
                </c:pt>
                <c:pt idx="2">
                  <c:v>2.0837317813513596E-3</c:v>
                </c:pt>
                <c:pt idx="3">
                  <c:v>4.412758119012896E-3</c:v>
                </c:pt>
                <c:pt idx="4">
                  <c:v>-6.7895195007928941E-3</c:v>
                </c:pt>
                <c:pt idx="5">
                  <c:v>2.0837317813513596E-3</c:v>
                </c:pt>
                <c:pt idx="6">
                  <c:v>4.412758119012896E-3</c:v>
                </c:pt>
                <c:pt idx="8">
                  <c:v>4.412758119012896E-3</c:v>
                </c:pt>
                <c:pt idx="9">
                  <c:v>-6.7895195007928941E-3</c:v>
                </c:pt>
                <c:pt idx="10">
                  <c:v>2.0837317813513596E-3</c:v>
                </c:pt>
                <c:pt idx="11">
                  <c:v>4.412758119012896E-3</c:v>
                </c:pt>
                <c:pt idx="12">
                  <c:v>4.412758119012896E-3</c:v>
                </c:pt>
                <c:pt idx="13">
                  <c:v>-6.7895195007928941E-3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6A-1940-9EA1-E80BD06B3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239792"/>
        <c:axId val="259770000"/>
      </c:scatterChart>
      <c:valAx>
        <c:axId val="29023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ln(size corrected R/R)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26273692350956129"/>
              <c:y val="0.87419050586302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770000"/>
        <c:crossesAt val="-4.0000000000000008E-2"/>
        <c:crossBetween val="midCat"/>
      </c:valAx>
      <c:valAx>
        <c:axId val="259770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ln(known R/R)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4669924071991001E-2"/>
              <c:y val="0.24651957174417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39792"/>
        <c:crossesAt val="-4.0000000000000008E-2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9</xdr:row>
      <xdr:rowOff>0</xdr:rowOff>
    </xdr:from>
    <xdr:to>
      <xdr:col>14</xdr:col>
      <xdr:colOff>495300</xdr:colOff>
      <xdr:row>26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F1101F-4C7F-EC46-AD88-47DA42D03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812C-3217-554B-B2A1-EA8A97EA775D}">
  <dimension ref="A1:BA54"/>
  <sheetViews>
    <sheetView tabSelected="1" topLeftCell="T1" workbookViewId="0">
      <selection activeCell="X19" sqref="X19"/>
    </sheetView>
  </sheetViews>
  <sheetFormatPr baseColWidth="10" defaultRowHeight="16"/>
  <cols>
    <col min="1" max="1" width="14.33203125" customWidth="1"/>
    <col min="4" max="4" width="14" customWidth="1"/>
    <col min="23" max="23" width="15.83203125" bestFit="1" customWidth="1"/>
    <col min="24" max="24" width="14.83203125" bestFit="1" customWidth="1"/>
    <col min="25" max="25" width="15.83203125" bestFit="1" customWidth="1"/>
    <col min="27" max="27" width="15.6640625" bestFit="1" customWidth="1"/>
    <col min="28" max="29" width="13.6640625" bestFit="1" customWidth="1"/>
    <col min="31" max="33" width="15.6640625" bestFit="1" customWidth="1"/>
    <col min="35" max="35" width="15.6640625" bestFit="1" customWidth="1"/>
    <col min="36" max="36" width="16.83203125" bestFit="1" customWidth="1"/>
    <col min="38" max="40" width="15.6640625" bestFit="1" customWidth="1"/>
    <col min="41" max="41" width="9.6640625" style="62" customWidth="1"/>
    <col min="42" max="42" width="10.1640625" customWidth="1"/>
    <col min="43" max="43" width="15.6640625" style="44" customWidth="1"/>
    <col min="44" max="44" width="14.33203125" customWidth="1"/>
    <col min="46" max="46" width="13.5" customWidth="1"/>
  </cols>
  <sheetData>
    <row r="1" spans="1:53" ht="17" thickBot="1">
      <c r="A1" s="1" t="s">
        <v>120</v>
      </c>
      <c r="B1" s="1" t="s">
        <v>119</v>
      </c>
      <c r="F1" s="1" t="s">
        <v>118</v>
      </c>
      <c r="G1" s="1"/>
      <c r="W1" s="76" t="s">
        <v>97</v>
      </c>
      <c r="X1" s="2"/>
      <c r="Y1" s="3"/>
      <c r="AA1" s="4"/>
      <c r="AB1" s="5"/>
      <c r="AE1" s="6" t="s">
        <v>0</v>
      </c>
      <c r="AF1" s="7"/>
      <c r="AG1" s="7"/>
      <c r="AI1" s="79" t="s">
        <v>124</v>
      </c>
      <c r="AJ1" s="80"/>
      <c r="AL1" s="52" t="s">
        <v>94</v>
      </c>
      <c r="AM1" s="52"/>
      <c r="AN1" s="52"/>
      <c r="AO1" s="59"/>
      <c r="AP1" s="52"/>
      <c r="AQ1" s="45"/>
      <c r="AS1" s="38" t="s">
        <v>91</v>
      </c>
      <c r="AT1" s="38"/>
      <c r="AU1" s="38" t="s">
        <v>45</v>
      </c>
      <c r="AV1" s="38"/>
      <c r="AW1" s="38"/>
      <c r="AX1" s="38" t="s">
        <v>46</v>
      </c>
    </row>
    <row r="2" spans="1:53" ht="52" thickBot="1">
      <c r="A2" s="8" t="s">
        <v>93</v>
      </c>
      <c r="B2" s="8" t="s">
        <v>92</v>
      </c>
      <c r="C2" s="9" t="s">
        <v>1</v>
      </c>
      <c r="D2" s="10" t="s">
        <v>2</v>
      </c>
      <c r="E2" s="10" t="s">
        <v>3</v>
      </c>
      <c r="F2" s="11" t="s">
        <v>4</v>
      </c>
      <c r="G2" s="10" t="s">
        <v>5</v>
      </c>
      <c r="H2" s="10" t="s">
        <v>6</v>
      </c>
      <c r="I2" s="12" t="s">
        <v>7</v>
      </c>
      <c r="J2" s="11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10" t="s">
        <v>13</v>
      </c>
      <c r="P2" s="10" t="s">
        <v>14</v>
      </c>
      <c r="Q2" s="10" t="s">
        <v>15</v>
      </c>
      <c r="R2" s="13"/>
      <c r="S2" s="14" t="s">
        <v>16</v>
      </c>
      <c r="T2" s="14" t="s">
        <v>17</v>
      </c>
      <c r="U2" s="14" t="s">
        <v>18</v>
      </c>
      <c r="V2" s="8"/>
      <c r="W2" s="15" t="s">
        <v>19</v>
      </c>
      <c r="X2" s="16" t="s">
        <v>20</v>
      </c>
      <c r="Y2" s="17" t="s">
        <v>21</v>
      </c>
      <c r="Z2" s="8"/>
      <c r="AA2" s="18" t="s">
        <v>22</v>
      </c>
      <c r="AB2" s="19" t="s">
        <v>23</v>
      </c>
      <c r="AC2" s="20" t="s">
        <v>24</v>
      </c>
      <c r="AD2" s="8"/>
      <c r="AE2" s="21" t="s">
        <v>25</v>
      </c>
      <c r="AF2" s="22" t="s">
        <v>26</v>
      </c>
      <c r="AG2" s="22" t="s">
        <v>27</v>
      </c>
      <c r="AI2" s="81" t="s">
        <v>122</v>
      </c>
      <c r="AJ2" s="81" t="s">
        <v>123</v>
      </c>
      <c r="AK2" s="23"/>
      <c r="AL2" s="56" t="s">
        <v>28</v>
      </c>
      <c r="AM2" s="53" t="s">
        <v>29</v>
      </c>
      <c r="AN2" s="53" t="s">
        <v>30</v>
      </c>
      <c r="AO2" s="60" t="s">
        <v>95</v>
      </c>
      <c r="AP2" s="54" t="s">
        <v>96</v>
      </c>
      <c r="AQ2" s="46" t="s">
        <v>74</v>
      </c>
      <c r="AR2" s="1" t="s">
        <v>73</v>
      </c>
      <c r="AS2" s="39" t="s">
        <v>31</v>
      </c>
      <c r="AT2" s="39" t="s">
        <v>32</v>
      </c>
      <c r="AU2" s="39" t="s">
        <v>35</v>
      </c>
      <c r="AV2" s="39" t="s">
        <v>33</v>
      </c>
      <c r="AW2" s="39" t="s">
        <v>47</v>
      </c>
      <c r="AX2" s="40" t="s">
        <v>34</v>
      </c>
      <c r="AY2" s="44"/>
      <c r="AZ2" s="44"/>
      <c r="BA2" s="44"/>
    </row>
    <row r="3" spans="1:53" ht="17" thickBot="1">
      <c r="A3">
        <v>201204</v>
      </c>
      <c r="B3" t="s">
        <v>36</v>
      </c>
      <c r="C3" s="42">
        <v>2</v>
      </c>
      <c r="D3" s="42" t="s">
        <v>40</v>
      </c>
      <c r="E3" s="42">
        <v>0</v>
      </c>
      <c r="F3" s="42">
        <v>5.4059999999999997</v>
      </c>
      <c r="G3" s="42">
        <v>46.78</v>
      </c>
      <c r="H3" s="42">
        <v>3.4780000000000002</v>
      </c>
      <c r="I3" s="42">
        <v>4.7690000000000001</v>
      </c>
      <c r="J3" s="42">
        <v>4.95</v>
      </c>
      <c r="K3" s="42">
        <v>2.1</v>
      </c>
      <c r="L3" s="42">
        <v>1547.6</v>
      </c>
      <c r="M3" s="42" t="s">
        <v>50</v>
      </c>
      <c r="N3" s="43">
        <v>44169.764756944445</v>
      </c>
      <c r="O3" s="42">
        <v>0.76603699999999997</v>
      </c>
      <c r="P3" s="42">
        <v>0.74141800000000002</v>
      </c>
      <c r="Q3" s="42">
        <v>0.43208400000000002</v>
      </c>
      <c r="S3" s="24">
        <v>0.76203100000000001</v>
      </c>
      <c r="T3" s="24">
        <v>0.73642510000000005</v>
      </c>
      <c r="U3" s="24">
        <v>0.42840719999999999</v>
      </c>
      <c r="W3" s="25">
        <v>3.73376282567055E-3</v>
      </c>
      <c r="X3" s="26">
        <v>7.7410249496226297E-3</v>
      </c>
      <c r="Y3" s="27">
        <v>2.1012952215756198E-3</v>
      </c>
      <c r="AA3" s="28">
        <f>O3/S3</f>
        <v>1.0052570039801529</v>
      </c>
      <c r="AB3" s="29">
        <f t="shared" ref="AB3:AC17" si="0">P3/T3</f>
        <v>1.0067799155677881</v>
      </c>
      <c r="AC3" s="30">
        <f t="shared" si="0"/>
        <v>1.0085824888097119</v>
      </c>
      <c r="AE3" s="31">
        <f>$W$7*(20-I3)+AC3</f>
        <v>1.0094442361786187</v>
      </c>
      <c r="AF3" s="31">
        <f>$X$7*(20-I3)+AA3</f>
        <v>1.0056851052976181</v>
      </c>
      <c r="AG3" s="31">
        <f>$Y$7*(20-I3)+AB3</f>
        <v>1.0075218399408568</v>
      </c>
      <c r="AI3" s="82">
        <f>AF3^$X$11</f>
        <v>1.0060158448599359</v>
      </c>
      <c r="AJ3" s="83">
        <f>AG3^$Y$11</f>
        <v>1.0070526202093892</v>
      </c>
      <c r="AK3" s="32"/>
      <c r="AL3" s="33">
        <f>AE3*$W$3</f>
        <v>3.7690253636311292E-3</v>
      </c>
      <c r="AM3" s="33">
        <f>AI3*$X$3</f>
        <v>7.787593754776452E-3</v>
      </c>
      <c r="AN3" s="33">
        <f>AJ3*$Y$3</f>
        <v>2.1161148587211971E-3</v>
      </c>
      <c r="AO3" s="57">
        <v>0.17219999999999999</v>
      </c>
      <c r="AP3" s="58">
        <v>7.9710000000000003E-2</v>
      </c>
      <c r="AQ3" s="47">
        <f>A3</f>
        <v>201204</v>
      </c>
      <c r="AR3" t="str">
        <f>D3</f>
        <v>ATM_EQ_SW</v>
      </c>
      <c r="AS3" s="50">
        <v>14.5162657135253</v>
      </c>
      <c r="AT3" s="50">
        <v>-2.8429410815947702</v>
      </c>
      <c r="AU3" s="50">
        <v>17.359206795120102</v>
      </c>
      <c r="AV3" s="50">
        <v>5.8366623159652997</v>
      </c>
      <c r="AW3" s="50">
        <v>24.260367368862799</v>
      </c>
      <c r="AX3" s="50">
        <v>47.550896204196299</v>
      </c>
      <c r="AY3" s="44"/>
      <c r="AZ3" s="44"/>
      <c r="BA3" s="44"/>
    </row>
    <row r="4" spans="1:53" ht="17" thickBot="1">
      <c r="A4">
        <v>201205</v>
      </c>
      <c r="B4" t="s">
        <v>38</v>
      </c>
      <c r="C4" s="24">
        <v>1</v>
      </c>
      <c r="D4" s="24" t="s">
        <v>51</v>
      </c>
      <c r="E4" s="24">
        <v>0</v>
      </c>
      <c r="F4" s="24">
        <v>-3.6890000000000001</v>
      </c>
      <c r="G4" s="24">
        <v>33.856000000000002</v>
      </c>
      <c r="H4" s="24">
        <v>-2.9340000000000002</v>
      </c>
      <c r="I4" s="24">
        <v>6.2770000000000001</v>
      </c>
      <c r="J4" s="24">
        <v>6.5369999999999999</v>
      </c>
      <c r="K4" s="24" t="s">
        <v>52</v>
      </c>
      <c r="L4" s="24">
        <v>1546.3</v>
      </c>
      <c r="M4" s="24" t="s">
        <v>53</v>
      </c>
      <c r="N4" s="24" t="s">
        <v>54</v>
      </c>
      <c r="O4" s="24">
        <v>0.75906430000000003</v>
      </c>
      <c r="P4" s="24">
        <v>0.73224469999999997</v>
      </c>
      <c r="Q4" s="24">
        <v>0.42948419999999998</v>
      </c>
      <c r="S4" s="24">
        <v>0.76188020000000001</v>
      </c>
      <c r="T4" s="24">
        <v>0.73643610000000004</v>
      </c>
      <c r="U4" s="24">
        <v>0.42930239999999997</v>
      </c>
      <c r="AA4" s="28">
        <f t="shared" ref="AA4:AA17" si="1">O4/S4</f>
        <v>0.99630401210059016</v>
      </c>
      <c r="AB4" s="29">
        <f t="shared" si="0"/>
        <v>0.99430853539091846</v>
      </c>
      <c r="AC4" s="30">
        <f t="shared" si="0"/>
        <v>1.0004234777164069</v>
      </c>
      <c r="AE4" s="31">
        <f t="shared" ref="AE4:AE17" si="2">$W$7*(20-I4)+AC4</f>
        <v>1.0011999046840065</v>
      </c>
      <c r="AF4" s="31">
        <f t="shared" ref="AF4:AF17" si="3">$X$7*(20-I4)+AA4</f>
        <v>0.99668972770557829</v>
      </c>
      <c r="AG4" s="31">
        <f t="shared" ref="AG4:AG17" si="4">$Y$7*(20-I4)+AB4</f>
        <v>0.99497700286985102</v>
      </c>
      <c r="AI4" s="82">
        <f t="shared" ref="AI4:AI17" si="5">AF4^$X$11</f>
        <v>0.99649806061376012</v>
      </c>
      <c r="AJ4" s="83">
        <f t="shared" ref="AJ4:AJ17" si="6">AG4^$Y$11</f>
        <v>0.99528850719192319</v>
      </c>
      <c r="AK4" s="32"/>
      <c r="AL4" s="33">
        <f t="shared" ref="AL4:AL17" si="7">AE4*$W$3</f>
        <v>3.7382429851740414E-3</v>
      </c>
      <c r="AM4" s="33">
        <f t="shared" ref="AM4:AM17" si="8">AI4*$X$3</f>
        <v>7.7139163494616804E-3</v>
      </c>
      <c r="AN4" s="33">
        <f t="shared" ref="AN4:AN17" si="9">AJ4*$Y$3</f>
        <v>2.09139498425152E-3</v>
      </c>
      <c r="AO4" s="57">
        <v>0.17219999999999999</v>
      </c>
      <c r="AP4" s="58">
        <v>7.9710000000000003E-2</v>
      </c>
      <c r="AQ4" s="47">
        <f t="shared" ref="AQ4:AQ17" si="10">A4</f>
        <v>201205</v>
      </c>
      <c r="AR4" s="41" t="str">
        <f t="shared" ref="AR4:AR17" si="11">D4</f>
        <v>S2_ref_1</v>
      </c>
      <c r="AS4" s="50">
        <v>6.1807890246294797</v>
      </c>
      <c r="AT4" s="50">
        <v>-12.767795447653199</v>
      </c>
      <c r="AU4" s="50">
        <v>18.9485844722827</v>
      </c>
      <c r="AV4" s="50">
        <v>-3.2935032115118901</v>
      </c>
      <c r="AW4" s="50">
        <v>17.6814380513656</v>
      </c>
      <c r="AX4" s="50">
        <v>34.550401707199804</v>
      </c>
      <c r="AY4" s="44"/>
      <c r="AZ4" s="44"/>
      <c r="BA4" s="44"/>
    </row>
    <row r="5" spans="1:53">
      <c r="A5">
        <v>201205</v>
      </c>
      <c r="B5" t="s">
        <v>37</v>
      </c>
      <c r="C5" s="24">
        <v>2</v>
      </c>
      <c r="D5" s="24" t="s">
        <v>55</v>
      </c>
      <c r="E5" s="24">
        <v>0</v>
      </c>
      <c r="F5" s="24">
        <v>0.36399999999999999</v>
      </c>
      <c r="G5" s="24">
        <v>44.33</v>
      </c>
      <c r="H5" s="24">
        <v>2.266</v>
      </c>
      <c r="I5" s="24">
        <v>21.184999999999999</v>
      </c>
      <c r="J5" s="24">
        <v>22.027999999999999</v>
      </c>
      <c r="K5" s="24" t="s">
        <v>56</v>
      </c>
      <c r="L5" s="24">
        <v>1545.8</v>
      </c>
      <c r="M5" s="24" t="s">
        <v>57</v>
      </c>
      <c r="N5" s="24" t="s">
        <v>58</v>
      </c>
      <c r="O5" s="24">
        <v>0.76222789999999996</v>
      </c>
      <c r="P5" s="24">
        <v>0.7396701</v>
      </c>
      <c r="Q5" s="24">
        <v>0.42810490000000001</v>
      </c>
      <c r="S5" s="24">
        <v>0.76191050000000005</v>
      </c>
      <c r="T5" s="24">
        <v>0.73645300000000002</v>
      </c>
      <c r="U5" s="24">
        <v>0.42933650000000001</v>
      </c>
      <c r="W5" s="76" t="s">
        <v>98</v>
      </c>
      <c r="X5" s="2"/>
      <c r="Y5" s="3"/>
      <c r="AA5" s="28">
        <f t="shared" si="1"/>
        <v>1.0004165843625989</v>
      </c>
      <c r="AB5" s="29">
        <f t="shared" si="0"/>
        <v>1.0043683710976803</v>
      </c>
      <c r="AC5" s="30">
        <f t="shared" si="0"/>
        <v>0.99713138761787079</v>
      </c>
      <c r="AE5" s="31">
        <f t="shared" si="2"/>
        <v>0.99706434207705574</v>
      </c>
      <c r="AF5" s="31">
        <f t="shared" si="3"/>
        <v>1.0003832772874761</v>
      </c>
      <c r="AG5" s="31">
        <f t="shared" si="4"/>
        <v>1.0043106480077921</v>
      </c>
      <c r="AI5" s="82">
        <f t="shared" si="5"/>
        <v>1.0004055127886835</v>
      </c>
      <c r="AJ5" s="83">
        <f t="shared" si="6"/>
        <v>1.0040421473777938</v>
      </c>
      <c r="AK5" s="32"/>
      <c r="AL5" s="33">
        <f t="shared" si="7"/>
        <v>3.7228017752489757E-3</v>
      </c>
      <c r="AM5" s="33">
        <f t="shared" si="8"/>
        <v>7.7441640342372194E-3</v>
      </c>
      <c r="AN5" s="33">
        <f t="shared" si="9"/>
        <v>2.1097889665454826E-3</v>
      </c>
      <c r="AO5" s="57">
        <v>0.17219999999999999</v>
      </c>
      <c r="AP5" s="58">
        <v>7.9710000000000003E-2</v>
      </c>
      <c r="AQ5" s="47">
        <f t="shared" si="10"/>
        <v>201205</v>
      </c>
      <c r="AR5" s="41" t="str">
        <f t="shared" si="11"/>
        <v>B6_ref_1</v>
      </c>
      <c r="AS5" s="50">
        <v>-0.89555036190658299</v>
      </c>
      <c r="AT5" s="50">
        <v>1.57683970539701</v>
      </c>
      <c r="AU5" s="50">
        <v>-2.4723900673035901</v>
      </c>
      <c r="AV5" s="50">
        <v>0.34064467174521601</v>
      </c>
      <c r="AW5" s="50">
        <v>22.6037072815556</v>
      </c>
      <c r="AX5" s="50">
        <v>44.2698004992805</v>
      </c>
      <c r="AY5" s="44"/>
      <c r="AZ5" s="44"/>
      <c r="BA5" s="44"/>
    </row>
    <row r="6" spans="1:53">
      <c r="A6">
        <v>201205</v>
      </c>
      <c r="B6" t="s">
        <v>36</v>
      </c>
      <c r="C6" s="24">
        <v>3</v>
      </c>
      <c r="D6" s="24" t="s">
        <v>48</v>
      </c>
      <c r="E6" s="24">
        <v>0</v>
      </c>
      <c r="F6" s="24">
        <v>6.1689999999999996</v>
      </c>
      <c r="G6" s="24">
        <v>46.973999999999997</v>
      </c>
      <c r="H6" s="24">
        <v>3.5739999999999998</v>
      </c>
      <c r="I6" s="24">
        <v>4.992</v>
      </c>
      <c r="J6" s="24">
        <v>5.1929999999999996</v>
      </c>
      <c r="K6" s="24" t="s">
        <v>43</v>
      </c>
      <c r="L6" s="24">
        <v>1546.9</v>
      </c>
      <c r="M6" s="24" t="s">
        <v>59</v>
      </c>
      <c r="N6" s="24" t="s">
        <v>60</v>
      </c>
      <c r="O6" s="24">
        <v>0.76655629999999997</v>
      </c>
      <c r="P6" s="24">
        <v>0.74166759999999998</v>
      </c>
      <c r="Q6" s="24">
        <v>0.43299870000000001</v>
      </c>
      <c r="S6" s="24">
        <v>0.76199640000000002</v>
      </c>
      <c r="T6" s="24">
        <v>0.73652949999999995</v>
      </c>
      <c r="U6" s="24">
        <v>0.42932169999999997</v>
      </c>
      <c r="W6" s="15" t="s">
        <v>19</v>
      </c>
      <c r="X6" s="16" t="s">
        <v>20</v>
      </c>
      <c r="Y6" s="17" t="s">
        <v>21</v>
      </c>
      <c r="AA6" s="28">
        <f t="shared" si="1"/>
        <v>1.0059841490064783</v>
      </c>
      <c r="AB6" s="29">
        <f t="shared" si="0"/>
        <v>1.0069760953227265</v>
      </c>
      <c r="AC6" s="30">
        <f t="shared" si="0"/>
        <v>1.008564673064511</v>
      </c>
      <c r="AE6" s="31">
        <f t="shared" si="2"/>
        <v>1.0094138034244713</v>
      </c>
      <c r="AF6" s="31">
        <f t="shared" si="3"/>
        <v>1.0064059824102283</v>
      </c>
      <c r="AG6" s="31">
        <f t="shared" si="4"/>
        <v>1.0077071570383731</v>
      </c>
      <c r="AI6" s="82">
        <f t="shared" si="5"/>
        <v>1.0067788012419414</v>
      </c>
      <c r="AJ6" s="83">
        <f t="shared" si="6"/>
        <v>1.0072263356356053</v>
      </c>
      <c r="AK6" s="32"/>
      <c r="AL6" s="33">
        <f t="shared" si="7"/>
        <v>3.7689117349450109E-3</v>
      </c>
      <c r="AM6" s="33">
        <f t="shared" si="8"/>
        <v>7.7934998191650307E-3</v>
      </c>
      <c r="AN6" s="33">
        <f t="shared" si="9"/>
        <v>2.1164798861162187E-3</v>
      </c>
      <c r="AO6" s="57">
        <v>0.17219999999999999</v>
      </c>
      <c r="AP6" s="58">
        <v>7.9710000000000003E-2</v>
      </c>
      <c r="AQ6" s="47">
        <f t="shared" si="10"/>
        <v>201205</v>
      </c>
      <c r="AR6" t="str">
        <f t="shared" si="11"/>
        <v>ATM_EQ_SW_1</v>
      </c>
      <c r="AS6" s="50">
        <v>14.301762078425501</v>
      </c>
      <c r="AT6" s="50">
        <v>-1.1201230455292199</v>
      </c>
      <c r="AU6" s="50">
        <v>15.4218851239548</v>
      </c>
      <c r="AV6" s="50">
        <v>6.59081951644818</v>
      </c>
      <c r="AW6" s="50">
        <v>24.352522723366899</v>
      </c>
      <c r="AX6" s="50">
        <v>47.733560624096498</v>
      </c>
      <c r="AY6" s="44"/>
      <c r="AZ6" s="44"/>
      <c r="BA6" s="44"/>
    </row>
    <row r="7" spans="1:53" ht="17" thickBot="1">
      <c r="A7">
        <v>201205</v>
      </c>
      <c r="B7" t="s">
        <v>38</v>
      </c>
      <c r="C7" s="24">
        <v>4</v>
      </c>
      <c r="D7" s="24" t="s">
        <v>61</v>
      </c>
      <c r="E7" s="24">
        <v>0</v>
      </c>
      <c r="F7" s="24">
        <v>-2.8940000000000001</v>
      </c>
      <c r="G7" s="24">
        <v>35.591999999999999</v>
      </c>
      <c r="H7" s="24">
        <v>-2.0710000000000002</v>
      </c>
      <c r="I7" s="24">
        <v>36.725000000000001</v>
      </c>
      <c r="J7" s="24">
        <v>38.040999999999997</v>
      </c>
      <c r="K7" s="24" t="s">
        <v>56</v>
      </c>
      <c r="L7" s="24">
        <v>1546.2</v>
      </c>
      <c r="M7" s="24" t="s">
        <v>62</v>
      </c>
      <c r="N7" s="24" t="s">
        <v>63</v>
      </c>
      <c r="O7" s="24">
        <v>0.75979439999999998</v>
      </c>
      <c r="P7" s="24">
        <v>0.73348139999999995</v>
      </c>
      <c r="Q7" s="24">
        <v>0.4297725</v>
      </c>
      <c r="S7" s="24">
        <v>0.76200259999999997</v>
      </c>
      <c r="T7" s="24">
        <v>0.73644370000000003</v>
      </c>
      <c r="U7" s="24">
        <v>0.42891970000000001</v>
      </c>
      <c r="W7" s="34">
        <v>5.65785154557688E-5</v>
      </c>
      <c r="X7" s="35">
        <v>2.8107236390596598E-5</v>
      </c>
      <c r="Y7" s="36">
        <v>4.8711468260038703E-5</v>
      </c>
      <c r="AA7" s="28">
        <f t="shared" si="1"/>
        <v>0.99710210962534773</v>
      </c>
      <c r="AB7" s="29">
        <f t="shared" si="0"/>
        <v>0.99597756081014732</v>
      </c>
      <c r="AC7" s="30">
        <f t="shared" si="0"/>
        <v>1.0019882509476716</v>
      </c>
      <c r="AE7" s="31">
        <f t="shared" si="2"/>
        <v>1.0010419752766739</v>
      </c>
      <c r="AF7" s="31">
        <f t="shared" si="3"/>
        <v>0.99663201609671503</v>
      </c>
      <c r="AG7" s="31">
        <f t="shared" si="4"/>
        <v>0.9951628615034982</v>
      </c>
      <c r="AI7" s="82">
        <f t="shared" si="5"/>
        <v>0.99643701343870184</v>
      </c>
      <c r="AJ7" s="83">
        <f t="shared" si="6"/>
        <v>0.99546286598321598</v>
      </c>
      <c r="AK7" s="32"/>
      <c r="AL7" s="33">
        <f t="shared" si="7"/>
        <v>3.7376533142238627E-3</v>
      </c>
      <c r="AM7" s="33">
        <f t="shared" si="8"/>
        <v>7.7134437817564508E-3</v>
      </c>
      <c r="AN7" s="33">
        <f t="shared" si="9"/>
        <v>2.0917613635465034E-3</v>
      </c>
      <c r="AO7" s="57">
        <v>0.17219999999999999</v>
      </c>
      <c r="AP7" s="58">
        <v>7.9710000000000003E-2</v>
      </c>
      <c r="AQ7" s="47">
        <f t="shared" si="10"/>
        <v>201205</v>
      </c>
      <c r="AR7" t="str">
        <f t="shared" si="11"/>
        <v>S2_ref_2</v>
      </c>
      <c r="AS7" s="50">
        <v>5.9666177637003299</v>
      </c>
      <c r="AT7" s="50">
        <v>-12.685396531691699</v>
      </c>
      <c r="AU7" s="50">
        <v>18.652014295392</v>
      </c>
      <c r="AV7" s="50">
        <v>-3.3593893839957101</v>
      </c>
      <c r="AW7" s="50">
        <v>17.780711602773899</v>
      </c>
      <c r="AX7" s="50">
        <v>34.745990301606</v>
      </c>
      <c r="AY7" s="44"/>
      <c r="AZ7" s="44"/>
      <c r="BA7" s="44"/>
    </row>
    <row r="8" spans="1:53" ht="17" thickBot="1">
      <c r="A8">
        <v>201205</v>
      </c>
      <c r="B8" t="s">
        <v>37</v>
      </c>
      <c r="C8" s="24">
        <v>5</v>
      </c>
      <c r="D8" s="24" t="s">
        <v>64</v>
      </c>
      <c r="E8" s="24">
        <v>0</v>
      </c>
      <c r="F8" s="24">
        <v>-0.86599999999999999</v>
      </c>
      <c r="G8" s="24">
        <v>42.325000000000003</v>
      </c>
      <c r="H8" s="24">
        <v>1.272</v>
      </c>
      <c r="I8" s="24">
        <v>21.033999999999999</v>
      </c>
      <c r="J8" s="24">
        <v>21.866</v>
      </c>
      <c r="K8" s="24" t="s">
        <v>65</v>
      </c>
      <c r="L8" s="24">
        <v>1550.8</v>
      </c>
      <c r="M8" s="24" t="s">
        <v>66</v>
      </c>
      <c r="N8" s="24" t="s">
        <v>67</v>
      </c>
      <c r="O8" s="24">
        <v>0.76139800000000002</v>
      </c>
      <c r="P8" s="24">
        <v>0.73827319999999996</v>
      </c>
      <c r="Q8" s="24">
        <v>0.4269908</v>
      </c>
      <c r="S8" s="24">
        <v>0.76200780000000001</v>
      </c>
      <c r="T8" s="24">
        <v>0.73647879999999999</v>
      </c>
      <c r="U8" s="24">
        <v>0.42855359999999998</v>
      </c>
      <c r="AA8" s="28">
        <f t="shared" si="1"/>
        <v>0.99919974572438763</v>
      </c>
      <c r="AB8" s="29">
        <f t="shared" si="0"/>
        <v>1.0024364584561021</v>
      </c>
      <c r="AC8" s="30">
        <f t="shared" si="0"/>
        <v>0.99635331496456925</v>
      </c>
      <c r="AE8" s="31">
        <f t="shared" si="2"/>
        <v>0.99629481277958798</v>
      </c>
      <c r="AF8" s="31">
        <f t="shared" si="3"/>
        <v>0.99917068284195976</v>
      </c>
      <c r="AG8" s="31">
        <f t="shared" si="4"/>
        <v>1.0023860907979212</v>
      </c>
      <c r="AI8" s="82">
        <f t="shared" si="5"/>
        <v>0.99912260158268462</v>
      </c>
      <c r="AJ8" s="83">
        <f t="shared" si="6"/>
        <v>1.0022376000760198</v>
      </c>
      <c r="AK8" s="32"/>
      <c r="AL8" s="33">
        <f t="shared" si="7"/>
        <v>3.7199285353648262E-3</v>
      </c>
      <c r="AM8" s="33">
        <f t="shared" si="8"/>
        <v>7.7342329865834319E-3</v>
      </c>
      <c r="AN8" s="33">
        <f t="shared" si="9"/>
        <v>2.1059970799231576E-3</v>
      </c>
      <c r="AO8" s="57">
        <v>0.17219999999999999</v>
      </c>
      <c r="AP8" s="58">
        <v>7.9710000000000003E-2</v>
      </c>
      <c r="AQ8" s="47">
        <f t="shared" si="10"/>
        <v>201205</v>
      </c>
      <c r="AR8" t="str">
        <f t="shared" si="11"/>
        <v>B6_ref_2</v>
      </c>
      <c r="AS8" s="50">
        <v>-1.5393539977537301</v>
      </c>
      <c r="AT8" s="50">
        <v>-0.228199904068526</v>
      </c>
      <c r="AU8" s="50">
        <v>-1.3111540936852</v>
      </c>
      <c r="AV8" s="50">
        <v>-0.88377695091112995</v>
      </c>
      <c r="AW8" s="50">
        <v>21.594095106974599</v>
      </c>
      <c r="AX8" s="50">
        <v>42.272657835312501</v>
      </c>
      <c r="AY8" s="44"/>
      <c r="AZ8" s="44"/>
      <c r="BA8" s="44"/>
    </row>
    <row r="9" spans="1:53">
      <c r="A9">
        <v>201205</v>
      </c>
      <c r="B9" t="s">
        <v>36</v>
      </c>
      <c r="C9" s="24">
        <v>6</v>
      </c>
      <c r="D9" s="24" t="s">
        <v>49</v>
      </c>
      <c r="E9" s="24">
        <v>0</v>
      </c>
      <c r="F9" s="24">
        <v>4.8410000000000002</v>
      </c>
      <c r="G9" s="24">
        <v>44.902999999999999</v>
      </c>
      <c r="H9" s="24">
        <v>2.5489999999999999</v>
      </c>
      <c r="I9" s="24">
        <v>4.9820000000000002</v>
      </c>
      <c r="J9" s="24">
        <v>5.1920000000000002</v>
      </c>
      <c r="K9" s="24" t="s">
        <v>41</v>
      </c>
      <c r="L9" s="24">
        <v>1550.5</v>
      </c>
      <c r="M9" s="24" t="s">
        <v>68</v>
      </c>
      <c r="N9" s="24" t="s">
        <v>69</v>
      </c>
      <c r="O9" s="24">
        <v>0.76554029999999995</v>
      </c>
      <c r="P9" s="24">
        <v>0.74014409999999997</v>
      </c>
      <c r="Q9" s="24">
        <v>0.4323824</v>
      </c>
      <c r="S9" s="24">
        <v>0.76198030000000005</v>
      </c>
      <c r="T9" s="24">
        <v>0.73647640000000003</v>
      </c>
      <c r="U9" s="24">
        <v>0.42850050000000001</v>
      </c>
      <c r="X9" s="76" t="s">
        <v>121</v>
      </c>
      <c r="Y9" s="3"/>
      <c r="AA9" s="28">
        <f t="shared" si="1"/>
        <v>1.0046720367967517</v>
      </c>
      <c r="AB9" s="29">
        <f t="shared" si="0"/>
        <v>1.004980064534315</v>
      </c>
      <c r="AC9" s="30">
        <f t="shared" si="0"/>
        <v>1.0090592659751856</v>
      </c>
      <c r="AE9" s="31">
        <f t="shared" si="2"/>
        <v>1.0099089621203003</v>
      </c>
      <c r="AF9" s="31">
        <f t="shared" si="3"/>
        <v>1.0050941512728657</v>
      </c>
      <c r="AG9" s="31">
        <f t="shared" si="4"/>
        <v>1.0057116133646442</v>
      </c>
      <c r="AI9" s="82">
        <f t="shared" si="5"/>
        <v>1.0053904191368781</v>
      </c>
      <c r="AJ9" s="83">
        <f t="shared" si="6"/>
        <v>1.0053556173139186</v>
      </c>
      <c r="AL9" s="33">
        <f t="shared" si="7"/>
        <v>3.770760540076305E-3</v>
      </c>
      <c r="AM9" s="33">
        <f t="shared" si="8"/>
        <v>7.7827523186501267E-3</v>
      </c>
      <c r="AN9" s="33">
        <f t="shared" si="9"/>
        <v>2.1125489546459449E-3</v>
      </c>
      <c r="AO9" s="57">
        <v>0.17219999999999999</v>
      </c>
      <c r="AP9" s="58">
        <v>7.9710000000000003E-2</v>
      </c>
      <c r="AQ9" s="47">
        <f t="shared" si="10"/>
        <v>201205</v>
      </c>
      <c r="AR9" s="41" t="str">
        <f t="shared" si="11"/>
        <v>ATM_EQ_SW_2</v>
      </c>
      <c r="AS9" s="50">
        <v>15.402658196560701</v>
      </c>
      <c r="AT9" s="50">
        <v>-4.8751984513626301</v>
      </c>
      <c r="AU9" s="50">
        <v>20.277856647923301</v>
      </c>
      <c r="AV9" s="50">
        <v>5.2637298725990398</v>
      </c>
      <c r="AW9" s="50">
        <v>23.307965174557999</v>
      </c>
      <c r="AX9" s="50">
        <v>45.664008676895797</v>
      </c>
    </row>
    <row r="10" spans="1:53">
      <c r="A10">
        <v>201205</v>
      </c>
      <c r="C10" s="24">
        <v>7</v>
      </c>
      <c r="D10" s="24" t="s">
        <v>39</v>
      </c>
      <c r="E10" s="24">
        <v>0</v>
      </c>
      <c r="F10" s="24">
        <v>-9.7609999999999992</v>
      </c>
      <c r="G10" s="24">
        <v>44.924999999999997</v>
      </c>
      <c r="H10" s="24">
        <v>2.56</v>
      </c>
      <c r="I10" s="24">
        <v>17.010000000000002</v>
      </c>
      <c r="J10" s="24">
        <v>17.718</v>
      </c>
      <c r="K10" s="24" t="s">
        <v>70</v>
      </c>
      <c r="L10" s="24">
        <v>1550.8</v>
      </c>
      <c r="M10" s="24" t="s">
        <v>71</v>
      </c>
      <c r="N10" s="24" t="s">
        <v>72</v>
      </c>
      <c r="O10" s="24">
        <v>0.75499110000000003</v>
      </c>
      <c r="P10" s="24">
        <v>0.74002369999999995</v>
      </c>
      <c r="Q10" s="24">
        <v>0.4309752</v>
      </c>
      <c r="S10" s="24">
        <v>0.76196830000000004</v>
      </c>
      <c r="T10" s="24">
        <v>0.73649430000000005</v>
      </c>
      <c r="U10" s="24">
        <v>0.42850440000000001</v>
      </c>
      <c r="X10" s="15" t="s">
        <v>20</v>
      </c>
      <c r="Y10" s="17" t="s">
        <v>21</v>
      </c>
      <c r="AA10" s="28">
        <f t="shared" si="1"/>
        <v>0.99084318862083898</v>
      </c>
      <c r="AB10" s="29">
        <f t="shared" si="0"/>
        <v>1.0047921620031546</v>
      </c>
      <c r="AC10" s="30">
        <f t="shared" si="0"/>
        <v>1.0057661018183244</v>
      </c>
      <c r="AE10" s="31">
        <f t="shared" si="2"/>
        <v>1.0059352715795371</v>
      </c>
      <c r="AF10" s="31">
        <f t="shared" si="3"/>
        <v>0.99092722925764687</v>
      </c>
      <c r="AG10" s="31">
        <f t="shared" si="4"/>
        <v>1.0049378092932522</v>
      </c>
      <c r="AI10" s="82">
        <f t="shared" si="5"/>
        <v>0.99040351990487752</v>
      </c>
      <c r="AJ10" s="83">
        <f t="shared" si="6"/>
        <v>1.0046301542140887</v>
      </c>
      <c r="AL10" s="33">
        <f t="shared" si="7"/>
        <v>3.7559237220544848E-3</v>
      </c>
      <c r="AM10" s="33">
        <f t="shared" si="8"/>
        <v>7.6667383577777295E-3</v>
      </c>
      <c r="AN10" s="33">
        <f t="shared" si="9"/>
        <v>2.1110245425008428E-3</v>
      </c>
      <c r="AO10" s="57">
        <v>0.17219999999999999</v>
      </c>
      <c r="AP10" s="58">
        <v>7.9710000000000003E-2</v>
      </c>
      <c r="AQ10" s="47">
        <f t="shared" si="10"/>
        <v>201205</v>
      </c>
      <c r="AR10" t="str">
        <f t="shared" si="11"/>
        <v>DI</v>
      </c>
      <c r="AS10" s="50">
        <v>13.2349244797742</v>
      </c>
      <c r="AT10" s="50">
        <v>-32.505934182943498</v>
      </c>
      <c r="AU10" s="50">
        <v>45.740858662717798</v>
      </c>
      <c r="AV10" s="50">
        <v>-9.6355048515846509</v>
      </c>
      <c r="AW10" s="50">
        <v>23.0120350554621</v>
      </c>
      <c r="AX10" s="50">
        <v>45.078050841453397</v>
      </c>
    </row>
    <row r="11" spans="1:53" ht="17" thickBot="1">
      <c r="A11">
        <v>201207</v>
      </c>
      <c r="B11" t="s">
        <v>36</v>
      </c>
      <c r="C11" s="24">
        <v>1</v>
      </c>
      <c r="D11" s="24" t="s">
        <v>48</v>
      </c>
      <c r="E11" s="24">
        <v>0</v>
      </c>
      <c r="F11">
        <v>5.4989999999999997</v>
      </c>
      <c r="G11">
        <v>44.616</v>
      </c>
      <c r="H11">
        <v>2.407</v>
      </c>
      <c r="I11">
        <v>4.6529999999999996</v>
      </c>
      <c r="J11">
        <v>4.8600000000000003</v>
      </c>
      <c r="K11" t="s">
        <v>44</v>
      </c>
      <c r="L11" s="24">
        <v>1550.3</v>
      </c>
      <c r="M11" s="24" t="s">
        <v>75</v>
      </c>
      <c r="N11" s="24" t="s">
        <v>76</v>
      </c>
      <c r="O11">
        <v>0.76570720000000003</v>
      </c>
      <c r="P11">
        <v>0.73973610000000001</v>
      </c>
      <c r="Q11">
        <v>0.43345840000000002</v>
      </c>
      <c r="S11">
        <v>0.76167949999999995</v>
      </c>
      <c r="T11">
        <v>0.73626460000000005</v>
      </c>
      <c r="U11">
        <v>0.42918780000000001</v>
      </c>
      <c r="X11" s="34">
        <f>scale_normalization!J10</f>
        <v>1.058002378564959</v>
      </c>
      <c r="Y11" s="36">
        <f>scale_normalization!K10</f>
        <v>0.9378376950888252</v>
      </c>
      <c r="AA11" s="28">
        <f t="shared" si="1"/>
        <v>1.0052879196564961</v>
      </c>
      <c r="AB11" s="29">
        <f t="shared" si="0"/>
        <v>1.0047150168567116</v>
      </c>
      <c r="AC11" s="30">
        <f t="shared" si="0"/>
        <v>1.0099504226354989</v>
      </c>
      <c r="AE11" s="31">
        <f t="shared" si="2"/>
        <v>1.0108187331121987</v>
      </c>
      <c r="AF11" s="31">
        <f t="shared" si="3"/>
        <v>1.0057192814133826</v>
      </c>
      <c r="AG11" s="31">
        <f t="shared" si="4"/>
        <v>1.0054625917600983</v>
      </c>
      <c r="AI11" s="82">
        <f t="shared" si="5"/>
        <v>1.0060520151987653</v>
      </c>
      <c r="AJ11" s="83">
        <f t="shared" si="6"/>
        <v>1.0051221563372517</v>
      </c>
      <c r="AL11" s="33">
        <f t="shared" si="7"/>
        <v>3.7741574091857285E-3</v>
      </c>
      <c r="AM11" s="33">
        <f t="shared" si="8"/>
        <v>7.7878737502717673E-3</v>
      </c>
      <c r="AN11" s="33">
        <f t="shared" si="9"/>
        <v>2.11205838421125E-3</v>
      </c>
      <c r="AO11" s="57">
        <v>0.17219999999999999</v>
      </c>
      <c r="AP11" s="58">
        <v>7.9710000000000003E-2</v>
      </c>
      <c r="AQ11" s="47">
        <f t="shared" si="10"/>
        <v>201207</v>
      </c>
      <c r="AR11" s="41" t="str">
        <f t="shared" si="11"/>
        <v>ATM_EQ_SW_1</v>
      </c>
      <c r="AS11" s="50">
        <v>16.513078603794501</v>
      </c>
      <c r="AT11" s="50">
        <v>-4.6552586604420298</v>
      </c>
      <c r="AU11" s="50">
        <v>21.168337264236602</v>
      </c>
      <c r="AV11" s="50">
        <v>5.9289099716762701</v>
      </c>
      <c r="AW11" s="50">
        <v>23.1712943295652</v>
      </c>
      <c r="AX11" s="50">
        <v>45.393373167128303</v>
      </c>
    </row>
    <row r="12" spans="1:53">
      <c r="A12">
        <v>201207</v>
      </c>
      <c r="B12" t="s">
        <v>38</v>
      </c>
      <c r="C12" s="24">
        <v>2</v>
      </c>
      <c r="D12" s="24" t="s">
        <v>51</v>
      </c>
      <c r="E12" s="24">
        <v>0</v>
      </c>
      <c r="F12">
        <v>-3.9079999999999999</v>
      </c>
      <c r="G12">
        <v>32.677999999999997</v>
      </c>
      <c r="H12">
        <v>-3.52</v>
      </c>
      <c r="I12">
        <v>7.6840000000000002</v>
      </c>
      <c r="J12">
        <v>8.0129999999999999</v>
      </c>
      <c r="K12" t="s">
        <v>41</v>
      </c>
      <c r="L12" s="24">
        <v>1549.8</v>
      </c>
      <c r="M12" s="24" t="s">
        <v>77</v>
      </c>
      <c r="N12" s="24" t="s">
        <v>78</v>
      </c>
      <c r="O12">
        <v>0.75864030000000005</v>
      </c>
      <c r="P12">
        <v>0.73124239999999996</v>
      </c>
      <c r="Q12">
        <v>0.42946529999999999</v>
      </c>
      <c r="S12">
        <v>0.7616368</v>
      </c>
      <c r="T12">
        <v>0.73626270000000005</v>
      </c>
      <c r="U12">
        <v>0.42925489999999999</v>
      </c>
      <c r="AA12" s="28">
        <f t="shared" si="1"/>
        <v>0.99606571006022826</v>
      </c>
      <c r="AB12" s="29">
        <f t="shared" si="0"/>
        <v>0.99318137398512774</v>
      </c>
      <c r="AC12" s="30">
        <f t="shared" si="0"/>
        <v>1.0004901516558111</v>
      </c>
      <c r="AE12" s="31">
        <f t="shared" si="2"/>
        <v>1.0011869726521643</v>
      </c>
      <c r="AF12" s="31">
        <f t="shared" si="3"/>
        <v>0.99641187878361481</v>
      </c>
      <c r="AG12" s="31">
        <f t="shared" si="4"/>
        <v>0.99378130442821833</v>
      </c>
      <c r="AI12" s="82">
        <f t="shared" si="5"/>
        <v>0.99620415470032642</v>
      </c>
      <c r="AJ12" s="83">
        <f t="shared" si="6"/>
        <v>0.9941667431303961</v>
      </c>
      <c r="AL12" s="33">
        <f t="shared" si="7"/>
        <v>3.7381947000342886E-3</v>
      </c>
      <c r="AM12" s="33">
        <f t="shared" si="8"/>
        <v>7.7116412164529484E-3</v>
      </c>
      <c r="AN12" s="33">
        <f t="shared" si="9"/>
        <v>2.0890378267892978E-3</v>
      </c>
      <c r="AO12" s="57">
        <v>0.17219999999999999</v>
      </c>
      <c r="AP12" s="58">
        <v>7.9710000000000003E-2</v>
      </c>
      <c r="AQ12" s="47">
        <f t="shared" si="10"/>
        <v>201207</v>
      </c>
      <c r="AR12" s="41" t="str">
        <f t="shared" si="11"/>
        <v>S2_ref_1</v>
      </c>
      <c r="AS12" s="50">
        <v>6.3064257151912404</v>
      </c>
      <c r="AT12" s="50">
        <v>-13.412967242059199</v>
      </c>
      <c r="AU12" s="50">
        <v>19.719392957250399</v>
      </c>
      <c r="AV12" s="50">
        <v>-3.5532707634339702</v>
      </c>
      <c r="AW12" s="50">
        <v>17.047680147015601</v>
      </c>
      <c r="AX12" s="50">
        <v>33.3021946720324</v>
      </c>
    </row>
    <row r="13" spans="1:53">
      <c r="A13">
        <v>201207</v>
      </c>
      <c r="B13" t="s">
        <v>37</v>
      </c>
      <c r="C13" s="24">
        <v>3</v>
      </c>
      <c r="D13" s="24" t="s">
        <v>55</v>
      </c>
      <c r="E13" s="24">
        <v>0</v>
      </c>
      <c r="F13">
        <v>0.13800000000000001</v>
      </c>
      <c r="G13">
        <v>44.011000000000003</v>
      </c>
      <c r="H13">
        <v>2.1080000000000001</v>
      </c>
      <c r="I13">
        <v>20.544</v>
      </c>
      <c r="J13">
        <v>21.38</v>
      </c>
      <c r="K13" t="s">
        <v>90</v>
      </c>
      <c r="L13" s="24">
        <v>1548.9</v>
      </c>
      <c r="M13" s="24" t="s">
        <v>79</v>
      </c>
      <c r="N13" s="24" t="s">
        <v>80</v>
      </c>
      <c r="O13">
        <v>0.76178389999999996</v>
      </c>
      <c r="P13">
        <v>0.73896700000000004</v>
      </c>
      <c r="Q13">
        <v>0.42796810000000002</v>
      </c>
      <c r="S13">
        <v>0.76163539999999996</v>
      </c>
      <c r="T13">
        <v>0.73597829999999997</v>
      </c>
      <c r="U13">
        <v>0.4290465</v>
      </c>
      <c r="AA13" s="28">
        <f t="shared" si="1"/>
        <v>1.0001949751810382</v>
      </c>
      <c r="AB13" s="29">
        <f t="shared" si="0"/>
        <v>1.0040608534246187</v>
      </c>
      <c r="AC13" s="30">
        <f t="shared" si="0"/>
        <v>0.9974865195264383</v>
      </c>
      <c r="AE13" s="31">
        <f t="shared" si="2"/>
        <v>0.99745574081403032</v>
      </c>
      <c r="AF13" s="31">
        <f t="shared" si="3"/>
        <v>1.0001796848444418</v>
      </c>
      <c r="AG13" s="31">
        <f t="shared" si="4"/>
        <v>1.0040343543858852</v>
      </c>
      <c r="AI13" s="82">
        <f t="shared" si="5"/>
        <v>1.0001901079834172</v>
      </c>
      <c r="AJ13" s="83">
        <f t="shared" si="6"/>
        <v>1.003783095863878</v>
      </c>
      <c r="AL13" s="33">
        <f t="shared" si="7"/>
        <v>3.7242631653031056E-3</v>
      </c>
      <c r="AM13" s="33">
        <f t="shared" si="8"/>
        <v>7.742496580265385E-3</v>
      </c>
      <c r="AN13" s="33">
        <f t="shared" si="9"/>
        <v>2.1092446228371492E-3</v>
      </c>
      <c r="AO13" s="57">
        <v>0.17219999999999999</v>
      </c>
      <c r="AP13" s="58">
        <v>7.9710000000000003E-2</v>
      </c>
      <c r="AQ13" s="47">
        <f t="shared" si="10"/>
        <v>201207</v>
      </c>
      <c r="AR13" s="41" t="str">
        <f t="shared" si="11"/>
        <v>B6_ref_1</v>
      </c>
      <c r="AS13" s="50">
        <v>-0.29958193467383099</v>
      </c>
      <c r="AT13" s="50">
        <v>0.56714623241393902</v>
      </c>
      <c r="AU13" s="50">
        <v>-0.86672816708777101</v>
      </c>
      <c r="AV13" s="50">
        <v>0.13378214887005399</v>
      </c>
      <c r="AW13" s="50">
        <v>22.459053292656701</v>
      </c>
      <c r="AX13" s="50">
        <v>43.9835427480606</v>
      </c>
    </row>
    <row r="14" spans="1:53">
      <c r="A14">
        <v>201207</v>
      </c>
      <c r="B14" t="s">
        <v>36</v>
      </c>
      <c r="C14" s="24">
        <v>13</v>
      </c>
      <c r="D14" s="24" t="s">
        <v>49</v>
      </c>
      <c r="E14" s="24">
        <v>0</v>
      </c>
      <c r="F14" s="24">
        <v>4.6219999999999999</v>
      </c>
      <c r="G14" s="24">
        <v>44.531999999999996</v>
      </c>
      <c r="H14" s="24">
        <v>2.3650000000000002</v>
      </c>
      <c r="I14" s="24">
        <v>4.851</v>
      </c>
      <c r="J14" s="24">
        <v>5.0419999999999998</v>
      </c>
      <c r="K14" s="24" t="s">
        <v>44</v>
      </c>
      <c r="L14" s="24">
        <v>1554.3</v>
      </c>
      <c r="M14" s="24" t="s">
        <v>81</v>
      </c>
      <c r="N14" s="24" t="s">
        <v>82</v>
      </c>
      <c r="O14" s="24">
        <v>0.76493789999999995</v>
      </c>
      <c r="P14" s="24">
        <v>0.73974450000000003</v>
      </c>
      <c r="Q14" s="24">
        <v>0.43109039999999998</v>
      </c>
      <c r="S14" s="24">
        <v>0.76154540000000004</v>
      </c>
      <c r="T14" s="24">
        <v>0.73634109999999997</v>
      </c>
      <c r="U14" s="24">
        <v>0.42774570000000001</v>
      </c>
      <c r="AA14" s="28">
        <f t="shared" si="1"/>
        <v>1.0044547573920082</v>
      </c>
      <c r="AB14" s="29">
        <f t="shared" si="0"/>
        <v>1.0046220426918993</v>
      </c>
      <c r="AC14" s="30">
        <f t="shared" si="0"/>
        <v>1.0078193655716468</v>
      </c>
      <c r="AE14" s="31">
        <f t="shared" si="2"/>
        <v>1.0086764735022862</v>
      </c>
      <c r="AF14" s="31">
        <f t="shared" si="3"/>
        <v>1.0048805539160894</v>
      </c>
      <c r="AG14" s="31">
        <f t="shared" si="4"/>
        <v>1.0053599727245706</v>
      </c>
      <c r="AI14" s="82">
        <f t="shared" si="5"/>
        <v>1.0051643674054496</v>
      </c>
      <c r="AJ14" s="83">
        <f t="shared" si="6"/>
        <v>1.0050259486178046</v>
      </c>
      <c r="AL14" s="33">
        <f t="shared" si="7"/>
        <v>3.7661587198913019E-3</v>
      </c>
      <c r="AM14" s="33">
        <f t="shared" si="8"/>
        <v>7.7810024465572326E-3</v>
      </c>
      <c r="AN14" s="33">
        <f t="shared" si="9"/>
        <v>2.1118562233900973E-3</v>
      </c>
      <c r="AO14" s="57">
        <v>0.17219999999999999</v>
      </c>
      <c r="AP14" s="58">
        <v>7.9710000000000003E-2</v>
      </c>
      <c r="AQ14" s="47">
        <f t="shared" si="10"/>
        <v>201207</v>
      </c>
      <c r="AR14" s="41" t="str">
        <f t="shared" si="11"/>
        <v>ATM_EQ_SW_2</v>
      </c>
      <c r="AS14" s="50">
        <v>13.799823457244701</v>
      </c>
      <c r="AT14" s="50">
        <v>-3.7030489906895099</v>
      </c>
      <c r="AU14" s="50">
        <v>17.502872447934202</v>
      </c>
      <c r="AV14" s="50">
        <v>5.0483872332775999</v>
      </c>
      <c r="AW14" s="50">
        <v>23.123579701937299</v>
      </c>
      <c r="AX14" s="50">
        <v>45.298896680562898</v>
      </c>
    </row>
    <row r="15" spans="1:53">
      <c r="A15">
        <v>201207</v>
      </c>
      <c r="B15" t="s">
        <v>36</v>
      </c>
      <c r="C15" s="24">
        <v>23</v>
      </c>
      <c r="D15" s="24" t="s">
        <v>83</v>
      </c>
      <c r="E15" s="24">
        <v>0</v>
      </c>
      <c r="F15" s="24">
        <v>5.383</v>
      </c>
      <c r="G15" s="24">
        <v>45.667000000000002</v>
      </c>
      <c r="H15" s="24">
        <v>2.9279999999999999</v>
      </c>
      <c r="I15" s="24">
        <v>4.6020000000000003</v>
      </c>
      <c r="J15" s="24">
        <v>4.7830000000000004</v>
      </c>
      <c r="K15" s="24" t="s">
        <v>42</v>
      </c>
      <c r="L15" s="24">
        <v>1551.9</v>
      </c>
      <c r="M15" s="24" t="s">
        <v>84</v>
      </c>
      <c r="N15" s="24" t="s">
        <v>85</v>
      </c>
      <c r="O15" s="24">
        <v>0.76559560000000004</v>
      </c>
      <c r="P15" s="24">
        <v>0.74048069999999999</v>
      </c>
      <c r="Q15" s="24">
        <v>0.43215559999999997</v>
      </c>
      <c r="S15" s="24">
        <v>0.76163060000000005</v>
      </c>
      <c r="T15" s="24">
        <v>0.73627100000000001</v>
      </c>
      <c r="U15" s="24">
        <v>0.42802899999999999</v>
      </c>
      <c r="AA15" s="28">
        <f t="shared" si="1"/>
        <v>1.0052059357909202</v>
      </c>
      <c r="AB15" s="29">
        <f t="shared" si="0"/>
        <v>1.0057175958308828</v>
      </c>
      <c r="AC15" s="30">
        <f t="shared" si="0"/>
        <v>1.009640935544087</v>
      </c>
      <c r="AE15" s="31">
        <f t="shared" si="2"/>
        <v>1.0105121315250749</v>
      </c>
      <c r="AF15" s="31">
        <f t="shared" si="3"/>
        <v>1.0056387310168626</v>
      </c>
      <c r="AG15" s="31">
        <f t="shared" si="4"/>
        <v>1.0064676550191509</v>
      </c>
      <c r="AI15" s="82">
        <f t="shared" si="5"/>
        <v>1.005966764690523</v>
      </c>
      <c r="AJ15" s="83">
        <f t="shared" si="6"/>
        <v>1.006064394136412</v>
      </c>
      <c r="AL15" s="33">
        <f t="shared" si="7"/>
        <v>3.7730126315774341E-3</v>
      </c>
      <c r="AM15" s="33">
        <f t="shared" si="8"/>
        <v>7.7872138239604956E-3</v>
      </c>
      <c r="AN15" s="33">
        <f t="shared" si="9"/>
        <v>2.1140383039962136E-3</v>
      </c>
      <c r="AO15" s="57">
        <v>0.17219999999999999</v>
      </c>
      <c r="AP15" s="58">
        <v>7.9710000000000003E-2</v>
      </c>
      <c r="AQ15" s="47">
        <f t="shared" si="10"/>
        <v>201207</v>
      </c>
      <c r="AR15" t="str">
        <f t="shared" si="11"/>
        <v>ATM_EQ_SW_3</v>
      </c>
      <c r="AS15" s="50">
        <v>16.047411333567101</v>
      </c>
      <c r="AT15" s="50">
        <v>-4.4141894402022199</v>
      </c>
      <c r="AU15" s="50">
        <v>20.461600773769302</v>
      </c>
      <c r="AV15" s="50">
        <v>5.8166109466824496</v>
      </c>
      <c r="AW15" s="50">
        <v>23.703518866592301</v>
      </c>
      <c r="AX15" s="50">
        <v>46.447474886142501</v>
      </c>
    </row>
    <row r="16" spans="1:53">
      <c r="A16">
        <v>201207</v>
      </c>
      <c r="B16" t="s">
        <v>38</v>
      </c>
      <c r="C16" s="24">
        <v>24</v>
      </c>
      <c r="D16" s="24" t="s">
        <v>61</v>
      </c>
      <c r="E16" s="24">
        <v>0</v>
      </c>
      <c r="F16" s="24">
        <v>-4.0019999999999998</v>
      </c>
      <c r="G16" s="24">
        <v>33.719000000000001</v>
      </c>
      <c r="H16" s="24">
        <v>-3.0019999999999998</v>
      </c>
      <c r="I16" s="24">
        <v>8.2829999999999995</v>
      </c>
      <c r="J16" s="24">
        <v>8.6029999999999998</v>
      </c>
      <c r="K16" s="24" t="s">
        <v>56</v>
      </c>
      <c r="L16" s="24">
        <v>1551</v>
      </c>
      <c r="M16" s="24" t="s">
        <v>86</v>
      </c>
      <c r="N16" s="24" t="s">
        <v>87</v>
      </c>
      <c r="O16" s="24">
        <v>0.75863199999999997</v>
      </c>
      <c r="P16" s="24">
        <v>0.73199060000000005</v>
      </c>
      <c r="Q16" s="24">
        <v>0.42838850000000001</v>
      </c>
      <c r="S16" s="24">
        <v>0.76167569999999996</v>
      </c>
      <c r="T16" s="24">
        <v>0.73628070000000001</v>
      </c>
      <c r="U16" s="24">
        <v>0.42812329999999998</v>
      </c>
      <c r="AA16" s="28">
        <f t="shared" si="1"/>
        <v>0.99600394236024603</v>
      </c>
      <c r="AB16" s="29">
        <f t="shared" si="0"/>
        <v>0.99417328201051591</v>
      </c>
      <c r="AC16" s="30">
        <f t="shared" si="0"/>
        <v>1.0006194477151793</v>
      </c>
      <c r="AE16" s="31">
        <f t="shared" si="2"/>
        <v>1.0012823781807745</v>
      </c>
      <c r="AF16" s="31">
        <f t="shared" si="3"/>
        <v>0.99633327484903467</v>
      </c>
      <c r="AG16" s="31">
        <f t="shared" si="4"/>
        <v>0.99474403428411884</v>
      </c>
      <c r="AI16" s="82">
        <f t="shared" si="5"/>
        <v>0.99612100907800016</v>
      </c>
      <c r="AJ16" s="83">
        <f t="shared" si="6"/>
        <v>0.99506995047664126</v>
      </c>
      <c r="AL16" s="33">
        <f t="shared" si="7"/>
        <v>3.7385509216503769E-3</v>
      </c>
      <c r="AM16" s="33">
        <f t="shared" si="8"/>
        <v>7.7109975841160696E-3</v>
      </c>
      <c r="AN16" s="33">
        <f t="shared" si="9"/>
        <v>2.0909357320700551E-3</v>
      </c>
      <c r="AO16" s="57">
        <v>0.17219999999999999</v>
      </c>
      <c r="AP16" s="58">
        <v>7.9710000000000003E-2</v>
      </c>
      <c r="AQ16" s="47">
        <f t="shared" si="10"/>
        <v>201207</v>
      </c>
      <c r="AR16" t="str">
        <f t="shared" si="11"/>
        <v>S2_ref_2</v>
      </c>
      <c r="AS16" s="50">
        <v>6.3885460550383497</v>
      </c>
      <c r="AT16" s="50">
        <v>-13.7135740655959</v>
      </c>
      <c r="AU16" s="50">
        <v>20.102120120634201</v>
      </c>
      <c r="AV16" s="50">
        <v>-3.6625140052787799</v>
      </c>
      <c r="AW16" s="50">
        <v>17.560421759443798</v>
      </c>
      <c r="AX16" s="50">
        <v>34.311999803463699</v>
      </c>
    </row>
    <row r="17" spans="1:50">
      <c r="A17">
        <v>201207</v>
      </c>
      <c r="C17" s="24">
        <v>25</v>
      </c>
      <c r="D17" s="24" t="s">
        <v>39</v>
      </c>
      <c r="E17" s="24">
        <v>0</v>
      </c>
      <c r="F17" s="24">
        <v>-7.13</v>
      </c>
      <c r="G17" s="24">
        <v>44.149000000000001</v>
      </c>
      <c r="H17" s="24">
        <v>2.1760000000000002</v>
      </c>
      <c r="I17" s="24">
        <v>13.6</v>
      </c>
      <c r="J17" s="24">
        <v>14.154</v>
      </c>
      <c r="K17" s="24" t="s">
        <v>56</v>
      </c>
      <c r="L17" s="24">
        <v>1551.2</v>
      </c>
      <c r="M17" s="24" t="s">
        <v>88</v>
      </c>
      <c r="N17" s="24" t="s">
        <v>89</v>
      </c>
      <c r="O17" s="24">
        <v>0.75660369999999999</v>
      </c>
      <c r="P17" s="24">
        <v>0.73928139999999998</v>
      </c>
      <c r="Q17" s="24">
        <v>0.43062440000000002</v>
      </c>
      <c r="S17" s="24">
        <v>0.76169560000000003</v>
      </c>
      <c r="T17" s="24">
        <v>0.73627120000000001</v>
      </c>
      <c r="U17" s="24">
        <v>0.42825439999999998</v>
      </c>
      <c r="AA17" s="28">
        <f t="shared" si="1"/>
        <v>0.99331504606302035</v>
      </c>
      <c r="AB17" s="29">
        <f t="shared" si="0"/>
        <v>1.0040884391512257</v>
      </c>
      <c r="AC17" s="30">
        <f t="shared" si="0"/>
        <v>1.0055340937536195</v>
      </c>
      <c r="AE17" s="31">
        <f t="shared" si="2"/>
        <v>1.0058961962525363</v>
      </c>
      <c r="AF17" s="31">
        <f t="shared" si="3"/>
        <v>0.99349493237592013</v>
      </c>
      <c r="AG17" s="31">
        <f t="shared" si="4"/>
        <v>1.0044001925480899</v>
      </c>
      <c r="AI17" s="82">
        <f t="shared" si="5"/>
        <v>0.99311892403423885</v>
      </c>
      <c r="AJ17" s="83">
        <f t="shared" si="6"/>
        <v>1.0041261029389918</v>
      </c>
      <c r="AL17" s="33">
        <f t="shared" si="7"/>
        <v>3.7557778240511282E-3</v>
      </c>
      <c r="AM17" s="33">
        <f t="shared" si="8"/>
        <v>7.6877583688914237E-3</v>
      </c>
      <c r="AN17" s="33">
        <f t="shared" si="9"/>
        <v>2.1099653819650526E-3</v>
      </c>
      <c r="AO17" s="57">
        <v>0.17219999999999999</v>
      </c>
      <c r="AP17" s="58">
        <v>7.9710000000000003E-2</v>
      </c>
      <c r="AQ17" s="47">
        <f t="shared" si="10"/>
        <v>201207</v>
      </c>
      <c r="AR17" s="41" t="str">
        <f t="shared" si="11"/>
        <v>DI</v>
      </c>
      <c r="AS17" s="50">
        <v>12.641866191825001</v>
      </c>
      <c r="AT17" s="50">
        <v>-26.4749490551166</v>
      </c>
      <c r="AU17" s="50">
        <v>39.116815246941599</v>
      </c>
      <c r="AV17" s="50">
        <v>-6.9165414316457703</v>
      </c>
      <c r="AW17" s="50">
        <v>22.7069965584001</v>
      </c>
      <c r="AX17" s="50">
        <v>44.474224302331002</v>
      </c>
    </row>
    <row r="18" spans="1:50"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S18" s="24"/>
      <c r="T18" s="24"/>
      <c r="U18" s="24"/>
      <c r="AA18" s="28"/>
      <c r="AB18" s="29"/>
      <c r="AC18" s="30"/>
      <c r="AE18" s="31"/>
      <c r="AF18" s="31"/>
      <c r="AG18" s="31"/>
      <c r="AI18" s="80"/>
      <c r="AJ18" s="80"/>
      <c r="AL18" s="33"/>
      <c r="AM18" s="33"/>
      <c r="AN18" s="33"/>
      <c r="AO18" s="57"/>
      <c r="AP18" s="55"/>
      <c r="AQ18" s="49"/>
      <c r="AR18" s="48"/>
      <c r="AS18" s="48"/>
      <c r="AT18" s="48"/>
      <c r="AU18" s="48"/>
      <c r="AV18" s="48"/>
      <c r="AW18" s="48"/>
      <c r="AX18" s="48"/>
    </row>
    <row r="19" spans="1:50"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S19" s="24"/>
      <c r="T19" s="24"/>
      <c r="U19" s="24"/>
      <c r="AA19" s="28"/>
      <c r="AB19" s="29"/>
      <c r="AC19" s="30"/>
      <c r="AE19" s="31"/>
      <c r="AF19" s="31"/>
      <c r="AG19" s="31"/>
      <c r="AI19" s="80"/>
      <c r="AJ19" s="80"/>
      <c r="AL19" s="33"/>
      <c r="AM19" s="33"/>
      <c r="AN19" s="33"/>
      <c r="AO19" s="57"/>
      <c r="AP19" s="55"/>
      <c r="AQ19" s="49"/>
      <c r="AR19" s="48"/>
      <c r="AS19" s="48"/>
      <c r="AT19" s="48"/>
      <c r="AU19" s="48"/>
      <c r="AV19" s="48"/>
      <c r="AW19" s="48"/>
      <c r="AX19" s="48"/>
    </row>
    <row r="20" spans="1:50"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S20" s="24"/>
      <c r="T20" s="24"/>
      <c r="U20" s="24"/>
      <c r="AA20" s="28"/>
      <c r="AB20" s="29"/>
      <c r="AC20" s="30"/>
      <c r="AE20" s="31"/>
      <c r="AF20" s="31"/>
      <c r="AG20" s="31"/>
      <c r="AI20" s="80"/>
      <c r="AJ20" s="80"/>
      <c r="AL20" s="33"/>
      <c r="AM20" s="33"/>
      <c r="AN20" s="33"/>
      <c r="AO20" s="57"/>
      <c r="AP20" s="55"/>
      <c r="AQ20" s="49"/>
      <c r="AR20" s="48"/>
      <c r="AS20" s="48"/>
      <c r="AT20" s="48"/>
      <c r="AU20" s="48"/>
      <c r="AV20" s="48"/>
      <c r="AW20" s="48"/>
      <c r="AX20" s="48"/>
    </row>
    <row r="21" spans="1:50"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S21" s="24"/>
      <c r="T21" s="24"/>
      <c r="U21" s="24"/>
      <c r="AA21" s="28"/>
      <c r="AB21" s="29"/>
      <c r="AC21" s="30"/>
      <c r="AE21" s="31"/>
      <c r="AF21" s="31"/>
      <c r="AG21" s="31"/>
      <c r="AI21" s="80"/>
      <c r="AJ21" s="80"/>
      <c r="AL21" s="33"/>
      <c r="AM21" s="33"/>
      <c r="AN21" s="33"/>
      <c r="AO21" s="57"/>
      <c r="AP21" s="55"/>
      <c r="AQ21" s="49"/>
      <c r="AR21" s="48"/>
      <c r="AS21" s="48"/>
      <c r="AT21" s="48"/>
      <c r="AU21" s="48"/>
      <c r="AV21" s="48"/>
      <c r="AW21" s="48"/>
      <c r="AX21" s="48"/>
    </row>
    <row r="22" spans="1:50"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S22" s="24"/>
      <c r="T22" s="24"/>
      <c r="U22" s="24"/>
      <c r="AA22" s="28"/>
      <c r="AB22" s="29"/>
      <c r="AC22" s="30"/>
      <c r="AE22" s="31"/>
      <c r="AF22" s="31"/>
      <c r="AG22" s="31"/>
      <c r="AI22" s="80"/>
      <c r="AJ22" s="80"/>
      <c r="AL22" s="33"/>
      <c r="AM22" s="33"/>
      <c r="AN22" s="33"/>
      <c r="AO22" s="57"/>
      <c r="AP22" s="55"/>
      <c r="AQ22" s="49"/>
      <c r="AR22" s="48"/>
      <c r="AS22" s="48"/>
      <c r="AT22" s="48"/>
      <c r="AU22" s="48"/>
      <c r="AV22" s="48"/>
      <c r="AW22" s="48"/>
      <c r="AX22" s="48"/>
    </row>
    <row r="23" spans="1:50"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S23" s="24"/>
      <c r="T23" s="24"/>
      <c r="U23" s="24"/>
      <c r="AA23" s="28"/>
      <c r="AB23" s="29"/>
      <c r="AC23" s="30"/>
      <c r="AE23" s="31"/>
      <c r="AF23" s="31"/>
      <c r="AG23" s="31"/>
      <c r="AI23" s="80"/>
      <c r="AJ23" s="80"/>
      <c r="AL23" s="33"/>
      <c r="AM23" s="33"/>
      <c r="AN23" s="33"/>
      <c r="AO23" s="57"/>
      <c r="AP23" s="55"/>
      <c r="AQ23" s="49"/>
      <c r="AR23" s="48"/>
      <c r="AS23" s="48"/>
      <c r="AT23" s="48"/>
      <c r="AU23" s="48"/>
      <c r="AV23" s="48"/>
      <c r="AW23" s="48"/>
      <c r="AX23" s="48"/>
    </row>
    <row r="24" spans="1:50"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S24" s="24"/>
      <c r="T24" s="24"/>
      <c r="U24" s="24"/>
      <c r="AA24" s="28"/>
      <c r="AB24" s="29"/>
      <c r="AC24" s="30"/>
      <c r="AE24" s="31"/>
      <c r="AF24" s="31"/>
      <c r="AG24" s="31"/>
      <c r="AI24" s="80"/>
      <c r="AJ24" s="80"/>
      <c r="AL24" s="33"/>
      <c r="AM24" s="33"/>
      <c r="AN24" s="33"/>
      <c r="AO24" s="57"/>
      <c r="AP24" s="55"/>
      <c r="AQ24" s="49"/>
      <c r="AR24" s="48"/>
      <c r="AS24" s="48"/>
      <c r="AT24" s="48"/>
      <c r="AU24" s="48"/>
      <c r="AV24" s="48"/>
      <c r="AW24" s="48"/>
      <c r="AX24" s="48"/>
    </row>
    <row r="25" spans="1:50"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3"/>
      <c r="O25" s="42"/>
      <c r="P25" s="42"/>
      <c r="Q25" s="42"/>
      <c r="S25" s="24"/>
      <c r="T25" s="24"/>
      <c r="U25" s="24"/>
      <c r="AA25" s="28"/>
      <c r="AB25" s="29"/>
      <c r="AC25" s="30"/>
      <c r="AE25" s="31"/>
      <c r="AF25" s="31"/>
      <c r="AG25" s="31"/>
      <c r="AI25" s="80"/>
      <c r="AJ25" s="80"/>
      <c r="AL25" s="33"/>
      <c r="AM25" s="33"/>
      <c r="AN25" s="33"/>
      <c r="AO25" s="57"/>
      <c r="AP25" s="55"/>
      <c r="AQ25" s="49"/>
      <c r="AR25" s="48"/>
      <c r="AS25" s="48"/>
      <c r="AT25" s="48"/>
      <c r="AU25" s="48"/>
      <c r="AV25" s="48"/>
      <c r="AW25" s="48"/>
      <c r="AX25" s="48"/>
    </row>
    <row r="26" spans="1:50"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S26" s="24"/>
      <c r="T26" s="24"/>
      <c r="U26" s="24"/>
      <c r="AA26" s="28"/>
      <c r="AB26" s="29"/>
      <c r="AC26" s="30"/>
      <c r="AE26" s="31"/>
      <c r="AF26" s="31"/>
      <c r="AG26" s="31"/>
      <c r="AI26" s="80"/>
      <c r="AJ26" s="80"/>
      <c r="AL26" s="33"/>
      <c r="AM26" s="33"/>
      <c r="AN26" s="33"/>
      <c r="AO26" s="57"/>
      <c r="AP26" s="55"/>
      <c r="AQ26" s="49"/>
      <c r="AR26" s="48"/>
      <c r="AS26" s="48"/>
      <c r="AT26" s="48"/>
      <c r="AU26" s="48"/>
      <c r="AV26" s="48"/>
      <c r="AW26" s="48"/>
      <c r="AX26" s="48"/>
    </row>
    <row r="27" spans="1:50"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S27" s="24"/>
      <c r="T27" s="24"/>
      <c r="U27" s="24"/>
      <c r="AA27" s="28"/>
      <c r="AB27" s="29"/>
      <c r="AC27" s="30"/>
      <c r="AE27" s="31"/>
      <c r="AF27" s="31"/>
      <c r="AG27" s="31"/>
      <c r="AI27" s="80"/>
      <c r="AJ27" s="80"/>
      <c r="AL27" s="33"/>
      <c r="AM27" s="33"/>
      <c r="AN27" s="33"/>
      <c r="AO27" s="57"/>
      <c r="AP27" s="55"/>
      <c r="AQ27" s="49"/>
      <c r="AR27" s="48"/>
      <c r="AS27" s="48"/>
      <c r="AT27" s="48"/>
      <c r="AU27" s="48"/>
      <c r="AV27" s="48"/>
      <c r="AW27" s="48"/>
      <c r="AX27" s="48"/>
    </row>
    <row r="28" spans="1:50"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S28" s="24"/>
      <c r="T28" s="24"/>
      <c r="U28" s="24"/>
      <c r="AA28" s="28"/>
      <c r="AB28" s="29"/>
      <c r="AC28" s="30"/>
      <c r="AE28" s="31"/>
      <c r="AF28" s="31"/>
      <c r="AG28" s="31"/>
      <c r="AI28" s="80"/>
      <c r="AJ28" s="80"/>
      <c r="AL28" s="33"/>
      <c r="AM28" s="33"/>
      <c r="AN28" s="33"/>
      <c r="AO28" s="57"/>
      <c r="AP28" s="55"/>
      <c r="AQ28" s="49"/>
      <c r="AR28" s="48"/>
      <c r="AS28" s="48"/>
      <c r="AT28" s="48"/>
      <c r="AU28" s="48"/>
      <c r="AV28" s="48"/>
      <c r="AW28" s="48"/>
      <c r="AX28" s="48"/>
    </row>
    <row r="29" spans="1:50"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S29" s="24"/>
      <c r="T29" s="24"/>
      <c r="U29" s="24"/>
      <c r="AA29" s="28"/>
      <c r="AB29" s="29"/>
      <c r="AC29" s="30"/>
      <c r="AE29" s="31"/>
      <c r="AF29" s="31"/>
      <c r="AG29" s="31"/>
      <c r="AI29" s="80"/>
      <c r="AJ29" s="80"/>
      <c r="AL29" s="33"/>
      <c r="AM29" s="33"/>
      <c r="AN29" s="33"/>
      <c r="AO29" s="57"/>
      <c r="AP29" s="55"/>
      <c r="AQ29" s="49"/>
      <c r="AR29" s="48"/>
      <c r="AS29" s="48"/>
      <c r="AT29" s="48"/>
      <c r="AU29" s="48"/>
      <c r="AV29" s="48"/>
      <c r="AW29" s="48"/>
      <c r="AX29" s="48"/>
    </row>
    <row r="30" spans="1:50"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S30" s="24"/>
      <c r="T30" s="24"/>
      <c r="U30" s="24"/>
      <c r="AA30" s="28"/>
      <c r="AB30" s="29"/>
      <c r="AC30" s="30"/>
      <c r="AE30" s="31"/>
      <c r="AF30" s="31"/>
      <c r="AG30" s="31"/>
      <c r="AI30" s="80"/>
      <c r="AJ30" s="80"/>
      <c r="AL30" s="33"/>
      <c r="AM30" s="33"/>
      <c r="AN30" s="33"/>
      <c r="AO30" s="61"/>
      <c r="AP30" s="32"/>
      <c r="AQ30" s="49"/>
      <c r="AR30" s="48"/>
      <c r="AS30" s="45"/>
      <c r="AT30" s="45"/>
      <c r="AU30" s="45"/>
      <c r="AV30" s="45"/>
      <c r="AW30" s="45"/>
      <c r="AX30" s="45"/>
    </row>
    <row r="31" spans="1:50"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S31" s="24"/>
      <c r="T31" s="24"/>
      <c r="U31" s="24"/>
      <c r="AA31" s="28"/>
      <c r="AB31" s="29"/>
      <c r="AC31" s="30"/>
      <c r="AE31" s="31"/>
      <c r="AF31" s="31"/>
      <c r="AG31" s="31"/>
      <c r="AI31" s="80"/>
      <c r="AJ31" s="80"/>
      <c r="AL31" s="33"/>
      <c r="AM31" s="33"/>
      <c r="AN31" s="33"/>
      <c r="AQ31" s="49"/>
      <c r="AR31" s="48"/>
      <c r="AS31" s="45"/>
      <c r="AT31" s="45"/>
      <c r="AU31" s="45"/>
      <c r="AV31" s="45"/>
      <c r="AW31" s="45"/>
      <c r="AX31" s="45"/>
    </row>
    <row r="32" spans="1:50"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S32" s="24"/>
      <c r="T32" s="24"/>
      <c r="U32" s="24"/>
      <c r="AA32" s="28"/>
      <c r="AB32" s="29"/>
      <c r="AC32" s="30"/>
      <c r="AE32" s="31"/>
      <c r="AF32" s="31"/>
      <c r="AG32" s="31"/>
      <c r="AI32" s="80"/>
      <c r="AJ32" s="80"/>
      <c r="AL32" s="33"/>
      <c r="AM32" s="33"/>
      <c r="AN32" s="33"/>
      <c r="AQ32" s="49"/>
      <c r="AR32" s="48"/>
      <c r="AS32" s="45"/>
      <c r="AT32" s="45"/>
      <c r="AU32" s="45"/>
      <c r="AV32" s="45"/>
      <c r="AW32" s="45"/>
      <c r="AX32" s="45"/>
    </row>
    <row r="33" spans="3:50">
      <c r="C33" s="24"/>
      <c r="D33" s="24"/>
      <c r="E33" s="24"/>
      <c r="L33" s="24"/>
      <c r="M33" s="24"/>
      <c r="N33" s="24"/>
      <c r="AA33" s="28"/>
      <c r="AB33" s="29"/>
      <c r="AC33" s="30"/>
      <c r="AE33" s="31"/>
      <c r="AF33" s="31"/>
      <c r="AG33" s="31"/>
      <c r="AI33" s="80"/>
      <c r="AJ33" s="80"/>
      <c r="AL33" s="33"/>
      <c r="AM33" s="33"/>
      <c r="AN33" s="33"/>
      <c r="AQ33" s="49"/>
      <c r="AR33" s="48"/>
      <c r="AS33" s="45"/>
      <c r="AT33" s="45"/>
      <c r="AU33" s="45"/>
      <c r="AV33" s="45"/>
      <c r="AW33" s="45"/>
      <c r="AX33" s="45"/>
    </row>
    <row r="34" spans="3:50">
      <c r="C34" s="24"/>
      <c r="D34" s="24"/>
      <c r="E34" s="24"/>
      <c r="L34" s="24"/>
      <c r="M34" s="24"/>
      <c r="N34" s="24"/>
      <c r="AA34" s="28"/>
      <c r="AB34" s="29"/>
      <c r="AC34" s="30"/>
      <c r="AE34" s="31"/>
      <c r="AF34" s="31"/>
      <c r="AG34" s="31"/>
      <c r="AI34" s="80"/>
      <c r="AJ34" s="80"/>
      <c r="AL34" s="33"/>
      <c r="AM34" s="33"/>
      <c r="AN34" s="33"/>
      <c r="AQ34" s="49"/>
      <c r="AR34" s="48"/>
      <c r="AS34" s="45"/>
      <c r="AT34" s="45"/>
      <c r="AU34" s="45"/>
      <c r="AV34" s="45"/>
      <c r="AW34" s="45"/>
      <c r="AX34" s="45"/>
    </row>
    <row r="35" spans="3:50">
      <c r="C35" s="24"/>
      <c r="D35" s="24"/>
      <c r="E35" s="24"/>
      <c r="L35" s="24"/>
      <c r="M35" s="24"/>
      <c r="N35" s="24"/>
      <c r="AA35" s="28"/>
      <c r="AB35" s="29"/>
      <c r="AC35" s="30"/>
      <c r="AE35" s="31"/>
      <c r="AF35" s="31"/>
      <c r="AG35" s="31"/>
      <c r="AI35" s="80"/>
      <c r="AJ35" s="80"/>
      <c r="AL35" s="33"/>
      <c r="AM35" s="33"/>
      <c r="AN35" s="33"/>
      <c r="AQ35" s="49"/>
      <c r="AR35" s="48"/>
      <c r="AS35" s="45"/>
      <c r="AT35" s="45"/>
      <c r="AU35" s="45"/>
      <c r="AV35" s="45"/>
      <c r="AW35" s="45"/>
      <c r="AX35" s="45"/>
    </row>
    <row r="36" spans="3:50"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S36" s="24"/>
      <c r="T36" s="24"/>
      <c r="U36" s="24"/>
      <c r="AA36" s="28"/>
      <c r="AB36" s="29"/>
      <c r="AC36" s="30"/>
      <c r="AE36" s="31"/>
      <c r="AF36" s="31"/>
      <c r="AG36" s="31"/>
      <c r="AI36" s="80"/>
      <c r="AJ36" s="80"/>
      <c r="AL36" s="33"/>
      <c r="AM36" s="33"/>
      <c r="AN36" s="33"/>
      <c r="AQ36" s="49"/>
      <c r="AR36" s="48"/>
      <c r="AS36" s="45"/>
      <c r="AT36" s="45"/>
      <c r="AU36" s="45"/>
      <c r="AV36" s="45"/>
      <c r="AW36" s="45"/>
      <c r="AX36" s="45"/>
    </row>
    <row r="37" spans="3:50"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S37" s="24"/>
      <c r="T37" s="24"/>
      <c r="U37" s="24"/>
      <c r="AA37" s="28"/>
      <c r="AB37" s="29"/>
      <c r="AC37" s="30"/>
      <c r="AE37" s="31"/>
      <c r="AF37" s="31"/>
      <c r="AG37" s="31"/>
      <c r="AI37" s="80"/>
      <c r="AJ37" s="80"/>
      <c r="AL37" s="33"/>
      <c r="AM37" s="33"/>
      <c r="AN37" s="33"/>
      <c r="AQ37" s="49"/>
      <c r="AR37" s="48"/>
      <c r="AS37" s="45"/>
      <c r="AT37" s="45"/>
      <c r="AU37" s="45"/>
      <c r="AV37" s="45"/>
      <c r="AW37" s="45"/>
      <c r="AX37" s="45"/>
    </row>
    <row r="38" spans="3:50"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S38" s="24"/>
      <c r="T38" s="24"/>
      <c r="U38" s="24"/>
      <c r="AA38" s="28"/>
      <c r="AB38" s="29"/>
      <c r="AC38" s="30"/>
      <c r="AE38" s="31"/>
      <c r="AF38" s="31"/>
      <c r="AG38" s="31"/>
      <c r="AI38" s="80"/>
      <c r="AJ38" s="80"/>
      <c r="AL38" s="33"/>
      <c r="AM38" s="33"/>
      <c r="AN38" s="33"/>
      <c r="AQ38" s="49"/>
      <c r="AR38" s="48"/>
      <c r="AS38" s="45"/>
      <c r="AT38" s="45"/>
      <c r="AU38" s="45"/>
      <c r="AV38" s="45"/>
      <c r="AW38" s="45"/>
      <c r="AX38" s="45"/>
    </row>
    <row r="39" spans="3:50"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S39" s="24"/>
      <c r="T39" s="24"/>
      <c r="U39" s="24"/>
      <c r="AA39" s="28"/>
      <c r="AB39" s="29"/>
      <c r="AC39" s="30"/>
      <c r="AE39" s="31"/>
      <c r="AF39" s="31"/>
      <c r="AG39" s="31"/>
      <c r="AI39" s="80"/>
      <c r="AJ39" s="80"/>
      <c r="AL39" s="33"/>
      <c r="AM39" s="33"/>
      <c r="AN39" s="33"/>
      <c r="AQ39" s="49"/>
      <c r="AR39" s="48"/>
      <c r="AS39" s="45"/>
      <c r="AT39" s="45"/>
      <c r="AU39" s="45"/>
      <c r="AV39" s="45"/>
      <c r="AW39" s="45"/>
      <c r="AX39" s="45"/>
    </row>
    <row r="40" spans="3:50">
      <c r="AA40" s="28"/>
      <c r="AI40" s="80"/>
      <c r="AJ40" s="80"/>
      <c r="AQ40" s="45"/>
      <c r="AR40" s="45"/>
      <c r="AS40" s="45"/>
      <c r="AT40" s="45"/>
      <c r="AU40" s="45"/>
      <c r="AV40" s="45"/>
      <c r="AW40" s="45"/>
      <c r="AX40" s="45"/>
    </row>
    <row r="41" spans="3:50">
      <c r="AI41" s="80"/>
      <c r="AJ41" s="80"/>
    </row>
    <row r="42" spans="3:50">
      <c r="AI42" s="80"/>
      <c r="AJ42" s="80"/>
    </row>
    <row r="43" spans="3:50">
      <c r="AI43" s="80"/>
      <c r="AJ43" s="80"/>
    </row>
    <row r="44" spans="3:50">
      <c r="AI44" s="80"/>
      <c r="AJ44" s="80"/>
    </row>
    <row r="45" spans="3:50">
      <c r="AI45" s="80"/>
      <c r="AJ45" s="80"/>
    </row>
    <row r="46" spans="3:50">
      <c r="AI46" s="80"/>
      <c r="AJ46" s="80"/>
    </row>
    <row r="47" spans="3:50">
      <c r="AI47" s="80"/>
      <c r="AJ47" s="80"/>
    </row>
    <row r="48" spans="3:50">
      <c r="AI48" s="80"/>
      <c r="AJ48" s="80"/>
    </row>
    <row r="49" spans="35:36">
      <c r="AI49" s="80"/>
      <c r="AJ49" s="80"/>
    </row>
    <row r="50" spans="35:36">
      <c r="AI50" s="80"/>
      <c r="AJ50" s="80"/>
    </row>
    <row r="51" spans="35:36">
      <c r="AI51" s="80"/>
      <c r="AJ51" s="80"/>
    </row>
    <row r="52" spans="35:36">
      <c r="AI52" s="80"/>
      <c r="AJ52" s="80"/>
    </row>
    <row r="53" spans="35:36">
      <c r="AI53" s="80"/>
      <c r="AJ53" s="80"/>
    </row>
    <row r="54" spans="35:36">
      <c r="AI54" s="80"/>
      <c r="AJ54" s="8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672C0-DA0C-0746-8A59-3EFE5C746DAE}">
  <dimension ref="A1:O44"/>
  <sheetViews>
    <sheetView workbookViewId="0">
      <selection activeCell="N5" sqref="N5"/>
    </sheetView>
  </sheetViews>
  <sheetFormatPr baseColWidth="10" defaultRowHeight="16"/>
  <cols>
    <col min="1" max="1" width="20.83203125" customWidth="1"/>
    <col min="2" max="2" width="22.1640625" customWidth="1"/>
    <col min="3" max="3" width="22.83203125" customWidth="1"/>
    <col min="4" max="4" width="16.6640625" customWidth="1"/>
    <col min="5" max="5" width="16.83203125" customWidth="1"/>
    <col min="6" max="6" width="25.83203125" customWidth="1"/>
    <col min="7" max="7" width="24.5" customWidth="1"/>
    <col min="8" max="8" width="18" customWidth="1"/>
    <col min="9" max="9" width="19.1640625" customWidth="1"/>
    <col min="10" max="10" width="24.83203125" customWidth="1"/>
    <col min="11" max="11" width="20" customWidth="1"/>
    <col min="12" max="12" width="24.33203125" customWidth="1"/>
    <col min="13" max="13" width="22.1640625" customWidth="1"/>
    <col min="14" max="14" width="21.6640625" customWidth="1"/>
    <col min="15" max="15" width="26.1640625" customWidth="1"/>
    <col min="16" max="16" width="24.1640625" customWidth="1"/>
    <col min="17" max="18" width="18.6640625" customWidth="1"/>
  </cols>
  <sheetData>
    <row r="1" spans="1:15">
      <c r="A1" s="84" t="s">
        <v>125</v>
      </c>
      <c r="B1" s="84"/>
      <c r="C1" s="84"/>
      <c r="D1" s="84"/>
      <c r="E1" s="84"/>
      <c r="F1" s="84"/>
      <c r="G1" s="85" t="s">
        <v>117</v>
      </c>
      <c r="H1" s="85"/>
      <c r="I1" s="85"/>
      <c r="J1" s="85"/>
      <c r="K1" s="85"/>
      <c r="L1" s="85"/>
      <c r="M1" s="85"/>
      <c r="N1" s="85"/>
      <c r="O1" s="78"/>
    </row>
    <row r="2" spans="1:15" ht="17">
      <c r="A2" s="51" t="s">
        <v>116</v>
      </c>
      <c r="B2" s="51" t="s">
        <v>31</v>
      </c>
      <c r="C2" s="51" t="s">
        <v>32</v>
      </c>
      <c r="D2" s="51" t="s">
        <v>33</v>
      </c>
      <c r="E2" s="51" t="s">
        <v>34</v>
      </c>
      <c r="F2" s="51" t="s">
        <v>35</v>
      </c>
      <c r="G2" s="68" t="s">
        <v>99</v>
      </c>
      <c r="H2" s="68" t="s">
        <v>100</v>
      </c>
      <c r="I2" s="68" t="s">
        <v>101</v>
      </c>
      <c r="J2" s="68" t="s">
        <v>102</v>
      </c>
      <c r="K2" s="68" t="s">
        <v>103</v>
      </c>
      <c r="L2" s="68" t="s">
        <v>104</v>
      </c>
      <c r="M2" s="68" t="s">
        <v>105</v>
      </c>
      <c r="N2" s="68" t="s">
        <v>106</v>
      </c>
    </row>
    <row r="3" spans="1:15">
      <c r="A3" s="73" t="s">
        <v>36</v>
      </c>
      <c r="B3" s="74">
        <v>15.7</v>
      </c>
      <c r="C3" s="74">
        <v>-3.3</v>
      </c>
      <c r="D3" s="74">
        <f>AVERAGE(B3:C3)</f>
        <v>6.1999999999999993</v>
      </c>
      <c r="E3" s="74">
        <v>44.3</v>
      </c>
      <c r="F3" s="74">
        <f>B3-C3</f>
        <v>19</v>
      </c>
      <c r="G3" s="70">
        <f>(B3/1000+1)*0.0036765</f>
        <v>3.73422105E-3</v>
      </c>
      <c r="H3" s="70">
        <f>(C3/1000+1)*0.0036765</f>
        <v>3.6643675500000004E-3</v>
      </c>
      <c r="I3" s="70">
        <f>(E3/1000+1)*0.0020052</f>
        <v>2.0940303600000001E-3</v>
      </c>
      <c r="J3" s="70">
        <f>(I3/0.0020052)^0.516*0.0003799</f>
        <v>3.8849294549053509E-4</v>
      </c>
      <c r="K3" s="71">
        <f>G3+H3+J3</f>
        <v>7.7870815454905359E-3</v>
      </c>
      <c r="L3" s="71">
        <f>(G3+H3)*J3+I3+G3*H3</f>
        <v>2.1105882179178336E-3</v>
      </c>
      <c r="M3" s="72">
        <v>1.0059496767117579</v>
      </c>
      <c r="N3" s="72">
        <v>1.0044225086731247</v>
      </c>
    </row>
    <row r="4" spans="1:15">
      <c r="A4" s="73" t="s">
        <v>38</v>
      </c>
      <c r="B4" s="74">
        <v>5.55</v>
      </c>
      <c r="C4" s="74">
        <v>-12.87</v>
      </c>
      <c r="D4" s="74">
        <f>AVERAGE(B4:C4)</f>
        <v>-3.6599999999999997</v>
      </c>
      <c r="E4" s="74">
        <v>32.729999999999997</v>
      </c>
      <c r="F4" s="74">
        <f t="shared" ref="F4:F5" si="0">B4-C4</f>
        <v>18.419999999999998</v>
      </c>
      <c r="G4" s="70">
        <f>(B4/1000+1)*0.0036765</f>
        <v>3.6969045749999999E-3</v>
      </c>
      <c r="H4" s="70">
        <f>(C4/1000+1)*0.0036765</f>
        <v>3.6291834449999998E-3</v>
      </c>
      <c r="I4" s="70">
        <f>(E4/1000+1)*0.0020052</f>
        <v>2.0708301959999997E-3</v>
      </c>
      <c r="J4" s="70">
        <f>(I4/0.0020052)^0.516*0.0003799</f>
        <v>3.8626599693337293E-4</v>
      </c>
      <c r="K4" s="71">
        <f>G4+H4+J4</f>
        <v>7.7123540169333725E-3</v>
      </c>
      <c r="L4" s="71">
        <f>(G4+H4)*J4+I4+G4*H4</f>
        <v>2.0870767595740011E-3</v>
      </c>
      <c r="M4" s="72">
        <v>0.99629623559207692</v>
      </c>
      <c r="N4" s="72">
        <v>0.99323347721175648</v>
      </c>
    </row>
    <row r="5" spans="1:15">
      <c r="A5" s="73" t="s">
        <v>37</v>
      </c>
      <c r="B5" s="74">
        <v>-0.40396535511111115</v>
      </c>
      <c r="C5" s="74">
        <v>-0.14814902897277774</v>
      </c>
      <c r="D5" s="74">
        <f>AVERAGE(B5:C5)</f>
        <v>-0.27605719204194445</v>
      </c>
      <c r="E5" s="74">
        <v>41.949257311111111</v>
      </c>
      <c r="F5" s="74">
        <f t="shared" si="0"/>
        <v>-0.25581632613833338</v>
      </c>
      <c r="G5" s="70">
        <f t="shared" ref="G5:H5" si="1">(B5/1000+1)*0.0036765</f>
        <v>3.6750148213719339E-3</v>
      </c>
      <c r="H5" s="70">
        <f t="shared" si="1"/>
        <v>3.6759553300949816E-3</v>
      </c>
      <c r="I5" s="70">
        <f t="shared" ref="I5" si="2">(E5/1000+1)*0.0020052</f>
        <v>2.0893166507602399E-3</v>
      </c>
      <c r="J5" s="70">
        <f t="shared" ref="J5" si="3">(I5/0.0020052)^0.516*0.0003799</f>
        <v>3.8804145413997107E-4</v>
      </c>
      <c r="K5" s="71">
        <f t="shared" ref="K5" si="4">G5+H5+J5</f>
        <v>7.7390116056068863E-3</v>
      </c>
      <c r="L5" s="71">
        <f t="shared" ref="L5" si="5">(G5+H5)*J5+I5+G5*H5</f>
        <v>2.1056783222279545E-3</v>
      </c>
      <c r="M5" s="72">
        <v>0.99973991247556415</v>
      </c>
      <c r="N5" s="72">
        <v>1.0020859042591113</v>
      </c>
    </row>
    <row r="6" spans="1:15">
      <c r="A6" s="63" t="s">
        <v>115</v>
      </c>
      <c r="B6" s="37"/>
      <c r="C6" s="37"/>
      <c r="D6" s="37"/>
      <c r="E6" s="37"/>
      <c r="F6" s="37"/>
      <c r="G6" s="64"/>
      <c r="H6" s="64"/>
      <c r="I6" s="64"/>
      <c r="J6" s="64"/>
      <c r="K6" s="69"/>
      <c r="L6" s="69"/>
    </row>
    <row r="7" spans="1:15">
      <c r="A7" s="66"/>
      <c r="B7" s="37"/>
      <c r="C7" s="66"/>
      <c r="D7" s="65"/>
      <c r="E7" s="65"/>
      <c r="F7" s="37"/>
      <c r="G7" s="66"/>
      <c r="H7" s="65"/>
      <c r="K7" s="66"/>
      <c r="L7" s="66"/>
      <c r="M7" s="66"/>
      <c r="N7" s="66"/>
    </row>
    <row r="8" spans="1:15">
      <c r="A8" s="86"/>
      <c r="B8" s="86"/>
      <c r="C8" s="86"/>
      <c r="D8" s="75" t="s">
        <v>126</v>
      </c>
      <c r="E8" s="75"/>
      <c r="F8" s="37"/>
      <c r="G8" s="66"/>
      <c r="H8" s="65"/>
      <c r="J8" s="66"/>
      <c r="K8" s="66"/>
    </row>
    <row r="9" spans="1:15" s="41" customFormat="1">
      <c r="A9" s="66" t="s">
        <v>2</v>
      </c>
      <c r="B9" s="66" t="s">
        <v>26</v>
      </c>
      <c r="C9" s="37" t="s">
        <v>27</v>
      </c>
      <c r="D9" s="66" t="s">
        <v>109</v>
      </c>
      <c r="E9" s="66" t="s">
        <v>110</v>
      </c>
      <c r="F9" s="66" t="s">
        <v>111</v>
      </c>
      <c r="G9" s="66" t="s">
        <v>112</v>
      </c>
      <c r="H9" s="66" t="s">
        <v>113</v>
      </c>
      <c r="I9" s="66" t="s">
        <v>114</v>
      </c>
      <c r="J9" s="41" t="s">
        <v>107</v>
      </c>
      <c r="K9" s="41" t="s">
        <v>108</v>
      </c>
      <c r="M9" s="66"/>
      <c r="O9" s="66"/>
    </row>
    <row r="10" spans="1:15">
      <c r="A10" s="66" t="str">
        <f>size_correction!D3</f>
        <v>ATM_EQ_SW</v>
      </c>
      <c r="B10" s="66">
        <f>size_correction!AF3</f>
        <v>1.0056851052976181</v>
      </c>
      <c r="C10" s="67">
        <f>size_correction!AG3</f>
        <v>1.0075218399408568</v>
      </c>
      <c r="D10" s="73">
        <f t="shared" ref="D10:E12" si="6">M3</f>
        <v>1.0059496767117579</v>
      </c>
      <c r="E10" s="73">
        <f t="shared" si="6"/>
        <v>1.0044225086731247</v>
      </c>
      <c r="F10" s="72">
        <f>LN(B10)</f>
        <v>5.6690060748599133E-3</v>
      </c>
      <c r="G10" s="72">
        <f>LN(C10)</f>
        <v>7.4936919644022753E-3</v>
      </c>
      <c r="H10" s="72">
        <f t="shared" ref="F10:I24" si="7">LN(D10)</f>
        <v>5.9320472770020231E-3</v>
      </c>
      <c r="I10" s="72">
        <f t="shared" si="7"/>
        <v>4.412758119012896E-3</v>
      </c>
      <c r="J10" s="77">
        <f>SLOPE(H10:H24,F10:F24)</f>
        <v>1.058002378564959</v>
      </c>
      <c r="K10" s="77">
        <f>SLOPE(I10:I24,G10:G24)</f>
        <v>0.9378376950888252</v>
      </c>
    </row>
    <row r="11" spans="1:15">
      <c r="A11" s="66" t="str">
        <f>size_correction!D4</f>
        <v>S2_ref_1</v>
      </c>
      <c r="B11" s="66">
        <f>size_correction!AF4</f>
        <v>0.99668972770557829</v>
      </c>
      <c r="C11" s="67">
        <f>size_correction!AG4</f>
        <v>0.99497700286985102</v>
      </c>
      <c r="D11" s="73">
        <f t="shared" si="6"/>
        <v>0.99629623559207692</v>
      </c>
      <c r="E11" s="73">
        <f t="shared" si="6"/>
        <v>0.99323347721175648</v>
      </c>
      <c r="F11" s="72">
        <f t="shared" si="7"/>
        <v>-3.3157633670658081E-3</v>
      </c>
      <c r="G11" s="72">
        <f t="shared" si="7"/>
        <v>-5.0356547842637621E-3</v>
      </c>
      <c r="H11" s="72">
        <f t="shared" si="7"/>
        <v>-3.7106403264231301E-3</v>
      </c>
      <c r="I11" s="72">
        <f t="shared" si="7"/>
        <v>-6.7895195007928941E-3</v>
      </c>
    </row>
    <row r="12" spans="1:15">
      <c r="A12" s="66" t="str">
        <f>size_correction!D5</f>
        <v>B6_ref_1</v>
      </c>
      <c r="B12" s="66">
        <f>size_correction!AF5</f>
        <v>1.0003832772874761</v>
      </c>
      <c r="C12" s="67">
        <f>size_correction!AG5</f>
        <v>1.0043106480077921</v>
      </c>
      <c r="D12" s="73">
        <f t="shared" si="6"/>
        <v>0.99973991247556415</v>
      </c>
      <c r="E12" s="73">
        <f t="shared" si="6"/>
        <v>1.0020859042591113</v>
      </c>
      <c r="F12" s="72">
        <f t="shared" si="7"/>
        <v>3.8320385549917295E-4</v>
      </c>
      <c r="G12" s="72">
        <f t="shared" si="7"/>
        <v>4.3013837783483656E-3</v>
      </c>
      <c r="H12" s="72">
        <f t="shared" si="7"/>
        <v>-2.6012135306176113E-4</v>
      </c>
      <c r="I12" s="72">
        <f t="shared" si="7"/>
        <v>2.0837317813513596E-3</v>
      </c>
    </row>
    <row r="13" spans="1:15">
      <c r="A13" s="66" t="str">
        <f>size_correction!D6</f>
        <v>ATM_EQ_SW_1</v>
      </c>
      <c r="B13" s="66">
        <f>size_correction!AF6</f>
        <v>1.0064059824102283</v>
      </c>
      <c r="C13" s="67">
        <f>size_correction!AG6</f>
        <v>1.0077071570383731</v>
      </c>
      <c r="D13" s="73">
        <f t="shared" ref="D13:E15" si="8">M3</f>
        <v>1.0059496767117579</v>
      </c>
      <c r="E13" s="73">
        <f t="shared" si="8"/>
        <v>1.0044225086731247</v>
      </c>
      <c r="F13" s="72">
        <f t="shared" si="7"/>
        <v>6.3855513126554056E-3</v>
      </c>
      <c r="G13" s="72">
        <f t="shared" si="7"/>
        <v>7.6776086292741075E-3</v>
      </c>
      <c r="H13" s="72">
        <f t="shared" si="7"/>
        <v>5.9320472770020231E-3</v>
      </c>
      <c r="I13" s="72">
        <f t="shared" si="7"/>
        <v>4.412758119012896E-3</v>
      </c>
    </row>
    <row r="14" spans="1:15">
      <c r="A14" s="66" t="str">
        <f>size_correction!D7</f>
        <v>S2_ref_2</v>
      </c>
      <c r="B14" s="66">
        <f>size_correction!AF7</f>
        <v>0.99663201609671503</v>
      </c>
      <c r="C14" s="67">
        <f>size_correction!AG7</f>
        <v>0.9951628615034982</v>
      </c>
      <c r="D14" s="73">
        <f t="shared" si="8"/>
        <v>0.99629623559207692</v>
      </c>
      <c r="E14" s="73">
        <f t="shared" si="8"/>
        <v>0.99323347721175648</v>
      </c>
      <c r="F14" s="72">
        <f t="shared" si="7"/>
        <v>-3.3736683280273967E-3</v>
      </c>
      <c r="G14" s="72">
        <f t="shared" si="7"/>
        <v>-4.8488753146248009E-3</v>
      </c>
      <c r="H14" s="72">
        <f t="shared" si="7"/>
        <v>-3.7106403264231301E-3</v>
      </c>
      <c r="I14" s="72">
        <f t="shared" si="7"/>
        <v>-6.7895195007928941E-3</v>
      </c>
    </row>
    <row r="15" spans="1:15">
      <c r="A15" s="66" t="str">
        <f>size_correction!D8</f>
        <v>B6_ref_2</v>
      </c>
      <c r="B15" s="66">
        <f>size_correction!AF8</f>
        <v>0.99917068284195976</v>
      </c>
      <c r="C15" s="67">
        <f>size_correction!AG8</f>
        <v>1.0023860907979212</v>
      </c>
      <c r="D15" s="73">
        <f t="shared" si="8"/>
        <v>0.99973991247556415</v>
      </c>
      <c r="E15" s="73">
        <f t="shared" si="8"/>
        <v>1.0020859042591113</v>
      </c>
      <c r="F15" s="72">
        <f t="shared" si="7"/>
        <v>-8.2966123175853173E-4</v>
      </c>
      <c r="G15" s="72">
        <f t="shared" si="7"/>
        <v>2.3832486035312902E-3</v>
      </c>
      <c r="H15" s="72">
        <f t="shared" si="7"/>
        <v>-2.6012135306176113E-4</v>
      </c>
      <c r="I15" s="72">
        <f t="shared" si="7"/>
        <v>2.0837317813513596E-3</v>
      </c>
    </row>
    <row r="16" spans="1:15">
      <c r="A16" s="66" t="str">
        <f>size_correction!D9</f>
        <v>ATM_EQ_SW_2</v>
      </c>
      <c r="B16" s="66">
        <f>size_correction!AF9</f>
        <v>1.0050941512728657</v>
      </c>
      <c r="C16" s="67">
        <f>size_correction!AG9</f>
        <v>1.0057116133646442</v>
      </c>
      <c r="D16" s="73">
        <f>M3</f>
        <v>1.0059496767117579</v>
      </c>
      <c r="E16" s="73">
        <f>N3</f>
        <v>1.0044225086731247</v>
      </c>
      <c r="F16" s="72">
        <f t="shared" si="7"/>
        <v>5.0812199816469847E-3</v>
      </c>
      <c r="G16" s="72">
        <f t="shared" si="7"/>
        <v>5.6953639452707308E-3</v>
      </c>
      <c r="H16" s="72">
        <f t="shared" si="7"/>
        <v>5.9320472770020231E-3</v>
      </c>
      <c r="I16" s="72">
        <f t="shared" si="7"/>
        <v>4.412758119012896E-3</v>
      </c>
    </row>
    <row r="17" spans="1:9">
      <c r="A17" s="66" t="str">
        <f>size_correction!D10</f>
        <v>DI</v>
      </c>
      <c r="B17" s="66">
        <f>size_correction!AF10</f>
        <v>0.99092722925764687</v>
      </c>
      <c r="C17" s="67">
        <f>size_correction!AG10</f>
        <v>1.0049378092932522</v>
      </c>
      <c r="D17" s="73"/>
      <c r="E17" s="73"/>
      <c r="F17" s="72">
        <f t="shared" si="7"/>
        <v>-9.1141789753790732E-3</v>
      </c>
      <c r="G17" s="72">
        <f t="shared" si="7"/>
        <v>4.9256582960658154E-3</v>
      </c>
      <c r="H17" s="72"/>
      <c r="I17" s="72"/>
    </row>
    <row r="18" spans="1:9">
      <c r="A18" s="66" t="str">
        <f>size_correction!D11</f>
        <v>ATM_EQ_SW_1</v>
      </c>
      <c r="B18" s="66">
        <f>size_correction!AF11</f>
        <v>1.0057192814133826</v>
      </c>
      <c r="C18" s="67">
        <f>size_correction!AG11</f>
        <v>1.0054625917600983</v>
      </c>
      <c r="D18" s="73">
        <f>M3</f>
        <v>1.0059496767117579</v>
      </c>
      <c r="E18" s="73">
        <f>N3</f>
        <v>1.0044225086731247</v>
      </c>
      <c r="F18" s="72">
        <f t="shared" si="7"/>
        <v>5.7029884167436144E-3</v>
      </c>
      <c r="G18" s="72">
        <f t="shared" si="7"/>
        <v>5.4477259185061388E-3</v>
      </c>
      <c r="H18" s="72">
        <f t="shared" si="7"/>
        <v>5.9320472770020231E-3</v>
      </c>
      <c r="I18" s="72">
        <f t="shared" si="7"/>
        <v>4.412758119012896E-3</v>
      </c>
    </row>
    <row r="19" spans="1:9">
      <c r="A19" s="66" t="str">
        <f>size_correction!D12</f>
        <v>S2_ref_1</v>
      </c>
      <c r="B19" s="66">
        <f>size_correction!AF12</f>
        <v>0.99641187878361481</v>
      </c>
      <c r="C19" s="67">
        <f>size_correction!AG12</f>
        <v>0.99378130442821833</v>
      </c>
      <c r="D19" s="73">
        <f t="shared" ref="D19:D20" si="9">M4</f>
        <v>0.99629623559207692</v>
      </c>
      <c r="E19" s="73">
        <f>N4</f>
        <v>0.99323347721175648</v>
      </c>
      <c r="F19" s="72">
        <f t="shared" si="7"/>
        <v>-3.5945739634335372E-3</v>
      </c>
      <c r="G19" s="72">
        <f t="shared" si="7"/>
        <v>-6.2381121983366193E-3</v>
      </c>
      <c r="H19" s="72">
        <f t="shared" si="7"/>
        <v>-3.7106403264231301E-3</v>
      </c>
      <c r="I19" s="72">
        <f t="shared" si="7"/>
        <v>-6.7895195007928941E-3</v>
      </c>
    </row>
    <row r="20" spans="1:9">
      <c r="A20" s="66" t="str">
        <f>size_correction!D13</f>
        <v>B6_ref_1</v>
      </c>
      <c r="B20" s="66">
        <f>size_correction!AF13</f>
        <v>1.0001796848444418</v>
      </c>
      <c r="C20" s="67">
        <f>size_correction!AG13</f>
        <v>1.0040343543858852</v>
      </c>
      <c r="D20" s="73">
        <f t="shared" si="9"/>
        <v>0.99973991247556415</v>
      </c>
      <c r="E20" s="73">
        <f>N5</f>
        <v>1.0020859042591113</v>
      </c>
      <c r="F20" s="72">
        <f t="shared" si="7"/>
        <v>1.7966870305363727E-4</v>
      </c>
      <c r="G20" s="72">
        <f t="shared" si="7"/>
        <v>4.0262381999534996E-3</v>
      </c>
      <c r="H20" s="72">
        <f t="shared" si="7"/>
        <v>-2.6012135306176113E-4</v>
      </c>
      <c r="I20" s="72">
        <f t="shared" si="7"/>
        <v>2.0837317813513596E-3</v>
      </c>
    </row>
    <row r="21" spans="1:9">
      <c r="A21" s="66" t="str">
        <f>size_correction!D14</f>
        <v>ATM_EQ_SW_2</v>
      </c>
      <c r="B21" s="66">
        <f>size_correction!AF14</f>
        <v>1.0048805539160894</v>
      </c>
      <c r="C21" s="67">
        <f>size_correction!AG14</f>
        <v>1.0053599727245706</v>
      </c>
      <c r="D21" s="73">
        <f>M3</f>
        <v>1.0059496767117579</v>
      </c>
      <c r="E21" s="73">
        <f>N3</f>
        <v>1.0044225086731247</v>
      </c>
      <c r="F21" s="72">
        <f t="shared" si="7"/>
        <v>4.8686826228146419E-3</v>
      </c>
      <c r="G21" s="72">
        <f t="shared" si="7"/>
        <v>5.3456591947391319E-3</v>
      </c>
      <c r="H21" s="72">
        <f t="shared" si="7"/>
        <v>5.9320472770020231E-3</v>
      </c>
      <c r="I21" s="72">
        <f t="shared" si="7"/>
        <v>4.412758119012896E-3</v>
      </c>
    </row>
    <row r="22" spans="1:9">
      <c r="A22" s="66" t="str">
        <f>size_correction!D15</f>
        <v>ATM_EQ_SW_3</v>
      </c>
      <c r="B22" s="66">
        <f>size_correction!AF15</f>
        <v>1.0056387310168626</v>
      </c>
      <c r="C22" s="67">
        <f>size_correction!AG15</f>
        <v>1.0064676550191509</v>
      </c>
      <c r="D22" s="73">
        <f>M3</f>
        <v>1.0059496767117579</v>
      </c>
      <c r="E22" s="73">
        <f>N3</f>
        <v>1.0044225086731247</v>
      </c>
      <c r="F22" s="72">
        <f t="shared" si="7"/>
        <v>5.6228928832132777E-3</v>
      </c>
      <c r="G22" s="72">
        <f t="shared" si="7"/>
        <v>6.446829485110093E-3</v>
      </c>
      <c r="H22" s="72">
        <f t="shared" si="7"/>
        <v>5.9320472770020231E-3</v>
      </c>
      <c r="I22" s="72">
        <f t="shared" si="7"/>
        <v>4.412758119012896E-3</v>
      </c>
    </row>
    <row r="23" spans="1:9">
      <c r="A23" s="66" t="str">
        <f>size_correction!D16</f>
        <v>S2_ref_2</v>
      </c>
      <c r="B23" s="66">
        <f>size_correction!AF16</f>
        <v>0.99633327484903467</v>
      </c>
      <c r="C23" s="67">
        <f>size_correction!AG16</f>
        <v>0.99474403428411884</v>
      </c>
      <c r="D23" s="73">
        <f>M4</f>
        <v>0.99629623559207692</v>
      </c>
      <c r="E23" s="73">
        <f>N4</f>
        <v>0.99323347721175648</v>
      </c>
      <c r="F23" s="72">
        <f t="shared" si="7"/>
        <v>-3.6734640658408848E-3</v>
      </c>
      <c r="G23" s="72">
        <f t="shared" si="7"/>
        <v>-5.2698268942697113E-3</v>
      </c>
      <c r="H23" s="72">
        <f t="shared" si="7"/>
        <v>-3.7106403264231301E-3</v>
      </c>
      <c r="I23" s="72">
        <f t="shared" si="7"/>
        <v>-6.7895195007928941E-3</v>
      </c>
    </row>
    <row r="24" spans="1:9">
      <c r="A24" s="66" t="str">
        <f>size_correction!D17</f>
        <v>DI</v>
      </c>
      <c r="B24" s="66">
        <f>size_correction!AF17</f>
        <v>0.99349493237592013</v>
      </c>
      <c r="C24" s="67">
        <f>size_correction!AG17</f>
        <v>1.0044001925480899</v>
      </c>
      <c r="D24" s="73"/>
      <c r="E24" s="73"/>
      <c r="F24" s="72">
        <f t="shared" si="7"/>
        <v>-6.5263177824188435E-3</v>
      </c>
      <c r="G24" s="72">
        <f t="shared" si="7"/>
        <v>4.3905400058642007E-3</v>
      </c>
      <c r="H24" s="72"/>
      <c r="I24" s="72"/>
    </row>
    <row r="25" spans="1:9">
      <c r="B25" s="66"/>
      <c r="C25" s="67"/>
    </row>
    <row r="26" spans="1:9">
      <c r="B26" s="66"/>
      <c r="C26" s="67"/>
    </row>
    <row r="27" spans="1:9">
      <c r="B27" s="66"/>
      <c r="C27" s="67"/>
    </row>
    <row r="28" spans="1:9">
      <c r="B28" s="66"/>
      <c r="C28" s="67"/>
    </row>
    <row r="29" spans="1:9">
      <c r="B29" s="66"/>
      <c r="C29" s="67"/>
    </row>
    <row r="30" spans="1:9">
      <c r="B30" s="66"/>
      <c r="C30" s="67"/>
    </row>
    <row r="31" spans="1:9">
      <c r="B31" s="66"/>
      <c r="C31" s="67"/>
    </row>
    <row r="32" spans="1:9">
      <c r="B32" s="66"/>
      <c r="C32" s="67"/>
    </row>
    <row r="33" spans="2:3">
      <c r="B33" s="66"/>
      <c r="C33" s="67"/>
    </row>
    <row r="34" spans="2:3">
      <c r="B34" s="66"/>
      <c r="C34" s="67"/>
    </row>
    <row r="35" spans="2:3">
      <c r="B35" s="66"/>
      <c r="C35" s="67"/>
    </row>
    <row r="36" spans="2:3">
      <c r="B36" s="66"/>
      <c r="C36" s="67"/>
    </row>
    <row r="37" spans="2:3">
      <c r="B37" s="66"/>
      <c r="C37" s="67"/>
    </row>
    <row r="38" spans="2:3">
      <c r="B38" s="66"/>
      <c r="C38" s="67"/>
    </row>
    <row r="39" spans="2:3">
      <c r="B39" s="66"/>
      <c r="C39" s="67"/>
    </row>
    <row r="40" spans="2:3">
      <c r="B40" s="66"/>
      <c r="C40" s="67"/>
    </row>
    <row r="41" spans="2:3">
      <c r="B41" s="66"/>
      <c r="C41" s="67"/>
    </row>
    <row r="42" spans="2:3">
      <c r="B42" s="66"/>
      <c r="C42" s="67"/>
    </row>
    <row r="43" spans="2:3">
      <c r="B43" s="66"/>
      <c r="C43" s="67"/>
    </row>
    <row r="44" spans="2:3">
      <c r="B44" s="66"/>
      <c r="C44" s="67"/>
    </row>
  </sheetData>
  <mergeCells count="3">
    <mergeCell ref="A1:F1"/>
    <mergeCell ref="G1:N1"/>
    <mergeCell ref="A8:C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size_correction</vt:lpstr>
      <vt:lpstr>scale_normalization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Colette LaMonica Kelly</dc:creator>
  <cp:lastModifiedBy>Colette LaMonica Kelly</cp:lastModifiedBy>
  <dcterms:created xsi:type="dcterms:W3CDTF">2019-02-01T17:53:12Z</dcterms:created>
  <dcterms:modified xsi:type="dcterms:W3CDTF">2022-06-21T00:36:01Z</dcterms:modified>
</cp:coreProperties>
</file>