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54DC44D9-2C03-8D4B-9BD0-8ADCE9E435D1}" xr6:coauthVersionLast="47" xr6:coauthVersionMax="47" xr10:uidLastSave="{00000000-0000-0000-0000-000000000000}"/>
  <bookViews>
    <workbookView xWindow="-37980" yWindow="-5500" windowWidth="37860" windowHeight="2350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3" i="2" l="1"/>
  <c r="AI3" i="2"/>
  <c r="AJ17" i="2"/>
  <c r="AI17" i="2"/>
  <c r="AJ16" i="2"/>
  <c r="AI16" i="2"/>
  <c r="AJ15" i="2"/>
  <c r="AI15" i="2"/>
  <c r="AJ14" i="2"/>
  <c r="AI14" i="2"/>
  <c r="AJ13" i="2"/>
  <c r="AI13" i="2"/>
  <c r="AJ12" i="2"/>
  <c r="AI12" i="2"/>
  <c r="AJ11" i="2"/>
  <c r="AI11" i="2"/>
  <c r="AJ10" i="2"/>
  <c r="AI10" i="2"/>
  <c r="AJ9" i="2"/>
  <c r="AI9" i="2"/>
  <c r="AJ8" i="2"/>
  <c r="AI8" i="2"/>
  <c r="AJ7" i="2"/>
  <c r="AI7" i="2"/>
  <c r="AJ6" i="2"/>
  <c r="AI6" i="2"/>
  <c r="AJ5" i="2"/>
  <c r="AI5" i="2"/>
  <c r="AJ4" i="2"/>
  <c r="AI4" i="2"/>
  <c r="Y12" i="2"/>
  <c r="Y11" i="2"/>
  <c r="X12" i="2"/>
  <c r="X11" i="2"/>
  <c r="Z4" i="3"/>
  <c r="Z3" i="3"/>
  <c r="Y4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<sst xmlns="http://schemas.openxmlformats.org/spreadsheetml/2006/main" count="232" uniqueCount="185">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</sst>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E1" workbookViewId="0">
      <selection activeCell="W3" sqref="W3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120</v>
      </c>
      <c r="AJ1" s="74"/>
      <c r="AL1" s="51" t="s">
        <v>178</v>
      </c>
      <c r="AM1" s="51"/>
      <c r="AN1" s="51"/>
      <c r="AO1" s="51"/>
      <c r="AP1" s="58"/>
      <c r="AQ1" s="51"/>
      <c r="AR1" s="45"/>
      <c r="AT1" s="122" t="s">
        <v>180</v>
      </c>
      <c r="AU1" s="122"/>
      <c r="AV1" s="122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2" t="s">
        <v>161</v>
      </c>
      <c r="BF1" s="102"/>
      <c r="BG1" s="102"/>
      <c r="BH1" s="102"/>
      <c r="BI1" s="103"/>
      <c r="BJ1" s="104"/>
      <c r="BK1" s="104"/>
      <c r="BL1" s="104"/>
      <c r="BM1" s="104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118</v>
      </c>
      <c r="AJ2" s="75" t="s">
        <v>119</v>
      </c>
      <c r="AK2" s="23"/>
      <c r="AL2" s="55" t="s">
        <v>28</v>
      </c>
      <c r="AM2" s="52" t="s">
        <v>29</v>
      </c>
      <c r="AN2" s="52" t="s">
        <v>30</v>
      </c>
      <c r="AO2" s="52" t="s">
        <v>179</v>
      </c>
      <c r="AP2" s="59" t="s">
        <v>94</v>
      </c>
      <c r="AQ2" s="53" t="s">
        <v>95</v>
      </c>
      <c r="AR2" s="46" t="s">
        <v>74</v>
      </c>
      <c r="AS2" s="1" t="s">
        <v>73</v>
      </c>
      <c r="AT2" s="123" t="s">
        <v>33</v>
      </c>
      <c r="AU2" s="124" t="s">
        <v>47</v>
      </c>
      <c r="AV2" s="125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5" t="s">
        <v>162</v>
      </c>
      <c r="BF2" s="105" t="s">
        <v>163</v>
      </c>
      <c r="BG2" s="105" t="s">
        <v>164</v>
      </c>
      <c r="BH2" s="105" t="s">
        <v>165</v>
      </c>
      <c r="BI2" s="106" t="s">
        <v>166</v>
      </c>
      <c r="BJ2" s="107" t="s">
        <v>167</v>
      </c>
      <c r="BK2" s="108" t="s">
        <v>168</v>
      </c>
      <c r="BL2" s="107" t="s">
        <v>169</v>
      </c>
      <c r="BM2" s="109" t="s">
        <v>168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3.7347517422551104E-3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AF3^$X$11*EXP(X$12)</f>
        <v>1.0059968914794004</v>
      </c>
      <c r="AJ3" s="76">
        <f>AG3^$Y$11*EXP(Y$12)</f>
        <v>1.0054928361918907</v>
      </c>
      <c r="AK3" s="32"/>
      <c r="AL3" s="33">
        <f>AE3*$W$3</f>
        <v>3.7700236197774754E-3</v>
      </c>
      <c r="AM3" s="33">
        <f>AI3*$X$3</f>
        <v>7.7874470361848479E-3</v>
      </c>
      <c r="AN3" s="33">
        <f>AJ3*$Y$3</f>
        <v>2.1128372920185372E-3</v>
      </c>
      <c r="AO3" s="121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170</v>
      </c>
      <c r="BI3" s="77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AF4^$X$11*EXP(X$12)</f>
        <v>0.99647928654867735</v>
      </c>
      <c r="AJ4" s="76">
        <f t="shared" ref="AJ4:AJ17" si="6">AG4^$Y$11*EXP(Y$12)</f>
        <v>0.99374694414430875</v>
      </c>
      <c r="AK4" s="32"/>
      <c r="AL4" s="33">
        <f t="shared" ref="AL4:AL17" si="7">AE4*$W$3</f>
        <v>3.7392330883642441E-3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21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7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1.0003866651070386</v>
      </c>
      <c r="AJ5" s="76">
        <f t="shared" si="6"/>
        <v>1.0024870261627283</v>
      </c>
      <c r="AK5" s="32"/>
      <c r="AL5" s="33">
        <f t="shared" si="7"/>
        <v>3.7237877887127293E-3</v>
      </c>
      <c r="AM5" s="33">
        <f t="shared" si="8"/>
        <v>7.7440181338633632E-3</v>
      </c>
      <c r="AN5" s="33">
        <f t="shared" si="9"/>
        <v>2.1065211977672944E-3</v>
      </c>
      <c r="AO5" s="121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7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1.0067598334872758</v>
      </c>
      <c r="AJ6" s="76">
        <f t="shared" si="6"/>
        <v>1.0056662825571459</v>
      </c>
      <c r="AK6" s="32"/>
      <c r="AL6" s="33">
        <f t="shared" si="7"/>
        <v>3.7699099609959015E-3</v>
      </c>
      <c r="AM6" s="33">
        <f t="shared" si="8"/>
        <v>7.793352989302926E-3</v>
      </c>
      <c r="AN6" s="33">
        <f t="shared" si="9"/>
        <v>2.1132017540370475E-3</v>
      </c>
      <c r="AO6" s="121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170</v>
      </c>
      <c r="BI6" s="77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0.99641824052375039</v>
      </c>
      <c r="AJ7" s="76">
        <f t="shared" si="6"/>
        <v>0.99392103287815814</v>
      </c>
      <c r="AK7" s="32"/>
      <c r="AL7" s="33">
        <f t="shared" si="7"/>
        <v>3.7386432612350551E-3</v>
      </c>
      <c r="AM7" s="33">
        <f t="shared" si="8"/>
        <v>7.713298460153434E-3</v>
      </c>
      <c r="AN7" s="33">
        <f t="shared" si="9"/>
        <v>2.0885215170103784E-3</v>
      </c>
      <c r="AO7" s="121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7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0.99910377807114037</v>
      </c>
      <c r="AJ8" s="76">
        <f t="shared" si="6"/>
        <v>1.0006852738529772</v>
      </c>
      <c r="AK8" s="32"/>
      <c r="AL8" s="33">
        <f t="shared" si="7"/>
        <v>3.7209137878282954E-3</v>
      </c>
      <c r="AM8" s="33">
        <f t="shared" si="8"/>
        <v>7.7340872733109283E-3</v>
      </c>
      <c r="AN8" s="33">
        <f t="shared" si="9"/>
        <v>2.1027351842483515E-3</v>
      </c>
      <c r="AO8" s="121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7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71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1.0053714775393894</v>
      </c>
      <c r="AJ9" s="76">
        <f t="shared" si="6"/>
        <v>1.0037984617171607</v>
      </c>
      <c r="AL9" s="33">
        <f t="shared" si="7"/>
        <v>3.7717592557978421E-3</v>
      </c>
      <c r="AM9" s="33">
        <f t="shared" si="8"/>
        <v>7.7826056912713801E-3</v>
      </c>
      <c r="AN9" s="33">
        <f t="shared" si="9"/>
        <v>2.1092769110312277E-3</v>
      </c>
      <c r="AO9" s="121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77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0.99038486066119624</v>
      </c>
      <c r="AJ10" s="76">
        <f t="shared" si="6"/>
        <v>1.0030741222584652</v>
      </c>
      <c r="AL10" s="33">
        <f t="shared" si="7"/>
        <v>3.7569185081275437E-3</v>
      </c>
      <c r="AM10" s="33">
        <f t="shared" si="8"/>
        <v>7.666593916106852E-3</v>
      </c>
      <c r="AN10" s="33">
        <f t="shared" si="9"/>
        <v>2.107754859987872E-3</v>
      </c>
      <c r="AO10" s="121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7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26" t="s">
        <v>181</v>
      </c>
      <c r="X11">
        <f>scale_normalization!Y3</f>
        <v>1.058002378564959</v>
      </c>
      <c r="Y11" s="127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1.0060330611367791</v>
      </c>
      <c r="AJ11" s="76">
        <f t="shared" si="6"/>
        <v>1.0035653623389771</v>
      </c>
      <c r="AL11" s="33">
        <f t="shared" si="7"/>
        <v>3.7751570245948877E-3</v>
      </c>
      <c r="AM11" s="33">
        <f t="shared" si="8"/>
        <v>7.7877270264050356E-3</v>
      </c>
      <c r="AN11" s="33">
        <f t="shared" si="9"/>
        <v>2.1087871004216979E-3</v>
      </c>
      <c r="AO11" s="121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77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0.99618538617244334</v>
      </c>
      <c r="AJ12" s="76">
        <f t="shared" si="6"/>
        <v>0.99262691753881871</v>
      </c>
      <c r="AL12" s="33">
        <f t="shared" si="7"/>
        <v>3.7391847904357902E-3</v>
      </c>
      <c r="AM12" s="33">
        <f t="shared" si="8"/>
        <v>7.7114959288103382E-3</v>
      </c>
      <c r="AN12" s="33">
        <f t="shared" si="9"/>
        <v>2.0858021986316566E-3</v>
      </c>
      <c r="AO12" s="121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7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1.0001712643600078</v>
      </c>
      <c r="AJ13" s="76">
        <f t="shared" si="6"/>
        <v>1.002228375883468</v>
      </c>
      <c r="AL13" s="33">
        <f t="shared" si="7"/>
        <v>3.7252495658275614E-3</v>
      </c>
      <c r="AM13" s="33">
        <f t="shared" si="8"/>
        <v>7.7423507113064316E-3</v>
      </c>
      <c r="AN13" s="33">
        <f t="shared" si="9"/>
        <v>2.1059776971714254E-3</v>
      </c>
      <c r="AO13" s="121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7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1.0051454300667848</v>
      </c>
      <c r="AJ14" s="76">
        <f t="shared" si="6"/>
        <v>1.0034693036318658</v>
      </c>
      <c r="AL14" s="33">
        <f t="shared" si="7"/>
        <v>3.767156216784404E-3</v>
      </c>
      <c r="AM14" s="33">
        <f t="shared" si="8"/>
        <v>7.7808558521461494E-3</v>
      </c>
      <c r="AN14" s="33">
        <f t="shared" si="9"/>
        <v>2.1085852527194544E-3</v>
      </c>
      <c r="AO14" s="121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77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1.0059478122346599</v>
      </c>
      <c r="AJ15" s="76">
        <f t="shared" si="6"/>
        <v>1.0045061407432356</v>
      </c>
      <c r="AL15" s="33">
        <f t="shared" si="7"/>
        <v>3.7740119437831986E-3</v>
      </c>
      <c r="AM15" s="33">
        <f t="shared" si="8"/>
        <v>7.7870671125268029E-3</v>
      </c>
      <c r="AN15" s="33">
        <f t="shared" si="9"/>
        <v>2.110763953587128E-3</v>
      </c>
      <c r="AO15" s="121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77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0.99610224211658405</v>
      </c>
      <c r="AJ16" s="76">
        <f t="shared" si="6"/>
        <v>0.99352872594288855</v>
      </c>
      <c r="AL16" s="33">
        <f t="shared" si="7"/>
        <v>3.7395411063999877E-3</v>
      </c>
      <c r="AM16" s="33">
        <f t="shared" si="8"/>
        <v>7.7108523085995181E-3</v>
      </c>
      <c r="AN16" s="33">
        <f t="shared" si="9"/>
        <v>2.0876971643219054E-3</v>
      </c>
      <c r="AO16" s="121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7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0.99310021363223033</v>
      </c>
      <c r="AJ17" s="76">
        <f t="shared" si="6"/>
        <v>1.0025708516884744</v>
      </c>
      <c r="AL17" s="33">
        <f t="shared" si="7"/>
        <v>3.7567725714819484E-3</v>
      </c>
      <c r="AM17" s="33">
        <f t="shared" si="8"/>
        <v>7.6876135312026585E-3</v>
      </c>
      <c r="AN17" s="33">
        <f t="shared" si="9"/>
        <v>2.1066973399439907E-3</v>
      </c>
      <c r="AO17" s="121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7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6"/>
      <c r="AJ18" s="76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6"/>
      <c r="AJ19" s="76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6"/>
      <c r="AJ20" s="76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6"/>
      <c r="AJ21" s="76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6"/>
      <c r="AJ22" s="76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6"/>
      <c r="AJ23" s="76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6"/>
      <c r="AJ24" s="76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6"/>
      <c r="AJ25" s="76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6"/>
      <c r="AJ26" s="76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6"/>
      <c r="AJ27" s="76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6"/>
      <c r="AJ28" s="76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6"/>
      <c r="AJ29" s="76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6"/>
      <c r="AJ30" s="76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6"/>
      <c r="AJ31" s="76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6"/>
      <c r="AJ32" s="76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6"/>
      <c r="AJ33" s="76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6"/>
      <c r="AJ34" s="76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6"/>
      <c r="AJ35" s="76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6"/>
      <c r="AJ36" s="76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6"/>
      <c r="AJ37" s="76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6"/>
      <c r="AJ38" s="76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6"/>
      <c r="AJ39" s="76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6"/>
      <c r="AJ40" s="76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6"/>
      <c r="AJ41" s="76"/>
    </row>
    <row r="42" spans="3:55">
      <c r="AI42" s="76"/>
      <c r="AJ42" s="76"/>
    </row>
    <row r="43" spans="3:55">
      <c r="AI43" s="76"/>
      <c r="AJ43" s="76"/>
    </row>
    <row r="44" spans="3:55">
      <c r="AI44" s="76"/>
      <c r="AJ44" s="76"/>
    </row>
    <row r="45" spans="3:55">
      <c r="AI45" s="76"/>
      <c r="AJ45" s="76"/>
    </row>
    <row r="46" spans="3:55">
      <c r="AI46" s="76"/>
      <c r="AJ46" s="76"/>
    </row>
    <row r="47" spans="3:55">
      <c r="AI47" s="76"/>
      <c r="AJ47" s="76"/>
    </row>
    <row r="48" spans="3:55">
      <c r="AI48" s="76"/>
      <c r="AJ48" s="76"/>
    </row>
    <row r="49" spans="35:36">
      <c r="AI49" s="76"/>
      <c r="AJ49" s="76"/>
    </row>
    <row r="50" spans="35:36">
      <c r="AI50" s="76"/>
      <c r="AJ50" s="76"/>
    </row>
    <row r="51" spans="35:36">
      <c r="AI51" s="76"/>
      <c r="AJ51" s="76"/>
    </row>
    <row r="52" spans="35:36">
      <c r="AI52" s="76"/>
      <c r="AJ52" s="76"/>
    </row>
    <row r="53" spans="35:36">
      <c r="AI53" s="76"/>
      <c r="AJ53" s="76"/>
    </row>
    <row r="54" spans="35:36">
      <c r="AI54" s="76"/>
      <c r="AJ54" s="7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workbookViewId="0">
      <selection activeCell="Z5" sqref="Z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8" t="s">
        <v>177</v>
      </c>
      <c r="B1" s="128"/>
      <c r="C1" s="128"/>
      <c r="D1" s="128"/>
      <c r="E1" s="128"/>
      <c r="F1" s="128"/>
      <c r="G1" s="129" t="s">
        <v>115</v>
      </c>
      <c r="H1" s="129"/>
      <c r="I1" s="129"/>
      <c r="J1" s="129"/>
      <c r="K1" s="129"/>
      <c r="L1" s="129"/>
      <c r="M1" s="129"/>
      <c r="N1" s="129"/>
      <c r="O1" s="114" t="s">
        <v>114</v>
      </c>
      <c r="P1" s="113"/>
      <c r="Q1" s="70" t="s">
        <v>121</v>
      </c>
      <c r="R1" s="70"/>
      <c r="S1" s="113"/>
      <c r="T1" s="113"/>
      <c r="W1" s="37"/>
      <c r="X1" s="63"/>
      <c r="Y1" s="62"/>
    </row>
    <row r="2" spans="1:27" ht="17">
      <c r="A2" s="115" t="s">
        <v>92</v>
      </c>
      <c r="B2" s="115" t="s">
        <v>31</v>
      </c>
      <c r="C2" s="115" t="s">
        <v>32</v>
      </c>
      <c r="D2" s="115" t="s">
        <v>33</v>
      </c>
      <c r="E2" s="115" t="s">
        <v>34</v>
      </c>
      <c r="F2" s="115" t="s">
        <v>35</v>
      </c>
      <c r="G2" s="116" t="s">
        <v>98</v>
      </c>
      <c r="H2" s="116" t="s">
        <v>99</v>
      </c>
      <c r="I2" s="116" t="s">
        <v>100</v>
      </c>
      <c r="J2" s="116" t="s">
        <v>101</v>
      </c>
      <c r="K2" s="116" t="s">
        <v>102</v>
      </c>
      <c r="L2" s="116" t="s">
        <v>103</v>
      </c>
      <c r="M2" s="116" t="s">
        <v>104</v>
      </c>
      <c r="N2" s="116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t="s">
        <v>106</v>
      </c>
      <c r="Z2" t="s">
        <v>107</v>
      </c>
    </row>
    <row r="3" spans="1:27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0">
        <f>size_correction!AF3</f>
        <v>1.0056851052976181</v>
      </c>
      <c r="T3" s="110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SLOPE(W3:W54,U3:U54)</f>
        <v>1.058002378564959</v>
      </c>
      <c r="Z3" s="72">
        <f>SLOPE(X3:X54,V3:V54)</f>
        <v>0.9378376950888252</v>
      </c>
      <c r="AA3" t="s">
        <v>181</v>
      </c>
    </row>
    <row r="4" spans="1:27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0">
        <f>size_correction!AF4</f>
        <v>0.99668972770557829</v>
      </c>
      <c r="T4" s="110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  <c r="Y4" s="72">
        <f>INTERCEPT(W3:W54,U3:U54)</f>
        <v>-1.8840219242949102E-5</v>
      </c>
      <c r="Z4" s="72">
        <f>INTERCEPT(X3:X54,V3:V54)</f>
        <v>-1.5500612170959347E-3</v>
      </c>
      <c r="AA4" t="s">
        <v>182</v>
      </c>
    </row>
    <row r="5" spans="1:27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0">
        <f>size_correction!AF5</f>
        <v>1.0003832772874761</v>
      </c>
      <c r="T5" s="110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7" ht="18" thickTop="1" thickBot="1">
      <c r="A6" s="68" t="s">
        <v>175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0">
        <f>size_correction!AF6</f>
        <v>1.0064059824102283</v>
      </c>
      <c r="T6" s="110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7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0">
        <f>size_correction!AF7</f>
        <v>0.99663201609671503</v>
      </c>
      <c r="T7" s="110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7" ht="18" thickTop="1" thickBot="1">
      <c r="A8" s="68" t="s">
        <v>176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0">
        <f>size_correction!AF8</f>
        <v>0.99917068284195976</v>
      </c>
      <c r="T8" s="110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7" ht="18" thickTop="1" thickBot="1">
      <c r="A9" s="117">
        <v>90454</v>
      </c>
      <c r="B9" s="118">
        <v>25.73</v>
      </c>
      <c r="C9" s="118">
        <v>25.44</v>
      </c>
      <c r="D9" s="118">
        <f t="shared" si="10"/>
        <v>25.585000000000001</v>
      </c>
      <c r="E9" s="118">
        <v>35.880000000000003</v>
      </c>
      <c r="F9" s="118">
        <f t="shared" si="4"/>
        <v>0.28999999999999915</v>
      </c>
      <c r="G9" s="119">
        <f t="shared" si="5"/>
        <v>3.7710963450000002E-3</v>
      </c>
      <c r="H9" s="119">
        <f t="shared" si="5"/>
        <v>3.7700301599999995E-3</v>
      </c>
      <c r="I9" s="119">
        <f t="shared" si="6"/>
        <v>2.0771465759999996E-3</v>
      </c>
      <c r="J9" s="119">
        <f t="shared" si="7"/>
        <v>3.8687348777560239E-4</v>
      </c>
      <c r="K9" s="120">
        <f t="shared" si="8"/>
        <v>7.9279999927756029E-3</v>
      </c>
      <c r="L9" s="120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0">
        <f>size_correction!AF9</f>
        <v>1.0050941512728657</v>
      </c>
      <c r="T9" s="110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7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0">
        <f>size_correction!AF10</f>
        <v>0.99092722925764687</v>
      </c>
      <c r="T10" s="110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7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0">
        <f>size_correction!AF11</f>
        <v>1.0057192814133826</v>
      </c>
      <c r="T11" s="110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7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0">
        <f>size_correction!AF12</f>
        <v>0.99641187878361481</v>
      </c>
      <c r="T12" s="110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7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0">
        <f>size_correction!AF13</f>
        <v>1.0001796848444418</v>
      </c>
      <c r="T13" s="110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7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0">
        <f>size_correction!AF14</f>
        <v>1.0048805539160894</v>
      </c>
      <c r="T14" s="110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7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0">
        <f>size_correction!AF15</f>
        <v>1.0056387310168626</v>
      </c>
      <c r="T15" s="110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7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0">
        <f>size_correction!AF16</f>
        <v>0.99633327484903467</v>
      </c>
      <c r="T16" s="110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0">
        <f>size_correction!AF17</f>
        <v>0.99349493237592013</v>
      </c>
      <c r="T17" s="110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77"/>
      <c r="S1" s="77"/>
    </row>
    <row r="2" spans="1:25">
      <c r="A2" s="1" t="s">
        <v>174</v>
      </c>
      <c r="M2" t="s">
        <v>124</v>
      </c>
      <c r="N2">
        <v>2.0052E-3</v>
      </c>
      <c r="R2" s="77"/>
      <c r="S2" s="77"/>
    </row>
    <row r="3" spans="1:25">
      <c r="A3" s="130" t="s">
        <v>171</v>
      </c>
      <c r="B3" s="130"/>
      <c r="C3" s="130"/>
      <c r="D3" s="130"/>
      <c r="E3" s="130"/>
      <c r="F3" s="130"/>
      <c r="G3" s="131" t="s">
        <v>172</v>
      </c>
      <c r="H3" s="131"/>
      <c r="I3" s="131"/>
      <c r="J3" s="131"/>
      <c r="K3" s="131"/>
      <c r="L3" s="131"/>
      <c r="M3" t="s">
        <v>125</v>
      </c>
      <c r="N3">
        <v>0.51600000000000001</v>
      </c>
      <c r="R3" s="77"/>
      <c r="S3" s="77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12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12" t="s">
        <v>140</v>
      </c>
      <c r="M4" s="112" t="s">
        <v>138</v>
      </c>
      <c r="N4" s="112" t="s">
        <v>141</v>
      </c>
      <c r="O4" s="1" t="s">
        <v>128</v>
      </c>
      <c r="P4" s="1" t="s">
        <v>133</v>
      </c>
      <c r="Q4" s="112" t="s">
        <v>94</v>
      </c>
      <c r="R4" s="112" t="s">
        <v>95</v>
      </c>
      <c r="V4" s="112"/>
      <c r="Y4" s="112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1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1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4">
        <f>(A5+R5*B5+A5*B5-(C5-O5)*(1+(1-R5)*B5))/(A5*(1+C5-O5))</f>
        <v>0.20872209614007559</v>
      </c>
      <c r="R5" s="84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1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1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4">
        <f>(A6+R6*B6+A6*B6-(C6-O6)*(1+(1-R6)*B6))/(A6*(1+C6-O6))</f>
        <v>0.17329677501906443</v>
      </c>
      <c r="R6" s="84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4">
        <f t="shared" ref="Q7:Q11" si="2">(A7+R7*B7+A7*B7-(C7-O7)*(1+(1-R7)*B7))/(A7*(1+C7-O7))</f>
        <v>0.17733587859609368</v>
      </c>
      <c r="R7" s="84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4">
        <f t="shared" si="2"/>
        <v>0.14191055747508233</v>
      </c>
      <c r="R8" s="84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4">
        <f t="shared" si="2"/>
        <v>0.14994727862657609</v>
      </c>
      <c r="R9" s="84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4">
        <f t="shared" si="2"/>
        <v>0.26277357755180591</v>
      </c>
      <c r="R10" s="84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4">
        <f t="shared" si="2"/>
        <v>0.16880903099141051</v>
      </c>
      <c r="R11" s="84">
        <f t="shared" si="3"/>
        <v>7.6477388081454753E-2</v>
      </c>
    </row>
    <row r="13" spans="1:25">
      <c r="Q13" s="84">
        <f>AVERAGE(Q5:Q11)</f>
        <v>0.18325645634287266</v>
      </c>
      <c r="R13" s="84">
        <f>AVERAGE(R5:R11)</f>
        <v>9.0490249769565087E-2</v>
      </c>
    </row>
    <row r="14" spans="1:25">
      <c r="Q14" s="84">
        <f>STDEV(Q5:Q11)</f>
        <v>4.1096294725866948E-2</v>
      </c>
      <c r="R14" s="84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8"/>
      <c r="C1" s="78"/>
      <c r="D1" s="78"/>
      <c r="L1" s="79"/>
      <c r="M1" s="79"/>
      <c r="N1" s="79"/>
    </row>
    <row r="2" spans="1:18">
      <c r="A2" t="s">
        <v>143</v>
      </c>
      <c r="B2" s="80">
        <f>B12</f>
        <v>0.4623614635092998</v>
      </c>
      <c r="C2" s="78" t="s">
        <v>144</v>
      </c>
      <c r="D2" s="80">
        <f>C12</f>
        <v>0.10975712247295455</v>
      </c>
      <c r="F2" t="s">
        <v>160</v>
      </c>
      <c r="G2" s="50">
        <f>1/B2</f>
        <v>2.1628100067208269</v>
      </c>
      <c r="H2" t="s">
        <v>159</v>
      </c>
      <c r="L2" s="79"/>
      <c r="M2" s="79"/>
      <c r="N2" s="79"/>
      <c r="O2" s="8"/>
    </row>
    <row r="3" spans="1:18">
      <c r="A3" t="s">
        <v>145</v>
      </c>
      <c r="B3" s="80">
        <f>B13</f>
        <v>8.0186890671505306E-3</v>
      </c>
      <c r="C3" s="78"/>
      <c r="D3" s="80">
        <f>C13</f>
        <v>0.30903560626553517</v>
      </c>
      <c r="L3" s="79"/>
      <c r="M3" s="79"/>
      <c r="N3" s="79"/>
      <c r="O3" s="8"/>
    </row>
    <row r="4" spans="1:18">
      <c r="A4" t="s">
        <v>146</v>
      </c>
      <c r="B4" s="80">
        <v>1.026</v>
      </c>
      <c r="C4" s="78"/>
      <c r="E4" s="78" t="s">
        <v>147</v>
      </c>
      <c r="F4">
        <v>0.99819999999999998</v>
      </c>
      <c r="H4" s="78" t="s">
        <v>148</v>
      </c>
      <c r="I4">
        <v>1.002</v>
      </c>
      <c r="L4" s="81"/>
      <c r="M4" s="82"/>
      <c r="N4" s="81"/>
      <c r="O4" s="81"/>
      <c r="P4" s="83"/>
      <c r="Q4" s="83"/>
    </row>
    <row r="5" spans="1:18">
      <c r="A5" t="s">
        <v>149</v>
      </c>
      <c r="B5" s="84">
        <f>1/B4</f>
        <v>0.97465886939571145</v>
      </c>
      <c r="C5" s="78"/>
      <c r="E5" s="78" t="s">
        <v>150</v>
      </c>
      <c r="F5" s="84">
        <f>1/F4</f>
        <v>1.0018032458425166</v>
      </c>
      <c r="H5" s="78" t="s">
        <v>151</v>
      </c>
      <c r="I5" s="84">
        <f>1/I4</f>
        <v>0.99800399201596801</v>
      </c>
      <c r="L5" s="81"/>
      <c r="M5" s="85"/>
      <c r="N5" s="81"/>
      <c r="O5" s="81"/>
      <c r="P5" s="81"/>
      <c r="Q5" s="86"/>
      <c r="R5" s="81"/>
    </row>
    <row r="6" spans="1:18">
      <c r="A6" t="s">
        <v>152</v>
      </c>
      <c r="B6" s="87">
        <f>B5/1000</f>
        <v>9.7465886939571145E-4</v>
      </c>
      <c r="C6" s="78"/>
      <c r="E6" s="78" t="s">
        <v>153</v>
      </c>
      <c r="F6" s="87">
        <f>F5/1000</f>
        <v>1.0018032458425166E-3</v>
      </c>
      <c r="H6" s="78" t="s">
        <v>154</v>
      </c>
      <c r="I6" s="87">
        <f>I5/1000</f>
        <v>9.9800399201596798E-4</v>
      </c>
      <c r="L6" s="81"/>
      <c r="M6" s="88"/>
      <c r="N6" s="88"/>
      <c r="O6" s="81"/>
      <c r="P6" s="81"/>
      <c r="Q6" s="86"/>
    </row>
    <row r="7" spans="1:18">
      <c r="L7" s="81"/>
      <c r="M7" s="89"/>
      <c r="N7" s="81"/>
    </row>
    <row r="8" spans="1:18" ht="18">
      <c r="L8" s="81"/>
      <c r="M8" s="90"/>
      <c r="N8" s="81"/>
    </row>
    <row r="9" spans="1:18">
      <c r="M9" s="91"/>
      <c r="N9" s="81"/>
    </row>
    <row r="10" spans="1:18">
      <c r="A10" s="92" t="s">
        <v>155</v>
      </c>
      <c r="B10" s="92"/>
      <c r="C10" s="92"/>
      <c r="D10" s="93"/>
      <c r="E10" s="94"/>
      <c r="G10" s="95"/>
      <c r="H10" s="95"/>
      <c r="I10" s="96"/>
      <c r="M10" s="91"/>
      <c r="N10" s="81"/>
    </row>
    <row r="11" spans="1:18">
      <c r="B11" s="1" t="s">
        <v>156</v>
      </c>
      <c r="C11" s="1" t="s">
        <v>157</v>
      </c>
      <c r="F11" s="78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7"/>
      <c r="F14" s="98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99"/>
      <c r="G16" s="50"/>
      <c r="I16" s="50"/>
    </row>
    <row r="17" spans="4:10">
      <c r="D17" s="50"/>
      <c r="E17" s="50"/>
      <c r="F17" s="99"/>
    </row>
    <row r="18" spans="4:10">
      <c r="G18" s="50"/>
      <c r="I18" s="100"/>
    </row>
    <row r="20" spans="4:10">
      <c r="J2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2022-08-31T19:07:59Z</dcterms:modified>
</cp:coreProperties>
</file>