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2467D374-8DC8-CF4C-AC00-00E8DE3CC9DD}" xr6:coauthVersionLast="47" xr6:coauthVersionMax="47" xr10:uidLastSave="{00000000-0000-0000-0000-000000000000}"/>
  <bookViews>
    <workbookView xWindow="13140" yWindow="500" windowWidth="15660" windowHeight="15880" activeTab="1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M4" i="3"/>
  <c r="M5" i="3"/>
  <c r="M6" i="3"/>
  <c r="M7" i="3"/>
  <c r="M8" i="3"/>
  <c r="M9" i="3"/>
  <c r="AL3" i="2"/>
  <c r="S3" i="3"/>
  <c r="Q4" i="3"/>
  <c r="Q3" i="3"/>
  <c r="M3" i="3"/>
  <c r="L3" i="3"/>
  <c r="J3" i="3"/>
  <c r="K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R3" i="3"/>
  <c r="U3" i="3"/>
  <c r="T3" i="3"/>
  <c r="V3" i="3"/>
  <c r="W3" i="3"/>
  <c r="X3" i="3"/>
  <c r="G4" i="3"/>
  <c r="H4" i="3"/>
  <c r="I4" i="3"/>
  <c r="J4" i="3"/>
  <c r="K4" i="3"/>
  <c r="L4" i="3"/>
  <c r="R4" i="3"/>
  <c r="S4" i="3"/>
  <c r="U4" i="3"/>
  <c r="T4" i="3"/>
  <c r="V4" i="3"/>
  <c r="W4" i="3"/>
  <c r="X4" i="3"/>
  <c r="G5" i="3"/>
  <c r="H5" i="3"/>
  <c r="I5" i="3"/>
  <c r="J5" i="3"/>
  <c r="K5" i="3"/>
  <c r="Q5" i="3"/>
  <c r="L5" i="3"/>
  <c r="R5" i="3"/>
  <c r="S5" i="3"/>
  <c r="U5" i="3"/>
  <c r="T5" i="3"/>
  <c r="V5" i="3"/>
  <c r="W5" i="3"/>
  <c r="X5" i="3"/>
  <c r="Q6" i="3"/>
  <c r="R6" i="3"/>
  <c r="S6" i="3"/>
  <c r="U6" i="3"/>
  <c r="T6" i="3"/>
  <c r="V6" i="3"/>
  <c r="W6" i="3"/>
  <c r="X6" i="3"/>
  <c r="Q7" i="3"/>
  <c r="R7" i="3"/>
  <c r="S7" i="3"/>
  <c r="U7" i="3"/>
  <c r="T7" i="3"/>
  <c r="V7" i="3"/>
  <c r="W7" i="3"/>
  <c r="X7" i="3"/>
  <c r="Q8" i="3"/>
  <c r="R8" i="3"/>
  <c r="S8" i="3"/>
  <c r="U8" i="3"/>
  <c r="T8" i="3"/>
  <c r="V8" i="3"/>
  <c r="W8" i="3"/>
  <c r="X8" i="3"/>
  <c r="Q9" i="3"/>
  <c r="R9" i="3"/>
  <c r="S9" i="3"/>
  <c r="U9" i="3"/>
  <c r="T9" i="3"/>
  <c r="V9" i="3"/>
  <c r="W9" i="3"/>
  <c r="X9" i="3"/>
  <c r="S10" i="3"/>
  <c r="U10" i="3"/>
  <c r="T10" i="3"/>
  <c r="V10" i="3"/>
  <c r="Q11" i="3"/>
  <c r="R11" i="3"/>
  <c r="S11" i="3"/>
  <c r="U11" i="3"/>
  <c r="T11" i="3"/>
  <c r="V11" i="3"/>
  <c r="W11" i="3"/>
  <c r="X11" i="3"/>
  <c r="Q12" i="3"/>
  <c r="R12" i="3"/>
  <c r="S12" i="3"/>
  <c r="U12" i="3"/>
  <c r="T12" i="3"/>
  <c r="V12" i="3"/>
  <c r="W12" i="3"/>
  <c r="X12" i="3"/>
  <c r="Q13" i="3"/>
  <c r="R13" i="3"/>
  <c r="S13" i="3"/>
  <c r="U13" i="3"/>
  <c r="T13" i="3"/>
  <c r="V13" i="3"/>
  <c r="W13" i="3"/>
  <c r="X13" i="3"/>
  <c r="Q14" i="3"/>
  <c r="R14" i="3"/>
  <c r="S14" i="3"/>
  <c r="U14" i="3"/>
  <c r="T14" i="3"/>
  <c r="V14" i="3"/>
  <c r="W14" i="3"/>
  <c r="X14" i="3"/>
  <c r="Q15" i="3"/>
  <c r="R15" i="3"/>
  <c r="S15" i="3"/>
  <c r="U15" i="3"/>
  <c r="T15" i="3"/>
  <c r="V15" i="3"/>
  <c r="W15" i="3"/>
  <c r="X15" i="3"/>
  <c r="Q16" i="3"/>
  <c r="R16" i="3"/>
  <c r="S16" i="3"/>
  <c r="U16" i="3"/>
  <c r="T16" i="3"/>
  <c r="V16" i="3"/>
  <c r="W16" i="3"/>
  <c r="X16" i="3"/>
  <c r="S17" i="3"/>
  <c r="U17" i="3"/>
  <c r="T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Z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  <c r="Y3" i="3"/>
  <c r="X11" i="2"/>
  <c r="AI4" i="2"/>
  <c r="AM4" i="2"/>
  <c r="AI5" i="2"/>
  <c r="AM5" i="2"/>
  <c r="AI6" i="2"/>
  <c r="AM6" i="2"/>
  <c r="AI7" i="2"/>
  <c r="AM7" i="2"/>
  <c r="AI8" i="2"/>
  <c r="AM8" i="2"/>
  <c r="AI9" i="2"/>
  <c r="AM9" i="2"/>
  <c r="AI10" i="2"/>
  <c r="AM10" i="2"/>
  <c r="AI11" i="2"/>
  <c r="AM11" i="2"/>
  <c r="AI12" i="2"/>
  <c r="AM12" i="2"/>
  <c r="AI13" i="2"/>
  <c r="AM13" i="2"/>
  <c r="AI14" i="2"/>
  <c r="AM14" i="2"/>
  <c r="AI15" i="2"/>
  <c r="AM15" i="2"/>
  <c r="AI16" i="2"/>
  <c r="AM16" i="2"/>
  <c r="AI17" i="2"/>
  <c r="AM17" i="2"/>
  <c r="AI3" i="2"/>
  <c r="A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<sst xmlns="http://schemas.openxmlformats.org/spreadsheetml/2006/main" count="227" uniqueCount="182">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</sst>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opLeftCell="AJ1" workbookViewId="0">
      <selection activeCell="AQ12" sqref="AQ12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3" t="s">
        <v>181</v>
      </c>
      <c r="AU1" s="123"/>
      <c r="AV1" s="123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4" t="s">
        <v>33</v>
      </c>
      <c r="AU2" s="125" t="s">
        <v>47</v>
      </c>
      <c r="AV2" s="126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2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15.105455490000001</v>
      </c>
      <c r="AY3" s="50">
        <v>-2.7098456780000002</v>
      </c>
      <c r="AZ3" s="50">
        <v>17.815301160000001</v>
      </c>
      <c r="BA3" s="50">
        <v>6.1978049049999999</v>
      </c>
      <c r="BB3" s="50">
        <v>24.00972707</v>
      </c>
      <c r="BC3" s="50">
        <v>47.054171089999997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2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6.8736240879999997</v>
      </c>
      <c r="AY4" s="50">
        <v>-13.881471919999999</v>
      </c>
      <c r="AZ4" s="50">
        <v>20.755096009999999</v>
      </c>
      <c r="BA4" s="50">
        <v>-3.5039239150000001</v>
      </c>
      <c r="BB4" s="50">
        <v>17.84864966</v>
      </c>
      <c r="BC4" s="50">
        <v>34.879852069999998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2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-0.53970856960000002</v>
      </c>
      <c r="AY5" s="50">
        <v>1.282521574</v>
      </c>
      <c r="AZ5" s="50">
        <v>-1.8222301439999999</v>
      </c>
      <c r="BA5" s="50">
        <v>0.37140650219999999</v>
      </c>
      <c r="BB5" s="50">
        <v>22.461390439999999</v>
      </c>
      <c r="BC5" s="50">
        <v>43.988167449999999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2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14.851574149999999</v>
      </c>
      <c r="AY6" s="50">
        <v>-0.85838254079999998</v>
      </c>
      <c r="AZ6" s="50">
        <v>15.70995669</v>
      </c>
      <c r="BA6" s="50">
        <v>6.9965958060000002</v>
      </c>
      <c r="BB6" s="50">
        <v>24.09542038</v>
      </c>
      <c r="BC6" s="50">
        <v>47.223987370000003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2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6.6566362139999997</v>
      </c>
      <c r="AY7" s="50">
        <v>-13.80264891</v>
      </c>
      <c r="AZ7" s="50">
        <v>20.459285130000001</v>
      </c>
      <c r="BA7" s="50">
        <v>-3.5730063489999999</v>
      </c>
      <c r="BB7" s="50">
        <v>17.941820060000001</v>
      </c>
      <c r="BC7" s="50">
        <v>35.063444019999999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2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-1.156289044</v>
      </c>
      <c r="AY8" s="50">
        <v>-0.70441124850000003</v>
      </c>
      <c r="AZ8" s="50">
        <v>-0.45187779509999998</v>
      </c>
      <c r="BA8" s="50">
        <v>-0.93035014599999999</v>
      </c>
      <c r="BB8" s="50">
        <v>21.515796810000001</v>
      </c>
      <c r="BC8" s="50">
        <v>42.117851049999999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2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16.03665647</v>
      </c>
      <c r="AY9" s="50">
        <v>-4.8656873389999999</v>
      </c>
      <c r="AZ9" s="50">
        <v>20.902343810000001</v>
      </c>
      <c r="BA9" s="50">
        <v>5.5854845649999998</v>
      </c>
      <c r="BB9" s="50">
        <v>23.117269400000001</v>
      </c>
      <c r="BC9" s="50">
        <v>45.286402389999999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2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14.457971540000001</v>
      </c>
      <c r="AY10" s="50">
        <v>-34.815304670000003</v>
      </c>
      <c r="AZ10" s="50">
        <v>49.273276199999998</v>
      </c>
      <c r="BA10" s="50">
        <v>-10.178666570000001</v>
      </c>
      <c r="BB10" s="50">
        <v>22.853627360000001</v>
      </c>
      <c r="BC10" s="50">
        <v>44.764460249999999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scale_normalization!Y3</f>
        <v>1.058002378564959</v>
      </c>
      <c r="Y11" s="36">
        <f>scale_normalization!Z3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2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</v>
      </c>
      <c r="AY11" s="50">
        <v>-4.5745335200000001</v>
      </c>
      <c r="AZ11" s="50">
        <v>21.726356989999999</v>
      </c>
      <c r="BA11" s="50">
        <v>6.2886449750000004</v>
      </c>
      <c r="BB11" s="50">
        <v>22.988533220000001</v>
      </c>
      <c r="BC11" s="50">
        <v>45.031522729999999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2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7.0098620809999996</v>
      </c>
      <c r="AY12" s="50">
        <v>-14.575141520000001</v>
      </c>
      <c r="AZ12" s="50">
        <v>21.5850036</v>
      </c>
      <c r="BA12" s="50">
        <v>-3.7826397200000001</v>
      </c>
      <c r="BB12" s="50">
        <v>17.254452000000001</v>
      </c>
      <c r="BC12" s="50">
        <v>33.709358479999999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2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8.2241945280000006E-2</v>
      </c>
      <c r="AY13" s="50">
        <v>0.22102332359999999</v>
      </c>
      <c r="AZ13" s="50">
        <v>-0.13878137830000001</v>
      </c>
      <c r="BA13" s="50">
        <v>0.15163263439999999</v>
      </c>
      <c r="BB13" s="50">
        <v>22.325942359999999</v>
      </c>
      <c r="BC13" s="50">
        <v>43.720161279999999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2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</v>
      </c>
      <c r="AY14" s="50">
        <v>-3.6809189290000002</v>
      </c>
      <c r="AZ14" s="50">
        <v>18.074692469999999</v>
      </c>
      <c r="BA14" s="50">
        <v>5.3564273069999997</v>
      </c>
      <c r="BB14" s="50">
        <v>22.94455533</v>
      </c>
      <c r="BC14" s="50">
        <v>44.944459549999998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2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16.679833429999999</v>
      </c>
      <c r="AY15" s="50">
        <v>-4.3336183510000001</v>
      </c>
      <c r="AZ15" s="50">
        <v>21.01345178</v>
      </c>
      <c r="BA15" s="50">
        <v>6.1731075390000001</v>
      </c>
      <c r="BB15" s="50">
        <v>23.48766578</v>
      </c>
      <c r="BC15" s="50">
        <v>46.019903290000002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2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7.1029978910000002</v>
      </c>
      <c r="AY16" s="50">
        <v>-14.893050089999999</v>
      </c>
      <c r="AZ16" s="50">
        <v>21.99604798</v>
      </c>
      <c r="BA16" s="50">
        <v>-3.895026101</v>
      </c>
      <c r="BB16" s="50">
        <v>17.735485740000001</v>
      </c>
      <c r="BC16" s="50">
        <v>34.656884159999997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2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13.725240319999999</v>
      </c>
      <c r="AY17" s="50">
        <v>-28.33536483</v>
      </c>
      <c r="AZ17" s="50">
        <v>42.060605150000001</v>
      </c>
      <c r="BA17" s="50">
        <v>-7.3050622580000004</v>
      </c>
      <c r="BB17" s="50">
        <v>22.56512682</v>
      </c>
      <c r="BC17" s="50">
        <v>44.193449379999997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Z47"/>
  <sheetViews>
    <sheetView tabSelected="1" topLeftCell="K1" workbookViewId="0">
      <selection activeCell="N11" sqref="N11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26">
      <c r="A1" s="127" t="s">
        <v>178</v>
      </c>
      <c r="B1" s="127"/>
      <c r="C1" s="127"/>
      <c r="D1" s="127"/>
      <c r="E1" s="127"/>
      <c r="F1" s="127"/>
      <c r="G1" s="128" t="s">
        <v>115</v>
      </c>
      <c r="H1" s="128"/>
      <c r="I1" s="128"/>
      <c r="J1" s="128"/>
      <c r="K1" s="128"/>
      <c r="L1" s="128"/>
      <c r="M1" s="128"/>
      <c r="N1" s="128"/>
      <c r="O1" s="115" t="s">
        <v>114</v>
      </c>
      <c r="P1" s="114"/>
      <c r="Q1" s="70" t="s">
        <v>122</v>
      </c>
      <c r="R1" s="70"/>
      <c r="S1" s="114"/>
      <c r="T1" s="114"/>
      <c r="W1" s="37"/>
      <c r="X1" s="63"/>
      <c r="Y1" s="62"/>
    </row>
    <row r="2" spans="1:26" ht="17">
      <c r="A2" s="116" t="s">
        <v>92</v>
      </c>
      <c r="B2" s="116" t="s">
        <v>31</v>
      </c>
      <c r="C2" s="116" t="s">
        <v>32</v>
      </c>
      <c r="D2" s="116" t="s">
        <v>33</v>
      </c>
      <c r="E2" s="116" t="s">
        <v>34</v>
      </c>
      <c r="F2" s="116" t="s">
        <v>35</v>
      </c>
      <c r="G2" s="117" t="s">
        <v>98</v>
      </c>
      <c r="H2" s="117" t="s">
        <v>99</v>
      </c>
      <c r="I2" s="117" t="s">
        <v>100</v>
      </c>
      <c r="J2" s="117" t="s">
        <v>101</v>
      </c>
      <c r="K2" s="117" t="s">
        <v>102</v>
      </c>
      <c r="L2" s="117" t="s">
        <v>103</v>
      </c>
      <c r="M2" s="117" t="s">
        <v>104</v>
      </c>
      <c r="N2" s="117" t="s">
        <v>105</v>
      </c>
      <c r="P2" s="63" t="s">
        <v>2</v>
      </c>
      <c r="Q2" s="63" t="s">
        <v>108</v>
      </c>
      <c r="R2" s="63" t="s">
        <v>109</v>
      </c>
      <c r="S2" s="63" t="s">
        <v>26</v>
      </c>
      <c r="T2" s="37" t="s">
        <v>27</v>
      </c>
      <c r="U2" s="63" t="s">
        <v>110</v>
      </c>
      <c r="V2" s="63" t="s">
        <v>111</v>
      </c>
      <c r="W2" s="63" t="s">
        <v>112</v>
      </c>
      <c r="X2" s="63" t="s">
        <v>113</v>
      </c>
      <c r="Y2" s="41" t="s">
        <v>106</v>
      </c>
      <c r="Z2" s="41" t="s">
        <v>107</v>
      </c>
    </row>
    <row r="3" spans="1:26" ht="17" thickBot="1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  <c r="P3" s="63" t="str">
        <f>size_correction!D3</f>
        <v>ATM_EQ_SW</v>
      </c>
      <c r="Q3" s="68">
        <f t="shared" ref="Q3:R5" si="0">M3</f>
        <v>1.0059496767117579</v>
      </c>
      <c r="R3" s="68">
        <f t="shared" si="0"/>
        <v>1.0044225086731247</v>
      </c>
      <c r="S3" s="111">
        <f>size_correction!AF3</f>
        <v>1.0056851052976181</v>
      </c>
      <c r="T3" s="111">
        <f>size_correction!AG3</f>
        <v>1.0075218399408568</v>
      </c>
      <c r="U3" s="67">
        <f t="shared" ref="U3:U17" si="1">LN(S3)</f>
        <v>5.6690060748599133E-3</v>
      </c>
      <c r="V3" s="67">
        <f t="shared" ref="V3:V17" si="2">LN(T3)</f>
        <v>7.4936919644022753E-3</v>
      </c>
      <c r="W3" s="67">
        <f t="shared" ref="W3:X9" si="3">LN(Q3)</f>
        <v>5.9320472770020231E-3</v>
      </c>
      <c r="X3" s="67">
        <f t="shared" si="3"/>
        <v>4.412758119012896E-3</v>
      </c>
      <c r="Y3" s="72">
        <f>SLOPE(W3:W17,U3:U17)</f>
        <v>1.058002378564959</v>
      </c>
      <c r="Z3" s="72">
        <f>SLOPE(X3:X17,V3:V17)</f>
        <v>0.9378376950888252</v>
      </c>
    </row>
    <row r="4" spans="1:26" ht="18" thickTop="1" thickBot="1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4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  <c r="P4" s="63" t="str">
        <f>size_correction!D4</f>
        <v>S2_ref_1</v>
      </c>
      <c r="Q4" s="68">
        <f t="shared" si="0"/>
        <v>0.99629623559207692</v>
      </c>
      <c r="R4" s="68">
        <f t="shared" si="0"/>
        <v>0.99323347721175648</v>
      </c>
      <c r="S4" s="111">
        <f>size_correction!AF4</f>
        <v>0.99668972770557829</v>
      </c>
      <c r="T4" s="111">
        <f>size_correction!AG4</f>
        <v>0.99497700286985102</v>
      </c>
      <c r="U4" s="67">
        <f t="shared" si="1"/>
        <v>-3.3157633670658081E-3</v>
      </c>
      <c r="V4" s="67">
        <f t="shared" si="2"/>
        <v>-5.0356547842637621E-3</v>
      </c>
      <c r="W4" s="67">
        <f t="shared" si="3"/>
        <v>-3.7106403264231301E-3</v>
      </c>
      <c r="X4" s="67">
        <f t="shared" si="3"/>
        <v>-6.7895195007928941E-3</v>
      </c>
    </row>
    <row r="5" spans="1:26" ht="18" thickTop="1" thickBot="1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4"/>
        <v>-0.25581632613833338</v>
      </c>
      <c r="G5" s="65">
        <f t="shared" ref="G5:H9" si="5">(B5/1000+1)*0.0036765</f>
        <v>3.6750148213719339E-3</v>
      </c>
      <c r="H5" s="65">
        <f t="shared" si="5"/>
        <v>3.6759553300949816E-3</v>
      </c>
      <c r="I5" s="65">
        <f t="shared" ref="I5:I9" si="6">(E5/1000+1)*0.0020052</f>
        <v>2.0893166507602399E-3</v>
      </c>
      <c r="J5" s="65">
        <f t="shared" ref="J5:J9" si="7">(I5/0.0020052)^0.516*0.0003799</f>
        <v>3.8804145413997107E-4</v>
      </c>
      <c r="K5" s="66">
        <f t="shared" ref="K5:K9" si="8">G5+H5+J5</f>
        <v>7.7390116056068863E-3</v>
      </c>
      <c r="L5" s="66">
        <f t="shared" ref="L5:L9" si="9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  <c r="P5" s="63" t="str">
        <f>size_correction!D5</f>
        <v>B6_ref_1</v>
      </c>
      <c r="Q5" s="68">
        <f t="shared" si="0"/>
        <v>0.99973991247556415</v>
      </c>
      <c r="R5" s="68">
        <f t="shared" si="0"/>
        <v>1.0020859042591113</v>
      </c>
      <c r="S5" s="111">
        <f>size_correction!AF5</f>
        <v>1.0003832772874761</v>
      </c>
      <c r="T5" s="111">
        <f>size_correction!AG5</f>
        <v>1.0043106480077921</v>
      </c>
      <c r="U5" s="67">
        <f t="shared" si="1"/>
        <v>3.8320385549917295E-4</v>
      </c>
      <c r="V5" s="67">
        <f t="shared" si="2"/>
        <v>4.3013837783483656E-3</v>
      </c>
      <c r="W5" s="67">
        <f t="shared" si="3"/>
        <v>-2.6012135306176113E-4</v>
      </c>
      <c r="X5" s="67">
        <f t="shared" si="3"/>
        <v>2.0837317813513596E-3</v>
      </c>
    </row>
    <row r="6" spans="1:26" ht="18" thickTop="1" thickBot="1">
      <c r="A6" s="68" t="s">
        <v>176</v>
      </c>
      <c r="B6" s="69">
        <v>-22.21</v>
      </c>
      <c r="C6" s="69">
        <v>-49.28</v>
      </c>
      <c r="D6" s="69">
        <f t="shared" ref="D6:D9" si="10">AVERAGE(B6:C6)</f>
        <v>-35.745000000000005</v>
      </c>
      <c r="E6" s="69">
        <v>26.94</v>
      </c>
      <c r="F6" s="69">
        <f t="shared" si="4"/>
        <v>27.07</v>
      </c>
      <c r="G6" s="65">
        <f t="shared" si="5"/>
        <v>3.5948449350000004E-3</v>
      </c>
      <c r="H6" s="65">
        <f t="shared" si="5"/>
        <v>3.49532208E-3</v>
      </c>
      <c r="I6" s="65">
        <f t="shared" si="6"/>
        <v>2.0592200879999997E-3</v>
      </c>
      <c r="J6" s="65">
        <f t="shared" si="7"/>
        <v>3.8514702697154833E-4</v>
      </c>
      <c r="K6" s="66">
        <f t="shared" si="8"/>
        <v>7.4753140419715489E-3</v>
      </c>
      <c r="L6" s="66">
        <f t="shared" si="9"/>
        <v>2.0745159856220404E-3</v>
      </c>
      <c r="M6" s="67">
        <f>K6/size_correction!X$3</f>
        <v>0.96567497077192166</v>
      </c>
      <c r="N6" s="67">
        <f>L6/size_correction!Y$3</f>
        <v>0.98725584312065418</v>
      </c>
      <c r="P6" s="63" t="str">
        <f>size_correction!D6</f>
        <v>ATM_EQ_SW_1</v>
      </c>
      <c r="Q6" s="68">
        <f t="shared" ref="Q6:R8" si="11">M3</f>
        <v>1.0059496767117579</v>
      </c>
      <c r="R6" s="68">
        <f t="shared" si="11"/>
        <v>1.0044225086731247</v>
      </c>
      <c r="S6" s="111">
        <f>size_correction!AF6</f>
        <v>1.0064059824102283</v>
      </c>
      <c r="T6" s="111">
        <f>size_correction!AG6</f>
        <v>1.0077071570383731</v>
      </c>
      <c r="U6" s="67">
        <f t="shared" si="1"/>
        <v>6.3855513126554056E-3</v>
      </c>
      <c r="V6" s="67">
        <f t="shared" si="2"/>
        <v>7.6776086292741075E-3</v>
      </c>
      <c r="W6" s="67">
        <f t="shared" si="3"/>
        <v>5.9320472770020231E-3</v>
      </c>
      <c r="X6" s="67">
        <f t="shared" si="3"/>
        <v>4.412758119012896E-3</v>
      </c>
    </row>
    <row r="7" spans="1:26" ht="18" thickTop="1" thickBot="1">
      <c r="A7" s="68">
        <v>53504</v>
      </c>
      <c r="B7" s="69">
        <v>1.71</v>
      </c>
      <c r="C7" s="69">
        <v>94.44</v>
      </c>
      <c r="D7" s="69">
        <f t="shared" si="10"/>
        <v>48.074999999999996</v>
      </c>
      <c r="E7" s="69">
        <v>36.01</v>
      </c>
      <c r="F7" s="69">
        <f t="shared" si="4"/>
        <v>-92.73</v>
      </c>
      <c r="G7" s="65">
        <f>(B7/1000+1)*0.0036765</f>
        <v>3.6827868150000006E-3</v>
      </c>
      <c r="H7" s="65">
        <f t="shared" si="5"/>
        <v>4.0237086600000008E-3</v>
      </c>
      <c r="I7" s="65">
        <f t="shared" si="6"/>
        <v>2.0774072520000002E-3</v>
      </c>
      <c r="J7" s="65">
        <f t="shared" si="7"/>
        <v>3.8689853960154226E-4</v>
      </c>
      <c r="K7" s="66">
        <f t="shared" si="8"/>
        <v>8.0933940146015442E-3</v>
      </c>
      <c r="L7" s="66">
        <f t="shared" si="9"/>
        <v>2.0952073450451725E-3</v>
      </c>
      <c r="M7" s="67">
        <f>K7/size_correction!X$3</f>
        <v>1.0455196911613225</v>
      </c>
      <c r="N7" s="67">
        <f>L7/size_correction!Y$3</f>
        <v>0.99710279808951241</v>
      </c>
      <c r="P7" s="63" t="str">
        <f>size_correction!D7</f>
        <v>S2_ref_2</v>
      </c>
      <c r="Q7" s="68">
        <f t="shared" si="11"/>
        <v>0.99629623559207692</v>
      </c>
      <c r="R7" s="68">
        <f t="shared" si="11"/>
        <v>0.99323347721175648</v>
      </c>
      <c r="S7" s="111">
        <f>size_correction!AF7</f>
        <v>0.99663201609671503</v>
      </c>
      <c r="T7" s="111">
        <f>size_correction!AG7</f>
        <v>0.9951628615034982</v>
      </c>
      <c r="U7" s="67">
        <f t="shared" si="1"/>
        <v>-3.3736683280273967E-3</v>
      </c>
      <c r="V7" s="67">
        <f t="shared" si="2"/>
        <v>-4.8488753146248009E-3</v>
      </c>
      <c r="W7" s="67">
        <f t="shared" si="3"/>
        <v>-3.7106403264231301E-3</v>
      </c>
      <c r="X7" s="67">
        <f t="shared" si="3"/>
        <v>-6.7895195007928941E-3</v>
      </c>
    </row>
    <row r="8" spans="1:26" ht="18" thickTop="1" thickBot="1">
      <c r="A8" s="68" t="s">
        <v>177</v>
      </c>
      <c r="B8" s="69">
        <v>17.11</v>
      </c>
      <c r="C8" s="69">
        <v>-3.43</v>
      </c>
      <c r="D8" s="69">
        <f t="shared" si="10"/>
        <v>6.84</v>
      </c>
      <c r="E8" s="69">
        <v>35.29</v>
      </c>
      <c r="F8" s="69">
        <f t="shared" si="4"/>
        <v>20.54</v>
      </c>
      <c r="G8" s="65">
        <f t="shared" si="5"/>
        <v>3.7394049149999998E-3</v>
      </c>
      <c r="H8" s="65">
        <f t="shared" si="5"/>
        <v>3.6638896049999998E-3</v>
      </c>
      <c r="I8" s="65">
        <f t="shared" si="6"/>
        <v>2.0759635080000003E-3</v>
      </c>
      <c r="J8" s="65">
        <f t="shared" si="7"/>
        <v>3.8675977189798279E-4</v>
      </c>
      <c r="K8" s="66">
        <f t="shared" si="8"/>
        <v>7.7900542918979817E-3</v>
      </c>
      <c r="L8" s="66">
        <f t="shared" si="9"/>
        <v>2.0925275712968031E-3</v>
      </c>
      <c r="M8" s="67">
        <f>K8/size_correction!X$3</f>
        <v>1.0063337016214813</v>
      </c>
      <c r="N8" s="67">
        <f>L8/size_correction!Y$3</f>
        <v>0.99582750191939118</v>
      </c>
      <c r="P8" s="63" t="str">
        <f>size_correction!D8</f>
        <v>B6_ref_2</v>
      </c>
      <c r="Q8" s="68">
        <f t="shared" si="11"/>
        <v>0.99973991247556415</v>
      </c>
      <c r="R8" s="68">
        <f t="shared" si="11"/>
        <v>1.0020859042591113</v>
      </c>
      <c r="S8" s="111">
        <f>size_correction!AF8</f>
        <v>0.99917068284195976</v>
      </c>
      <c r="T8" s="111">
        <f>size_correction!AG8</f>
        <v>1.0023860907979212</v>
      </c>
      <c r="U8" s="67">
        <f t="shared" si="1"/>
        <v>-8.2966123175853173E-4</v>
      </c>
      <c r="V8" s="67">
        <f t="shared" si="2"/>
        <v>2.3832486035312902E-3</v>
      </c>
      <c r="W8" s="67">
        <f t="shared" si="3"/>
        <v>-2.6012135306176113E-4</v>
      </c>
      <c r="X8" s="67">
        <f t="shared" si="3"/>
        <v>2.0837317813513596E-3</v>
      </c>
    </row>
    <row r="9" spans="1:26" ht="18" thickTop="1" thickBot="1">
      <c r="A9" s="118">
        <v>90454</v>
      </c>
      <c r="B9" s="119">
        <v>25.73</v>
      </c>
      <c r="C9" s="119">
        <v>25.44</v>
      </c>
      <c r="D9" s="119">
        <f t="shared" si="10"/>
        <v>25.585000000000001</v>
      </c>
      <c r="E9" s="119">
        <v>35.880000000000003</v>
      </c>
      <c r="F9" s="119">
        <f t="shared" si="4"/>
        <v>0.28999999999999915</v>
      </c>
      <c r="G9" s="120">
        <f t="shared" si="5"/>
        <v>3.7710963450000002E-3</v>
      </c>
      <c r="H9" s="120">
        <f t="shared" si="5"/>
        <v>3.7700301599999995E-3</v>
      </c>
      <c r="I9" s="120">
        <f t="shared" si="6"/>
        <v>2.0771465759999996E-3</v>
      </c>
      <c r="J9" s="120">
        <f t="shared" si="7"/>
        <v>3.8687348777560239E-4</v>
      </c>
      <c r="K9" s="121">
        <f t="shared" si="8"/>
        <v>7.9279999927756029E-3</v>
      </c>
      <c r="L9" s="121">
        <f t="shared" si="9"/>
        <v>2.0942811848696616E-3</v>
      </c>
      <c r="M9" s="67">
        <f>K9/size_correction!X$3</f>
        <v>1.0241537838167138</v>
      </c>
      <c r="N9" s="67">
        <f>L9/size_correction!Y$3</f>
        <v>0.9966620412810443</v>
      </c>
      <c r="P9" s="63" t="str">
        <f>size_correction!D9</f>
        <v>ATM_EQ_SW_2</v>
      </c>
      <c r="Q9" s="68">
        <f>M3</f>
        <v>1.0059496767117579</v>
      </c>
      <c r="R9" s="68">
        <f>N3</f>
        <v>1.0044225086731247</v>
      </c>
      <c r="S9" s="111">
        <f>size_correction!AF9</f>
        <v>1.0050941512728657</v>
      </c>
      <c r="T9" s="111">
        <f>size_correction!AG9</f>
        <v>1.0057116133646442</v>
      </c>
      <c r="U9" s="67">
        <f t="shared" si="1"/>
        <v>5.0812199816469847E-3</v>
      </c>
      <c r="V9" s="67">
        <f t="shared" si="2"/>
        <v>5.6953639452707308E-3</v>
      </c>
      <c r="W9" s="67">
        <f t="shared" si="3"/>
        <v>5.9320472770020231E-3</v>
      </c>
      <c r="X9" s="67">
        <f t="shared" si="3"/>
        <v>4.412758119012896E-3</v>
      </c>
    </row>
    <row r="10" spans="1:26" ht="18" thickTop="1" thickBot="1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 t="str">
        <f>size_correction!D10</f>
        <v>DI</v>
      </c>
      <c r="Q10" s="68"/>
      <c r="R10" s="68"/>
      <c r="S10" s="111">
        <f>size_correction!AF10</f>
        <v>0.99092722925764687</v>
      </c>
      <c r="T10" s="111">
        <f>size_correction!AG10</f>
        <v>1.0049378092932522</v>
      </c>
      <c r="U10" s="67">
        <f t="shared" si="1"/>
        <v>-9.1141789753790732E-3</v>
      </c>
      <c r="V10" s="67">
        <f t="shared" si="2"/>
        <v>4.9256582960658154E-3</v>
      </c>
      <c r="W10" s="67"/>
      <c r="X10" s="67"/>
    </row>
    <row r="11" spans="1:26" ht="18" thickTop="1" thickBot="1">
      <c r="L11" s="63"/>
      <c r="M11" s="63"/>
      <c r="P11" s="63" t="str">
        <f>size_correction!D11</f>
        <v>ATM_EQ_SW_1</v>
      </c>
      <c r="Q11" s="68">
        <f t="shared" ref="Q11:R13" si="12">M3</f>
        <v>1.0059496767117579</v>
      </c>
      <c r="R11" s="68">
        <f t="shared" si="12"/>
        <v>1.0044225086731247</v>
      </c>
      <c r="S11" s="111">
        <f>size_correction!AF11</f>
        <v>1.0057192814133826</v>
      </c>
      <c r="T11" s="111">
        <f>size_correction!AG11</f>
        <v>1.0054625917600983</v>
      </c>
      <c r="U11" s="67">
        <f t="shared" si="1"/>
        <v>5.7029884167436144E-3</v>
      </c>
      <c r="V11" s="67">
        <f t="shared" si="2"/>
        <v>5.4477259185061388E-3</v>
      </c>
      <c r="W11" s="67">
        <f t="shared" ref="W11:X16" si="13">LN(Q11)</f>
        <v>5.9320472770020231E-3</v>
      </c>
      <c r="X11" s="67">
        <f t="shared" si="13"/>
        <v>4.412758119012896E-3</v>
      </c>
    </row>
    <row r="12" spans="1:26" s="41" customFormat="1" ht="18" thickTop="1" thickBot="1">
      <c r="M12" s="63"/>
      <c r="O12" s="63"/>
      <c r="P12" s="63" t="str">
        <f>size_correction!D12</f>
        <v>S2_ref_1</v>
      </c>
      <c r="Q12" s="68">
        <f t="shared" si="12"/>
        <v>0.99629623559207692</v>
      </c>
      <c r="R12" s="68">
        <f t="shared" si="12"/>
        <v>0.99323347721175648</v>
      </c>
      <c r="S12" s="111">
        <f>size_correction!AF12</f>
        <v>0.99641187878361481</v>
      </c>
      <c r="T12" s="111">
        <f>size_correction!AG12</f>
        <v>0.99378130442821833</v>
      </c>
      <c r="U12" s="67">
        <f t="shared" si="1"/>
        <v>-3.5945739634335372E-3</v>
      </c>
      <c r="V12" s="67">
        <f t="shared" si="2"/>
        <v>-6.2381121983366193E-3</v>
      </c>
      <c r="W12" s="67">
        <f t="shared" si="13"/>
        <v>-3.7106403264231301E-3</v>
      </c>
      <c r="X12" s="67">
        <f t="shared" si="13"/>
        <v>-6.7895195007928941E-3</v>
      </c>
      <c r="Y12"/>
      <c r="Z12"/>
    </row>
    <row r="13" spans="1:26" ht="18" thickTop="1" thickBot="1">
      <c r="P13" s="63" t="str">
        <f>size_correction!D13</f>
        <v>B6_ref_1</v>
      </c>
      <c r="Q13" s="68">
        <f t="shared" si="12"/>
        <v>0.99973991247556415</v>
      </c>
      <c r="R13" s="68">
        <f t="shared" si="12"/>
        <v>1.0020859042591113</v>
      </c>
      <c r="S13" s="111">
        <f>size_correction!AF13</f>
        <v>1.0001796848444418</v>
      </c>
      <c r="T13" s="111">
        <f>size_correction!AG13</f>
        <v>1.0040343543858852</v>
      </c>
      <c r="U13" s="67">
        <f t="shared" si="1"/>
        <v>1.7966870305363727E-4</v>
      </c>
      <c r="V13" s="67">
        <f t="shared" si="2"/>
        <v>4.0262381999534996E-3</v>
      </c>
      <c r="W13" s="67">
        <f t="shared" si="13"/>
        <v>-2.6012135306176113E-4</v>
      </c>
      <c r="X13" s="67">
        <f t="shared" si="13"/>
        <v>2.0837317813513596E-3</v>
      </c>
    </row>
    <row r="14" spans="1:26" ht="18" thickTop="1" thickBot="1">
      <c r="P14" s="63" t="str">
        <f>size_correction!D14</f>
        <v>ATM_EQ_SW_2</v>
      </c>
      <c r="Q14" s="68">
        <f>M3</f>
        <v>1.0059496767117579</v>
      </c>
      <c r="R14" s="68">
        <f>N3</f>
        <v>1.0044225086731247</v>
      </c>
      <c r="S14" s="111">
        <f>size_correction!AF14</f>
        <v>1.0048805539160894</v>
      </c>
      <c r="T14" s="111">
        <f>size_correction!AG14</f>
        <v>1.0053599727245706</v>
      </c>
      <c r="U14" s="67">
        <f t="shared" si="1"/>
        <v>4.8686826228146419E-3</v>
      </c>
      <c r="V14" s="67">
        <f t="shared" si="2"/>
        <v>5.3456591947391319E-3</v>
      </c>
      <c r="W14" s="67">
        <f t="shared" si="13"/>
        <v>5.9320472770020231E-3</v>
      </c>
      <c r="X14" s="67">
        <f t="shared" si="13"/>
        <v>4.412758119012896E-3</v>
      </c>
    </row>
    <row r="15" spans="1:26" ht="18" thickTop="1" thickBot="1">
      <c r="P15" s="63" t="str">
        <f>size_correction!D15</f>
        <v>ATM_EQ_SW_3</v>
      </c>
      <c r="Q15" s="68">
        <f>M3</f>
        <v>1.0059496767117579</v>
      </c>
      <c r="R15" s="68">
        <f>N3</f>
        <v>1.0044225086731247</v>
      </c>
      <c r="S15" s="111">
        <f>size_correction!AF15</f>
        <v>1.0056387310168626</v>
      </c>
      <c r="T15" s="111">
        <f>size_correction!AG15</f>
        <v>1.0064676550191509</v>
      </c>
      <c r="U15" s="67">
        <f t="shared" si="1"/>
        <v>5.6228928832132777E-3</v>
      </c>
      <c r="V15" s="67">
        <f t="shared" si="2"/>
        <v>6.446829485110093E-3</v>
      </c>
      <c r="W15" s="67">
        <f t="shared" si="13"/>
        <v>5.9320472770020231E-3</v>
      </c>
      <c r="X15" s="67">
        <f t="shared" si="13"/>
        <v>4.412758119012896E-3</v>
      </c>
    </row>
    <row r="16" spans="1:26" ht="18" thickTop="1" thickBot="1">
      <c r="P16" s="63" t="str">
        <f>size_correction!D16</f>
        <v>S2_ref_2</v>
      </c>
      <c r="Q16" s="68">
        <f>M4</f>
        <v>0.99629623559207692</v>
      </c>
      <c r="R16" s="68">
        <f>N4</f>
        <v>0.99323347721175648</v>
      </c>
      <c r="S16" s="111">
        <f>size_correction!AF16</f>
        <v>0.99633327484903467</v>
      </c>
      <c r="T16" s="111">
        <f>size_correction!AG16</f>
        <v>0.99474403428411884</v>
      </c>
      <c r="U16" s="67">
        <f t="shared" si="1"/>
        <v>-3.6734640658408848E-3</v>
      </c>
      <c r="V16" s="67">
        <f t="shared" si="2"/>
        <v>-5.2698268942697113E-3</v>
      </c>
      <c r="W16" s="67">
        <f t="shared" si="13"/>
        <v>-3.7106403264231301E-3</v>
      </c>
      <c r="X16" s="67">
        <f t="shared" si="13"/>
        <v>-6.7895195007928941E-3</v>
      </c>
    </row>
    <row r="17" spans="4:24" ht="18" thickTop="1" thickBot="1">
      <c r="P17" s="63" t="str">
        <f>size_correction!D17</f>
        <v>DI</v>
      </c>
      <c r="Q17" s="68"/>
      <c r="R17" s="68"/>
      <c r="S17" s="111">
        <f>size_correction!AF17</f>
        <v>0.99349493237592013</v>
      </c>
      <c r="T17" s="111">
        <f>size_correction!AG17</f>
        <v>1.0044001925480899</v>
      </c>
      <c r="U17" s="67">
        <f t="shared" si="1"/>
        <v>-6.5263177824188435E-3</v>
      </c>
      <c r="V17" s="67">
        <f t="shared" si="2"/>
        <v>4.3905400058642007E-3</v>
      </c>
      <c r="W17" s="67"/>
      <c r="X17" s="67"/>
    </row>
    <row r="18" spans="4:24" ht="17" thickTop="1"/>
    <row r="28" spans="4:24">
      <c r="D28" s="63"/>
      <c r="E28" s="64"/>
    </row>
    <row r="29" spans="4:24">
      <c r="D29" s="63"/>
      <c r="E29" s="64"/>
    </row>
    <row r="30" spans="4:24">
      <c r="D30" s="63"/>
      <c r="E30" s="64"/>
    </row>
    <row r="31" spans="4:24">
      <c r="D31" s="63"/>
      <c r="E31" s="64"/>
    </row>
    <row r="32" spans="4:24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29" t="s">
        <v>172</v>
      </c>
      <c r="B3" s="129"/>
      <c r="C3" s="129"/>
      <c r="D3" s="129"/>
      <c r="E3" s="129"/>
      <c r="F3" s="129"/>
      <c r="G3" s="130" t="s">
        <v>173</v>
      </c>
      <c r="H3" s="130"/>
      <c r="I3" s="130"/>
      <c r="J3" s="130"/>
      <c r="K3" s="130"/>
      <c r="L3" s="130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2022-08-12T23:04:28Z</dcterms:modified>
</cp:coreProperties>
</file>