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te/Box Sync/N2O Research/Spec Calibration Files/N2O_isotopocule_data_corrections/pyisotopomer/pyisotopomer/"/>
    </mc:Choice>
  </mc:AlternateContent>
  <xr:revisionPtr revIDLastSave="0" documentId="13_ncr:1_{1F518458-771E-DF44-A9D0-F7A16FE5FF3D}" xr6:coauthVersionLast="47" xr6:coauthVersionMax="47" xr10:uidLastSave="{00000000-0000-0000-0000-000000000000}"/>
  <bookViews>
    <workbookView xWindow="14460" yWindow="500" windowWidth="14340" windowHeight="15880" activeTab="1" xr2:uid="{C87639FE-6F05-2348-B25E-B6AD821683A8}"/>
  </bookViews>
  <sheets>
    <sheet name="size_correction" sheetId="2" r:id="rId1"/>
    <sheet name="scrambling_template" sheetId="1" r:id="rId2"/>
    <sheet name="scale_decomp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4" i="2" l="1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3" i="2"/>
  <c r="G14" i="3"/>
  <c r="AZ4" i="2" s="1"/>
  <c r="C11" i="3"/>
  <c r="F11" i="3"/>
  <c r="G11" i="3"/>
  <c r="B11" i="3"/>
  <c r="F10" i="3"/>
  <c r="G10" i="3"/>
  <c r="C10" i="3"/>
  <c r="B10" i="3"/>
  <c r="E10" i="3" s="1"/>
  <c r="C9" i="3"/>
  <c r="C15" i="3" s="1"/>
  <c r="F9" i="3"/>
  <c r="G9" i="3"/>
  <c r="G15" i="3" s="1"/>
  <c r="B9" i="3"/>
  <c r="B14" i="3" s="1"/>
  <c r="W5" i="1"/>
  <c r="V5" i="1"/>
  <c r="W4" i="1"/>
  <c r="V4" i="1"/>
  <c r="T22" i="1"/>
  <c r="S22" i="1"/>
  <c r="T23" i="1"/>
  <c r="S23" i="1"/>
  <c r="T15" i="1"/>
  <c r="S15" i="1"/>
  <c r="T14" i="1"/>
  <c r="S14" i="1"/>
  <c r="T5" i="1"/>
  <c r="S5" i="1"/>
  <c r="T4" i="1"/>
  <c r="S4" i="1"/>
  <c r="O5" i="1"/>
  <c r="O6" i="1"/>
  <c r="O7" i="1"/>
  <c r="O8" i="1"/>
  <c r="O9" i="1"/>
  <c r="O10" i="1"/>
  <c r="O11" i="1"/>
  <c r="O14" i="1"/>
  <c r="O15" i="1"/>
  <c r="O16" i="1"/>
  <c r="O17" i="1"/>
  <c r="O18" i="1"/>
  <c r="O19" i="1"/>
  <c r="O22" i="1"/>
  <c r="O23" i="1"/>
  <c r="O24" i="1"/>
  <c r="O25" i="1"/>
  <c r="O26" i="1"/>
  <c r="O27" i="1"/>
  <c r="AK3" i="2"/>
  <c r="AU11" i="2" l="1"/>
  <c r="AU12" i="2"/>
  <c r="AU6" i="2"/>
  <c r="AU13" i="2"/>
  <c r="AU8" i="2"/>
  <c r="AU15" i="2"/>
  <c r="AU10" i="2"/>
  <c r="AU17" i="2"/>
  <c r="G19" i="3"/>
  <c r="G18" i="3"/>
  <c r="G17" i="3"/>
  <c r="C14" i="3"/>
  <c r="AZ11" i="2"/>
  <c r="AZ10" i="2"/>
  <c r="E9" i="3"/>
  <c r="E11" i="3"/>
  <c r="B15" i="3"/>
  <c r="AZ3" i="2"/>
  <c r="AZ17" i="2"/>
  <c r="AZ16" i="2"/>
  <c r="AZ9" i="2"/>
  <c r="AZ8" i="2"/>
  <c r="AZ15" i="2"/>
  <c r="AZ14" i="2"/>
  <c r="AZ7" i="2"/>
  <c r="AZ6" i="2"/>
  <c r="AZ13" i="2"/>
  <c r="AZ12" i="2"/>
  <c r="AZ5" i="2"/>
  <c r="D11" i="3"/>
  <c r="D10" i="3"/>
  <c r="D9" i="3"/>
  <c r="AX15" i="2" l="1"/>
  <c r="AV9" i="2"/>
  <c r="AV10" i="2"/>
  <c r="AW10" i="2" s="1"/>
  <c r="AV17" i="2"/>
  <c r="AW17" i="2" s="1"/>
  <c r="AV4" i="2"/>
  <c r="AV11" i="2"/>
  <c r="AV12" i="2"/>
  <c r="AW12" i="2" s="1"/>
  <c r="AV5" i="2"/>
  <c r="AV6" i="2"/>
  <c r="AX6" i="2" s="1"/>
  <c r="AV13" i="2"/>
  <c r="AV14" i="2"/>
  <c r="AV7" i="2"/>
  <c r="AV8" i="2"/>
  <c r="AV15" i="2"/>
  <c r="AW15" i="2" s="1"/>
  <c r="AV16" i="2"/>
  <c r="AV3" i="2"/>
  <c r="AW8" i="2"/>
  <c r="AX8" i="2"/>
  <c r="AW6" i="2"/>
  <c r="B19" i="3"/>
  <c r="B18" i="3"/>
  <c r="B17" i="3"/>
  <c r="AU16" i="2"/>
  <c r="AU14" i="2"/>
  <c r="AU3" i="2"/>
  <c r="AU9" i="2"/>
  <c r="AX9" i="2" s="1"/>
  <c r="AU7" i="2"/>
  <c r="AX7" i="2" s="1"/>
  <c r="AU5" i="2"/>
  <c r="AX5" i="2" s="1"/>
  <c r="AU4" i="2"/>
  <c r="AD33" i="2"/>
  <c r="AH33" i="2" s="1"/>
  <c r="AE34" i="2"/>
  <c r="AI34" i="2" s="1"/>
  <c r="AF35" i="2"/>
  <c r="AJ35" i="2" s="1"/>
  <c r="AD37" i="2"/>
  <c r="AH37" i="2" s="1"/>
  <c r="AE38" i="2"/>
  <c r="AI38" i="2" s="1"/>
  <c r="AF39" i="2"/>
  <c r="AJ39" i="2" s="1"/>
  <c r="AA33" i="2"/>
  <c r="AF33" i="2" s="1"/>
  <c r="AJ33" i="2" s="1"/>
  <c r="AB33" i="2"/>
  <c r="AA34" i="2"/>
  <c r="AF34" i="2" s="1"/>
  <c r="AJ34" i="2" s="1"/>
  <c r="AB34" i="2"/>
  <c r="AD34" i="2" s="1"/>
  <c r="AH34" i="2" s="1"/>
  <c r="AA35" i="2"/>
  <c r="AB35" i="2"/>
  <c r="AD35" i="2" s="1"/>
  <c r="AH35" i="2" s="1"/>
  <c r="AA36" i="2"/>
  <c r="AF36" i="2" s="1"/>
  <c r="AJ36" i="2" s="1"/>
  <c r="AB36" i="2"/>
  <c r="AD36" i="2" s="1"/>
  <c r="AH36" i="2" s="1"/>
  <c r="AA37" i="2"/>
  <c r="AF37" i="2" s="1"/>
  <c r="AJ37" i="2" s="1"/>
  <c r="AB37" i="2"/>
  <c r="AA38" i="2"/>
  <c r="AF38" i="2" s="1"/>
  <c r="AJ38" i="2" s="1"/>
  <c r="AB38" i="2"/>
  <c r="AD38" i="2" s="1"/>
  <c r="AH38" i="2" s="1"/>
  <c r="AA39" i="2"/>
  <c r="AB39" i="2"/>
  <c r="AD39" i="2" s="1"/>
  <c r="AH39" i="2" s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D26" i="2"/>
  <c r="AH26" i="2" s="1"/>
  <c r="AF28" i="2"/>
  <c r="AJ28" i="2" s="1"/>
  <c r="AD30" i="2"/>
  <c r="AH30" i="2" s="1"/>
  <c r="AF32" i="2"/>
  <c r="AJ32" i="2" s="1"/>
  <c r="AA26" i="2"/>
  <c r="AF26" i="2" s="1"/>
  <c r="AJ26" i="2" s="1"/>
  <c r="AB26" i="2"/>
  <c r="AA27" i="2"/>
  <c r="AF27" i="2" s="1"/>
  <c r="AJ27" i="2" s="1"/>
  <c r="AB27" i="2"/>
  <c r="AD27" i="2" s="1"/>
  <c r="AH27" i="2" s="1"/>
  <c r="AA28" i="2"/>
  <c r="AB28" i="2"/>
  <c r="AD28" i="2" s="1"/>
  <c r="AH28" i="2" s="1"/>
  <c r="AA29" i="2"/>
  <c r="AF29" i="2" s="1"/>
  <c r="AJ29" i="2" s="1"/>
  <c r="AB29" i="2"/>
  <c r="AD29" i="2" s="1"/>
  <c r="AH29" i="2" s="1"/>
  <c r="AA30" i="2"/>
  <c r="AF30" i="2" s="1"/>
  <c r="AJ30" i="2" s="1"/>
  <c r="AB30" i="2"/>
  <c r="AA31" i="2"/>
  <c r="AF31" i="2" s="1"/>
  <c r="AJ31" i="2" s="1"/>
  <c r="AB31" i="2"/>
  <c r="AD31" i="2" s="1"/>
  <c r="AH31" i="2" s="1"/>
  <c r="AA32" i="2"/>
  <c r="AB32" i="2"/>
  <c r="AD32" i="2" s="1"/>
  <c r="AH32" i="2" s="1"/>
  <c r="Z32" i="2"/>
  <c r="AE32" i="2" s="1"/>
  <c r="AI32" i="2" s="1"/>
  <c r="Z33" i="2"/>
  <c r="AE33" i="2" s="1"/>
  <c r="AI33" i="2" s="1"/>
  <c r="Z34" i="2"/>
  <c r="Z35" i="2"/>
  <c r="AE35" i="2" s="1"/>
  <c r="AI35" i="2" s="1"/>
  <c r="Z36" i="2"/>
  <c r="AE36" i="2" s="1"/>
  <c r="AI36" i="2" s="1"/>
  <c r="Z37" i="2"/>
  <c r="AE37" i="2" s="1"/>
  <c r="AI37" i="2" s="1"/>
  <c r="Z38" i="2"/>
  <c r="Z39" i="2"/>
  <c r="AE39" i="2" s="1"/>
  <c r="AI39" i="2" s="1"/>
  <c r="Z40" i="2"/>
  <c r="AW4" i="2" l="1"/>
  <c r="AX4" i="2"/>
  <c r="AX12" i="2"/>
  <c r="AW16" i="2"/>
  <c r="AX16" i="2"/>
  <c r="AX10" i="2"/>
  <c r="AW13" i="2"/>
  <c r="AX13" i="2"/>
  <c r="AW11" i="2"/>
  <c r="AX11" i="2"/>
  <c r="AW9" i="2"/>
  <c r="AW14" i="2"/>
  <c r="AX14" i="2"/>
  <c r="AX3" i="2"/>
  <c r="AW3" i="2"/>
  <c r="AW7" i="2"/>
  <c r="AW5" i="2"/>
  <c r="AX17" i="2"/>
  <c r="AB25" i="2"/>
  <c r="AD25" i="2" s="1"/>
  <c r="AH25" i="2" s="1"/>
  <c r="AA25" i="2"/>
  <c r="AF25" i="2" s="1"/>
  <c r="AJ25" i="2" s="1"/>
  <c r="B18" i="1" l="1"/>
  <c r="A18" i="1"/>
  <c r="AD19" i="2"/>
  <c r="AH19" i="2" s="1"/>
  <c r="AD23" i="2"/>
  <c r="AH23" i="2" s="1"/>
  <c r="AB18" i="2"/>
  <c r="AD18" i="2" s="1"/>
  <c r="AH18" i="2" s="1"/>
  <c r="AB19" i="2"/>
  <c r="AB20" i="2"/>
  <c r="AD20" i="2" s="1"/>
  <c r="AH20" i="2" s="1"/>
  <c r="AB21" i="2"/>
  <c r="AD21" i="2" s="1"/>
  <c r="AH21" i="2" s="1"/>
  <c r="AB22" i="2"/>
  <c r="AD22" i="2" s="1"/>
  <c r="AH22" i="2" s="1"/>
  <c r="AB23" i="2"/>
  <c r="AB24" i="2"/>
  <c r="AD24" i="2" s="1"/>
  <c r="AH24" i="2" s="1"/>
  <c r="AA18" i="2"/>
  <c r="AF18" i="2" s="1"/>
  <c r="AJ18" i="2" s="1"/>
  <c r="AA19" i="2"/>
  <c r="AF19" i="2" s="1"/>
  <c r="AJ19" i="2" s="1"/>
  <c r="AA20" i="2"/>
  <c r="AF20" i="2" s="1"/>
  <c r="AJ20" i="2" s="1"/>
  <c r="AA21" i="2"/>
  <c r="AF21" i="2" s="1"/>
  <c r="AJ21" i="2" s="1"/>
  <c r="AA22" i="2"/>
  <c r="AF22" i="2" s="1"/>
  <c r="AJ22" i="2" s="1"/>
  <c r="AA23" i="2"/>
  <c r="AF23" i="2" s="1"/>
  <c r="AJ23" i="2" s="1"/>
  <c r="AA24" i="2"/>
  <c r="AF24" i="2" s="1"/>
  <c r="AJ24" i="2" s="1"/>
  <c r="Z18" i="2"/>
  <c r="AE18" i="2" s="1"/>
  <c r="AI18" i="2" s="1"/>
  <c r="Z19" i="2"/>
  <c r="AE19" i="2" s="1"/>
  <c r="AI19" i="2" s="1"/>
  <c r="Z20" i="2"/>
  <c r="AE20" i="2" s="1"/>
  <c r="AI20" i="2" s="1"/>
  <c r="Z21" i="2"/>
  <c r="AE21" i="2" s="1"/>
  <c r="AI21" i="2" s="1"/>
  <c r="Z22" i="2"/>
  <c r="AE22" i="2" s="1"/>
  <c r="AI22" i="2" s="1"/>
  <c r="Z23" i="2"/>
  <c r="AE23" i="2" s="1"/>
  <c r="AI23" i="2" s="1"/>
  <c r="Z24" i="2"/>
  <c r="AE24" i="2" s="1"/>
  <c r="AI24" i="2" s="1"/>
  <c r="Z25" i="2"/>
  <c r="AE25" i="2" s="1"/>
  <c r="AI25" i="2" s="1"/>
  <c r="Z26" i="2"/>
  <c r="AE26" i="2" s="1"/>
  <c r="AI26" i="2" s="1"/>
  <c r="Z27" i="2"/>
  <c r="AE27" i="2" s="1"/>
  <c r="AI27" i="2" s="1"/>
  <c r="Z28" i="2"/>
  <c r="AE28" i="2" s="1"/>
  <c r="AI28" i="2" s="1"/>
  <c r="Z29" i="2"/>
  <c r="AE29" i="2" s="1"/>
  <c r="AI29" i="2" s="1"/>
  <c r="Z30" i="2"/>
  <c r="AE30" i="2" s="1"/>
  <c r="AI30" i="2" s="1"/>
  <c r="Z31" i="2"/>
  <c r="AE31" i="2" s="1"/>
  <c r="AI31" i="2" s="1"/>
  <c r="AB4" i="2" l="1"/>
  <c r="AB5" i="2"/>
  <c r="AB6" i="2"/>
  <c r="AB7" i="2"/>
  <c r="AD7" i="2" s="1"/>
  <c r="AH7" i="2" s="1"/>
  <c r="AB8" i="2"/>
  <c r="AB9" i="2"/>
  <c r="AB10" i="2"/>
  <c r="AB11" i="2"/>
  <c r="AD11" i="2" s="1"/>
  <c r="AH11" i="2" s="1"/>
  <c r="AB12" i="2"/>
  <c r="AB13" i="2"/>
  <c r="AB14" i="2"/>
  <c r="AD14" i="2" s="1"/>
  <c r="AH14" i="2" s="1"/>
  <c r="AB15" i="2"/>
  <c r="AD15" i="2" s="1"/>
  <c r="AH15" i="2" s="1"/>
  <c r="AB16" i="2"/>
  <c r="AB17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Z4" i="2"/>
  <c r="Z5" i="2"/>
  <c r="Z6" i="2"/>
  <c r="Z7" i="2"/>
  <c r="AE7" i="2" s="1"/>
  <c r="AI7" i="2" s="1"/>
  <c r="Z8" i="2"/>
  <c r="Z9" i="2"/>
  <c r="Z10" i="2"/>
  <c r="AE10" i="2" s="1"/>
  <c r="AI10" i="2" s="1"/>
  <c r="Z11" i="2"/>
  <c r="AE11" i="2" s="1"/>
  <c r="AI11" i="2" s="1"/>
  <c r="Z12" i="2"/>
  <c r="Z13" i="2"/>
  <c r="Z14" i="2"/>
  <c r="AE14" i="2" s="1"/>
  <c r="AI14" i="2" s="1"/>
  <c r="Z15" i="2"/>
  <c r="AE15" i="2" s="1"/>
  <c r="AI15" i="2" s="1"/>
  <c r="Z16" i="2"/>
  <c r="Z17" i="2"/>
  <c r="AF4" i="2"/>
  <c r="AJ4" i="2" s="1"/>
  <c r="AF5" i="2"/>
  <c r="AJ5" i="2" s="1"/>
  <c r="AF6" i="2"/>
  <c r="AJ6" i="2" s="1"/>
  <c r="AF7" i="2"/>
  <c r="AJ7" i="2" s="1"/>
  <c r="AF8" i="2"/>
  <c r="AF9" i="2"/>
  <c r="AF10" i="2"/>
  <c r="AJ10" i="2" s="1"/>
  <c r="AF11" i="2"/>
  <c r="AJ11" i="2" s="1"/>
  <c r="AF12" i="2"/>
  <c r="AJ12" i="2" s="1"/>
  <c r="AF13" i="2"/>
  <c r="AJ13" i="2" s="1"/>
  <c r="AF14" i="2"/>
  <c r="AF15" i="2"/>
  <c r="AJ15" i="2" s="1"/>
  <c r="AF16" i="2"/>
  <c r="AF17" i="2"/>
  <c r="AJ17" i="2" s="1"/>
  <c r="E18" i="1" s="1"/>
  <c r="AE4" i="2"/>
  <c r="AI4" i="2" s="1"/>
  <c r="AE5" i="2"/>
  <c r="AE6" i="2"/>
  <c r="AI6" i="2" s="1"/>
  <c r="AE8" i="2"/>
  <c r="AI8" i="2" s="1"/>
  <c r="AE9" i="2"/>
  <c r="AE12" i="2"/>
  <c r="AI12" i="2" s="1"/>
  <c r="AE13" i="2"/>
  <c r="AE16" i="2"/>
  <c r="AE17" i="2"/>
  <c r="AI17" i="2" s="1"/>
  <c r="D18" i="1" s="1"/>
  <c r="AD4" i="2"/>
  <c r="AH4" i="2" s="1"/>
  <c r="AD5" i="2"/>
  <c r="AH5" i="2" s="1"/>
  <c r="AD6" i="2"/>
  <c r="AH6" i="2" s="1"/>
  <c r="AD8" i="2"/>
  <c r="AH8" i="2" s="1"/>
  <c r="AD9" i="2"/>
  <c r="AD10" i="2"/>
  <c r="AH10" i="2" s="1"/>
  <c r="AD12" i="2"/>
  <c r="AH12" i="2" s="1"/>
  <c r="AD13" i="2"/>
  <c r="AD16" i="2"/>
  <c r="AH16" i="2" s="1"/>
  <c r="AD17" i="2"/>
  <c r="AJ8" i="2"/>
  <c r="AJ9" i="2"/>
  <c r="AJ14" i="2"/>
  <c r="AJ16" i="2"/>
  <c r="AI5" i="2"/>
  <c r="AI9" i="2"/>
  <c r="AI13" i="2"/>
  <c r="AI16" i="2"/>
  <c r="AH9" i="2"/>
  <c r="AH13" i="2"/>
  <c r="AH17" i="2"/>
  <c r="C18" i="1" s="1"/>
  <c r="AL4" i="2" l="1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3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4" i="1"/>
  <c r="C19" i="3" l="1"/>
  <c r="D4" i="3"/>
  <c r="E4" i="3"/>
  <c r="AB3" i="2"/>
  <c r="AD3" i="2" s="1"/>
  <c r="AH3" i="2" s="1"/>
  <c r="C4" i="1" s="1"/>
  <c r="AA3" i="2"/>
  <c r="AF3" i="2" s="1"/>
  <c r="AJ3" i="2" s="1"/>
  <c r="E4" i="1" s="1"/>
  <c r="Z3" i="2"/>
  <c r="AE3" i="2" s="1"/>
  <c r="AI3" i="2" s="1"/>
  <c r="D4" i="1" s="1"/>
  <c r="C18" i="3" l="1"/>
  <c r="C17" i="3"/>
  <c r="O4" i="1"/>
  <c r="E17" i="3" l="1"/>
  <c r="D17" i="3"/>
  <c r="E19" i="3"/>
  <c r="D19" i="3"/>
  <c r="D18" i="3"/>
  <c r="E18" i="3"/>
</calcChain>
</file>

<file path=xl/sharedStrings.xml><?xml version="1.0" encoding="utf-8"?>
<sst xmlns="http://schemas.openxmlformats.org/spreadsheetml/2006/main" count="191" uniqueCount="130">
  <si>
    <t>31R</t>
  </si>
  <si>
    <t>45R</t>
  </si>
  <si>
    <t>46R</t>
  </si>
  <si>
    <t>Copy-paste size-corrected data from crxn spreadsheet here:</t>
  </si>
  <si>
    <t>gamma</t>
  </si>
  <si>
    <t>kappa</t>
  </si>
  <si>
    <t>Sample Pair</t>
  </si>
  <si>
    <t>Run_Date_1</t>
  </si>
  <si>
    <t>Run_ID_1</t>
  </si>
  <si>
    <t>size_corrected_31R</t>
  </si>
  <si>
    <t>size_corrected_45R</t>
  </si>
  <si>
    <t>size_corrected_46R</t>
  </si>
  <si>
    <t>Reference Sample 1: ATM-EQ SW</t>
  </si>
  <si>
    <t>Raw data</t>
  </si>
  <si>
    <t>These are the reference values for Stanford A01 tank 06281195</t>
    <phoneticPr fontId="0" type="noConversion"/>
  </si>
  <si>
    <t>corrected to m/z=44 peak area of 20 Vs</t>
  </si>
  <si>
    <t>VALUES FOR SCRAMBLING CALIBRATION</t>
  </si>
  <si>
    <t>Run Date</t>
  </si>
  <si>
    <t>Row</t>
  </si>
  <si>
    <t>Identifier 1</t>
  </si>
  <si>
    <t>Is Ref _</t>
  </si>
  <si>
    <t>d 15N/14N</t>
  </si>
  <si>
    <t>d 18O/16O</t>
  </si>
  <si>
    <t>d 17O/16O</t>
  </si>
  <si>
    <t>Area 44</t>
  </si>
  <si>
    <t>Area 30</t>
  </si>
  <si>
    <t>BGD 44</t>
  </si>
  <si>
    <t>Rt</t>
  </si>
  <si>
    <t>FileHeader: Filename</t>
  </si>
  <si>
    <t>Time Code</t>
  </si>
  <si>
    <t>rR 45N2O/44N2O sam</t>
  </si>
  <si>
    <t>rR 46N2O/44N2O sam</t>
  </si>
  <si>
    <t>rR 31NO/30NO sam</t>
  </si>
  <si>
    <t>rR 45N2O/44N2O std</t>
  </si>
  <si>
    <t>rR 46N2O/44N2O std</t>
  </si>
  <si>
    <t>rR 31NO/30NO std</t>
  </si>
  <si>
    <t>31R</t>
    <phoneticPr fontId="0" type="noConversion"/>
  </si>
  <si>
    <t>45R</t>
    <phoneticPr fontId="0" type="noConversion"/>
  </si>
  <si>
    <t>46R</t>
    <phoneticPr fontId="0" type="noConversion"/>
  </si>
  <si>
    <t>raw 45rR/45rR</t>
  </si>
  <si>
    <t>raw 46rR/46rR</t>
  </si>
  <si>
    <t>raw 31rR/31rR</t>
  </si>
  <si>
    <t>size corrected 31rR/31rR</t>
  </si>
  <si>
    <t>size corrected 45rR/45rR</t>
  </si>
  <si>
    <t>size corrected 46rR/46rR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</si>
  <si>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</si>
  <si>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</si>
  <si>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</si>
  <si>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</si>
  <si>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</si>
  <si>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</si>
  <si>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</si>
  <si>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</si>
  <si>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Calibrated Values</t>
  </si>
  <si>
    <t>AIR (Mohn et al., 2014)</t>
  </si>
  <si>
    <t>B6 (Air Liquide)</t>
  </si>
  <si>
    <t>S2 (Tokyo Tech)</t>
  </si>
  <si>
    <t>Mean measured values</t>
  </si>
  <si>
    <t>ATM</t>
  </si>
  <si>
    <t>B6</t>
  </si>
  <si>
    <t>S2</t>
  </si>
  <si>
    <t>Slope</t>
  </si>
  <si>
    <t>Intercept</t>
  </si>
  <si>
    <t>DI</t>
  </si>
  <si>
    <t>ATM_EQ_SW</t>
  </si>
  <si>
    <t>2.3</t>
  </si>
  <si>
    <t>1.8</t>
  </si>
  <si>
    <t>1.6</t>
  </si>
  <si>
    <t>2.2</t>
  </si>
  <si>
    <t>Reference Sample 2: S2</t>
  </si>
  <si>
    <t>Reference Sample 2: B6</t>
  </si>
  <si>
    <t>SIZE CORRECTED DELTA VALUES</t>
  </si>
  <si>
    <t>peak area 20</t>
  </si>
  <si>
    <t>d17O</t>
  </si>
  <si>
    <t>Reference Sample 1: S2</t>
  </si>
  <si>
    <t>ATM_EQ_SW_1</t>
  </si>
  <si>
    <t>ATM_EQ_SW_2</t>
  </si>
  <si>
    <t>201204_V-0002.dxf</t>
  </si>
  <si>
    <t>S2_ref_1</t>
  </si>
  <si>
    <t>1.9</t>
  </si>
  <si>
    <t>201205_V-0000.dxf</t>
  </si>
  <si>
    <t>2020/12/05 14:32:14</t>
  </si>
  <si>
    <t>B6_ref_1</t>
  </si>
  <si>
    <t>2.0</t>
  </si>
  <si>
    <t>201205_V-0001.dxf</t>
  </si>
  <si>
    <t>2020/12/05 15:07:56</t>
  </si>
  <si>
    <t>201205_V-0002.dxf</t>
  </si>
  <si>
    <t>2020/12/05 15:39:59</t>
  </si>
  <si>
    <t>S2_ref_2</t>
  </si>
  <si>
    <t>201205_V-0003.dxf</t>
  </si>
  <si>
    <t>2020/12/05 16:11:34</t>
  </si>
  <si>
    <t>B6_ref_2</t>
  </si>
  <si>
    <t>3.5</t>
  </si>
  <si>
    <t>201205_V-0004.dxf</t>
  </si>
  <si>
    <t>2020/12/05 18:31:18</t>
  </si>
  <si>
    <t>201205_V-0005.dxf</t>
  </si>
  <si>
    <t>2020/12/05 19:02:52</t>
  </si>
  <si>
    <t>2.7</t>
  </si>
  <si>
    <t>201205_V-0006.dxf</t>
  </si>
  <si>
    <t>2020/12/05 19:34:26</t>
  </si>
  <si>
    <t>201205</t>
  </si>
  <si>
    <t>201207</t>
  </si>
  <si>
    <t>g=0.171</t>
  </si>
  <si>
    <t>SAMPLE ID</t>
  </si>
  <si>
    <t>DATE</t>
  </si>
  <si>
    <t>201207_V-0000.dxf</t>
  </si>
  <si>
    <t>2020/12/07 11:54:27</t>
  </si>
  <si>
    <t>201207_V-0001.dxf</t>
  </si>
  <si>
    <t>2020/12/07 12:26:40</t>
  </si>
  <si>
    <t>201207_V-0002.dxf</t>
  </si>
  <si>
    <t>2020/12/07 13:08:33</t>
  </si>
  <si>
    <t>201207_V-0012.dxf</t>
  </si>
  <si>
    <t>2020/12/07 19:56:02</t>
  </si>
  <si>
    <t>ATM_EQ_SW_3</t>
  </si>
  <si>
    <t>201207_V-0022.dxf</t>
  </si>
  <si>
    <t>2020/12/08 01:14:46</t>
  </si>
  <si>
    <t>201207_V-0023.dxf</t>
  </si>
  <si>
    <t>2020/12/08 01:46:13</t>
  </si>
  <si>
    <t>201207_V-0024.dxf</t>
  </si>
  <si>
    <t>2020/12/08 02:17:40</t>
  </si>
  <si>
    <t>2.4</t>
  </si>
  <si>
    <t>k=0.079</t>
  </si>
  <si>
    <t>SIZE CORRECTION SLOPES (updated 5/10/21)</t>
  </si>
  <si>
    <t>Re-format and put these values into scrambling scripts</t>
  </si>
  <si>
    <t>MATLAB/PYTHON OUTPUT</t>
  </si>
  <si>
    <t>Scrambling coefficients</t>
  </si>
  <si>
    <t>Put MATLAB/python outputs here:</t>
  </si>
  <si>
    <t>Scale Decompression</t>
  </si>
  <si>
    <t>Scale decompression</t>
  </si>
  <si>
    <t>SCALE DECOMPRESSED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</si>
</sst>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000000"/>
    <numFmt numFmtId="167" formatCode="0.00000000000"/>
    <numFmt numFmtId="168" formatCode="0.00000000000000000"/>
    <numFmt numFmtId="169" formatCode="0.00000000000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MS Sans Serif"/>
    </font>
    <font>
      <sz val="10"/>
      <color indexed="48"/>
      <name val="MS Sans Serif"/>
      <family val="2"/>
    </font>
    <font>
      <b/>
      <sz val="10"/>
      <name val="MS Sans Serif"/>
      <family val="2"/>
    </font>
    <font>
      <sz val="10"/>
      <name val="MS Reference Sans Serif"/>
      <family val="2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name val="MS Sans Serif"/>
    </font>
  </fonts>
  <fills count="13">
    <fill>
      <patternFill patternType="none"/>
    </fill>
    <fill>
      <patternFill patternType="gray125"/>
    </fill>
    <fill>
      <patternFill patternType="solid">
        <fgColor rgb="FFFFF7B0"/>
        <bgColor indexed="64"/>
      </patternFill>
    </fill>
    <fill>
      <patternFill patternType="solid">
        <fgColor rgb="FFDCD0FF"/>
        <bgColor indexed="64"/>
      </patternFill>
    </fill>
    <fill>
      <patternFill patternType="solid">
        <fgColor rgb="FFFFE7E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Fill="1" applyAlignme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 applyBorder="1"/>
    <xf numFmtId="0" fontId="0" fillId="0" borderId="0" xfId="0" applyBorder="1"/>
    <xf numFmtId="0" fontId="3" fillId="0" borderId="0" xfId="0" applyFont="1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Font="1" applyBorder="1"/>
    <xf numFmtId="49" fontId="0" fillId="0" borderId="0" xfId="0" applyNumberFormat="1"/>
    <xf numFmtId="49" fontId="0" fillId="3" borderId="0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0" applyNumberFormat="1"/>
    <xf numFmtId="167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0" fillId="7" borderId="0" xfId="0" quotePrefix="1" applyFill="1" applyAlignment="1">
      <alignment wrapText="1"/>
    </xf>
    <xf numFmtId="2" fontId="0" fillId="7" borderId="0" xfId="0" quotePrefix="1" applyNumberFormat="1" applyFill="1" applyAlignment="1">
      <alignment wrapText="1"/>
    </xf>
    <xf numFmtId="164" fontId="0" fillId="7" borderId="0" xfId="0" quotePrefix="1" applyNumberFormat="1" applyFill="1" applyAlignment="1">
      <alignment wrapText="1"/>
    </xf>
    <xf numFmtId="0" fontId="0" fillId="0" borderId="0" xfId="0" quotePrefix="1" applyAlignment="1">
      <alignment wrapText="1"/>
    </xf>
    <xf numFmtId="0" fontId="0" fillId="8" borderId="0" xfId="0" quotePrefix="1" applyFill="1" applyAlignment="1">
      <alignment wrapText="1"/>
    </xf>
    <xf numFmtId="168" fontId="4" fillId="9" borderId="6" xfId="0" applyNumberFormat="1" applyFont="1" applyFill="1" applyBorder="1" applyAlignment="1">
      <alignment wrapText="1"/>
    </xf>
    <xf numFmtId="168" fontId="4" fillId="9" borderId="0" xfId="0" applyNumberFormat="1" applyFont="1" applyFill="1" applyAlignment="1">
      <alignment wrapText="1"/>
    </xf>
    <xf numFmtId="168" fontId="4" fillId="9" borderId="7" xfId="0" applyNumberFormat="1" applyFont="1" applyFill="1" applyBorder="1" applyAlignment="1">
      <alignment wrapText="1"/>
    </xf>
    <xf numFmtId="166" fontId="0" fillId="10" borderId="8" xfId="0" applyNumberFormat="1" applyFill="1" applyBorder="1" applyAlignment="1">
      <alignment wrapText="1"/>
    </xf>
    <xf numFmtId="167" fontId="0" fillId="10" borderId="9" xfId="0" applyNumberFormat="1" applyFill="1" applyBorder="1" applyAlignment="1">
      <alignment wrapText="1"/>
    </xf>
    <xf numFmtId="2" fontId="0" fillId="10" borderId="10" xfId="0" applyNumberForma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5" fillId="6" borderId="13" xfId="0" applyFont="1" applyFill="1" applyBorder="1" applyAlignment="1">
      <alignment wrapText="1"/>
    </xf>
    <xf numFmtId="0" fontId="5" fillId="6" borderId="14" xfId="0" applyFont="1" applyFill="1" applyBorder="1" applyAlignment="1">
      <alignment wrapText="1"/>
    </xf>
    <xf numFmtId="0" fontId="0" fillId="0" borderId="0" xfId="0" quotePrefix="1"/>
    <xf numFmtId="166" fontId="6" fillId="0" borderId="15" xfId="0" applyNumberFormat="1" applyFont="1" applyBorder="1"/>
    <xf numFmtId="169" fontId="6" fillId="0" borderId="16" xfId="0" applyNumberFormat="1" applyFont="1" applyBorder="1"/>
    <xf numFmtId="166" fontId="6" fillId="0" borderId="17" xfId="0" applyNumberFormat="1" applyFont="1" applyBorder="1"/>
    <xf numFmtId="166" fontId="0" fillId="10" borderId="0" xfId="0" applyNumberFormat="1" applyFill="1"/>
    <xf numFmtId="167" fontId="0" fillId="10" borderId="0" xfId="0" applyNumberFormat="1" applyFill="1" applyAlignment="1">
      <alignment wrapText="1"/>
    </xf>
    <xf numFmtId="167" fontId="0" fillId="10" borderId="0" xfId="0" applyNumberFormat="1" applyFill="1"/>
    <xf numFmtId="166" fontId="0" fillId="5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0" fillId="6" borderId="0" xfId="0" applyNumberFormat="1" applyFill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8" fillId="0" borderId="0" xfId="0" applyNumberFormat="1" applyFont="1" applyAlignment="1">
      <alignment horizontal="center"/>
    </xf>
    <xf numFmtId="0" fontId="9" fillId="0" borderId="0" xfId="0" applyFont="1"/>
    <xf numFmtId="2" fontId="10" fillId="0" borderId="0" xfId="0" applyNumberFormat="1" applyFont="1"/>
    <xf numFmtId="0" fontId="11" fillId="0" borderId="0" xfId="0" applyFont="1"/>
    <xf numFmtId="165" fontId="10" fillId="0" borderId="0" xfId="0" applyNumberFormat="1" applyFont="1"/>
    <xf numFmtId="0" fontId="0" fillId="0" borderId="0" xfId="0" applyNumberFormat="1"/>
    <xf numFmtId="164" fontId="1" fillId="0" borderId="1" xfId="0" applyNumberFormat="1" applyFont="1" applyBorder="1"/>
    <xf numFmtId="164" fontId="1" fillId="0" borderId="3" xfId="0" applyNumberFormat="1" applyFont="1" applyBorder="1"/>
    <xf numFmtId="0" fontId="0" fillId="11" borderId="0" xfId="0" applyFill="1"/>
    <xf numFmtId="0" fontId="0" fillId="11" borderId="9" xfId="0" applyFill="1" applyBorder="1" applyAlignment="1">
      <alignment wrapText="1"/>
    </xf>
    <xf numFmtId="0" fontId="0" fillId="11" borderId="10" xfId="0" applyFill="1" applyBorder="1" applyAlignment="1">
      <alignment wrapText="1"/>
    </xf>
    <xf numFmtId="0" fontId="0" fillId="0" borderId="0" xfId="0" applyFont="1"/>
    <xf numFmtId="0" fontId="13" fillId="0" borderId="0" xfId="0" applyFont="1"/>
    <xf numFmtId="0" fontId="13" fillId="0" borderId="0" xfId="0" applyNumberFormat="1" applyFont="1"/>
    <xf numFmtId="0" fontId="0" fillId="0" borderId="0" xfId="0" applyFill="1"/>
    <xf numFmtId="164" fontId="1" fillId="0" borderId="0" xfId="0" applyNumberFormat="1" applyFont="1" applyBorder="1"/>
    <xf numFmtId="0" fontId="0" fillId="0" borderId="0" xfId="0" applyFill="1" applyBorder="1"/>
    <xf numFmtId="0" fontId="5" fillId="0" borderId="0" xfId="0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ont="1" applyFill="1" applyBorder="1"/>
    <xf numFmtId="0" fontId="0" fillId="0" borderId="0" xfId="0" quotePrefix="1" applyFill="1"/>
    <xf numFmtId="0" fontId="0" fillId="0" borderId="0" xfId="0" applyNumberFormat="1" applyFill="1" applyBorder="1" applyAlignment="1">
      <alignment wrapText="1"/>
    </xf>
    <xf numFmtId="0" fontId="0" fillId="0" borderId="0" xfId="0" quotePrefix="1" applyFill="1" applyBorder="1"/>
    <xf numFmtId="2" fontId="0" fillId="0" borderId="0" xfId="0" applyNumberFormat="1" applyFill="1"/>
    <xf numFmtId="49" fontId="0" fillId="0" borderId="0" xfId="0" applyNumberFormat="1" applyFill="1" applyBorder="1"/>
    <xf numFmtId="165" fontId="1" fillId="0" borderId="15" xfId="0" applyNumberFormat="1" applyFont="1" applyBorder="1"/>
    <xf numFmtId="165" fontId="1" fillId="0" borderId="17" xfId="0" applyNumberFormat="1" applyFont="1" applyBorder="1"/>
    <xf numFmtId="2" fontId="0" fillId="0" borderId="0" xfId="0" applyNumberFormat="1" applyFont="1" applyFill="1"/>
    <xf numFmtId="2" fontId="0" fillId="0" borderId="0" xfId="0" applyNumberFormat="1"/>
    <xf numFmtId="2" fontId="0" fillId="0" borderId="0" xfId="0" applyNumberFormat="1" applyFont="1"/>
    <xf numFmtId="2" fontId="12" fillId="0" borderId="0" xfId="0" applyNumberFormat="1" applyFont="1"/>
    <xf numFmtId="0" fontId="0" fillId="12" borderId="0" xfId="0" applyFill="1"/>
    <xf numFmtId="0" fontId="0" fillId="12" borderId="9" xfId="0" applyFill="1" applyBorder="1" applyAlignment="1">
      <alignment wrapText="1"/>
    </xf>
    <xf numFmtId="0" fontId="0" fillId="12" borderId="10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5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d15Na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scale_decompression!$B$9:$B$11</c:f>
              <c:numCache>
                <c:formatCode>0.00</c:formatCode>
                <c:ptCount val="3"/>
                <c:pt idx="0">
                  <c:v>14.416870498714482</c:v>
                </c:pt>
                <c:pt idx="1">
                  <c:v>-1.5626976748263186</c:v>
                </c:pt>
                <c:pt idx="2">
                  <c:v>5.5348370076648328</c:v>
                </c:pt>
              </c:numCache>
            </c:numRef>
          </c:xVal>
          <c:yVal>
            <c:numRef>
              <c:f>scale_decompression!$B$4:$B$6</c:f>
              <c:numCache>
                <c:formatCode>0.00</c:formatCode>
                <c:ptCount val="3"/>
                <c:pt idx="0">
                  <c:v>15.7</c:v>
                </c:pt>
                <c:pt idx="1">
                  <c:v>-0.40396535511111115</c:v>
                </c:pt>
                <c:pt idx="2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E54E-9C39-579B1B44A44F}"/>
            </c:ext>
          </c:extLst>
        </c:ser>
        <c:ser>
          <c:idx val="1"/>
          <c:order val="1"/>
          <c:tx>
            <c:v>d15Nb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scale_decompression!$C$9:$C$11</c:f>
              <c:numCache>
                <c:formatCode>0.00</c:formatCode>
                <c:ptCount val="3"/>
                <c:pt idx="0">
                  <c:v>-2.9218372565587871</c:v>
                </c:pt>
                <c:pt idx="1">
                  <c:v>1.2897969450214886</c:v>
                </c:pt>
                <c:pt idx="2">
                  <c:v>-12.469189824435823</c:v>
                </c:pt>
              </c:numCache>
            </c:numRef>
          </c:xVal>
          <c:yVal>
            <c:numRef>
              <c:f>scale_decompression!$C$4:$C$6</c:f>
              <c:numCache>
                <c:formatCode>0.00</c:formatCode>
                <c:ptCount val="3"/>
                <c:pt idx="0">
                  <c:v>-3.3</c:v>
                </c:pt>
                <c:pt idx="1">
                  <c:v>-0.14814902897277774</c:v>
                </c:pt>
                <c:pt idx="2">
                  <c:v>-12.87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0-E54E-9C39-579B1B44A44F}"/>
            </c:ext>
          </c:extLst>
        </c:ser>
        <c:ser>
          <c:idx val="2"/>
          <c:order val="2"/>
          <c:tx>
            <c:v>d18O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scale_decompression!$G$9:$G$11</c:f>
              <c:numCache>
                <c:formatCode>0.00</c:formatCode>
                <c:ptCount val="3"/>
                <c:pt idx="0">
                  <c:v>46.347982315905767</c:v>
                </c:pt>
                <c:pt idx="1">
                  <c:v>43.508700243025373</c:v>
                </c:pt>
                <c:pt idx="2">
                  <c:v>34.227522111016825</c:v>
                </c:pt>
              </c:numCache>
            </c:numRef>
          </c:xVal>
          <c:yVal>
            <c:numRef>
              <c:f>scale_decompression!$G$4:$G$6</c:f>
              <c:numCache>
                <c:formatCode>0.00</c:formatCode>
                <c:ptCount val="3"/>
                <c:pt idx="0">
                  <c:v>44.3</c:v>
                </c:pt>
                <c:pt idx="1">
                  <c:v>41.949257311111111</c:v>
                </c:pt>
                <c:pt idx="2">
                  <c:v>32.729999999999997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0-E54E-9C39-579B1B44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41600"/>
        <c:axId val="700343248"/>
      </c:scatterChart>
      <c:valAx>
        <c:axId val="7003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3248"/>
        <c:crossesAt val="-20"/>
        <c:crossBetween val="midCat"/>
      </c:valAx>
      <c:valAx>
        <c:axId val="7003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1600"/>
        <c:crossesAt val="-2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44450</xdr:rowOff>
    </xdr:from>
    <xdr:to>
      <xdr:col>14</xdr:col>
      <xdr:colOff>635000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2477-99D9-4E41-A84D-FC4817F8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BB40"/>
  <sheetViews>
    <sheetView topLeftCell="V1" workbookViewId="0">
      <selection activeCell="AB2" sqref="AB2"/>
    </sheetView>
  </sheetViews>
  <sheetFormatPr baseColWidth="10" defaultRowHeight="16"/>
  <cols>
    <col min="3" max="3" width="14" customWidth="1"/>
    <col min="22" max="22" width="15.83203125" bestFit="1" customWidth="1"/>
    <col min="23" max="23" width="14.83203125" bestFit="1" customWidth="1"/>
    <col min="24" max="24" width="15.83203125" bestFit="1" customWidth="1"/>
    <col min="26" max="26" width="15.6640625" bestFit="1" customWidth="1"/>
    <col min="27" max="28" width="13.6640625" bestFit="1" customWidth="1"/>
    <col min="30" max="32" width="15.6640625" bestFit="1" customWidth="1"/>
    <col min="34" max="36" width="15.6640625" bestFit="1" customWidth="1"/>
    <col min="37" max="37" width="15.6640625" style="69" customWidth="1"/>
    <col min="38" max="38" width="14.33203125" customWidth="1"/>
    <col min="40" max="40" width="13.5" customWidth="1"/>
    <col min="45" max="45" width="14.1640625" customWidth="1"/>
    <col min="47" max="47" width="17.1640625" customWidth="1"/>
  </cols>
  <sheetData>
    <row r="1" spans="1:54">
      <c r="B1" t="s">
        <v>13</v>
      </c>
      <c r="V1" s="13" t="s">
        <v>14</v>
      </c>
      <c r="W1" s="14"/>
      <c r="X1" s="15"/>
      <c r="Z1" s="16"/>
      <c r="AA1" s="17"/>
      <c r="AD1" s="18" t="s">
        <v>15</v>
      </c>
      <c r="AE1" s="19"/>
      <c r="AF1" s="19"/>
      <c r="AH1" s="20" t="s">
        <v>16</v>
      </c>
      <c r="AI1" s="21"/>
      <c r="AJ1" s="22"/>
      <c r="AK1" s="71"/>
      <c r="AM1" s="63" t="s">
        <v>124</v>
      </c>
      <c r="AN1" s="63"/>
      <c r="AO1" s="63" t="s">
        <v>71</v>
      </c>
      <c r="AP1" s="63"/>
      <c r="AQ1" s="63"/>
      <c r="AR1" s="63" t="s">
        <v>72</v>
      </c>
      <c r="AU1" s="86" t="s">
        <v>129</v>
      </c>
      <c r="AV1" s="86"/>
      <c r="AW1" s="86"/>
      <c r="AX1" s="86"/>
      <c r="AY1" s="86"/>
      <c r="AZ1" s="86"/>
    </row>
    <row r="2" spans="1:54" ht="52" thickBot="1">
      <c r="A2" s="23" t="s">
        <v>17</v>
      </c>
      <c r="B2" s="24" t="s">
        <v>18</v>
      </c>
      <c r="C2" s="25" t="s">
        <v>19</v>
      </c>
      <c r="D2" s="25" t="s">
        <v>20</v>
      </c>
      <c r="E2" s="26" t="s">
        <v>21</v>
      </c>
      <c r="F2" s="25" t="s">
        <v>22</v>
      </c>
      <c r="G2" s="25" t="s">
        <v>23</v>
      </c>
      <c r="H2" s="27" t="s">
        <v>24</v>
      </c>
      <c r="I2" s="26" t="s">
        <v>25</v>
      </c>
      <c r="J2" s="25" t="s">
        <v>26</v>
      </c>
      <c r="K2" s="25" t="s">
        <v>27</v>
      </c>
      <c r="L2" s="25" t="s">
        <v>28</v>
      </c>
      <c r="M2" s="25" t="s">
        <v>29</v>
      </c>
      <c r="N2" s="25" t="s">
        <v>30</v>
      </c>
      <c r="O2" s="25" t="s">
        <v>31</v>
      </c>
      <c r="P2" s="25" t="s">
        <v>32</v>
      </c>
      <c r="Q2" s="28"/>
      <c r="R2" s="29" t="s">
        <v>33</v>
      </c>
      <c r="S2" s="29" t="s">
        <v>34</v>
      </c>
      <c r="T2" s="29" t="s">
        <v>35</v>
      </c>
      <c r="U2" s="23"/>
      <c r="V2" s="30" t="s">
        <v>36</v>
      </c>
      <c r="W2" s="31" t="s">
        <v>37</v>
      </c>
      <c r="X2" s="32" t="s">
        <v>38</v>
      </c>
      <c r="Y2" s="23"/>
      <c r="Z2" s="33" t="s">
        <v>39</v>
      </c>
      <c r="AA2" s="34" t="s">
        <v>40</v>
      </c>
      <c r="AB2" s="35" t="s">
        <v>41</v>
      </c>
      <c r="AC2" s="23"/>
      <c r="AD2" s="36" t="s">
        <v>42</v>
      </c>
      <c r="AE2" s="37" t="s">
        <v>43</v>
      </c>
      <c r="AF2" s="37" t="s">
        <v>44</v>
      </c>
      <c r="AG2" s="38"/>
      <c r="AH2" s="39" t="s">
        <v>45</v>
      </c>
      <c r="AI2" s="40" t="s">
        <v>46</v>
      </c>
      <c r="AJ2" s="41" t="s">
        <v>47</v>
      </c>
      <c r="AK2" s="72" t="s">
        <v>104</v>
      </c>
      <c r="AL2" s="1" t="s">
        <v>103</v>
      </c>
      <c r="AM2" s="64" t="s">
        <v>48</v>
      </c>
      <c r="AN2" s="64" t="s">
        <v>49</v>
      </c>
      <c r="AO2" s="64" t="s">
        <v>52</v>
      </c>
      <c r="AP2" s="64" t="s">
        <v>50</v>
      </c>
      <c r="AQ2" s="64" t="s">
        <v>73</v>
      </c>
      <c r="AR2" s="65" t="s">
        <v>51</v>
      </c>
      <c r="AS2" s="25" t="s">
        <v>125</v>
      </c>
      <c r="AT2" s="69"/>
      <c r="AU2" s="87" t="s">
        <v>48</v>
      </c>
      <c r="AV2" s="87" t="s">
        <v>49</v>
      </c>
      <c r="AW2" s="87" t="s">
        <v>52</v>
      </c>
      <c r="AX2" s="87" t="s">
        <v>50</v>
      </c>
      <c r="AY2" s="87" t="s">
        <v>73</v>
      </c>
      <c r="AZ2" s="88" t="s">
        <v>51</v>
      </c>
      <c r="BA2" s="69"/>
      <c r="BB2" s="69"/>
    </row>
    <row r="3" spans="1:54" ht="17" thickBot="1">
      <c r="A3">
        <v>201204</v>
      </c>
      <c r="B3" s="67">
        <v>2</v>
      </c>
      <c r="C3" s="67" t="s">
        <v>64</v>
      </c>
      <c r="D3" s="67">
        <v>0</v>
      </c>
      <c r="E3" s="67">
        <v>5.4059999999999997</v>
      </c>
      <c r="F3" s="67">
        <v>46.78</v>
      </c>
      <c r="G3" s="67">
        <v>3.4780000000000002</v>
      </c>
      <c r="H3" s="67">
        <v>4.7690000000000001</v>
      </c>
      <c r="I3" s="67">
        <v>4.95</v>
      </c>
      <c r="J3" s="67">
        <v>2.1</v>
      </c>
      <c r="K3" s="67">
        <v>1547.6</v>
      </c>
      <c r="L3" s="67" t="s">
        <v>77</v>
      </c>
      <c r="M3" s="68">
        <v>44169.764756944445</v>
      </c>
      <c r="N3" s="67">
        <v>0.76603699999999997</v>
      </c>
      <c r="O3" s="67">
        <v>0.74141800000000002</v>
      </c>
      <c r="P3" s="67">
        <v>0.43208400000000002</v>
      </c>
      <c r="R3" s="42">
        <v>0.76203100000000001</v>
      </c>
      <c r="S3" s="42">
        <v>0.73642510000000005</v>
      </c>
      <c r="T3" s="42">
        <v>0.42840719999999999</v>
      </c>
      <c r="V3" s="43">
        <v>3.73376282567055E-3</v>
      </c>
      <c r="W3" s="44">
        <v>7.7410249496226297E-3</v>
      </c>
      <c r="X3" s="45">
        <v>2.1012952215756198E-3</v>
      </c>
      <c r="Z3" s="46">
        <f>N3/R3</f>
        <v>1.0052570039801529</v>
      </c>
      <c r="AA3" s="47">
        <f t="shared" ref="AA3:AB18" si="0">O3/S3</f>
        <v>1.0067799155677881</v>
      </c>
      <c r="AB3" s="48">
        <f t="shared" si="0"/>
        <v>1.0085824888097119</v>
      </c>
      <c r="AD3" s="49">
        <f>$V$7*(20-H3)+AB3</f>
        <v>1.0094442361786187</v>
      </c>
      <c r="AE3" s="49">
        <f>$W$7*(20-H3)+Z3</f>
        <v>1.0056851052976181</v>
      </c>
      <c r="AF3" s="49">
        <f>$X$7*(20-H3)+AA3</f>
        <v>1.0075218399408568</v>
      </c>
      <c r="AG3" s="50"/>
      <c r="AH3" s="51">
        <f>AD3*$V$3</f>
        <v>3.7690253636311292E-3</v>
      </c>
      <c r="AI3" s="51">
        <f>AE3*$W$3</f>
        <v>7.7850334915727237E-3</v>
      </c>
      <c r="AJ3" s="51">
        <f>AF3*$X$3</f>
        <v>2.1171008279007989E-3</v>
      </c>
      <c r="AK3" s="73">
        <f>A3</f>
        <v>201204</v>
      </c>
      <c r="AL3" t="str">
        <f>C3</f>
        <v>ATM_EQ_SW</v>
      </c>
      <c r="AM3" s="78">
        <v>13.837845058209499</v>
      </c>
      <c r="AN3" s="78">
        <v>-2.16465516902328</v>
      </c>
      <c r="AO3" s="78">
        <v>16.002500227232701</v>
      </c>
      <c r="AP3" s="78">
        <v>5.8365949445930898</v>
      </c>
      <c r="AQ3" s="78">
        <v>24.2603773951218</v>
      </c>
      <c r="AR3" s="78">
        <v>47.550916076763798</v>
      </c>
      <c r="AS3" s="42" t="s">
        <v>102</v>
      </c>
      <c r="AT3" s="69"/>
      <c r="AU3" s="78">
        <f>AM3*scale_decompression!B$14+scale_decompression!B$15</f>
        <v>14.759734209486618</v>
      </c>
      <c r="AV3" s="78">
        <f>AN3*scale_decompression!C$14+scale_decompression!C$15</f>
        <v>-3.0610895295431009</v>
      </c>
      <c r="AW3" s="78">
        <f>AU3-AV3</f>
        <v>17.82082373902972</v>
      </c>
      <c r="AX3" s="78">
        <f>AVERAGE(AU3:AV3)</f>
        <v>5.8493223399717582</v>
      </c>
      <c r="AY3" s="78">
        <f>AQ3</f>
        <v>24.2603773951218</v>
      </c>
      <c r="AZ3" s="78">
        <f>AR3*scale_decompression!G$14+scale_decompression!G$15</f>
        <v>45.62763132064314</v>
      </c>
      <c r="BA3" s="69"/>
      <c r="BB3" s="69"/>
    </row>
    <row r="4" spans="1:54" ht="17" thickBot="1">
      <c r="A4">
        <v>201205</v>
      </c>
      <c r="B4" s="42">
        <v>1</v>
      </c>
      <c r="C4" s="42" t="s">
        <v>78</v>
      </c>
      <c r="D4" s="42">
        <v>0</v>
      </c>
      <c r="E4" s="42">
        <v>-3.6890000000000001</v>
      </c>
      <c r="F4" s="42">
        <v>33.856000000000002</v>
      </c>
      <c r="G4" s="42">
        <v>-2.9340000000000002</v>
      </c>
      <c r="H4" s="42">
        <v>6.2770000000000001</v>
      </c>
      <c r="I4" s="42">
        <v>6.5369999999999999</v>
      </c>
      <c r="J4" s="42" t="s">
        <v>79</v>
      </c>
      <c r="K4" s="42">
        <v>1546.3</v>
      </c>
      <c r="L4" s="42" t="s">
        <v>80</v>
      </c>
      <c r="M4" s="42" t="s">
        <v>81</v>
      </c>
      <c r="N4" s="42">
        <v>0.75906430000000003</v>
      </c>
      <c r="O4" s="42">
        <v>0.73224469999999997</v>
      </c>
      <c r="P4" s="42">
        <v>0.42948419999999998</v>
      </c>
      <c r="R4" s="42">
        <v>0.76188020000000001</v>
      </c>
      <c r="S4" s="42">
        <v>0.73643610000000004</v>
      </c>
      <c r="T4" s="42">
        <v>0.42930239999999997</v>
      </c>
      <c r="Z4" s="46">
        <f t="shared" ref="Z4:AB32" si="1">N4/R4</f>
        <v>0.99630401210059016</v>
      </c>
      <c r="AA4" s="47">
        <f t="shared" si="0"/>
        <v>0.99430853539091846</v>
      </c>
      <c r="AB4" s="48">
        <f t="shared" si="0"/>
        <v>1.0004234777164069</v>
      </c>
      <c r="AD4" s="49">
        <f t="shared" ref="AD4:AD24" si="2">$V$7*(20-H4)+AB4</f>
        <v>1.0011999046840065</v>
      </c>
      <c r="AE4" s="49">
        <f t="shared" ref="AE4:AE24" si="3">$W$7*(20-H4)+Z4</f>
        <v>0.99668972770557829</v>
      </c>
      <c r="AF4" s="49">
        <f t="shared" ref="AF4:AF24" si="4">$X$7*(20-H4)+AA4</f>
        <v>0.99497700286985102</v>
      </c>
      <c r="AG4" s="50"/>
      <c r="AH4" s="51">
        <f t="shared" ref="AH4:AH24" si="5">AD4*$V$3</f>
        <v>3.7382429851740414E-3</v>
      </c>
      <c r="AI4" s="51">
        <f t="shared" ref="AI4:AI16" si="6">AE4*$W$3</f>
        <v>7.7154000492014665E-3</v>
      </c>
      <c r="AJ4" s="51">
        <f t="shared" ref="AJ4:AJ24" si="7">AF4*$X$3</f>
        <v>2.0907404217080498E-3</v>
      </c>
      <c r="AK4" s="73">
        <f t="shared" ref="AK4:AK17" si="8">A4</f>
        <v>201205</v>
      </c>
      <c r="AL4" s="66" t="str">
        <f t="shared" ref="AL4:AL17" si="9">C4</f>
        <v>S2_ref_1</v>
      </c>
      <c r="AM4" s="82">
        <v>5.5054466069134902</v>
      </c>
      <c r="AN4" s="82">
        <v>-12.0924502848762</v>
      </c>
      <c r="AO4" s="82">
        <v>17.597896891789699</v>
      </c>
      <c r="AP4" s="82">
        <v>-3.2935018389813799</v>
      </c>
      <c r="AQ4" s="82">
        <v>17.6812819742809</v>
      </c>
      <c r="AR4" s="82">
        <v>34.550094218463101</v>
      </c>
      <c r="AS4" s="42" t="s">
        <v>121</v>
      </c>
      <c r="AT4" s="69"/>
      <c r="AU4" s="78">
        <f>AM4*scale_decompression!B$14+scale_decompression!B$15</f>
        <v>6.3161233799249326</v>
      </c>
      <c r="AV4" s="78">
        <f>AN4*scale_decompression!C$14+scale_decompression!C$15</f>
        <v>-12.372403732904573</v>
      </c>
      <c r="AW4" s="78">
        <f t="shared" ref="AW4:AW17" si="10">AU4-AV4</f>
        <v>18.688527112829505</v>
      </c>
      <c r="AX4" s="78">
        <f t="shared" ref="AX4:AX17" si="11">AVERAGE(AU4:AV4)</f>
        <v>-3.0281401764898201</v>
      </c>
      <c r="AY4" s="78">
        <f t="shared" ref="AY4:AY17" si="12">AQ4</f>
        <v>17.6812819742809</v>
      </c>
      <c r="AZ4" s="78">
        <f>AR4*scale_decompression!G$14+scale_decompression!G$15</f>
        <v>33.092346043334764</v>
      </c>
      <c r="BA4" s="69"/>
      <c r="BB4" s="69"/>
    </row>
    <row r="5" spans="1:54">
      <c r="A5">
        <v>201205</v>
      </c>
      <c r="B5" s="42">
        <v>2</v>
      </c>
      <c r="C5" s="42" t="s">
        <v>82</v>
      </c>
      <c r="D5" s="42">
        <v>0</v>
      </c>
      <c r="E5" s="42">
        <v>0.36399999999999999</v>
      </c>
      <c r="F5" s="42">
        <v>44.33</v>
      </c>
      <c r="G5" s="42">
        <v>2.266</v>
      </c>
      <c r="H5" s="42">
        <v>21.184999999999999</v>
      </c>
      <c r="I5" s="42">
        <v>22.027999999999999</v>
      </c>
      <c r="J5" s="42" t="s">
        <v>83</v>
      </c>
      <c r="K5" s="42">
        <v>1545.8</v>
      </c>
      <c r="L5" s="42" t="s">
        <v>84</v>
      </c>
      <c r="M5" s="42" t="s">
        <v>85</v>
      </c>
      <c r="N5" s="42">
        <v>0.76222789999999996</v>
      </c>
      <c r="O5" s="42">
        <v>0.7396701</v>
      </c>
      <c r="P5" s="42">
        <v>0.42810490000000001</v>
      </c>
      <c r="R5" s="42">
        <v>0.76191050000000005</v>
      </c>
      <c r="S5" s="42">
        <v>0.73645300000000002</v>
      </c>
      <c r="T5" s="42">
        <v>0.42933650000000001</v>
      </c>
      <c r="V5" s="13" t="s">
        <v>122</v>
      </c>
      <c r="W5" s="14"/>
      <c r="X5" s="15"/>
      <c r="Z5" s="46">
        <f t="shared" si="1"/>
        <v>1.0004165843625989</v>
      </c>
      <c r="AA5" s="47">
        <f t="shared" si="0"/>
        <v>1.0043683710976803</v>
      </c>
      <c r="AB5" s="48">
        <f t="shared" si="0"/>
        <v>0.99713138761787079</v>
      </c>
      <c r="AD5" s="49">
        <f t="shared" si="2"/>
        <v>0.99706434207705574</v>
      </c>
      <c r="AE5" s="49">
        <f t="shared" si="3"/>
        <v>1.0003832772874761</v>
      </c>
      <c r="AF5" s="49">
        <f t="shared" si="4"/>
        <v>1.0043106480077921</v>
      </c>
      <c r="AG5" s="50"/>
      <c r="AH5" s="51">
        <f t="shared" si="5"/>
        <v>3.7228017752489757E-3</v>
      </c>
      <c r="AI5" s="51">
        <f t="shared" si="6"/>
        <v>7.743991908667606E-3</v>
      </c>
      <c r="AJ5" s="51">
        <f t="shared" si="7"/>
        <v>2.1103531656362878E-3</v>
      </c>
      <c r="AK5" s="73">
        <f t="shared" si="8"/>
        <v>201205</v>
      </c>
      <c r="AL5" s="66" t="str">
        <f t="shared" si="9"/>
        <v>B6_ref_1</v>
      </c>
      <c r="AM5" s="82">
        <v>-1.5458648044796</v>
      </c>
      <c r="AN5" s="82">
        <v>2.2271825789230899</v>
      </c>
      <c r="AO5" s="82">
        <v>-3.7730473834026799</v>
      </c>
      <c r="AP5" s="82">
        <v>0.34065888722174398</v>
      </c>
      <c r="AQ5" s="82">
        <v>22.603672551350499</v>
      </c>
      <c r="AR5" s="82">
        <v>44.269731766645201</v>
      </c>
      <c r="AS5" s="42"/>
      <c r="AT5" s="69"/>
      <c r="AU5" s="78">
        <f>AM5*scale_decompression!B$14+scale_decompression!B$15</f>
        <v>-0.82930176313097159</v>
      </c>
      <c r="AV5" s="78">
        <f>AN5*scale_decompression!C$14+scale_decompression!C$15</f>
        <v>1.0580306501241861</v>
      </c>
      <c r="AW5" s="78">
        <f t="shared" si="10"/>
        <v>-1.8873324132551577</v>
      </c>
      <c r="AX5" s="78">
        <f t="shared" si="11"/>
        <v>0.11436444349660724</v>
      </c>
      <c r="AY5" s="78">
        <f t="shared" si="12"/>
        <v>22.603672551350499</v>
      </c>
      <c r="AZ5" s="78">
        <f>AR5*scale_decompression!G$14+scale_decompression!G$15</f>
        <v>42.463940453784289</v>
      </c>
      <c r="BA5" s="69"/>
      <c r="BB5" s="69"/>
    </row>
    <row r="6" spans="1:54">
      <c r="A6">
        <v>201205</v>
      </c>
      <c r="B6" s="42">
        <v>3</v>
      </c>
      <c r="C6" s="42" t="s">
        <v>75</v>
      </c>
      <c r="D6" s="42">
        <v>0</v>
      </c>
      <c r="E6" s="42">
        <v>6.1689999999999996</v>
      </c>
      <c r="F6" s="42">
        <v>46.973999999999997</v>
      </c>
      <c r="G6" s="42">
        <v>3.5739999999999998</v>
      </c>
      <c r="H6" s="42">
        <v>4.992</v>
      </c>
      <c r="I6" s="42">
        <v>5.1929999999999996</v>
      </c>
      <c r="J6" s="42" t="s">
        <v>67</v>
      </c>
      <c r="K6" s="42">
        <v>1546.9</v>
      </c>
      <c r="L6" s="42" t="s">
        <v>86</v>
      </c>
      <c r="M6" s="42" t="s">
        <v>87</v>
      </c>
      <c r="N6" s="42">
        <v>0.76655629999999997</v>
      </c>
      <c r="O6" s="42">
        <v>0.74166759999999998</v>
      </c>
      <c r="P6" s="42">
        <v>0.43299870000000001</v>
      </c>
      <c r="R6" s="42">
        <v>0.76199640000000002</v>
      </c>
      <c r="S6" s="42">
        <v>0.73652949999999995</v>
      </c>
      <c r="T6" s="42">
        <v>0.42932169999999997</v>
      </c>
      <c r="V6" s="30" t="s">
        <v>36</v>
      </c>
      <c r="W6" s="31" t="s">
        <v>37</v>
      </c>
      <c r="X6" s="32" t="s">
        <v>38</v>
      </c>
      <c r="Z6" s="46">
        <f t="shared" si="1"/>
        <v>1.0059841490064783</v>
      </c>
      <c r="AA6" s="47">
        <f t="shared" si="0"/>
        <v>1.0069760953227265</v>
      </c>
      <c r="AB6" s="48">
        <f t="shared" si="0"/>
        <v>1.008564673064511</v>
      </c>
      <c r="AD6" s="49">
        <f t="shared" si="2"/>
        <v>1.0094138034244713</v>
      </c>
      <c r="AE6" s="49">
        <f t="shared" si="3"/>
        <v>1.0064059824102283</v>
      </c>
      <c r="AF6" s="49">
        <f t="shared" si="4"/>
        <v>1.0077071570383731</v>
      </c>
      <c r="AG6" s="50"/>
      <c r="AH6" s="51">
        <f t="shared" si="5"/>
        <v>3.7689117349450109E-3</v>
      </c>
      <c r="AI6" s="51">
        <f t="shared" si="6"/>
        <v>7.7906138192870506E-3</v>
      </c>
      <c r="AJ6" s="51">
        <f t="shared" si="7"/>
        <v>2.1174902338322861E-3</v>
      </c>
      <c r="AK6" s="73">
        <f t="shared" si="8"/>
        <v>201205</v>
      </c>
      <c r="AL6" t="str">
        <f t="shared" si="9"/>
        <v>ATM_EQ_SW_1</v>
      </c>
      <c r="AM6" s="78">
        <v>13.624539536088299</v>
      </c>
      <c r="AN6" s="78">
        <v>-0.44284175578310597</v>
      </c>
      <c r="AO6" s="78">
        <v>14.067381291871399</v>
      </c>
      <c r="AP6" s="78">
        <v>6.5908488901525999</v>
      </c>
      <c r="AQ6" s="78">
        <v>24.352429878149199</v>
      </c>
      <c r="AR6" s="78">
        <v>47.733376584516698</v>
      </c>
      <c r="AS6" s="42"/>
      <c r="AT6" s="69"/>
      <c r="AU6" s="78">
        <f>AM6*scale_decompression!B$14+scale_decompression!B$15</f>
        <v>14.543581702244511</v>
      </c>
      <c r="AV6" s="78">
        <f>AN6*scale_decompression!C$14+scale_decompression!C$15</f>
        <v>-1.4461946306102322</v>
      </c>
      <c r="AW6" s="78">
        <f t="shared" si="10"/>
        <v>15.989776332854744</v>
      </c>
      <c r="AX6" s="78">
        <f t="shared" si="11"/>
        <v>6.5486935358171392</v>
      </c>
      <c r="AY6" s="78">
        <f t="shared" si="12"/>
        <v>24.352429878149199</v>
      </c>
      <c r="AZ6" s="78">
        <f>AR6*scale_decompression!G$14+scale_decompression!G$15</f>
        <v>45.803558238299111</v>
      </c>
      <c r="BA6" s="69"/>
      <c r="BB6" s="69"/>
    </row>
    <row r="7" spans="1:54" ht="17" thickBot="1">
      <c r="A7">
        <v>201205</v>
      </c>
      <c r="B7" s="42">
        <v>4</v>
      </c>
      <c r="C7" s="42" t="s">
        <v>88</v>
      </c>
      <c r="D7" s="42">
        <v>0</v>
      </c>
      <c r="E7" s="42">
        <v>-2.8940000000000001</v>
      </c>
      <c r="F7" s="42">
        <v>35.591999999999999</v>
      </c>
      <c r="G7" s="42">
        <v>-2.0710000000000002</v>
      </c>
      <c r="H7" s="42">
        <v>36.725000000000001</v>
      </c>
      <c r="I7" s="42">
        <v>38.040999999999997</v>
      </c>
      <c r="J7" s="42" t="s">
        <v>83</v>
      </c>
      <c r="K7" s="42">
        <v>1546.2</v>
      </c>
      <c r="L7" s="42" t="s">
        <v>89</v>
      </c>
      <c r="M7" s="42" t="s">
        <v>90</v>
      </c>
      <c r="N7" s="42">
        <v>0.75979439999999998</v>
      </c>
      <c r="O7" s="42">
        <v>0.73348139999999995</v>
      </c>
      <c r="P7" s="42">
        <v>0.4297725</v>
      </c>
      <c r="R7" s="42">
        <v>0.76200259999999997</v>
      </c>
      <c r="S7" s="42">
        <v>0.73644370000000003</v>
      </c>
      <c r="T7" s="42">
        <v>0.42891970000000001</v>
      </c>
      <c r="V7" s="52">
        <v>5.65785154557688E-5</v>
      </c>
      <c r="W7" s="53">
        <v>2.8107236390596598E-5</v>
      </c>
      <c r="X7" s="54">
        <v>4.8711468260038703E-5</v>
      </c>
      <c r="Z7" s="46">
        <f t="shared" si="1"/>
        <v>0.99710210962534773</v>
      </c>
      <c r="AA7" s="47">
        <f t="shared" si="0"/>
        <v>0.99597756081014732</v>
      </c>
      <c r="AB7" s="48">
        <f t="shared" si="0"/>
        <v>1.0019882509476716</v>
      </c>
      <c r="AD7" s="49">
        <f t="shared" si="2"/>
        <v>1.0010419752766739</v>
      </c>
      <c r="AE7" s="49">
        <f t="shared" si="3"/>
        <v>0.99663201609671503</v>
      </c>
      <c r="AF7" s="49">
        <f t="shared" si="4"/>
        <v>0.9951628615034982</v>
      </c>
      <c r="AG7" s="50"/>
      <c r="AH7" s="51">
        <f t="shared" si="5"/>
        <v>3.7376533142238627E-3</v>
      </c>
      <c r="AI7" s="51">
        <f t="shared" si="6"/>
        <v>7.7149533021973731E-3</v>
      </c>
      <c r="AJ7" s="51">
        <f t="shared" si="7"/>
        <v>2.091130965566821E-3</v>
      </c>
      <c r="AK7" s="73">
        <f t="shared" si="8"/>
        <v>201205</v>
      </c>
      <c r="AL7" t="str">
        <f t="shared" si="9"/>
        <v>S2_ref_2</v>
      </c>
      <c r="AM7" s="78">
        <v>5.2915702148271899</v>
      </c>
      <c r="AN7" s="78">
        <v>-12.0104270284902</v>
      </c>
      <c r="AO7" s="78">
        <v>17.301997243317398</v>
      </c>
      <c r="AP7" s="78">
        <v>-3.3594284068315101</v>
      </c>
      <c r="AQ7" s="78">
        <v>17.7806714278295</v>
      </c>
      <c r="AR7" s="78">
        <v>34.745911145374301</v>
      </c>
      <c r="AS7" s="42"/>
      <c r="AT7" s="69"/>
      <c r="AU7" s="78">
        <f>AM7*scale_decompression!B$14+scale_decompression!B$15</f>
        <v>6.0993923833261592</v>
      </c>
      <c r="AV7" s="78">
        <f>AN7*scale_decompression!C$14+scale_decompression!C$15</f>
        <v>-12.29547383021416</v>
      </c>
      <c r="AW7" s="78">
        <f t="shared" si="10"/>
        <v>18.394866213540318</v>
      </c>
      <c r="AX7" s="78">
        <f t="shared" si="11"/>
        <v>-3.0980407234440004</v>
      </c>
      <c r="AY7" s="78">
        <f t="shared" si="12"/>
        <v>17.7806714278295</v>
      </c>
      <c r="AZ7" s="78">
        <f>AR7*scale_decompression!G$14+scale_decompression!G$15</f>
        <v>33.281151110253703</v>
      </c>
      <c r="BA7" s="69"/>
      <c r="BB7" s="69"/>
    </row>
    <row r="8" spans="1:54">
      <c r="A8">
        <v>201205</v>
      </c>
      <c r="B8" s="42">
        <v>5</v>
      </c>
      <c r="C8" s="42" t="s">
        <v>91</v>
      </c>
      <c r="D8" s="42">
        <v>0</v>
      </c>
      <c r="E8" s="42">
        <v>-0.86599999999999999</v>
      </c>
      <c r="F8" s="42">
        <v>42.325000000000003</v>
      </c>
      <c r="G8" s="42">
        <v>1.272</v>
      </c>
      <c r="H8" s="42">
        <v>21.033999999999999</v>
      </c>
      <c r="I8" s="42">
        <v>21.866</v>
      </c>
      <c r="J8" s="42" t="s">
        <v>92</v>
      </c>
      <c r="K8" s="42">
        <v>1550.8</v>
      </c>
      <c r="L8" s="42" t="s">
        <v>93</v>
      </c>
      <c r="M8" s="42" t="s">
        <v>94</v>
      </c>
      <c r="N8" s="42">
        <v>0.76139800000000002</v>
      </c>
      <c r="O8" s="42">
        <v>0.73827319999999996</v>
      </c>
      <c r="P8" s="42">
        <v>0.4269908</v>
      </c>
      <c r="R8" s="42">
        <v>0.76200780000000001</v>
      </c>
      <c r="S8" s="42">
        <v>0.73647879999999999</v>
      </c>
      <c r="T8" s="42">
        <v>0.42855359999999998</v>
      </c>
      <c r="Z8" s="46">
        <f t="shared" si="1"/>
        <v>0.99919974572438763</v>
      </c>
      <c r="AA8" s="47">
        <f t="shared" si="0"/>
        <v>1.0024364584561021</v>
      </c>
      <c r="AB8" s="48">
        <f t="shared" si="0"/>
        <v>0.99635331496456925</v>
      </c>
      <c r="AD8" s="49">
        <f t="shared" si="2"/>
        <v>0.99629481277958798</v>
      </c>
      <c r="AE8" s="49">
        <f t="shared" si="3"/>
        <v>0.99917068284195976</v>
      </c>
      <c r="AF8" s="49">
        <f t="shared" si="4"/>
        <v>1.0023860907979212</v>
      </c>
      <c r="AG8" s="50"/>
      <c r="AH8" s="51">
        <f t="shared" si="5"/>
        <v>3.7199285353648262E-3</v>
      </c>
      <c r="AI8" s="51">
        <f t="shared" si="6"/>
        <v>7.7346051848110903E-3</v>
      </c>
      <c r="AJ8" s="51">
        <f t="shared" si="7"/>
        <v>2.1063091027675373E-3</v>
      </c>
      <c r="AK8" s="73">
        <f t="shared" si="8"/>
        <v>201205</v>
      </c>
      <c r="AL8" t="str">
        <f t="shared" si="9"/>
        <v>B6_ref_2</v>
      </c>
      <c r="AM8" s="83">
        <v>-2.19025748922324</v>
      </c>
      <c r="AN8" s="83">
        <v>0.42265552747914598</v>
      </c>
      <c r="AO8" s="83">
        <v>-2.61291301670239</v>
      </c>
      <c r="AP8" s="83">
        <v>-0.88380098087204795</v>
      </c>
      <c r="AQ8" s="83">
        <v>21.5940737361231</v>
      </c>
      <c r="AR8" s="83">
        <v>42.272615580605901</v>
      </c>
      <c r="AS8" s="42"/>
      <c r="AT8" s="69"/>
      <c r="AU8" s="78">
        <f>AM8*scale_decompression!B$14+scale_decompression!B$15</f>
        <v>-1.4822951459120652</v>
      </c>
      <c r="AV8" s="78">
        <f>AN8*scale_decompression!C$14+scale_decompression!C$15</f>
        <v>-0.63444166305131089</v>
      </c>
      <c r="AW8" s="78">
        <f t="shared" si="10"/>
        <v>-0.84785348286075435</v>
      </c>
      <c r="AX8" s="78">
        <f t="shared" si="11"/>
        <v>-1.0583684044816881</v>
      </c>
      <c r="AY8" s="78">
        <f t="shared" si="12"/>
        <v>21.5940737361231</v>
      </c>
      <c r="AZ8" s="78">
        <f>AR8*scale_decompression!G$14+scale_decompression!G$15</f>
        <v>40.538337488311079</v>
      </c>
      <c r="BA8" s="69"/>
      <c r="BB8" s="69"/>
    </row>
    <row r="9" spans="1:54">
      <c r="A9">
        <v>201205</v>
      </c>
      <c r="B9" s="42">
        <v>6</v>
      </c>
      <c r="C9" s="42" t="s">
        <v>76</v>
      </c>
      <c r="D9" s="42">
        <v>0</v>
      </c>
      <c r="E9" s="42">
        <v>4.8410000000000002</v>
      </c>
      <c r="F9" s="42">
        <v>44.902999999999999</v>
      </c>
      <c r="G9" s="42">
        <v>2.5489999999999999</v>
      </c>
      <c r="H9" s="42">
        <v>4.9820000000000002</v>
      </c>
      <c r="I9" s="42">
        <v>5.1920000000000002</v>
      </c>
      <c r="J9" s="42" t="s">
        <v>65</v>
      </c>
      <c r="K9" s="42">
        <v>1550.5</v>
      </c>
      <c r="L9" s="42" t="s">
        <v>95</v>
      </c>
      <c r="M9" s="42" t="s">
        <v>96</v>
      </c>
      <c r="N9" s="42">
        <v>0.76554029999999995</v>
      </c>
      <c r="O9" s="42">
        <v>0.74014409999999997</v>
      </c>
      <c r="P9" s="42">
        <v>0.4323824</v>
      </c>
      <c r="R9" s="42">
        <v>0.76198030000000005</v>
      </c>
      <c r="S9" s="42">
        <v>0.73647640000000003</v>
      </c>
      <c r="T9" s="42">
        <v>0.42850050000000001</v>
      </c>
      <c r="Z9" s="46">
        <f t="shared" si="1"/>
        <v>1.0046720367967517</v>
      </c>
      <c r="AA9" s="47">
        <f t="shared" si="0"/>
        <v>1.004980064534315</v>
      </c>
      <c r="AB9" s="48">
        <f t="shared" si="0"/>
        <v>1.0090592659751856</v>
      </c>
      <c r="AD9" s="49">
        <f t="shared" si="2"/>
        <v>1.0099089621203003</v>
      </c>
      <c r="AE9" s="49">
        <f t="shared" si="3"/>
        <v>1.0050941512728657</v>
      </c>
      <c r="AF9" s="49">
        <f t="shared" si="4"/>
        <v>1.0057116133646442</v>
      </c>
      <c r="AH9" s="51">
        <f t="shared" si="5"/>
        <v>3.770760540076305E-3</v>
      </c>
      <c r="AI9" s="51">
        <f t="shared" si="6"/>
        <v>7.7804589017230353E-3</v>
      </c>
      <c r="AJ9" s="51">
        <f t="shared" si="7"/>
        <v>2.1132970074462343E-3</v>
      </c>
      <c r="AK9" s="73">
        <f t="shared" si="8"/>
        <v>201205</v>
      </c>
      <c r="AL9" s="66" t="str">
        <f t="shared" si="9"/>
        <v>ATM_EQ_SW_2</v>
      </c>
      <c r="AM9" s="82">
        <v>14.7204185921359</v>
      </c>
      <c r="AN9" s="82">
        <v>-4.19292836172629</v>
      </c>
      <c r="AO9" s="82">
        <v>18.913346953862199</v>
      </c>
      <c r="AP9" s="82">
        <v>5.2637451152047898</v>
      </c>
      <c r="AQ9" s="82">
        <v>23.3079288441653</v>
      </c>
      <c r="AR9" s="82">
        <v>45.6639367309728</v>
      </c>
      <c r="AS9" s="75"/>
      <c r="AU9" s="78">
        <f>AM9*scale_decompression!B$14+scale_decompression!B$15</f>
        <v>15.654087437132182</v>
      </c>
      <c r="AV9" s="78">
        <f>AN9*scale_decompression!C$14+scale_decompression!C$15</f>
        <v>-4.9634141411132422</v>
      </c>
      <c r="AW9" s="78">
        <f t="shared" si="10"/>
        <v>20.617501578245424</v>
      </c>
      <c r="AX9" s="78">
        <f t="shared" si="11"/>
        <v>5.3453366480094697</v>
      </c>
      <c r="AY9" s="78">
        <f t="shared" si="12"/>
        <v>23.3079288441653</v>
      </c>
      <c r="AZ9" s="78">
        <f>AR9*scale_decompression!G$14+scale_decompression!G$15</f>
        <v>43.808221388741295</v>
      </c>
    </row>
    <row r="10" spans="1:54">
      <c r="A10">
        <v>201205</v>
      </c>
      <c r="B10" s="42">
        <v>7</v>
      </c>
      <c r="C10" s="42" t="s">
        <v>63</v>
      </c>
      <c r="D10" s="42">
        <v>0</v>
      </c>
      <c r="E10" s="42">
        <v>-9.7609999999999992</v>
      </c>
      <c r="F10" s="42">
        <v>44.924999999999997</v>
      </c>
      <c r="G10" s="42">
        <v>2.56</v>
      </c>
      <c r="H10" s="42">
        <v>17.010000000000002</v>
      </c>
      <c r="I10" s="42">
        <v>17.718</v>
      </c>
      <c r="J10" s="42" t="s">
        <v>97</v>
      </c>
      <c r="K10" s="42">
        <v>1550.8</v>
      </c>
      <c r="L10" s="42" t="s">
        <v>98</v>
      </c>
      <c r="M10" s="42" t="s">
        <v>99</v>
      </c>
      <c r="N10" s="42">
        <v>0.75499110000000003</v>
      </c>
      <c r="O10" s="42">
        <v>0.74002369999999995</v>
      </c>
      <c r="P10" s="42">
        <v>0.4309752</v>
      </c>
      <c r="R10" s="42">
        <v>0.76196830000000004</v>
      </c>
      <c r="S10" s="42">
        <v>0.73649430000000005</v>
      </c>
      <c r="T10" s="42">
        <v>0.42850440000000001</v>
      </c>
      <c r="Z10" s="46">
        <f t="shared" si="1"/>
        <v>0.99084318862083898</v>
      </c>
      <c r="AA10" s="47">
        <f t="shared" si="0"/>
        <v>1.0047921620031546</v>
      </c>
      <c r="AB10" s="48">
        <f t="shared" si="0"/>
        <v>1.0057661018183244</v>
      </c>
      <c r="AD10" s="49">
        <f t="shared" si="2"/>
        <v>1.0059352715795371</v>
      </c>
      <c r="AE10" s="49">
        <f t="shared" si="3"/>
        <v>0.99092722925764687</v>
      </c>
      <c r="AF10" s="49">
        <f t="shared" si="4"/>
        <v>1.0049378092932522</v>
      </c>
      <c r="AH10" s="51">
        <f t="shared" si="5"/>
        <v>3.7559237220544848E-3</v>
      </c>
      <c r="AI10" s="51">
        <f t="shared" si="6"/>
        <v>7.6707924049438676E-3</v>
      </c>
      <c r="AJ10" s="51">
        <f t="shared" si="7"/>
        <v>2.1116710166485821E-3</v>
      </c>
      <c r="AK10" s="73">
        <f t="shared" si="8"/>
        <v>201205</v>
      </c>
      <c r="AL10" t="str">
        <f t="shared" si="9"/>
        <v>DI</v>
      </c>
      <c r="AM10" s="78">
        <v>12.5296145068617</v>
      </c>
      <c r="AN10" s="78">
        <v>-31.800722793578199</v>
      </c>
      <c r="AO10" s="78">
        <v>44.33033730044</v>
      </c>
      <c r="AP10" s="78">
        <v>-9.6355541433582399</v>
      </c>
      <c r="AQ10" s="78">
        <v>23.011923180081201</v>
      </c>
      <c r="AR10" s="78">
        <v>45.077829352134998</v>
      </c>
      <c r="AS10" s="75"/>
      <c r="AU10" s="78">
        <f>AM10*scale_decompression!B$14+scale_decompression!B$15</f>
        <v>13.434042727557351</v>
      </c>
      <c r="AV10" s="78">
        <f>AN10*scale_decompression!C$14+scale_decompression!C$15</f>
        <v>-30.856862325423542</v>
      </c>
      <c r="AW10" s="78">
        <f t="shared" si="10"/>
        <v>44.290905052980889</v>
      </c>
      <c r="AX10" s="78">
        <f t="shared" si="11"/>
        <v>-8.7114097989330954</v>
      </c>
      <c r="AY10" s="78">
        <f t="shared" si="12"/>
        <v>23.011923180081201</v>
      </c>
      <c r="AZ10" s="78">
        <f>AR10*scale_decompression!G$14+scale_decompression!G$15</f>
        <v>43.243101485019487</v>
      </c>
    </row>
    <row r="11" spans="1:54">
      <c r="A11">
        <v>201207</v>
      </c>
      <c r="B11" s="42">
        <v>1</v>
      </c>
      <c r="C11" s="42" t="s">
        <v>75</v>
      </c>
      <c r="D11" s="42">
        <v>0</v>
      </c>
      <c r="E11">
        <v>5.4989999999999997</v>
      </c>
      <c r="F11">
        <v>44.616</v>
      </c>
      <c r="G11">
        <v>2.407</v>
      </c>
      <c r="H11">
        <v>4.6529999999999996</v>
      </c>
      <c r="I11">
        <v>4.8600000000000003</v>
      </c>
      <c r="J11" t="s">
        <v>68</v>
      </c>
      <c r="K11" s="42">
        <v>1550.3</v>
      </c>
      <c r="L11" s="42" t="s">
        <v>105</v>
      </c>
      <c r="M11" s="42" t="s">
        <v>106</v>
      </c>
      <c r="N11">
        <v>0.76570720000000003</v>
      </c>
      <c r="O11">
        <v>0.73973610000000001</v>
      </c>
      <c r="P11">
        <v>0.43345840000000002</v>
      </c>
      <c r="R11">
        <v>0.76167949999999995</v>
      </c>
      <c r="S11">
        <v>0.73626460000000005</v>
      </c>
      <c r="T11">
        <v>0.42918780000000001</v>
      </c>
      <c r="Z11" s="46">
        <f t="shared" si="1"/>
        <v>1.0052879196564961</v>
      </c>
      <c r="AA11" s="47">
        <f t="shared" si="0"/>
        <v>1.0047150168567116</v>
      </c>
      <c r="AB11" s="48">
        <f t="shared" si="0"/>
        <v>1.0099504226354989</v>
      </c>
      <c r="AD11" s="49">
        <f t="shared" si="2"/>
        <v>1.0108187331121987</v>
      </c>
      <c r="AE11" s="49">
        <f t="shared" si="3"/>
        <v>1.0057192814133826</v>
      </c>
      <c r="AF11" s="49">
        <f t="shared" si="4"/>
        <v>1.0054625917600983</v>
      </c>
      <c r="AH11" s="51">
        <f t="shared" si="5"/>
        <v>3.7741574091857285E-3</v>
      </c>
      <c r="AI11" s="51">
        <f t="shared" si="6"/>
        <v>7.7852980497375374E-3</v>
      </c>
      <c r="AJ11" s="51">
        <f t="shared" si="7"/>
        <v>2.1127737395385329E-3</v>
      </c>
      <c r="AK11" s="73">
        <f t="shared" si="8"/>
        <v>201207</v>
      </c>
      <c r="AL11" s="66" t="str">
        <f t="shared" si="9"/>
        <v>ATM_EQ_SW_1</v>
      </c>
      <c r="AM11" s="82">
        <v>15.8309907320658</v>
      </c>
      <c r="AN11" s="82">
        <v>-3.9731856475206002</v>
      </c>
      <c r="AO11" s="82">
        <v>19.804176379586401</v>
      </c>
      <c r="AP11" s="82">
        <v>5.9289025422726001</v>
      </c>
      <c r="AQ11" s="82">
        <v>23.171307203657499</v>
      </c>
      <c r="AR11" s="82">
        <v>45.393398658799804</v>
      </c>
      <c r="AS11" s="69"/>
      <c r="AU11" s="78">
        <f>AM11*scale_decompression!B$14+scale_decompression!B$15</f>
        <v>16.779482364239044</v>
      </c>
      <c r="AV11" s="78">
        <f>AN11*scale_decompression!C$14+scale_decompression!C$15</f>
        <v>-4.7573166711320791</v>
      </c>
      <c r="AW11" s="78">
        <f t="shared" si="10"/>
        <v>21.536799035371125</v>
      </c>
      <c r="AX11" s="78">
        <f t="shared" si="11"/>
        <v>6.0110828465534825</v>
      </c>
      <c r="AY11" s="78">
        <f t="shared" si="12"/>
        <v>23.171307203657499</v>
      </c>
      <c r="AZ11" s="78">
        <f>AR11*scale_decompression!G$14+scale_decompression!G$15</f>
        <v>43.547370809445319</v>
      </c>
    </row>
    <row r="12" spans="1:54">
      <c r="A12">
        <v>201207</v>
      </c>
      <c r="B12" s="42">
        <v>2</v>
      </c>
      <c r="C12" s="42" t="s">
        <v>78</v>
      </c>
      <c r="D12" s="42">
        <v>0</v>
      </c>
      <c r="E12">
        <v>-3.9079999999999999</v>
      </c>
      <c r="F12">
        <v>32.677999999999997</v>
      </c>
      <c r="G12">
        <v>-3.52</v>
      </c>
      <c r="H12">
        <v>7.6840000000000002</v>
      </c>
      <c r="I12">
        <v>8.0129999999999999</v>
      </c>
      <c r="J12" t="s">
        <v>65</v>
      </c>
      <c r="K12" s="42">
        <v>1549.8</v>
      </c>
      <c r="L12" s="42" t="s">
        <v>107</v>
      </c>
      <c r="M12" s="42" t="s">
        <v>108</v>
      </c>
      <c r="N12">
        <v>0.75864030000000005</v>
      </c>
      <c r="O12">
        <v>0.73124239999999996</v>
      </c>
      <c r="P12">
        <v>0.42946529999999999</v>
      </c>
      <c r="R12">
        <v>0.7616368</v>
      </c>
      <c r="S12">
        <v>0.73626270000000005</v>
      </c>
      <c r="T12">
        <v>0.42925489999999999</v>
      </c>
      <c r="Z12" s="46">
        <f t="shared" si="1"/>
        <v>0.99606571006022826</v>
      </c>
      <c r="AA12" s="47">
        <f t="shared" si="0"/>
        <v>0.99318137398512774</v>
      </c>
      <c r="AB12" s="48">
        <f t="shared" si="0"/>
        <v>1.0004901516558111</v>
      </c>
      <c r="AD12" s="49">
        <f t="shared" si="2"/>
        <v>1.0011869726521643</v>
      </c>
      <c r="AE12" s="49">
        <f t="shared" si="3"/>
        <v>0.99641187878361481</v>
      </c>
      <c r="AF12" s="49">
        <f t="shared" si="4"/>
        <v>0.99378130442821833</v>
      </c>
      <c r="AH12" s="51">
        <f t="shared" si="5"/>
        <v>3.7381947000342886E-3</v>
      </c>
      <c r="AI12" s="51">
        <f t="shared" si="6"/>
        <v>7.7132492137643215E-3</v>
      </c>
      <c r="AJ12" s="51">
        <f t="shared" si="7"/>
        <v>2.0882279062862017E-3</v>
      </c>
      <c r="AK12" s="73">
        <f t="shared" si="8"/>
        <v>201207</v>
      </c>
      <c r="AL12" s="66" t="str">
        <f t="shared" si="9"/>
        <v>S2_ref_1</v>
      </c>
      <c r="AM12" s="82">
        <v>5.6303612459263199</v>
      </c>
      <c r="AN12" s="82">
        <v>-12.7369578551756</v>
      </c>
      <c r="AO12" s="82">
        <v>18.367319101101899</v>
      </c>
      <c r="AP12" s="82">
        <v>-3.55329830462462</v>
      </c>
      <c r="AQ12" s="82">
        <v>17.047650523571001</v>
      </c>
      <c r="AR12" s="82">
        <v>33.302136344730599</v>
      </c>
      <c r="AS12" s="69"/>
      <c r="AU12" s="78">
        <f>AM12*scale_decompression!B$14+scale_decompression!B$15</f>
        <v>6.4427052524679418</v>
      </c>
      <c r="AV12" s="78">
        <f>AN12*scale_decompression!C$14+scale_decompression!C$15</f>
        <v>-12.976889665931125</v>
      </c>
      <c r="AW12" s="78">
        <f t="shared" si="10"/>
        <v>19.419594918399067</v>
      </c>
      <c r="AX12" s="78">
        <f t="shared" si="11"/>
        <v>-3.2670922067315917</v>
      </c>
      <c r="AY12" s="78">
        <f t="shared" si="12"/>
        <v>17.047650523571001</v>
      </c>
      <c r="AZ12" s="78">
        <f>AR12*scale_decompression!G$14+scale_decompression!G$15</f>
        <v>31.889075347697002</v>
      </c>
    </row>
    <row r="13" spans="1:54">
      <c r="A13">
        <v>201207</v>
      </c>
      <c r="B13" s="42">
        <v>3</v>
      </c>
      <c r="C13" s="42" t="s">
        <v>82</v>
      </c>
      <c r="D13" s="42">
        <v>0</v>
      </c>
      <c r="E13">
        <v>0.13800000000000001</v>
      </c>
      <c r="F13">
        <v>44.011000000000003</v>
      </c>
      <c r="G13">
        <v>2.1080000000000001</v>
      </c>
      <c r="H13">
        <v>20.544</v>
      </c>
      <c r="I13">
        <v>21.38</v>
      </c>
      <c r="J13" t="s">
        <v>120</v>
      </c>
      <c r="K13" s="42">
        <v>1548.9</v>
      </c>
      <c r="L13" s="42" t="s">
        <v>109</v>
      </c>
      <c r="M13" s="42" t="s">
        <v>110</v>
      </c>
      <c r="N13">
        <v>0.76178389999999996</v>
      </c>
      <c r="O13">
        <v>0.73896700000000004</v>
      </c>
      <c r="P13">
        <v>0.42796810000000002</v>
      </c>
      <c r="R13">
        <v>0.76163539999999996</v>
      </c>
      <c r="S13">
        <v>0.73597829999999997</v>
      </c>
      <c r="T13">
        <v>0.4290465</v>
      </c>
      <c r="Z13" s="46">
        <f t="shared" si="1"/>
        <v>1.0001949751810382</v>
      </c>
      <c r="AA13" s="47">
        <f t="shared" si="0"/>
        <v>1.0040608534246187</v>
      </c>
      <c r="AB13" s="48">
        <f t="shared" si="0"/>
        <v>0.9974865195264383</v>
      </c>
      <c r="AD13" s="49">
        <f t="shared" si="2"/>
        <v>0.99745574081403032</v>
      </c>
      <c r="AE13" s="49">
        <f t="shared" si="3"/>
        <v>1.0001796848444418</v>
      </c>
      <c r="AF13" s="49">
        <f t="shared" si="4"/>
        <v>1.0040343543858852</v>
      </c>
      <c r="AH13" s="51">
        <f t="shared" si="5"/>
        <v>3.7242631653031056E-3</v>
      </c>
      <c r="AI13" s="51">
        <f t="shared" si="6"/>
        <v>7.7424158944865221E-3</v>
      </c>
      <c r="AJ13" s="51">
        <f t="shared" si="7"/>
        <v>2.1097725911688229E-3</v>
      </c>
      <c r="AK13" s="73">
        <f t="shared" si="8"/>
        <v>201207</v>
      </c>
      <c r="AL13" s="66" t="str">
        <f t="shared" si="9"/>
        <v>B6_ref_1</v>
      </c>
      <c r="AM13" s="82">
        <v>-0.95197073077611605</v>
      </c>
      <c r="AN13" s="82">
        <v>1.2195527286622301</v>
      </c>
      <c r="AO13" s="82">
        <v>-2.1715234594383501</v>
      </c>
      <c r="AP13" s="82">
        <v>0.13379099894305799</v>
      </c>
      <c r="AQ13" s="82">
        <v>22.459159738802899</v>
      </c>
      <c r="AR13" s="82">
        <v>43.983753381824997</v>
      </c>
      <c r="AS13" s="69"/>
      <c r="AU13" s="78">
        <f>AM13*scale_decompression!B$14+scale_decompression!B$15</f>
        <v>-0.22748099547969858</v>
      </c>
      <c r="AV13" s="78">
        <f>AN13*scale_decompression!C$14+scale_decompression!C$15</f>
        <v>0.11297104454439499</v>
      </c>
      <c r="AW13" s="78">
        <f t="shared" si="10"/>
        <v>-0.34045204002409357</v>
      </c>
      <c r="AX13" s="78">
        <f t="shared" si="11"/>
        <v>-5.7254975467651792E-2</v>
      </c>
      <c r="AY13" s="78">
        <f t="shared" si="12"/>
        <v>22.459159738802899</v>
      </c>
      <c r="AZ13" s="78">
        <f>AR13*scale_decompression!G$14+scale_decompression!G$15</f>
        <v>42.188202452299684</v>
      </c>
    </row>
    <row r="14" spans="1:54">
      <c r="A14">
        <v>201207</v>
      </c>
      <c r="B14" s="42">
        <v>13</v>
      </c>
      <c r="C14" s="42" t="s">
        <v>76</v>
      </c>
      <c r="D14" s="42">
        <v>0</v>
      </c>
      <c r="E14" s="42">
        <v>4.6219999999999999</v>
      </c>
      <c r="F14" s="42">
        <v>44.531999999999996</v>
      </c>
      <c r="G14" s="42">
        <v>2.3650000000000002</v>
      </c>
      <c r="H14" s="42">
        <v>4.851</v>
      </c>
      <c r="I14" s="42">
        <v>5.0419999999999998</v>
      </c>
      <c r="J14" s="42" t="s">
        <v>68</v>
      </c>
      <c r="K14" s="42">
        <v>1554.3</v>
      </c>
      <c r="L14" s="42" t="s">
        <v>111</v>
      </c>
      <c r="M14" s="42" t="s">
        <v>112</v>
      </c>
      <c r="N14" s="42">
        <v>0.76493789999999995</v>
      </c>
      <c r="O14" s="42">
        <v>0.73974450000000003</v>
      </c>
      <c r="P14" s="42">
        <v>0.43109039999999998</v>
      </c>
      <c r="R14" s="42">
        <v>0.76154540000000004</v>
      </c>
      <c r="S14" s="42">
        <v>0.73634109999999997</v>
      </c>
      <c r="T14" s="42">
        <v>0.42774570000000001</v>
      </c>
      <c r="Z14" s="46">
        <f t="shared" si="1"/>
        <v>1.0044547573920082</v>
      </c>
      <c r="AA14" s="47">
        <f t="shared" si="0"/>
        <v>1.0046220426918993</v>
      </c>
      <c r="AB14" s="48">
        <f t="shared" si="0"/>
        <v>1.0078193655716468</v>
      </c>
      <c r="AD14" s="49">
        <f t="shared" si="2"/>
        <v>1.0086764735022862</v>
      </c>
      <c r="AE14" s="49">
        <f t="shared" si="3"/>
        <v>1.0048805539160894</v>
      </c>
      <c r="AF14" s="49">
        <f t="shared" si="4"/>
        <v>1.0053599727245706</v>
      </c>
      <c r="AH14" s="51">
        <f t="shared" si="5"/>
        <v>3.7661587198913019E-3</v>
      </c>
      <c r="AI14" s="51">
        <f t="shared" si="6"/>
        <v>7.7788054392550566E-3</v>
      </c>
      <c r="AJ14" s="51">
        <f t="shared" si="7"/>
        <v>2.1125581066495356E-3</v>
      </c>
      <c r="AK14" s="73">
        <f t="shared" si="8"/>
        <v>201207</v>
      </c>
      <c r="AL14" s="66" t="str">
        <f t="shared" si="9"/>
        <v>ATM_EQ_SW_2</v>
      </c>
      <c r="AM14" s="84">
        <v>13.1212595032093</v>
      </c>
      <c r="AN14" s="84">
        <v>-3.0245950750757999</v>
      </c>
      <c r="AO14" s="84">
        <v>16.1458545782851</v>
      </c>
      <c r="AP14" s="84">
        <v>5.0483322140667397</v>
      </c>
      <c r="AQ14" s="84">
        <v>23.1234883652725</v>
      </c>
      <c r="AR14" s="84">
        <v>45.298715835012402</v>
      </c>
      <c r="AU14" s="78">
        <f>AM14*scale_decompression!B$14+scale_decompression!B$15</f>
        <v>14.033584399456103</v>
      </c>
      <c r="AV14" s="78">
        <f>AN14*scale_decompression!C$14+scale_decompression!C$15</f>
        <v>-3.8676302133328111</v>
      </c>
      <c r="AW14" s="78">
        <f t="shared" si="10"/>
        <v>17.901214612788912</v>
      </c>
      <c r="AX14" s="78">
        <f t="shared" si="11"/>
        <v>5.082977093061646</v>
      </c>
      <c r="AY14" s="78">
        <f t="shared" si="12"/>
        <v>23.1234883652725</v>
      </c>
      <c r="AZ14" s="78">
        <f>AR14*scale_decompression!G$14+scale_decompression!G$15</f>
        <v>43.456078411166786</v>
      </c>
    </row>
    <row r="15" spans="1:54">
      <c r="A15">
        <v>201207</v>
      </c>
      <c r="B15" s="42">
        <v>23</v>
      </c>
      <c r="C15" s="42" t="s">
        <v>113</v>
      </c>
      <c r="D15" s="42">
        <v>0</v>
      </c>
      <c r="E15" s="42">
        <v>5.383</v>
      </c>
      <c r="F15" s="42">
        <v>45.667000000000002</v>
      </c>
      <c r="G15" s="42">
        <v>2.9279999999999999</v>
      </c>
      <c r="H15" s="42">
        <v>4.6020000000000003</v>
      </c>
      <c r="I15" s="42">
        <v>4.7830000000000004</v>
      </c>
      <c r="J15" s="42" t="s">
        <v>66</v>
      </c>
      <c r="K15" s="42">
        <v>1551.9</v>
      </c>
      <c r="L15" s="42" t="s">
        <v>114</v>
      </c>
      <c r="M15" s="42" t="s">
        <v>115</v>
      </c>
      <c r="N15" s="42">
        <v>0.76559560000000004</v>
      </c>
      <c r="O15" s="42">
        <v>0.74048069999999999</v>
      </c>
      <c r="P15" s="42">
        <v>0.43215559999999997</v>
      </c>
      <c r="R15" s="42">
        <v>0.76163060000000005</v>
      </c>
      <c r="S15" s="42">
        <v>0.73627100000000001</v>
      </c>
      <c r="T15" s="42">
        <v>0.42802899999999999</v>
      </c>
      <c r="Z15" s="46">
        <f t="shared" si="1"/>
        <v>1.0052059357909202</v>
      </c>
      <c r="AA15" s="47">
        <f t="shared" si="0"/>
        <v>1.0057175958308828</v>
      </c>
      <c r="AB15" s="48">
        <f t="shared" si="0"/>
        <v>1.009640935544087</v>
      </c>
      <c r="AD15" s="49">
        <f t="shared" si="2"/>
        <v>1.0105121315250749</v>
      </c>
      <c r="AE15" s="49">
        <f t="shared" si="3"/>
        <v>1.0056387310168626</v>
      </c>
      <c r="AF15" s="49">
        <f t="shared" si="4"/>
        <v>1.0064676550191509</v>
      </c>
      <c r="AH15" s="51">
        <f t="shared" si="5"/>
        <v>3.7730126315774341E-3</v>
      </c>
      <c r="AI15" s="51">
        <f t="shared" si="6"/>
        <v>7.7846745071083745E-3</v>
      </c>
      <c r="AJ15" s="51">
        <f t="shared" si="7"/>
        <v>2.1148856741621614E-3</v>
      </c>
      <c r="AK15" s="73">
        <f t="shared" si="8"/>
        <v>201207</v>
      </c>
      <c r="AL15" t="str">
        <f t="shared" si="9"/>
        <v>ATM_EQ_SW_3</v>
      </c>
      <c r="AM15" s="83">
        <v>15.3661695705781</v>
      </c>
      <c r="AN15" s="83">
        <v>-3.7328175302236501</v>
      </c>
      <c r="AO15" s="83">
        <v>19.0989871008017</v>
      </c>
      <c r="AP15" s="83">
        <v>5.8166760201772103</v>
      </c>
      <c r="AQ15" s="83">
        <v>23.703556787671602</v>
      </c>
      <c r="AR15" s="83">
        <v>46.447550009369102</v>
      </c>
      <c r="AU15" s="78">
        <f>AM15*scale_decompression!B$14+scale_decompression!B$15</f>
        <v>16.308457242734377</v>
      </c>
      <c r="AV15" s="78">
        <f>AN15*scale_decompression!C$14+scale_decompression!C$15</f>
        <v>-4.5318745625365429</v>
      </c>
      <c r="AW15" s="78">
        <f t="shared" si="10"/>
        <v>20.840331805270921</v>
      </c>
      <c r="AX15" s="78">
        <f t="shared" si="11"/>
        <v>5.8882913400989167</v>
      </c>
      <c r="AY15" s="78">
        <f t="shared" si="12"/>
        <v>23.703556787671602</v>
      </c>
      <c r="AZ15" s="78">
        <f>AR15*scale_decompression!G$14+scale_decompression!G$15</f>
        <v>44.563774852887327</v>
      </c>
    </row>
    <row r="16" spans="1:54">
      <c r="A16">
        <v>201207</v>
      </c>
      <c r="B16" s="42">
        <v>24</v>
      </c>
      <c r="C16" s="42" t="s">
        <v>88</v>
      </c>
      <c r="D16" s="42">
        <v>0</v>
      </c>
      <c r="E16" s="42">
        <v>-4.0019999999999998</v>
      </c>
      <c r="F16" s="42">
        <v>33.719000000000001</v>
      </c>
      <c r="G16" s="42">
        <v>-3.0019999999999998</v>
      </c>
      <c r="H16" s="42">
        <v>8.2829999999999995</v>
      </c>
      <c r="I16" s="42">
        <v>8.6029999999999998</v>
      </c>
      <c r="J16" s="42" t="s">
        <v>83</v>
      </c>
      <c r="K16" s="42">
        <v>1551</v>
      </c>
      <c r="L16" s="42" t="s">
        <v>116</v>
      </c>
      <c r="M16" s="42" t="s">
        <v>117</v>
      </c>
      <c r="N16" s="42">
        <v>0.75863199999999997</v>
      </c>
      <c r="O16" s="42">
        <v>0.73199060000000005</v>
      </c>
      <c r="P16" s="42">
        <v>0.42838850000000001</v>
      </c>
      <c r="R16" s="42">
        <v>0.76167569999999996</v>
      </c>
      <c r="S16" s="42">
        <v>0.73628070000000001</v>
      </c>
      <c r="T16" s="42">
        <v>0.42812329999999998</v>
      </c>
      <c r="Z16" s="46">
        <f t="shared" si="1"/>
        <v>0.99600394236024603</v>
      </c>
      <c r="AA16" s="47">
        <f t="shared" si="0"/>
        <v>0.99417328201051591</v>
      </c>
      <c r="AB16" s="48">
        <f t="shared" si="0"/>
        <v>1.0006194477151793</v>
      </c>
      <c r="AD16" s="49">
        <f t="shared" si="2"/>
        <v>1.0012823781807745</v>
      </c>
      <c r="AE16" s="49">
        <f t="shared" si="3"/>
        <v>0.99633327484903467</v>
      </c>
      <c r="AF16" s="49">
        <f t="shared" si="4"/>
        <v>0.99474403428411884</v>
      </c>
      <c r="AH16" s="51">
        <f t="shared" si="5"/>
        <v>3.7385509216503769E-3</v>
      </c>
      <c r="AI16" s="51">
        <f t="shared" si="6"/>
        <v>7.7126407387455983E-3</v>
      </c>
      <c r="AJ16" s="51">
        <f t="shared" si="7"/>
        <v>2.0902508859320735E-3</v>
      </c>
      <c r="AK16" s="73">
        <f t="shared" si="8"/>
        <v>201207</v>
      </c>
      <c r="AL16" t="str">
        <f t="shared" si="9"/>
        <v>S2_ref_2</v>
      </c>
      <c r="AM16" s="83">
        <v>5.7119699629923302</v>
      </c>
      <c r="AN16" s="83">
        <v>-13.036924129201299</v>
      </c>
      <c r="AO16" s="83">
        <v>18.748894092193702</v>
      </c>
      <c r="AP16" s="83">
        <v>-3.6624770831045002</v>
      </c>
      <c r="AQ16" s="83">
        <v>17.560394819866399</v>
      </c>
      <c r="AR16" s="83">
        <v>34.311946735499298</v>
      </c>
      <c r="AU16" s="78">
        <f>AM16*scale_decompression!B$14+scale_decompression!B$15</f>
        <v>6.5254031996716098</v>
      </c>
      <c r="AV16" s="78">
        <f>AN16*scale_decompression!C$14+scale_decompression!C$15</f>
        <v>-13.258229096818942</v>
      </c>
      <c r="AW16" s="78">
        <f t="shared" si="10"/>
        <v>19.783632296490552</v>
      </c>
      <c r="AX16" s="78">
        <f t="shared" si="11"/>
        <v>-3.3664129485736662</v>
      </c>
      <c r="AY16" s="78">
        <f t="shared" si="12"/>
        <v>17.560394819866399</v>
      </c>
      <c r="AZ16" s="78">
        <f>AR16*scale_decompression!G$14+scale_decompression!G$15</f>
        <v>32.862726203176869</v>
      </c>
    </row>
    <row r="17" spans="1:52">
      <c r="A17">
        <v>201207</v>
      </c>
      <c r="B17" s="42">
        <v>25</v>
      </c>
      <c r="C17" s="42" t="s">
        <v>63</v>
      </c>
      <c r="D17" s="42">
        <v>0</v>
      </c>
      <c r="E17" s="42">
        <v>-7.13</v>
      </c>
      <c r="F17" s="42">
        <v>44.149000000000001</v>
      </c>
      <c r="G17" s="42">
        <v>2.1760000000000002</v>
      </c>
      <c r="H17" s="42">
        <v>13.6</v>
      </c>
      <c r="I17" s="42">
        <v>14.154</v>
      </c>
      <c r="J17" s="42" t="s">
        <v>83</v>
      </c>
      <c r="K17" s="42">
        <v>1551.2</v>
      </c>
      <c r="L17" s="42" t="s">
        <v>118</v>
      </c>
      <c r="M17" s="42" t="s">
        <v>119</v>
      </c>
      <c r="N17" s="42">
        <v>0.75660369999999999</v>
      </c>
      <c r="O17" s="42">
        <v>0.73928139999999998</v>
      </c>
      <c r="P17" s="42">
        <v>0.43062440000000002</v>
      </c>
      <c r="R17" s="42">
        <v>0.76169560000000003</v>
      </c>
      <c r="S17" s="42">
        <v>0.73627120000000001</v>
      </c>
      <c r="T17" s="42">
        <v>0.42825439999999998</v>
      </c>
      <c r="Z17" s="46">
        <f t="shared" si="1"/>
        <v>0.99331504606302035</v>
      </c>
      <c r="AA17" s="47">
        <f t="shared" si="0"/>
        <v>1.0040884391512257</v>
      </c>
      <c r="AB17" s="48">
        <f t="shared" si="0"/>
        <v>1.0055340937536195</v>
      </c>
      <c r="AD17" s="49">
        <f t="shared" si="2"/>
        <v>1.0058961962525363</v>
      </c>
      <c r="AE17" s="49">
        <f t="shared" si="3"/>
        <v>0.99349493237592013</v>
      </c>
      <c r="AF17" s="49">
        <f t="shared" si="4"/>
        <v>1.0044001925480899</v>
      </c>
      <c r="AH17" s="51">
        <f t="shared" si="5"/>
        <v>3.7557778240511282E-3</v>
      </c>
      <c r="AI17" s="51">
        <f>AE17*$W$3</f>
        <v>7.6906690588456452E-3</v>
      </c>
      <c r="AJ17" s="51">
        <f t="shared" si="7"/>
        <v>2.1105413251509336E-3</v>
      </c>
      <c r="AK17" s="73">
        <f t="shared" si="8"/>
        <v>201207</v>
      </c>
      <c r="AL17" s="66" t="str">
        <f t="shared" si="9"/>
        <v>DI</v>
      </c>
      <c r="AM17" s="84">
        <v>11.943231846484601</v>
      </c>
      <c r="AN17" s="84">
        <v>-25.7762967852962</v>
      </c>
      <c r="AO17" s="84">
        <v>37.719528631780797</v>
      </c>
      <c r="AP17" s="84">
        <v>-6.9165324694058299</v>
      </c>
      <c r="AQ17" s="84">
        <v>22.706668195684699</v>
      </c>
      <c r="AR17" s="84">
        <v>44.473574396293898</v>
      </c>
      <c r="AU17" s="78">
        <f>AM17*scale_decompression!B$14+scale_decompression!B$15</f>
        <v>12.839833627936441</v>
      </c>
      <c r="AV17" s="78">
        <f>AN17*scale_decompression!C$14+scale_decompression!C$15</f>
        <v>-25.206531833767624</v>
      </c>
      <c r="AW17" s="78">
        <f t="shared" si="10"/>
        <v>38.046365461704063</v>
      </c>
      <c r="AX17" s="78">
        <f t="shared" si="11"/>
        <v>-6.1833491029155914</v>
      </c>
      <c r="AY17" s="78">
        <f t="shared" si="12"/>
        <v>22.706668195684699</v>
      </c>
      <c r="AZ17" s="78">
        <f>AR17*scale_decompression!G$14+scale_decompression!G$15</f>
        <v>42.660483837131366</v>
      </c>
    </row>
    <row r="18" spans="1:52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R18" s="42"/>
      <c r="S18" s="42"/>
      <c r="T18" s="42"/>
      <c r="Z18" s="46" t="e">
        <f t="shared" si="1"/>
        <v>#DIV/0!</v>
      </c>
      <c r="AA18" s="47" t="e">
        <f t="shared" si="0"/>
        <v>#DIV/0!</v>
      </c>
      <c r="AB18" s="48" t="e">
        <f t="shared" si="0"/>
        <v>#DIV/0!</v>
      </c>
      <c r="AD18" s="49" t="e">
        <f t="shared" si="2"/>
        <v>#DIV/0!</v>
      </c>
      <c r="AE18" s="49" t="e">
        <f t="shared" si="3"/>
        <v>#DIV/0!</v>
      </c>
      <c r="AF18" s="49" t="e">
        <f t="shared" si="4"/>
        <v>#DIV/0!</v>
      </c>
      <c r="AH18" s="51" t="e">
        <f t="shared" si="5"/>
        <v>#DIV/0!</v>
      </c>
      <c r="AI18" s="51" t="e">
        <f t="shared" ref="AI18:AI24" si="13">AE18*$W$3</f>
        <v>#DIV/0!</v>
      </c>
      <c r="AJ18" s="51" t="e">
        <f t="shared" si="7"/>
        <v>#DIV/0!</v>
      </c>
      <c r="AK18" s="76"/>
      <c r="AL18" s="74"/>
      <c r="AM18" s="74"/>
      <c r="AN18" s="74"/>
      <c r="AO18" s="74"/>
      <c r="AP18" s="74"/>
      <c r="AQ18" s="74"/>
      <c r="AR18" s="74"/>
      <c r="AS18" s="71"/>
    </row>
    <row r="19" spans="1:52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R19" s="42"/>
      <c r="S19" s="42"/>
      <c r="T19" s="42"/>
      <c r="Z19" s="46" t="e">
        <f t="shared" si="1"/>
        <v>#DIV/0!</v>
      </c>
      <c r="AA19" s="47" t="e">
        <f t="shared" si="1"/>
        <v>#DIV/0!</v>
      </c>
      <c r="AB19" s="48" t="e">
        <f t="shared" si="1"/>
        <v>#DIV/0!</v>
      </c>
      <c r="AD19" s="49" t="e">
        <f t="shared" si="2"/>
        <v>#DIV/0!</v>
      </c>
      <c r="AE19" s="49" t="e">
        <f t="shared" si="3"/>
        <v>#DIV/0!</v>
      </c>
      <c r="AF19" s="49" t="e">
        <f t="shared" si="4"/>
        <v>#DIV/0!</v>
      </c>
      <c r="AH19" s="51" t="e">
        <f t="shared" si="5"/>
        <v>#DIV/0!</v>
      </c>
      <c r="AI19" s="51" t="e">
        <f t="shared" si="13"/>
        <v>#DIV/0!</v>
      </c>
      <c r="AJ19" s="51" t="e">
        <f t="shared" si="7"/>
        <v>#DIV/0!</v>
      </c>
      <c r="AK19" s="76"/>
      <c r="AL19" s="74"/>
      <c r="AM19" s="74"/>
      <c r="AN19" s="74"/>
      <c r="AO19" s="74"/>
      <c r="AP19" s="74"/>
      <c r="AQ19" s="74"/>
      <c r="AR19" s="74"/>
      <c r="AS19" s="71"/>
    </row>
    <row r="20" spans="1:52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R20" s="42"/>
      <c r="S20" s="42"/>
      <c r="T20" s="42"/>
      <c r="Z20" s="46" t="e">
        <f t="shared" si="1"/>
        <v>#DIV/0!</v>
      </c>
      <c r="AA20" s="47" t="e">
        <f t="shared" si="1"/>
        <v>#DIV/0!</v>
      </c>
      <c r="AB20" s="48" t="e">
        <f t="shared" si="1"/>
        <v>#DIV/0!</v>
      </c>
      <c r="AD20" s="49" t="e">
        <f t="shared" si="2"/>
        <v>#DIV/0!</v>
      </c>
      <c r="AE20" s="49" t="e">
        <f t="shared" si="3"/>
        <v>#DIV/0!</v>
      </c>
      <c r="AF20" s="49" t="e">
        <f t="shared" si="4"/>
        <v>#DIV/0!</v>
      </c>
      <c r="AH20" s="51" t="e">
        <f t="shared" si="5"/>
        <v>#DIV/0!</v>
      </c>
      <c r="AI20" s="51" t="e">
        <f t="shared" si="13"/>
        <v>#DIV/0!</v>
      </c>
      <c r="AJ20" s="51" t="e">
        <f t="shared" si="7"/>
        <v>#DIV/0!</v>
      </c>
      <c r="AK20" s="76"/>
      <c r="AL20" s="74"/>
      <c r="AM20" s="74"/>
      <c r="AN20" s="74"/>
      <c r="AO20" s="74"/>
      <c r="AP20" s="74"/>
      <c r="AQ20" s="74"/>
      <c r="AR20" s="74"/>
      <c r="AS20" s="71"/>
    </row>
    <row r="21" spans="1:52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R21" s="42"/>
      <c r="S21" s="42"/>
      <c r="T21" s="42"/>
      <c r="Z21" s="46" t="e">
        <f t="shared" si="1"/>
        <v>#DIV/0!</v>
      </c>
      <c r="AA21" s="47" t="e">
        <f t="shared" si="1"/>
        <v>#DIV/0!</v>
      </c>
      <c r="AB21" s="48" t="e">
        <f t="shared" si="1"/>
        <v>#DIV/0!</v>
      </c>
      <c r="AD21" s="49" t="e">
        <f t="shared" si="2"/>
        <v>#DIV/0!</v>
      </c>
      <c r="AE21" s="49" t="e">
        <f t="shared" si="3"/>
        <v>#DIV/0!</v>
      </c>
      <c r="AF21" s="49" t="e">
        <f t="shared" si="4"/>
        <v>#DIV/0!</v>
      </c>
      <c r="AH21" s="51" t="e">
        <f t="shared" si="5"/>
        <v>#DIV/0!</v>
      </c>
      <c r="AI21" s="51" t="e">
        <f t="shared" si="13"/>
        <v>#DIV/0!</v>
      </c>
      <c r="AJ21" s="51" t="e">
        <f t="shared" si="7"/>
        <v>#DIV/0!</v>
      </c>
      <c r="AK21" s="76"/>
      <c r="AL21" s="74"/>
      <c r="AM21" s="74"/>
      <c r="AN21" s="74"/>
      <c r="AO21" s="74"/>
      <c r="AP21" s="74"/>
      <c r="AQ21" s="74"/>
      <c r="AR21" s="74"/>
      <c r="AS21" s="71"/>
    </row>
    <row r="22" spans="1:52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R22" s="42"/>
      <c r="S22" s="42"/>
      <c r="T22" s="42"/>
      <c r="Z22" s="46" t="e">
        <f t="shared" si="1"/>
        <v>#DIV/0!</v>
      </c>
      <c r="AA22" s="47" t="e">
        <f t="shared" si="1"/>
        <v>#DIV/0!</v>
      </c>
      <c r="AB22" s="48" t="e">
        <f t="shared" si="1"/>
        <v>#DIV/0!</v>
      </c>
      <c r="AD22" s="49" t="e">
        <f t="shared" si="2"/>
        <v>#DIV/0!</v>
      </c>
      <c r="AE22" s="49" t="e">
        <f t="shared" si="3"/>
        <v>#DIV/0!</v>
      </c>
      <c r="AF22" s="49" t="e">
        <f t="shared" si="4"/>
        <v>#DIV/0!</v>
      </c>
      <c r="AH22" s="51" t="e">
        <f t="shared" si="5"/>
        <v>#DIV/0!</v>
      </c>
      <c r="AI22" s="51" t="e">
        <f t="shared" si="13"/>
        <v>#DIV/0!</v>
      </c>
      <c r="AJ22" s="51" t="e">
        <f t="shared" si="7"/>
        <v>#DIV/0!</v>
      </c>
      <c r="AK22" s="76"/>
      <c r="AL22" s="74"/>
      <c r="AM22" s="74"/>
      <c r="AN22" s="74"/>
      <c r="AO22" s="74"/>
      <c r="AP22" s="74"/>
      <c r="AQ22" s="74"/>
      <c r="AR22" s="74"/>
      <c r="AS22" s="71"/>
    </row>
    <row r="23" spans="1:52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R23" s="42"/>
      <c r="S23" s="42"/>
      <c r="T23" s="42"/>
      <c r="Z23" s="46" t="e">
        <f t="shared" si="1"/>
        <v>#DIV/0!</v>
      </c>
      <c r="AA23" s="47" t="e">
        <f t="shared" si="1"/>
        <v>#DIV/0!</v>
      </c>
      <c r="AB23" s="48" t="e">
        <f t="shared" si="1"/>
        <v>#DIV/0!</v>
      </c>
      <c r="AD23" s="49" t="e">
        <f t="shared" si="2"/>
        <v>#DIV/0!</v>
      </c>
      <c r="AE23" s="49" t="e">
        <f t="shared" si="3"/>
        <v>#DIV/0!</v>
      </c>
      <c r="AF23" s="49" t="e">
        <f t="shared" si="4"/>
        <v>#DIV/0!</v>
      </c>
      <c r="AH23" s="51" t="e">
        <f t="shared" si="5"/>
        <v>#DIV/0!</v>
      </c>
      <c r="AI23" s="51" t="e">
        <f t="shared" si="13"/>
        <v>#DIV/0!</v>
      </c>
      <c r="AJ23" s="51" t="e">
        <f t="shared" si="7"/>
        <v>#DIV/0!</v>
      </c>
      <c r="AK23" s="76"/>
      <c r="AL23" s="74"/>
      <c r="AM23" s="74"/>
      <c r="AN23" s="74"/>
      <c r="AO23" s="74"/>
      <c r="AP23" s="74"/>
      <c r="AQ23" s="74"/>
      <c r="AR23" s="74"/>
      <c r="AS23" s="71"/>
    </row>
    <row r="24" spans="1:52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R24" s="42"/>
      <c r="S24" s="42"/>
      <c r="T24" s="42"/>
      <c r="Z24" s="46" t="e">
        <f t="shared" si="1"/>
        <v>#DIV/0!</v>
      </c>
      <c r="AA24" s="47" t="e">
        <f t="shared" si="1"/>
        <v>#DIV/0!</v>
      </c>
      <c r="AB24" s="48" t="e">
        <f t="shared" si="1"/>
        <v>#DIV/0!</v>
      </c>
      <c r="AD24" s="49" t="e">
        <f t="shared" si="2"/>
        <v>#DIV/0!</v>
      </c>
      <c r="AE24" s="49" t="e">
        <f t="shared" si="3"/>
        <v>#DIV/0!</v>
      </c>
      <c r="AF24" s="49" t="e">
        <f t="shared" si="4"/>
        <v>#DIV/0!</v>
      </c>
      <c r="AH24" s="51" t="e">
        <f t="shared" si="5"/>
        <v>#DIV/0!</v>
      </c>
      <c r="AI24" s="51" t="e">
        <f t="shared" si="13"/>
        <v>#DIV/0!</v>
      </c>
      <c r="AJ24" s="51" t="e">
        <f t="shared" si="7"/>
        <v>#DIV/0!</v>
      </c>
      <c r="AK24" s="76"/>
      <c r="AL24" s="74"/>
      <c r="AM24" s="74"/>
      <c r="AN24" s="74"/>
      <c r="AO24" s="74"/>
      <c r="AP24" s="74"/>
      <c r="AQ24" s="74"/>
      <c r="AR24" s="74"/>
      <c r="AS24" s="71"/>
    </row>
    <row r="25" spans="1:52"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8"/>
      <c r="N25" s="67"/>
      <c r="O25" s="67"/>
      <c r="P25" s="67"/>
      <c r="R25" s="42"/>
      <c r="S25" s="42"/>
      <c r="T25" s="42"/>
      <c r="Z25" s="46" t="e">
        <f t="shared" si="1"/>
        <v>#DIV/0!</v>
      </c>
      <c r="AA25" s="47" t="e">
        <f t="shared" si="1"/>
        <v>#DIV/0!</v>
      </c>
      <c r="AB25" s="48" t="e">
        <f t="shared" si="1"/>
        <v>#DIV/0!</v>
      </c>
      <c r="AD25" s="49" t="e">
        <f t="shared" ref="AD25" si="14">$V$7*(20-H25)+AB25</f>
        <v>#DIV/0!</v>
      </c>
      <c r="AE25" s="49" t="e">
        <f t="shared" ref="AE25" si="15">$W$7*(20-H25)+Z25</f>
        <v>#DIV/0!</v>
      </c>
      <c r="AF25" s="49" t="e">
        <f t="shared" ref="AF25" si="16">$X$7*(20-H25)+AA25</f>
        <v>#DIV/0!</v>
      </c>
      <c r="AH25" s="51" t="e">
        <f t="shared" ref="AH25" si="17">AD25*$V$3</f>
        <v>#DIV/0!</v>
      </c>
      <c r="AI25" s="51" t="e">
        <f t="shared" ref="AI25" si="18">AE25*$W$3</f>
        <v>#DIV/0!</v>
      </c>
      <c r="AJ25" s="51" t="e">
        <f t="shared" ref="AJ25" si="19">AF25*$X$3</f>
        <v>#DIV/0!</v>
      </c>
      <c r="AK25" s="76"/>
      <c r="AL25" s="74"/>
      <c r="AM25" s="74"/>
      <c r="AN25" s="74"/>
      <c r="AO25" s="74"/>
      <c r="AP25" s="74"/>
      <c r="AQ25" s="74"/>
      <c r="AR25" s="74"/>
      <c r="AS25" s="71"/>
    </row>
    <row r="26" spans="1:52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R26" s="42"/>
      <c r="S26" s="42"/>
      <c r="T26" s="42"/>
      <c r="Z26" s="46" t="e">
        <f t="shared" si="1"/>
        <v>#DIV/0!</v>
      </c>
      <c r="AA26" s="47" t="e">
        <f t="shared" ref="AA26:AA32" si="20">O26/S26</f>
        <v>#DIV/0!</v>
      </c>
      <c r="AB26" s="48" t="e">
        <f t="shared" ref="AB26:AB32" si="21">P26/T26</f>
        <v>#DIV/0!</v>
      </c>
      <c r="AD26" s="49" t="e">
        <f t="shared" ref="AD26:AD32" si="22">$V$7*(20-H26)+AB26</f>
        <v>#DIV/0!</v>
      </c>
      <c r="AE26" s="49" t="e">
        <f t="shared" ref="AE26:AE32" si="23">$W$7*(20-H26)+Z26</f>
        <v>#DIV/0!</v>
      </c>
      <c r="AF26" s="49" t="e">
        <f t="shared" ref="AF26:AF32" si="24">$X$7*(20-H26)+AA26</f>
        <v>#DIV/0!</v>
      </c>
      <c r="AH26" s="51" t="e">
        <f t="shared" ref="AH26:AH32" si="25">AD26*$V$3</f>
        <v>#DIV/0!</v>
      </c>
      <c r="AI26" s="51" t="e">
        <f t="shared" ref="AI26:AI32" si="26">AE26*$W$3</f>
        <v>#DIV/0!</v>
      </c>
      <c r="AJ26" s="51" t="e">
        <f t="shared" ref="AJ26:AJ32" si="27">AF26*$X$3</f>
        <v>#DIV/0!</v>
      </c>
      <c r="AK26" s="76"/>
      <c r="AL26" s="74"/>
      <c r="AM26" s="74"/>
      <c r="AN26" s="74"/>
      <c r="AO26" s="74"/>
      <c r="AP26" s="74"/>
      <c r="AQ26" s="74"/>
      <c r="AR26" s="74"/>
      <c r="AS26" s="71"/>
    </row>
    <row r="27" spans="1:52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R27" s="42"/>
      <c r="S27" s="42"/>
      <c r="T27" s="42"/>
      <c r="Z27" s="46" t="e">
        <f t="shared" si="1"/>
        <v>#DIV/0!</v>
      </c>
      <c r="AA27" s="47" t="e">
        <f t="shared" si="20"/>
        <v>#DIV/0!</v>
      </c>
      <c r="AB27" s="48" t="e">
        <f t="shared" si="21"/>
        <v>#DIV/0!</v>
      </c>
      <c r="AD27" s="49" t="e">
        <f t="shared" si="22"/>
        <v>#DIV/0!</v>
      </c>
      <c r="AE27" s="49" t="e">
        <f t="shared" si="23"/>
        <v>#DIV/0!</v>
      </c>
      <c r="AF27" s="49" t="e">
        <f t="shared" si="24"/>
        <v>#DIV/0!</v>
      </c>
      <c r="AH27" s="51" t="e">
        <f t="shared" si="25"/>
        <v>#DIV/0!</v>
      </c>
      <c r="AI27" s="51" t="e">
        <f t="shared" si="26"/>
        <v>#DIV/0!</v>
      </c>
      <c r="AJ27" s="51" t="e">
        <f t="shared" si="27"/>
        <v>#DIV/0!</v>
      </c>
      <c r="AK27" s="76"/>
      <c r="AL27" s="74"/>
      <c r="AM27" s="74"/>
      <c r="AN27" s="74"/>
      <c r="AO27" s="74"/>
      <c r="AP27" s="74"/>
      <c r="AQ27" s="74"/>
      <c r="AR27" s="74"/>
      <c r="AS27" s="71"/>
    </row>
    <row r="28" spans="1:52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R28" s="42"/>
      <c r="S28" s="42"/>
      <c r="T28" s="42"/>
      <c r="Z28" s="46" t="e">
        <f t="shared" si="1"/>
        <v>#DIV/0!</v>
      </c>
      <c r="AA28" s="47" t="e">
        <f t="shared" si="20"/>
        <v>#DIV/0!</v>
      </c>
      <c r="AB28" s="48" t="e">
        <f t="shared" si="21"/>
        <v>#DIV/0!</v>
      </c>
      <c r="AD28" s="49" t="e">
        <f t="shared" si="22"/>
        <v>#DIV/0!</v>
      </c>
      <c r="AE28" s="49" t="e">
        <f t="shared" si="23"/>
        <v>#DIV/0!</v>
      </c>
      <c r="AF28" s="49" t="e">
        <f t="shared" si="24"/>
        <v>#DIV/0!</v>
      </c>
      <c r="AH28" s="51" t="e">
        <f t="shared" si="25"/>
        <v>#DIV/0!</v>
      </c>
      <c r="AI28" s="51" t="e">
        <f t="shared" si="26"/>
        <v>#DIV/0!</v>
      </c>
      <c r="AJ28" s="51" t="e">
        <f t="shared" si="27"/>
        <v>#DIV/0!</v>
      </c>
      <c r="AK28" s="76"/>
      <c r="AL28" s="74"/>
      <c r="AM28" s="74"/>
      <c r="AN28" s="74"/>
      <c r="AO28" s="74"/>
      <c r="AP28" s="74"/>
      <c r="AQ28" s="74"/>
      <c r="AR28" s="74"/>
      <c r="AS28" s="71"/>
    </row>
    <row r="29" spans="1:52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R29" s="42"/>
      <c r="S29" s="42"/>
      <c r="T29" s="42"/>
      <c r="Z29" s="46" t="e">
        <f t="shared" si="1"/>
        <v>#DIV/0!</v>
      </c>
      <c r="AA29" s="47" t="e">
        <f t="shared" si="20"/>
        <v>#DIV/0!</v>
      </c>
      <c r="AB29" s="48" t="e">
        <f t="shared" si="21"/>
        <v>#DIV/0!</v>
      </c>
      <c r="AD29" s="49" t="e">
        <f t="shared" si="22"/>
        <v>#DIV/0!</v>
      </c>
      <c r="AE29" s="49" t="e">
        <f t="shared" si="23"/>
        <v>#DIV/0!</v>
      </c>
      <c r="AF29" s="49" t="e">
        <f t="shared" si="24"/>
        <v>#DIV/0!</v>
      </c>
      <c r="AH29" s="51" t="e">
        <f t="shared" si="25"/>
        <v>#DIV/0!</v>
      </c>
      <c r="AI29" s="51" t="e">
        <f t="shared" si="26"/>
        <v>#DIV/0!</v>
      </c>
      <c r="AJ29" s="51" t="e">
        <f t="shared" si="27"/>
        <v>#DIV/0!</v>
      </c>
      <c r="AK29" s="76"/>
      <c r="AL29" s="74"/>
      <c r="AM29" s="74"/>
      <c r="AN29" s="74"/>
      <c r="AO29" s="74"/>
      <c r="AP29" s="74"/>
      <c r="AQ29" s="74"/>
      <c r="AR29" s="74"/>
      <c r="AS29" s="71"/>
    </row>
    <row r="30" spans="1:52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R30" s="42"/>
      <c r="S30" s="42"/>
      <c r="T30" s="42"/>
      <c r="Z30" s="46" t="e">
        <f t="shared" si="1"/>
        <v>#DIV/0!</v>
      </c>
      <c r="AA30" s="47" t="e">
        <f t="shared" si="20"/>
        <v>#DIV/0!</v>
      </c>
      <c r="AB30" s="48" t="e">
        <f t="shared" si="21"/>
        <v>#DIV/0!</v>
      </c>
      <c r="AD30" s="49" t="e">
        <f t="shared" si="22"/>
        <v>#DIV/0!</v>
      </c>
      <c r="AE30" s="49" t="e">
        <f t="shared" si="23"/>
        <v>#DIV/0!</v>
      </c>
      <c r="AF30" s="49" t="e">
        <f t="shared" si="24"/>
        <v>#DIV/0!</v>
      </c>
      <c r="AH30" s="51" t="e">
        <f t="shared" si="25"/>
        <v>#DIV/0!</v>
      </c>
      <c r="AI30" s="51" t="e">
        <f t="shared" si="26"/>
        <v>#DIV/0!</v>
      </c>
      <c r="AJ30" s="51" t="e">
        <f t="shared" si="27"/>
        <v>#DIV/0!</v>
      </c>
      <c r="AK30" s="76"/>
      <c r="AL30" s="74"/>
      <c r="AM30" s="71"/>
      <c r="AN30" s="71"/>
      <c r="AO30" s="71"/>
      <c r="AP30" s="71"/>
      <c r="AQ30" s="71"/>
      <c r="AR30" s="71"/>
      <c r="AS30" s="71"/>
    </row>
    <row r="31" spans="1:52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R31" s="42"/>
      <c r="S31" s="42"/>
      <c r="T31" s="42"/>
      <c r="Z31" s="46" t="e">
        <f t="shared" si="1"/>
        <v>#DIV/0!</v>
      </c>
      <c r="AA31" s="47" t="e">
        <f t="shared" si="20"/>
        <v>#DIV/0!</v>
      </c>
      <c r="AB31" s="48" t="e">
        <f t="shared" si="21"/>
        <v>#DIV/0!</v>
      </c>
      <c r="AD31" s="49" t="e">
        <f t="shared" si="22"/>
        <v>#DIV/0!</v>
      </c>
      <c r="AE31" s="49" t="e">
        <f t="shared" si="23"/>
        <v>#DIV/0!</v>
      </c>
      <c r="AF31" s="49" t="e">
        <f t="shared" si="24"/>
        <v>#DIV/0!</v>
      </c>
      <c r="AH31" s="51" t="e">
        <f t="shared" si="25"/>
        <v>#DIV/0!</v>
      </c>
      <c r="AI31" s="51" t="e">
        <f t="shared" si="26"/>
        <v>#DIV/0!</v>
      </c>
      <c r="AJ31" s="51" t="e">
        <f t="shared" si="27"/>
        <v>#DIV/0!</v>
      </c>
      <c r="AK31" s="76"/>
      <c r="AL31" s="74"/>
      <c r="AM31" s="71"/>
      <c r="AN31" s="71"/>
      <c r="AO31" s="71"/>
      <c r="AP31" s="71"/>
      <c r="AQ31" s="71"/>
      <c r="AR31" s="71"/>
      <c r="AS31" s="71"/>
    </row>
    <row r="32" spans="1:52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R32" s="42"/>
      <c r="S32" s="42"/>
      <c r="T32" s="42"/>
      <c r="Z32" s="46" t="e">
        <f t="shared" si="1"/>
        <v>#DIV/0!</v>
      </c>
      <c r="AA32" s="47" t="e">
        <f t="shared" si="20"/>
        <v>#DIV/0!</v>
      </c>
      <c r="AB32" s="48" t="e">
        <f t="shared" si="21"/>
        <v>#DIV/0!</v>
      </c>
      <c r="AD32" s="49" t="e">
        <f t="shared" si="22"/>
        <v>#DIV/0!</v>
      </c>
      <c r="AE32" s="49" t="e">
        <f t="shared" si="23"/>
        <v>#DIV/0!</v>
      </c>
      <c r="AF32" s="49" t="e">
        <f t="shared" si="24"/>
        <v>#DIV/0!</v>
      </c>
      <c r="AH32" s="51" t="e">
        <f t="shared" si="25"/>
        <v>#DIV/0!</v>
      </c>
      <c r="AI32" s="51" t="e">
        <f t="shared" si="26"/>
        <v>#DIV/0!</v>
      </c>
      <c r="AJ32" s="51" t="e">
        <f t="shared" si="27"/>
        <v>#DIV/0!</v>
      </c>
      <c r="AK32" s="76"/>
      <c r="AL32" s="74"/>
      <c r="AM32" s="71"/>
      <c r="AN32" s="71"/>
      <c r="AO32" s="71"/>
      <c r="AP32" s="71"/>
      <c r="AQ32" s="71"/>
      <c r="AR32" s="71"/>
      <c r="AS32" s="71"/>
    </row>
    <row r="33" spans="2:45">
      <c r="B33" s="42"/>
      <c r="C33" s="42"/>
      <c r="D33" s="42"/>
      <c r="K33" s="42"/>
      <c r="L33" s="42"/>
      <c r="M33" s="42"/>
      <c r="Z33" s="46" t="e">
        <f t="shared" ref="Z33:Z40" si="28">N33/R33</f>
        <v>#DIV/0!</v>
      </c>
      <c r="AA33" s="47" t="e">
        <f t="shared" ref="AA33:AA39" si="29">O33/S33</f>
        <v>#DIV/0!</v>
      </c>
      <c r="AB33" s="48" t="e">
        <f t="shared" ref="AB33:AB39" si="30">P33/T33</f>
        <v>#DIV/0!</v>
      </c>
      <c r="AD33" s="49" t="e">
        <f t="shared" ref="AD33:AD39" si="31">$V$7*(20-H33)+AB33</f>
        <v>#DIV/0!</v>
      </c>
      <c r="AE33" s="49" t="e">
        <f t="shared" ref="AE33:AE39" si="32">$W$7*(20-H33)+Z33</f>
        <v>#DIV/0!</v>
      </c>
      <c r="AF33" s="49" t="e">
        <f t="shared" ref="AF33:AF39" si="33">$X$7*(20-H33)+AA33</f>
        <v>#DIV/0!</v>
      </c>
      <c r="AH33" s="51" t="e">
        <f t="shared" ref="AH33:AH39" si="34">AD33*$V$3</f>
        <v>#DIV/0!</v>
      </c>
      <c r="AI33" s="51" t="e">
        <f t="shared" ref="AI33:AI39" si="35">AE33*$W$3</f>
        <v>#DIV/0!</v>
      </c>
      <c r="AJ33" s="51" t="e">
        <f t="shared" ref="AJ33:AJ39" si="36">AF33*$X$3</f>
        <v>#DIV/0!</v>
      </c>
      <c r="AK33" s="76"/>
      <c r="AL33" s="74"/>
      <c r="AM33" s="71"/>
      <c r="AN33" s="71"/>
      <c r="AO33" s="71"/>
      <c r="AP33" s="71"/>
      <c r="AQ33" s="71"/>
      <c r="AR33" s="71"/>
      <c r="AS33" s="77"/>
    </row>
    <row r="34" spans="2:45">
      <c r="B34" s="42"/>
      <c r="C34" s="42"/>
      <c r="D34" s="42"/>
      <c r="K34" s="42"/>
      <c r="L34" s="42"/>
      <c r="M34" s="42"/>
      <c r="Z34" s="46" t="e">
        <f t="shared" si="28"/>
        <v>#DIV/0!</v>
      </c>
      <c r="AA34" s="47" t="e">
        <f t="shared" si="29"/>
        <v>#DIV/0!</v>
      </c>
      <c r="AB34" s="48" t="e">
        <f t="shared" si="30"/>
        <v>#DIV/0!</v>
      </c>
      <c r="AD34" s="49" t="e">
        <f t="shared" si="31"/>
        <v>#DIV/0!</v>
      </c>
      <c r="AE34" s="49" t="e">
        <f t="shared" si="32"/>
        <v>#DIV/0!</v>
      </c>
      <c r="AF34" s="49" t="e">
        <f t="shared" si="33"/>
        <v>#DIV/0!</v>
      </c>
      <c r="AH34" s="51" t="e">
        <f t="shared" si="34"/>
        <v>#DIV/0!</v>
      </c>
      <c r="AI34" s="51" t="e">
        <f t="shared" si="35"/>
        <v>#DIV/0!</v>
      </c>
      <c r="AJ34" s="51" t="e">
        <f t="shared" si="36"/>
        <v>#DIV/0!</v>
      </c>
      <c r="AK34" s="76"/>
      <c r="AL34" s="74"/>
      <c r="AM34" s="71"/>
      <c r="AN34" s="71"/>
      <c r="AO34" s="71"/>
      <c r="AP34" s="71"/>
      <c r="AQ34" s="71"/>
      <c r="AR34" s="71"/>
      <c r="AS34" s="77"/>
    </row>
    <row r="35" spans="2:45">
      <c r="B35" s="42"/>
      <c r="C35" s="42"/>
      <c r="D35" s="42"/>
      <c r="K35" s="42"/>
      <c r="L35" s="42"/>
      <c r="M35" s="42"/>
      <c r="Z35" s="46" t="e">
        <f t="shared" si="28"/>
        <v>#DIV/0!</v>
      </c>
      <c r="AA35" s="47" t="e">
        <f t="shared" si="29"/>
        <v>#DIV/0!</v>
      </c>
      <c r="AB35" s="48" t="e">
        <f t="shared" si="30"/>
        <v>#DIV/0!</v>
      </c>
      <c r="AD35" s="49" t="e">
        <f t="shared" si="31"/>
        <v>#DIV/0!</v>
      </c>
      <c r="AE35" s="49" t="e">
        <f t="shared" si="32"/>
        <v>#DIV/0!</v>
      </c>
      <c r="AF35" s="49" t="e">
        <f t="shared" si="33"/>
        <v>#DIV/0!</v>
      </c>
      <c r="AH35" s="51" t="e">
        <f t="shared" si="34"/>
        <v>#DIV/0!</v>
      </c>
      <c r="AI35" s="51" t="e">
        <f t="shared" si="35"/>
        <v>#DIV/0!</v>
      </c>
      <c r="AJ35" s="51" t="e">
        <f t="shared" si="36"/>
        <v>#DIV/0!</v>
      </c>
      <c r="AK35" s="76"/>
      <c r="AL35" s="74"/>
      <c r="AM35" s="71"/>
      <c r="AN35" s="71"/>
      <c r="AO35" s="71"/>
      <c r="AP35" s="71"/>
      <c r="AQ35" s="71"/>
      <c r="AR35" s="71"/>
      <c r="AS35" s="71"/>
    </row>
    <row r="36" spans="2:45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R36" s="42"/>
      <c r="S36" s="42"/>
      <c r="T36" s="42"/>
      <c r="Z36" s="46" t="e">
        <f t="shared" si="28"/>
        <v>#DIV/0!</v>
      </c>
      <c r="AA36" s="47" t="e">
        <f t="shared" si="29"/>
        <v>#DIV/0!</v>
      </c>
      <c r="AB36" s="48" t="e">
        <f t="shared" si="30"/>
        <v>#DIV/0!</v>
      </c>
      <c r="AD36" s="49" t="e">
        <f t="shared" si="31"/>
        <v>#DIV/0!</v>
      </c>
      <c r="AE36" s="49" t="e">
        <f t="shared" si="32"/>
        <v>#DIV/0!</v>
      </c>
      <c r="AF36" s="49" t="e">
        <f t="shared" si="33"/>
        <v>#DIV/0!</v>
      </c>
      <c r="AH36" s="51" t="e">
        <f t="shared" si="34"/>
        <v>#DIV/0!</v>
      </c>
      <c r="AI36" s="51" t="e">
        <f t="shared" si="35"/>
        <v>#DIV/0!</v>
      </c>
      <c r="AJ36" s="51" t="e">
        <f t="shared" si="36"/>
        <v>#DIV/0!</v>
      </c>
      <c r="AK36" s="76"/>
      <c r="AL36" s="74"/>
      <c r="AM36" s="71"/>
      <c r="AN36" s="71"/>
      <c r="AO36" s="71"/>
      <c r="AP36" s="71"/>
      <c r="AQ36" s="71"/>
      <c r="AR36" s="71"/>
      <c r="AS36" s="71"/>
    </row>
    <row r="37" spans="2:45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R37" s="42"/>
      <c r="S37" s="42"/>
      <c r="T37" s="42"/>
      <c r="Z37" s="46" t="e">
        <f t="shared" si="28"/>
        <v>#DIV/0!</v>
      </c>
      <c r="AA37" s="47" t="e">
        <f t="shared" si="29"/>
        <v>#DIV/0!</v>
      </c>
      <c r="AB37" s="48" t="e">
        <f t="shared" si="30"/>
        <v>#DIV/0!</v>
      </c>
      <c r="AD37" s="49" t="e">
        <f t="shared" si="31"/>
        <v>#DIV/0!</v>
      </c>
      <c r="AE37" s="49" t="e">
        <f t="shared" si="32"/>
        <v>#DIV/0!</v>
      </c>
      <c r="AF37" s="49" t="e">
        <f t="shared" si="33"/>
        <v>#DIV/0!</v>
      </c>
      <c r="AH37" s="51" t="e">
        <f t="shared" si="34"/>
        <v>#DIV/0!</v>
      </c>
      <c r="AI37" s="51" t="e">
        <f t="shared" si="35"/>
        <v>#DIV/0!</v>
      </c>
      <c r="AJ37" s="51" t="e">
        <f t="shared" si="36"/>
        <v>#DIV/0!</v>
      </c>
      <c r="AK37" s="76"/>
      <c r="AL37" s="74"/>
      <c r="AM37" s="71"/>
      <c r="AN37" s="71"/>
      <c r="AO37" s="71"/>
      <c r="AP37" s="71"/>
      <c r="AQ37" s="71"/>
      <c r="AR37" s="71"/>
      <c r="AS37" s="71"/>
    </row>
    <row r="38" spans="2:45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R38" s="42"/>
      <c r="S38" s="42"/>
      <c r="T38" s="42"/>
      <c r="Z38" s="46" t="e">
        <f t="shared" si="28"/>
        <v>#DIV/0!</v>
      </c>
      <c r="AA38" s="47" t="e">
        <f t="shared" si="29"/>
        <v>#DIV/0!</v>
      </c>
      <c r="AB38" s="48" t="e">
        <f t="shared" si="30"/>
        <v>#DIV/0!</v>
      </c>
      <c r="AD38" s="49" t="e">
        <f t="shared" si="31"/>
        <v>#DIV/0!</v>
      </c>
      <c r="AE38" s="49" t="e">
        <f t="shared" si="32"/>
        <v>#DIV/0!</v>
      </c>
      <c r="AF38" s="49" t="e">
        <f t="shared" si="33"/>
        <v>#DIV/0!</v>
      </c>
      <c r="AH38" s="51" t="e">
        <f t="shared" si="34"/>
        <v>#DIV/0!</v>
      </c>
      <c r="AI38" s="51" t="e">
        <f t="shared" si="35"/>
        <v>#DIV/0!</v>
      </c>
      <c r="AJ38" s="51" t="e">
        <f t="shared" si="36"/>
        <v>#DIV/0!</v>
      </c>
      <c r="AK38" s="76"/>
      <c r="AL38" s="74"/>
      <c r="AM38" s="71"/>
      <c r="AN38" s="71"/>
      <c r="AO38" s="71"/>
      <c r="AP38" s="71"/>
      <c r="AQ38" s="71"/>
      <c r="AR38" s="71"/>
      <c r="AS38" s="71"/>
    </row>
    <row r="39" spans="2:45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R39" s="42"/>
      <c r="S39" s="42"/>
      <c r="T39" s="42"/>
      <c r="Z39" s="46" t="e">
        <f t="shared" si="28"/>
        <v>#DIV/0!</v>
      </c>
      <c r="AA39" s="47" t="e">
        <f t="shared" si="29"/>
        <v>#DIV/0!</v>
      </c>
      <c r="AB39" s="48" t="e">
        <f t="shared" si="30"/>
        <v>#DIV/0!</v>
      </c>
      <c r="AD39" s="49" t="e">
        <f t="shared" si="31"/>
        <v>#DIV/0!</v>
      </c>
      <c r="AE39" s="49" t="e">
        <f t="shared" si="32"/>
        <v>#DIV/0!</v>
      </c>
      <c r="AF39" s="49" t="e">
        <f t="shared" si="33"/>
        <v>#DIV/0!</v>
      </c>
      <c r="AH39" s="51" t="e">
        <f t="shared" si="34"/>
        <v>#DIV/0!</v>
      </c>
      <c r="AI39" s="51" t="e">
        <f t="shared" si="35"/>
        <v>#DIV/0!</v>
      </c>
      <c r="AJ39" s="51" t="e">
        <f t="shared" si="36"/>
        <v>#DIV/0!</v>
      </c>
      <c r="AK39" s="76"/>
      <c r="AL39" s="74"/>
      <c r="AM39" s="71"/>
      <c r="AN39" s="71"/>
      <c r="AO39" s="71"/>
      <c r="AP39" s="71"/>
      <c r="AQ39" s="71"/>
      <c r="AR39" s="71"/>
      <c r="AS39" s="71"/>
    </row>
    <row r="40" spans="2:45">
      <c r="Z40" s="46" t="e">
        <f t="shared" si="28"/>
        <v>#DIV/0!</v>
      </c>
      <c r="AK40" s="71"/>
      <c r="AL40" s="71"/>
      <c r="AM40" s="71"/>
      <c r="AN40" s="71"/>
      <c r="AO40" s="71"/>
      <c r="AP40" s="71"/>
      <c r="AQ40" s="71"/>
      <c r="AR40" s="71"/>
      <c r="AS40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26BA-DB14-A849-83E2-BEF03A6D7889}">
  <dimension ref="A1:W39"/>
  <sheetViews>
    <sheetView tabSelected="1" topLeftCell="E1" workbookViewId="0">
      <selection activeCell="H2" sqref="H2:J2"/>
    </sheetView>
  </sheetViews>
  <sheetFormatPr baseColWidth="10" defaultRowHeight="16"/>
  <cols>
    <col min="1" max="1" width="10.83203125" style="60"/>
    <col min="2" max="2" width="19.83203125" style="60" customWidth="1"/>
    <col min="3" max="3" width="18.6640625" customWidth="1"/>
    <col min="4" max="4" width="17.83203125" customWidth="1"/>
    <col min="5" max="5" width="16.83203125" customWidth="1"/>
    <col min="6" max="6" width="7.6640625" customWidth="1"/>
    <col min="8" max="8" width="11.6640625" customWidth="1"/>
    <col min="13" max="13" width="12.6640625" customWidth="1"/>
    <col min="14" max="14" width="19.83203125" customWidth="1"/>
    <col min="15" max="15" width="11.1640625" customWidth="1"/>
    <col min="16" max="17" width="10.83203125" style="3"/>
    <col min="19" max="19" width="13" customWidth="1"/>
    <col min="20" max="20" width="14" customWidth="1"/>
  </cols>
  <sheetData>
    <row r="1" spans="1:23">
      <c r="B1" s="89" t="s">
        <v>3</v>
      </c>
      <c r="C1" s="89"/>
      <c r="D1" s="89"/>
      <c r="E1" s="89"/>
      <c r="F1" s="4"/>
      <c r="G1" s="1"/>
      <c r="H1" s="89" t="s">
        <v>123</v>
      </c>
      <c r="I1" s="89"/>
      <c r="J1" s="89"/>
      <c r="K1" s="89"/>
      <c r="L1" s="89"/>
      <c r="M1" s="89"/>
      <c r="O1" s="89" t="s">
        <v>126</v>
      </c>
      <c r="P1" s="89"/>
      <c r="Q1" s="89"/>
    </row>
    <row r="2" spans="1:23">
      <c r="H2" s="90" t="s">
        <v>12</v>
      </c>
      <c r="I2" s="90"/>
      <c r="J2" s="90"/>
      <c r="K2" s="91" t="s">
        <v>69</v>
      </c>
      <c r="L2" s="91"/>
      <c r="M2" s="91"/>
    </row>
    <row r="3" spans="1:23" ht="17" thickBot="1">
      <c r="A3" s="60" t="s">
        <v>7</v>
      </c>
      <c r="B3" s="60" t="s">
        <v>8</v>
      </c>
      <c r="C3" s="11" t="s">
        <v>9</v>
      </c>
      <c r="D3" s="11" t="s">
        <v>10</v>
      </c>
      <c r="E3" s="11" t="s">
        <v>11</v>
      </c>
      <c r="F3" s="2"/>
      <c r="G3" t="s">
        <v>6</v>
      </c>
      <c r="H3" s="2" t="s">
        <v>0</v>
      </c>
      <c r="I3" s="2" t="s">
        <v>1</v>
      </c>
      <c r="J3" s="2" t="s">
        <v>2</v>
      </c>
      <c r="K3" s="2" t="s">
        <v>0</v>
      </c>
      <c r="L3" s="2" t="s">
        <v>1</v>
      </c>
      <c r="M3" s="2" t="s">
        <v>2</v>
      </c>
      <c r="O3" t="s">
        <v>6</v>
      </c>
      <c r="P3" s="3" t="s">
        <v>4</v>
      </c>
      <c r="Q3" s="3" t="s">
        <v>5</v>
      </c>
      <c r="S3" t="s">
        <v>4</v>
      </c>
      <c r="T3" t="s">
        <v>5</v>
      </c>
      <c r="V3" t="s">
        <v>4</v>
      </c>
      <c r="W3" t="s">
        <v>5</v>
      </c>
    </row>
    <row r="4" spans="1:23" s="6" customFormat="1">
      <c r="A4" s="60">
        <f>size_correction!A3</f>
        <v>201204</v>
      </c>
      <c r="B4" s="60" t="str">
        <f>size_correction!C3</f>
        <v>ATM_EQ_SW</v>
      </c>
      <c r="C4">
        <f>size_correction!AH3</f>
        <v>3.7690253636311292E-3</v>
      </c>
      <c r="D4">
        <f>size_correction!AI3</f>
        <v>7.7850334915727237E-3</v>
      </c>
      <c r="E4">
        <f>size_correction!AJ3</f>
        <v>2.1171008279007989E-3</v>
      </c>
      <c r="F4" s="7"/>
      <c r="G4" s="11" t="s">
        <v>100</v>
      </c>
      <c r="H4">
        <v>3.7689117349450109E-3</v>
      </c>
      <c r="I4">
        <v>7.7906138192870506E-3</v>
      </c>
      <c r="J4">
        <v>2.1174902338322861E-3</v>
      </c>
      <c r="K4">
        <v>3.7382429851740414E-3</v>
      </c>
      <c r="L4">
        <v>7.7154000492014665E-3</v>
      </c>
      <c r="M4">
        <v>2.0907404217080498E-3</v>
      </c>
      <c r="O4" s="12" t="str">
        <f>G4</f>
        <v>201205</v>
      </c>
      <c r="P4" s="3">
        <v>0.17175877000000001</v>
      </c>
      <c r="Q4" s="3">
        <v>7.8264973000000002E-2</v>
      </c>
      <c r="R4" s="7"/>
      <c r="S4" s="61">
        <f>AVERAGE(P4:P11)</f>
        <v>0.171088675</v>
      </c>
      <c r="T4" s="62">
        <f>AVERAGE(Q4:Q11)</f>
        <v>7.8916056375000002E-2</v>
      </c>
      <c r="U4" s="9"/>
      <c r="V4" s="61">
        <f>AVERAGE(P4:P27)</f>
        <v>0.17122614408068709</v>
      </c>
      <c r="W4" s="62">
        <f>AVERAGE(Q4:Q27)</f>
        <v>7.8744793469303215E-2</v>
      </c>
    </row>
    <row r="5" spans="1:23" s="6" customFormat="1" ht="17" thickBot="1">
      <c r="A5" s="60">
        <f>size_correction!A4</f>
        <v>201205</v>
      </c>
      <c r="B5" s="60" t="str">
        <f>size_correction!C4</f>
        <v>S2_ref_1</v>
      </c>
      <c r="C5">
        <f>size_correction!AH4</f>
        <v>3.7382429851740414E-3</v>
      </c>
      <c r="D5">
        <f>size_correction!AI4</f>
        <v>7.7154000492014665E-3</v>
      </c>
      <c r="E5">
        <f>size_correction!AJ4</f>
        <v>2.0907404217080498E-3</v>
      </c>
      <c r="G5" s="11" t="s">
        <v>100</v>
      </c>
      <c r="H5">
        <v>3.7689117349450109E-3</v>
      </c>
      <c r="I5">
        <v>7.7906138192870506E-3</v>
      </c>
      <c r="J5">
        <v>2.1174902338322861E-3</v>
      </c>
      <c r="K5">
        <v>3.7376533142238627E-3</v>
      </c>
      <c r="L5">
        <v>7.7149533021973731E-3</v>
      </c>
      <c r="M5">
        <v>2.091130965566821E-3</v>
      </c>
      <c r="O5" s="12" t="str">
        <f t="shared" ref="O5:O27" si="0">G5</f>
        <v>201205</v>
      </c>
      <c r="P5" s="3">
        <v>0.17176801</v>
      </c>
      <c r="Q5" s="3">
        <v>7.8254882999999997E-2</v>
      </c>
      <c r="S5" s="80">
        <f>STDEV(P4:P11)</f>
        <v>4.1808684979490396E-4</v>
      </c>
      <c r="T5" s="81">
        <f>STDEV(Q4:Q11)</f>
        <v>4.0671718101998011E-4</v>
      </c>
      <c r="V5" s="80">
        <f>STDEV(P4:P27)</f>
        <v>4.6481028335129329E-4</v>
      </c>
      <c r="W5" s="81">
        <f>STDEV(Q4:Q27)</f>
        <v>4.636385189853729E-4</v>
      </c>
    </row>
    <row r="6" spans="1:23" s="6" customFormat="1">
      <c r="A6" s="60">
        <f>size_correction!A5</f>
        <v>201205</v>
      </c>
      <c r="B6" s="60" t="str">
        <f>size_correction!C5</f>
        <v>B6_ref_1</v>
      </c>
      <c r="C6">
        <f>size_correction!AH5</f>
        <v>3.7228017752489757E-3</v>
      </c>
      <c r="D6">
        <f>size_correction!AI5</f>
        <v>7.743991908667606E-3</v>
      </c>
      <c r="E6">
        <f>size_correction!AJ5</f>
        <v>2.1103531656362878E-3</v>
      </c>
      <c r="G6" s="11" t="s">
        <v>100</v>
      </c>
      <c r="H6">
        <v>3.770760540076305E-3</v>
      </c>
      <c r="I6">
        <v>7.7804589017230353E-3</v>
      </c>
      <c r="J6">
        <v>2.1132970074462343E-3</v>
      </c>
      <c r="K6">
        <v>3.7382429851740414E-3</v>
      </c>
      <c r="L6">
        <v>7.7154000492014665E-3</v>
      </c>
      <c r="M6">
        <v>2.0907404217080498E-3</v>
      </c>
      <c r="O6" s="12" t="str">
        <f t="shared" si="0"/>
        <v>201205</v>
      </c>
      <c r="P6" s="3">
        <v>0.17089844000000001</v>
      </c>
      <c r="Q6" s="3">
        <v>7.9098928999999998E-2</v>
      </c>
    </row>
    <row r="7" spans="1:23" s="6" customFormat="1">
      <c r="A7" s="60">
        <f>size_correction!A6</f>
        <v>201205</v>
      </c>
      <c r="B7" s="60" t="str">
        <f>size_correction!C6</f>
        <v>ATM_EQ_SW_1</v>
      </c>
      <c r="C7">
        <f>size_correction!AH6</f>
        <v>3.7689117349450109E-3</v>
      </c>
      <c r="D7">
        <f>size_correction!AI6</f>
        <v>7.7906138192870506E-3</v>
      </c>
      <c r="E7">
        <f>size_correction!AJ6</f>
        <v>2.1174902338322861E-3</v>
      </c>
      <c r="G7" s="11" t="s">
        <v>100</v>
      </c>
      <c r="H7">
        <v>3.770760540076305E-3</v>
      </c>
      <c r="I7">
        <v>7.7804589017230353E-3</v>
      </c>
      <c r="J7">
        <v>2.1132970074462343E-3</v>
      </c>
      <c r="K7">
        <v>3.7376533142238627E-3</v>
      </c>
      <c r="L7">
        <v>7.7149533021973731E-3</v>
      </c>
      <c r="M7">
        <v>2.091130965566821E-3</v>
      </c>
      <c r="O7" s="12" t="str">
        <f t="shared" si="0"/>
        <v>201205</v>
      </c>
      <c r="P7" s="3">
        <v>0.17090752000000001</v>
      </c>
      <c r="Q7" s="3">
        <v>7.9089818000000006E-2</v>
      </c>
    </row>
    <row r="8" spans="1:23" s="6" customFormat="1">
      <c r="A8" s="60">
        <f>size_correction!A7</f>
        <v>201205</v>
      </c>
      <c r="B8" s="60" t="str">
        <f>size_correction!C7</f>
        <v>S2_ref_2</v>
      </c>
      <c r="C8">
        <f>size_correction!AH7</f>
        <v>3.7376533142238627E-3</v>
      </c>
      <c r="D8">
        <f>size_correction!AI7</f>
        <v>7.7149533021973731E-3</v>
      </c>
      <c r="E8">
        <f>size_correction!AJ7</f>
        <v>2.091130965566821E-3</v>
      </c>
      <c r="G8" s="11" t="s">
        <v>101</v>
      </c>
      <c r="H8">
        <v>3.7741574091857285E-3</v>
      </c>
      <c r="I8">
        <v>7.7852980497375374E-3</v>
      </c>
      <c r="J8">
        <v>2.1127737395385329E-3</v>
      </c>
      <c r="K8">
        <v>3.7381947000342886E-3</v>
      </c>
      <c r="L8">
        <v>7.7132492137643215E-3</v>
      </c>
      <c r="M8">
        <v>2.0882279062862017E-3</v>
      </c>
      <c r="O8" s="12" t="str">
        <f t="shared" si="0"/>
        <v>201207</v>
      </c>
      <c r="P8" s="3">
        <v>0.17085802</v>
      </c>
      <c r="Q8" s="3">
        <v>7.9140786000000005E-2</v>
      </c>
    </row>
    <row r="9" spans="1:23" s="6" customFormat="1">
      <c r="A9" s="60">
        <f>size_correction!A8</f>
        <v>201205</v>
      </c>
      <c r="B9" s="60" t="str">
        <f>size_correction!C8</f>
        <v>B6_ref_2</v>
      </c>
      <c r="C9">
        <f>size_correction!AH8</f>
        <v>3.7199285353648262E-3</v>
      </c>
      <c r="D9">
        <f>size_correction!AI8</f>
        <v>7.7346051848110903E-3</v>
      </c>
      <c r="E9">
        <f>size_correction!AJ8</f>
        <v>2.1063091027675373E-3</v>
      </c>
      <c r="G9" s="11" t="s">
        <v>101</v>
      </c>
      <c r="H9">
        <v>3.7741574091857285E-3</v>
      </c>
      <c r="I9">
        <v>7.7852980497375374E-3</v>
      </c>
      <c r="J9">
        <v>2.1127737395385329E-3</v>
      </c>
      <c r="K9" s="6">
        <v>3.7385509216503769E-3</v>
      </c>
      <c r="L9" s="6">
        <v>7.7126407387455983E-3</v>
      </c>
      <c r="M9" s="6">
        <v>2.0902508859320735E-3</v>
      </c>
      <c r="O9" s="12" t="str">
        <f t="shared" si="0"/>
        <v>201207</v>
      </c>
      <c r="P9" s="3">
        <v>0.17079657000000001</v>
      </c>
      <c r="Q9" s="3">
        <v>7.9202605999999995E-2</v>
      </c>
    </row>
    <row r="10" spans="1:23" s="6" customFormat="1">
      <c r="A10" s="60">
        <f>size_correction!A9</f>
        <v>201205</v>
      </c>
      <c r="B10" s="60" t="str">
        <f>size_correction!C9</f>
        <v>ATM_EQ_SW_2</v>
      </c>
      <c r="C10">
        <f>size_correction!AH9</f>
        <v>3.770760540076305E-3</v>
      </c>
      <c r="D10">
        <f>size_correction!AI9</f>
        <v>7.7804589017230353E-3</v>
      </c>
      <c r="E10">
        <f>size_correction!AJ9</f>
        <v>2.1132970074462343E-3</v>
      </c>
      <c r="G10" s="11" t="s">
        <v>101</v>
      </c>
      <c r="H10" s="6">
        <v>3.7730126315774341E-3</v>
      </c>
      <c r="I10" s="6">
        <v>7.7846745071083745E-3</v>
      </c>
      <c r="J10" s="6">
        <v>2.1148856741621614E-3</v>
      </c>
      <c r="K10">
        <v>3.7381947000342886E-3</v>
      </c>
      <c r="L10">
        <v>7.7132492137643215E-3</v>
      </c>
      <c r="M10">
        <v>2.0882279062862017E-3</v>
      </c>
      <c r="O10" s="12" t="str">
        <f t="shared" si="0"/>
        <v>201207</v>
      </c>
      <c r="P10" s="3">
        <v>0.17089169000000001</v>
      </c>
      <c r="Q10" s="3">
        <v>7.9107388000000001E-2</v>
      </c>
    </row>
    <row r="11" spans="1:23" s="6" customFormat="1">
      <c r="A11" s="60">
        <f>size_correction!A10</f>
        <v>201205</v>
      </c>
      <c r="B11" s="60" t="str">
        <f>size_correction!C10</f>
        <v>DI</v>
      </c>
      <c r="C11">
        <f>size_correction!AH10</f>
        <v>3.7559237220544848E-3</v>
      </c>
      <c r="D11">
        <f>size_correction!AI10</f>
        <v>7.6707924049438676E-3</v>
      </c>
      <c r="E11">
        <f>size_correction!AJ10</f>
        <v>2.1116710166485821E-3</v>
      </c>
      <c r="G11" s="11" t="s">
        <v>101</v>
      </c>
      <c r="H11" s="6">
        <v>3.7730126315774341E-3</v>
      </c>
      <c r="I11" s="6">
        <v>7.7846745071083745E-3</v>
      </c>
      <c r="J11" s="6">
        <v>2.1148856741621614E-3</v>
      </c>
      <c r="K11" s="6">
        <v>3.7385509216503769E-3</v>
      </c>
      <c r="L11" s="6">
        <v>7.7126407387455983E-3</v>
      </c>
      <c r="M11" s="6">
        <v>2.0902508859320735E-3</v>
      </c>
      <c r="O11" s="12" t="str">
        <f t="shared" si="0"/>
        <v>201207</v>
      </c>
      <c r="P11" s="3">
        <v>0.17083038</v>
      </c>
      <c r="Q11" s="3">
        <v>7.9169067999999995E-2</v>
      </c>
      <c r="R11" s="10"/>
    </row>
    <row r="12" spans="1:23" s="6" customFormat="1">
      <c r="A12" s="60">
        <f>size_correction!A11</f>
        <v>201207</v>
      </c>
      <c r="B12" s="60" t="str">
        <f>size_correction!C11</f>
        <v>ATM_EQ_SW_1</v>
      </c>
      <c r="C12">
        <f>size_correction!AH11</f>
        <v>3.7741574091857285E-3</v>
      </c>
      <c r="D12">
        <f>size_correction!AI11</f>
        <v>7.7852980497375374E-3</v>
      </c>
      <c r="E12">
        <f>size_correction!AJ11</f>
        <v>2.1127737395385329E-3</v>
      </c>
      <c r="O12" s="79"/>
      <c r="P12" s="9"/>
      <c r="Q12" s="9"/>
    </row>
    <row r="13" spans="1:23" s="6" customFormat="1" ht="17" thickBot="1">
      <c r="A13" s="60">
        <f>size_correction!A12</f>
        <v>201207</v>
      </c>
      <c r="B13" s="60" t="str">
        <f>size_correction!C12</f>
        <v>S2_ref_1</v>
      </c>
      <c r="C13">
        <f>size_correction!AH12</f>
        <v>3.7381947000342886E-3</v>
      </c>
      <c r="D13">
        <f>size_correction!AI12</f>
        <v>7.7132492137643215E-3</v>
      </c>
      <c r="E13">
        <f>size_correction!AJ12</f>
        <v>2.0882279062862017E-3</v>
      </c>
      <c r="H13" s="90" t="s">
        <v>12</v>
      </c>
      <c r="I13" s="90"/>
      <c r="J13" s="90"/>
      <c r="K13" s="91" t="s">
        <v>70</v>
      </c>
      <c r="L13" s="91"/>
      <c r="M13" s="91"/>
      <c r="O13" s="79"/>
      <c r="P13" s="9"/>
      <c r="Q13" s="9"/>
      <c r="S13" t="s">
        <v>4</v>
      </c>
      <c r="T13" t="s">
        <v>5</v>
      </c>
    </row>
    <row r="14" spans="1:23" s="6" customFormat="1">
      <c r="A14" s="60">
        <f>size_correction!A13</f>
        <v>201207</v>
      </c>
      <c r="B14" s="60" t="str">
        <f>size_correction!C13</f>
        <v>B6_ref_1</v>
      </c>
      <c r="C14">
        <f>size_correction!AH13</f>
        <v>3.7242631653031056E-3</v>
      </c>
      <c r="D14">
        <f>size_correction!AI13</f>
        <v>7.7424158944865221E-3</v>
      </c>
      <c r="E14">
        <f>size_correction!AJ13</f>
        <v>2.1097725911688229E-3</v>
      </c>
      <c r="G14" s="11" t="s">
        <v>100</v>
      </c>
      <c r="H14">
        <v>3.7689117349450109E-3</v>
      </c>
      <c r="I14">
        <v>7.7906138192870506E-3</v>
      </c>
      <c r="J14">
        <v>2.1174902338322861E-3</v>
      </c>
      <c r="K14" s="6">
        <v>3.7228017752489757E-3</v>
      </c>
      <c r="L14" s="6">
        <v>7.743991908667606E-3</v>
      </c>
      <c r="M14" s="6">
        <v>2.1103531656362878E-3</v>
      </c>
      <c r="O14" s="12" t="str">
        <f t="shared" si="0"/>
        <v>201205</v>
      </c>
      <c r="P14" s="9">
        <v>0.172135169491242</v>
      </c>
      <c r="Q14" s="9">
        <v>7.8008213407306598E-2</v>
      </c>
      <c r="S14" s="61">
        <f>AVERAGE(P14:P19)</f>
        <v>0.17143356511409916</v>
      </c>
      <c r="T14" s="62">
        <f>AVERAGE(Q14:Q19)</f>
        <v>7.8801097198756609E-2</v>
      </c>
    </row>
    <row r="15" spans="1:23" s="6" customFormat="1" ht="17" thickBot="1">
      <c r="A15" s="60">
        <f>size_correction!A14</f>
        <v>201207</v>
      </c>
      <c r="B15" s="60" t="str">
        <f>size_correction!C14</f>
        <v>ATM_EQ_SW_2</v>
      </c>
      <c r="C15">
        <f>size_correction!AH14</f>
        <v>3.7661587198913019E-3</v>
      </c>
      <c r="D15">
        <f>size_correction!AI14</f>
        <v>7.7788054392550566E-3</v>
      </c>
      <c r="E15">
        <f>size_correction!AJ14</f>
        <v>2.1125581066495356E-3</v>
      </c>
      <c r="G15" s="11" t="s">
        <v>100</v>
      </c>
      <c r="H15">
        <v>3.7689117349450109E-3</v>
      </c>
      <c r="I15">
        <v>7.7906138192870506E-3</v>
      </c>
      <c r="J15">
        <v>2.1174902338322861E-3</v>
      </c>
      <c r="K15" s="6">
        <v>3.7199285353648262E-3</v>
      </c>
      <c r="L15" s="6">
        <v>7.7346051848110903E-3</v>
      </c>
      <c r="M15" s="6">
        <v>2.1063091027675373E-3</v>
      </c>
      <c r="O15" s="12" t="str">
        <f t="shared" si="0"/>
        <v>201205</v>
      </c>
      <c r="P15" s="9">
        <v>0.17248705071195899</v>
      </c>
      <c r="Q15" s="9">
        <v>7.9247922878266805E-2</v>
      </c>
      <c r="S15" s="80">
        <f>STDEV(P14:P19)</f>
        <v>7.0219498924964125E-4</v>
      </c>
      <c r="T15" s="81">
        <f>STDEV(Q14:Q19)</f>
        <v>4.3992212698956918E-4</v>
      </c>
    </row>
    <row r="16" spans="1:23" s="6" customFormat="1">
      <c r="A16" s="60">
        <f>size_correction!A15</f>
        <v>201207</v>
      </c>
      <c r="B16" s="60" t="str">
        <f>size_correction!C15</f>
        <v>ATM_EQ_SW_3</v>
      </c>
      <c r="C16">
        <f>size_correction!AH15</f>
        <v>3.7730126315774341E-3</v>
      </c>
      <c r="D16">
        <f>size_correction!AI15</f>
        <v>7.7846745071083745E-3</v>
      </c>
      <c r="E16">
        <f>size_correction!AJ15</f>
        <v>2.1148856741621614E-3</v>
      </c>
      <c r="G16" s="11" t="s">
        <v>100</v>
      </c>
      <c r="H16">
        <v>3.770760540076305E-3</v>
      </c>
      <c r="I16">
        <v>7.7804589017230353E-3</v>
      </c>
      <c r="J16">
        <v>2.1132970074462343E-3</v>
      </c>
      <c r="K16" s="6">
        <v>3.7228017752489757E-3</v>
      </c>
      <c r="L16" s="6">
        <v>7.743991908667606E-3</v>
      </c>
      <c r="M16" s="6">
        <v>2.1103531656362878E-3</v>
      </c>
      <c r="N16" s="5"/>
      <c r="O16" s="12" t="str">
        <f t="shared" si="0"/>
        <v>201205</v>
      </c>
      <c r="P16" s="9">
        <v>0.17111578898956201</v>
      </c>
      <c r="Q16" s="9">
        <v>7.8719819587611206E-2</v>
      </c>
      <c r="R16" s="7"/>
      <c r="T16" s="9"/>
    </row>
    <row r="17" spans="1:21" s="6" customFormat="1">
      <c r="A17" s="60">
        <f>size_correction!A16</f>
        <v>201207</v>
      </c>
      <c r="B17" s="60" t="str">
        <f>size_correction!C16</f>
        <v>S2_ref_2</v>
      </c>
      <c r="C17">
        <f>size_correction!AH16</f>
        <v>3.7385509216503769E-3</v>
      </c>
      <c r="D17">
        <f>size_correction!AI16</f>
        <v>7.7126407387455983E-3</v>
      </c>
      <c r="E17">
        <f>size_correction!AJ16</f>
        <v>2.0902508859320735E-3</v>
      </c>
      <c r="G17" s="11" t="s">
        <v>100</v>
      </c>
      <c r="H17">
        <v>3.770760540076305E-3</v>
      </c>
      <c r="I17">
        <v>7.7804589017230353E-3</v>
      </c>
      <c r="J17">
        <v>2.1132970074462343E-3</v>
      </c>
      <c r="K17" s="6">
        <v>3.7199285353648262E-3</v>
      </c>
      <c r="L17" s="6">
        <v>7.7346051848110903E-3</v>
      </c>
      <c r="M17" s="6">
        <v>2.1063091027675373E-3</v>
      </c>
      <c r="N17" s="5"/>
      <c r="O17" s="12" t="str">
        <f t="shared" si="0"/>
        <v>201205</v>
      </c>
      <c r="P17" s="9">
        <v>0.170733921618617</v>
      </c>
      <c r="Q17" s="9">
        <v>7.9161863012762596E-2</v>
      </c>
    </row>
    <row r="18" spans="1:21">
      <c r="A18" s="60">
        <f>size_correction!A17</f>
        <v>201207</v>
      </c>
      <c r="B18" s="60" t="str">
        <f>size_correction!C17</f>
        <v>DI</v>
      </c>
      <c r="C18">
        <f>size_correction!AH17</f>
        <v>3.7557778240511282E-3</v>
      </c>
      <c r="D18">
        <f>size_correction!AI17</f>
        <v>7.6906690588456452E-3</v>
      </c>
      <c r="E18">
        <f>size_correction!AJ17</f>
        <v>2.1105413251509336E-3</v>
      </c>
      <c r="G18" s="11" t="s">
        <v>101</v>
      </c>
      <c r="H18">
        <v>3.7741574091857285E-3</v>
      </c>
      <c r="I18">
        <v>7.7852980497375374E-3</v>
      </c>
      <c r="J18">
        <v>2.1127737395385329E-3</v>
      </c>
      <c r="K18">
        <v>3.7242631653031056E-3</v>
      </c>
      <c r="L18">
        <v>7.7424158944865221E-3</v>
      </c>
      <c r="M18">
        <v>2.1097725911688229E-3</v>
      </c>
      <c r="O18" s="12" t="str">
        <f t="shared" si="0"/>
        <v>201207</v>
      </c>
      <c r="P18" s="3">
        <v>0.17104540449604999</v>
      </c>
      <c r="Q18" s="3">
        <v>7.8847904272858704E-2</v>
      </c>
    </row>
    <row r="19" spans="1:21">
      <c r="G19" s="11" t="s">
        <v>101</v>
      </c>
      <c r="H19" s="6">
        <v>3.7730126315774341E-3</v>
      </c>
      <c r="I19" s="6">
        <v>7.7846745071083745E-3</v>
      </c>
      <c r="J19" s="6">
        <v>2.1148856741621614E-3</v>
      </c>
      <c r="K19">
        <v>3.7242631653031056E-3</v>
      </c>
      <c r="L19">
        <v>7.7424158944865221E-3</v>
      </c>
      <c r="M19">
        <v>2.1097725911688229E-3</v>
      </c>
      <c r="O19" s="12" t="str">
        <f t="shared" si="0"/>
        <v>201207</v>
      </c>
      <c r="P19" s="3">
        <v>0.17108405537716501</v>
      </c>
      <c r="Q19" s="3">
        <v>7.88208600337338E-2</v>
      </c>
    </row>
    <row r="20" spans="1:21">
      <c r="G20" s="11"/>
      <c r="H20" s="2"/>
      <c r="I20" s="2"/>
      <c r="J20" s="2"/>
      <c r="K20" s="2"/>
      <c r="L20" s="2"/>
      <c r="M20" s="2"/>
      <c r="O20" s="79"/>
    </row>
    <row r="21" spans="1:21" ht="17" thickBot="1">
      <c r="G21" s="11"/>
      <c r="H21" s="90" t="s">
        <v>74</v>
      </c>
      <c r="I21" s="90"/>
      <c r="J21" s="90"/>
      <c r="K21" s="91" t="s">
        <v>70</v>
      </c>
      <c r="L21" s="91"/>
      <c r="M21" s="91"/>
      <c r="O21" s="79"/>
      <c r="S21" t="s">
        <v>4</v>
      </c>
      <c r="T21" t="s">
        <v>5</v>
      </c>
    </row>
    <row r="22" spans="1:21">
      <c r="G22" s="11" t="s">
        <v>100</v>
      </c>
      <c r="H22">
        <v>3.7382429851740414E-3</v>
      </c>
      <c r="I22">
        <v>7.7154000492014665E-3</v>
      </c>
      <c r="J22">
        <v>2.0907404217080498E-3</v>
      </c>
      <c r="K22" s="6">
        <v>3.7228017752489757E-3</v>
      </c>
      <c r="L22" s="6">
        <v>7.743991908667606E-3</v>
      </c>
      <c r="M22" s="6">
        <v>2.1103531656362878E-3</v>
      </c>
      <c r="O22" s="12" t="str">
        <f t="shared" si="0"/>
        <v>201205</v>
      </c>
      <c r="P22" s="3">
        <v>0.17117854395301199</v>
      </c>
      <c r="Q22" s="3">
        <v>7.7820038076119105E-2</v>
      </c>
      <c r="S22" s="61">
        <f>AVERAGE(P22:P27)</f>
        <v>0.17120201515485786</v>
      </c>
      <c r="T22" s="62">
        <f>AVERAGE(Q22:Q27)</f>
        <v>7.8460139198920767E-2</v>
      </c>
    </row>
    <row r="23" spans="1:21" ht="17" thickBot="1">
      <c r="G23" s="11" t="s">
        <v>100</v>
      </c>
      <c r="H23">
        <v>3.7382429851740414E-3</v>
      </c>
      <c r="I23">
        <v>7.7154000492014665E-3</v>
      </c>
      <c r="J23">
        <v>2.0907404217080498E-3</v>
      </c>
      <c r="K23" s="6">
        <v>3.7199285353648262E-3</v>
      </c>
      <c r="L23" s="6">
        <v>7.7346051848110903E-3</v>
      </c>
      <c r="M23" s="6">
        <v>2.1063091027675373E-3</v>
      </c>
      <c r="O23" s="12" t="str">
        <f t="shared" si="0"/>
        <v>201205</v>
      </c>
      <c r="P23" s="3">
        <v>0.171197176931459</v>
      </c>
      <c r="Q23" s="3">
        <v>7.8829734622184205E-2</v>
      </c>
      <c r="S23" s="80">
        <f>STDEV(P22:P27)</f>
        <v>2.5067716675104566E-5</v>
      </c>
      <c r="T23" s="81">
        <f>STDEV(Q22:Q27)</f>
        <v>4.937259479698107E-4</v>
      </c>
    </row>
    <row r="24" spans="1:21">
      <c r="G24" s="11" t="s">
        <v>100</v>
      </c>
      <c r="H24">
        <v>3.7376533142238627E-3</v>
      </c>
      <c r="I24">
        <v>7.7149533021973731E-3</v>
      </c>
      <c r="J24">
        <v>2.091130965566821E-3</v>
      </c>
      <c r="K24" s="6">
        <v>3.7228017752489757E-3</v>
      </c>
      <c r="L24" s="6">
        <v>7.743991908667606E-3</v>
      </c>
      <c r="M24" s="6">
        <v>2.1103531656362878E-3</v>
      </c>
      <c r="O24" s="12" t="str">
        <f t="shared" si="0"/>
        <v>201205</v>
      </c>
      <c r="P24" s="3">
        <v>0.17120886243147301</v>
      </c>
      <c r="Q24" s="3">
        <v>7.7831087769526699E-2</v>
      </c>
    </row>
    <row r="25" spans="1:21">
      <c r="G25" s="11" t="s">
        <v>100</v>
      </c>
      <c r="H25">
        <v>3.7376533142238627E-3</v>
      </c>
      <c r="I25">
        <v>7.7149533021973731E-3</v>
      </c>
      <c r="J25">
        <v>2.091130965566821E-3</v>
      </c>
      <c r="K25" s="6">
        <v>3.7199285353648262E-3</v>
      </c>
      <c r="L25" s="6">
        <v>7.7346051848110903E-3</v>
      </c>
      <c r="M25" s="6">
        <v>2.1063091027675373E-3</v>
      </c>
      <c r="O25" s="12" t="str">
        <f t="shared" si="0"/>
        <v>201205</v>
      </c>
      <c r="P25" s="3">
        <v>0.171207100804662</v>
      </c>
      <c r="Q25" s="3">
        <v>7.8821713202801194E-2</v>
      </c>
    </row>
    <row r="26" spans="1:21">
      <c r="G26" s="11" t="s">
        <v>101</v>
      </c>
      <c r="H26">
        <v>3.7381947000342886E-3</v>
      </c>
      <c r="I26">
        <v>7.7132492137643215E-3</v>
      </c>
      <c r="J26">
        <v>2.0882279062862017E-3</v>
      </c>
      <c r="K26">
        <v>3.7242631653031056E-3</v>
      </c>
      <c r="L26">
        <v>7.7424158944865221E-3</v>
      </c>
      <c r="M26">
        <v>2.1097725911688229E-3</v>
      </c>
      <c r="O26" s="12" t="str">
        <f t="shared" si="0"/>
        <v>201207</v>
      </c>
      <c r="P26" s="3">
        <v>0.171244560372173</v>
      </c>
      <c r="Q26" s="3">
        <v>7.8703227560302E-2</v>
      </c>
    </row>
    <row r="27" spans="1:21">
      <c r="G27" s="11" t="s">
        <v>101</v>
      </c>
      <c r="H27" s="6">
        <v>3.7385509216503769E-3</v>
      </c>
      <c r="I27" s="6">
        <v>7.7126407387455983E-3</v>
      </c>
      <c r="J27" s="6">
        <v>2.0902508859320735E-3</v>
      </c>
      <c r="K27">
        <v>3.7242631653031056E-3</v>
      </c>
      <c r="L27">
        <v>7.7424158944865221E-3</v>
      </c>
      <c r="M27">
        <v>2.1097725911688229E-3</v>
      </c>
      <c r="O27" s="12" t="str">
        <f t="shared" si="0"/>
        <v>201207</v>
      </c>
      <c r="P27" s="3">
        <v>0.17117584643636799</v>
      </c>
      <c r="Q27" s="3">
        <v>7.8755033962591398E-2</v>
      </c>
    </row>
    <row r="28" spans="1:21">
      <c r="G28" s="11"/>
      <c r="O28" s="79"/>
    </row>
    <row r="29" spans="1:21">
      <c r="G29" s="8"/>
      <c r="O29" s="79"/>
      <c r="S29" s="70"/>
      <c r="T29" s="70"/>
      <c r="U29" s="6"/>
    </row>
    <row r="30" spans="1:21">
      <c r="G30" s="11"/>
      <c r="O30" s="79"/>
      <c r="S30" s="6"/>
      <c r="T30" s="6"/>
      <c r="U30" s="6"/>
    </row>
    <row r="31" spans="1:21">
      <c r="G31" s="11"/>
      <c r="H31" s="69"/>
      <c r="I31" s="69"/>
      <c r="J31" s="69"/>
      <c r="K31" s="69"/>
      <c r="L31" s="69"/>
      <c r="M31" s="69"/>
      <c r="O31" s="79"/>
    </row>
    <row r="32" spans="1:21">
      <c r="O32" s="79"/>
    </row>
    <row r="33" spans="15:15">
      <c r="O33" s="79"/>
    </row>
    <row r="34" spans="15:15">
      <c r="O34" s="79"/>
    </row>
    <row r="35" spans="15:15">
      <c r="O35" s="79"/>
    </row>
    <row r="36" spans="15:15">
      <c r="O36" s="79"/>
    </row>
    <row r="37" spans="15:15">
      <c r="O37" s="69"/>
    </row>
    <row r="38" spans="15:15">
      <c r="O38" s="69"/>
    </row>
    <row r="39" spans="15:15">
      <c r="O39" s="69"/>
    </row>
  </sheetData>
  <sortState xmlns:xlrd2="http://schemas.microsoft.com/office/spreadsheetml/2017/richdata2" ref="A4:E50">
    <sortCondition ref="A3"/>
  </sortState>
  <mergeCells count="9">
    <mergeCell ref="B1:E1"/>
    <mergeCell ref="O1:Q1"/>
    <mergeCell ref="H13:J13"/>
    <mergeCell ref="K13:M13"/>
    <mergeCell ref="H21:J21"/>
    <mergeCell ref="K21:M21"/>
    <mergeCell ref="H2:J2"/>
    <mergeCell ref="K2:M2"/>
    <mergeCell ref="H1:M1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72C0-DA0C-0746-8A59-3EFE5C746DAE}">
  <dimension ref="A1:I19"/>
  <sheetViews>
    <sheetView workbookViewId="0">
      <selection activeCell="F28" sqref="F28"/>
    </sheetView>
  </sheetViews>
  <sheetFormatPr baseColWidth="10" defaultRowHeight="16"/>
  <cols>
    <col min="1" max="1" width="20.83203125" customWidth="1"/>
  </cols>
  <sheetData>
    <row r="1" spans="1:9" ht="24">
      <c r="A1" s="92" t="s">
        <v>127</v>
      </c>
      <c r="B1" s="92"/>
      <c r="C1" s="92"/>
      <c r="D1" s="92"/>
      <c r="E1" s="92"/>
      <c r="F1" s="92"/>
      <c r="G1" s="92"/>
      <c r="H1" s="92"/>
      <c r="I1" s="1"/>
    </row>
    <row r="2" spans="1:9">
      <c r="B2" s="55" t="s">
        <v>48</v>
      </c>
      <c r="C2" s="55" t="s">
        <v>49</v>
      </c>
      <c r="D2" s="55" t="s">
        <v>52</v>
      </c>
      <c r="E2" s="55" t="s">
        <v>50</v>
      </c>
      <c r="F2" s="55" t="s">
        <v>73</v>
      </c>
      <c r="G2" s="55" t="s">
        <v>51</v>
      </c>
    </row>
    <row r="3" spans="1:9">
      <c r="A3" s="56" t="s">
        <v>53</v>
      </c>
      <c r="B3" s="55"/>
      <c r="C3" s="55"/>
      <c r="D3" s="55"/>
      <c r="E3" s="55"/>
      <c r="F3" s="55"/>
      <c r="G3" s="55"/>
    </row>
    <row r="4" spans="1:9">
      <c r="A4" t="s">
        <v>54</v>
      </c>
      <c r="B4" s="57">
        <v>15.7</v>
      </c>
      <c r="C4" s="57">
        <v>-3.3</v>
      </c>
      <c r="D4" s="57">
        <f>B4-C4</f>
        <v>19</v>
      </c>
      <c r="E4" s="57">
        <f>AVERAGE(B4:C4)</f>
        <v>6.1999999999999993</v>
      </c>
      <c r="F4" s="57"/>
      <c r="G4" s="57">
        <v>44.3</v>
      </c>
    </row>
    <row r="5" spans="1:9">
      <c r="A5" t="s">
        <v>55</v>
      </c>
      <c r="B5" s="57">
        <v>-0.40396535511111115</v>
      </c>
      <c r="C5" s="57">
        <v>-0.14814902897277774</v>
      </c>
      <c r="D5" s="57">
        <v>-0.25581632607722216</v>
      </c>
      <c r="E5" s="57">
        <v>-0.27605719255555561</v>
      </c>
      <c r="F5" s="57"/>
      <c r="G5" s="57">
        <v>41.949257311111111</v>
      </c>
    </row>
    <row r="6" spans="1:9">
      <c r="A6" t="s">
        <v>56</v>
      </c>
      <c r="B6" s="57">
        <v>5.55</v>
      </c>
      <c r="C6" s="57">
        <v>-12.87</v>
      </c>
      <c r="D6" s="57">
        <v>18.420000000000002</v>
      </c>
      <c r="E6" s="57">
        <v>-3.66</v>
      </c>
      <c r="F6" s="57"/>
      <c r="G6" s="57">
        <v>32.729999999999997</v>
      </c>
    </row>
    <row r="7" spans="1:9">
      <c r="B7" s="57"/>
      <c r="C7" s="57"/>
      <c r="D7" s="57"/>
      <c r="E7" s="57"/>
      <c r="F7" s="57"/>
      <c r="G7" s="57"/>
    </row>
    <row r="8" spans="1:9">
      <c r="A8" s="56" t="s">
        <v>57</v>
      </c>
      <c r="B8" s="57"/>
      <c r="C8" s="57"/>
      <c r="D8" s="57"/>
      <c r="E8" s="57"/>
      <c r="F8" s="57"/>
      <c r="G8" s="57"/>
    </row>
    <row r="9" spans="1:9">
      <c r="A9" s="58" t="s">
        <v>58</v>
      </c>
      <c r="B9" s="85">
        <f>AVERAGE(size_correction!AM3,size_correction!AM6,size_correction!AM9,size_correction!AM11,size_correction!AM14,size_correction!AM15)</f>
        <v>14.416870498714482</v>
      </c>
      <c r="C9" s="85">
        <f>AVERAGE(size_correction!AN3,size_correction!AN6,size_correction!AN9,size_correction!AN11,size_correction!AN14,size_correction!AN15)</f>
        <v>-2.9218372565587871</v>
      </c>
      <c r="D9" s="85">
        <f>B9-C9</f>
        <v>17.338707755273269</v>
      </c>
      <c r="E9" s="85">
        <f>(B9+C9)/2</f>
        <v>5.7475166210778479</v>
      </c>
      <c r="F9" s="85">
        <f>AVERAGE(size_correction!AQ3,size_correction!AQ6,size_correction!AQ9,size_correction!AQ11,size_correction!AQ14,size_correction!AQ15)</f>
        <v>23.653181412339649</v>
      </c>
      <c r="G9" s="85">
        <f>AVERAGE(size_correction!AR3,size_correction!AR6,size_correction!AR9,size_correction!AR11,size_correction!AR14,size_correction!AR15)</f>
        <v>46.347982315905767</v>
      </c>
    </row>
    <row r="10" spans="1:9">
      <c r="A10" s="58" t="s">
        <v>59</v>
      </c>
      <c r="B10" s="85">
        <f>AVERAGE(size_correction!AM5,size_correction!AM8,size_correction!AM13)</f>
        <v>-1.5626976748263186</v>
      </c>
      <c r="C10" s="85">
        <f>AVERAGE(size_correction!AN5,size_correction!AN8,size_correction!AN13)</f>
        <v>1.2897969450214886</v>
      </c>
      <c r="D10" s="85">
        <f>B10-C10</f>
        <v>-2.8524946198478069</v>
      </c>
      <c r="E10" s="85">
        <f>(B10+C10)/2</f>
        <v>-0.13645036490241502</v>
      </c>
      <c r="F10" s="85">
        <f>AVERAGE(size_correction!AQ5,size_correction!AQ8,size_correction!AQ13)</f>
        <v>22.218968675425501</v>
      </c>
      <c r="G10" s="85">
        <f>AVERAGE(size_correction!AR5,size_correction!AR8,size_correction!AR13)</f>
        <v>43.508700243025373</v>
      </c>
    </row>
    <row r="11" spans="1:9">
      <c r="A11" s="58" t="s">
        <v>60</v>
      </c>
      <c r="B11" s="85">
        <f>AVERAGE(size_correction!AM4,size_correction!AM7,size_correction!AM12,size_correction!AM16)</f>
        <v>5.5348370076648328</v>
      </c>
      <c r="C11" s="85">
        <f>AVERAGE(size_correction!AN4,size_correction!AN7,size_correction!AN12,size_correction!AN16)</f>
        <v>-12.469189824435823</v>
      </c>
      <c r="D11" s="85">
        <f>B11-C11</f>
        <v>18.004026832100656</v>
      </c>
      <c r="E11" s="85">
        <f>(B11+C11)/2</f>
        <v>-3.467176408385495</v>
      </c>
      <c r="F11" s="85">
        <f>AVERAGE(size_correction!AQ4,size_correction!AQ7,size_correction!AQ12,size_correction!AQ16)</f>
        <v>17.517499686386948</v>
      </c>
      <c r="G11" s="85">
        <f>AVERAGE(size_correction!AR4,size_correction!AR7,size_correction!AR12,size_correction!AR16)</f>
        <v>34.227522111016825</v>
      </c>
    </row>
    <row r="12" spans="1:9">
      <c r="B12" s="57"/>
      <c r="C12" s="57"/>
      <c r="D12" s="57"/>
      <c r="E12" s="57"/>
      <c r="F12" s="57"/>
      <c r="G12" s="57"/>
    </row>
    <row r="13" spans="1:9">
      <c r="A13" s="56" t="s">
        <v>128</v>
      </c>
      <c r="B13" s="57"/>
      <c r="C13" s="57"/>
      <c r="D13" s="57"/>
      <c r="E13" s="57"/>
      <c r="F13" s="57"/>
      <c r="G13" s="57"/>
    </row>
    <row r="14" spans="1:9">
      <c r="A14" s="56" t="s">
        <v>61</v>
      </c>
      <c r="B14" s="59">
        <f>SLOPE(B4:B6,B9:B11)</f>
        <v>1.0133469827344104</v>
      </c>
      <c r="C14" s="59">
        <f>SLOPE(C4:C6,C9:C11)</f>
        <v>0.9379035419952374</v>
      </c>
      <c r="D14" s="59"/>
      <c r="E14" s="59"/>
      <c r="F14" s="59"/>
      <c r="G14" s="59">
        <f t="shared" ref="G14" si="0">SLOPE(G4:G6,G9:G11)</f>
        <v>0.96419175756222808</v>
      </c>
    </row>
    <row r="15" spans="1:9">
      <c r="A15" s="56" t="s">
        <v>62</v>
      </c>
      <c r="B15" s="57">
        <f>INTERCEPT(B4:B6,B9:B11)</f>
        <v>0.73719567220375026</v>
      </c>
      <c r="C15" s="57">
        <f>INTERCEPT(C4:C6,C9:C11)</f>
        <v>-1.0308517793178673</v>
      </c>
      <c r="D15" s="57"/>
      <c r="E15" s="57"/>
      <c r="F15" s="57"/>
      <c r="G15" s="57">
        <f t="shared" ref="G15" si="1">INTERCEPT(G4:G6,G9:G11)</f>
        <v>-0.22057002510575074</v>
      </c>
    </row>
    <row r="16" spans="1:9">
      <c r="A16" s="56"/>
      <c r="B16" s="57"/>
      <c r="C16" s="57"/>
      <c r="D16" s="57"/>
      <c r="E16" s="57"/>
      <c r="F16" s="57"/>
      <c r="G16" s="57"/>
    </row>
    <row r="17" spans="1:7">
      <c r="A17" s="58" t="s">
        <v>58</v>
      </c>
      <c r="B17" s="57">
        <f t="shared" ref="B17:C19" si="2">B$15+B$14*B9</f>
        <v>15.346487892548804</v>
      </c>
      <c r="C17" s="57">
        <f t="shared" si="2"/>
        <v>-3.771253291378001</v>
      </c>
      <c r="D17" s="57">
        <f>B17-C17</f>
        <v>19.117741183926807</v>
      </c>
      <c r="E17" s="57">
        <f>AVERAGE(B17:C17)</f>
        <v>5.7876173005854019</v>
      </c>
      <c r="F17" s="57"/>
      <c r="G17" s="57">
        <f>G$15+G$14*G9</f>
        <v>44.467772503530497</v>
      </c>
    </row>
    <row r="18" spans="1:7">
      <c r="A18" s="58" t="s">
        <v>59</v>
      </c>
      <c r="B18" s="57">
        <f t="shared" si="2"/>
        <v>-0.84635930150757854</v>
      </c>
      <c r="C18" s="57">
        <f t="shared" si="2"/>
        <v>0.17885334387242335</v>
      </c>
      <c r="D18" s="57">
        <f>B18-C18</f>
        <v>-1.0252126453800019</v>
      </c>
      <c r="E18" s="57">
        <f t="shared" ref="E18:E19" si="3">AVERAGE(B18:C18)</f>
        <v>-0.33375297881757759</v>
      </c>
      <c r="F18" s="57"/>
      <c r="G18" s="57">
        <f>G$15+G$14*G10</f>
        <v>41.730160131465027</v>
      </c>
    </row>
    <row r="19" spans="1:7">
      <c r="A19" s="58" t="s">
        <v>60</v>
      </c>
      <c r="B19" s="57">
        <f t="shared" si="2"/>
        <v>6.3459060538476608</v>
      </c>
      <c r="C19" s="57">
        <f t="shared" si="2"/>
        <v>-12.725749081467198</v>
      </c>
      <c r="D19" s="57">
        <f>B19-C19</f>
        <v>19.07165513531486</v>
      </c>
      <c r="E19" s="57">
        <f t="shared" si="3"/>
        <v>-3.1899215138097685</v>
      </c>
      <c r="F19" s="57"/>
      <c r="G19" s="57">
        <f>G$15+G$14*G11</f>
        <v>32.781324676115581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size_correction</vt:lpstr>
      <vt:lpstr>scrambling_template</vt:lpstr>
      <vt:lpstr>scale_decompression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2021-06-07T23:38:34Z</dcterms:modified>
</cp:coreProperties>
</file>