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45135908-E6B2-DE47-8D70-9D83191D56CE}" xr6:coauthVersionLast="47" xr6:coauthVersionMax="47" xr10:uidLastSave="{00000000-0000-0000-0000-000000000000}"/>
  <bookViews>
    <workbookView xWindow="-37200" yWindow="-5500" windowWidth="20420" windowHeight="1582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M4" i="3"/>
  <c r="N4" i="3"/>
  <c r="M5" i="3"/>
  <c r="N5" i="3"/>
  <c r="M6" i="3"/>
  <c r="N6" i="3"/>
  <c r="M7" i="3"/>
  <c r="N7" i="3"/>
  <c r="M8" i="3"/>
  <c r="N8" i="3"/>
  <c r="N3" i="3"/>
  <c r="M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AL3" i="2"/>
  <c r="D13" i="3"/>
  <c r="G3" i="3"/>
  <c r="H3" i="3"/>
  <c r="I3" i="3"/>
  <c r="J3" i="3"/>
  <c r="K3" i="3"/>
  <c r="B13" i="3"/>
  <c r="L3" i="3"/>
  <c r="C13" i="3"/>
  <c r="F13" i="3"/>
  <c r="E13" i="3"/>
  <c r="G13" i="3"/>
  <c r="H13" i="3"/>
  <c r="I13" i="3"/>
  <c r="G4" i="3"/>
  <c r="H4" i="3"/>
  <c r="I4" i="3"/>
  <c r="J4" i="3"/>
  <c r="K4" i="3"/>
  <c r="B1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B16" i="3"/>
  <c r="C16" i="3"/>
  <c r="D16" i="3"/>
  <c r="F16" i="3"/>
  <c r="E16" i="3"/>
  <c r="G16" i="3"/>
  <c r="H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B19" i="3"/>
  <c r="C19" i="3"/>
  <c r="D19" i="3"/>
  <c r="F19" i="3"/>
  <c r="E19" i="3"/>
  <c r="G19" i="3"/>
  <c r="H19" i="3"/>
  <c r="I19" i="3"/>
  <c r="D20" i="3"/>
  <c r="F20" i="3"/>
  <c r="E20" i="3"/>
  <c r="G20" i="3"/>
  <c r="B21" i="3"/>
  <c r="C21" i="3"/>
  <c r="D21" i="3"/>
  <c r="F21" i="3"/>
  <c r="E21" i="3"/>
  <c r="G21" i="3"/>
  <c r="H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B24" i="3"/>
  <c r="C24" i="3"/>
  <c r="D24" i="3"/>
  <c r="F24" i="3"/>
  <c r="E24" i="3"/>
  <c r="G24" i="3"/>
  <c r="H24" i="3"/>
  <c r="I24" i="3"/>
  <c r="B25" i="3"/>
  <c r="C25" i="3"/>
  <c r="D25" i="3"/>
  <c r="F25" i="3"/>
  <c r="E25" i="3"/>
  <c r="G25" i="3"/>
  <c r="H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J13" i="3"/>
  <c r="X11" i="2"/>
  <c r="AI17" i="2"/>
  <c r="AM17" i="2"/>
  <c r="AI16" i="2"/>
  <c r="AM16" i="2"/>
  <c r="AI15" i="2"/>
  <c r="AM15" i="2"/>
  <c r="AI14" i="2"/>
  <c r="AM14" i="2"/>
  <c r="AI13" i="2"/>
  <c r="AM13" i="2"/>
  <c r="AI12" i="2"/>
  <c r="AM12" i="2"/>
  <c r="AI11" i="2"/>
  <c r="AM11" i="2"/>
  <c r="AI10" i="2"/>
  <c r="AM10" i="2"/>
  <c r="AI9" i="2"/>
  <c r="AM9" i="2"/>
  <c r="AI8" i="2"/>
  <c r="AM8" i="2"/>
  <c r="AI7" i="2"/>
  <c r="AM7" i="2"/>
  <c r="AI6" i="2"/>
  <c r="AM6" i="2"/>
  <c r="AI5" i="2"/>
  <c r="AM5" i="2"/>
  <c r="AI4" i="2"/>
  <c r="AM4" i="2"/>
  <c r="AI3" i="2"/>
  <c r="AM3" i="2"/>
  <c r="K1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<sst xmlns="http://schemas.openxmlformats.org/spreadsheetml/2006/main" count="227" uniqueCount="182">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</sst>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3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4" fillId="16" borderId="18" xfId="0" applyFont="1" applyFill="1" applyBorder="1"/>
    <xf numFmtId="2" fontId="24" fillId="16" borderId="18" xfId="0" applyNumberFormat="1" applyFont="1" applyFill="1" applyBorder="1"/>
    <xf numFmtId="169" fontId="25" fillId="17" borderId="18" xfId="0" applyNumberFormat="1" applyFont="1" applyFill="1" applyBorder="1"/>
    <xf numFmtId="171" fontId="25" fillId="17" borderId="18" xfId="0" applyNumberFormat="1" applyFont="1" applyFill="1" applyBorder="1"/>
    <xf numFmtId="0" fontId="25" fillId="17" borderId="18" xfId="0" applyFont="1" applyFill="1" applyBorder="1"/>
    <xf numFmtId="2" fontId="0" fillId="3" borderId="0" xfId="0" applyNumberFormat="1" applyFill="1" applyAlignment="1">
      <alignment wrapText="1"/>
    </xf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14</xdr:row>
      <xdr:rowOff>101600</xdr:rowOff>
    </xdr:from>
    <xdr:to>
      <xdr:col>13</xdr:col>
      <xdr:colOff>228600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565150</xdr:colOff>
      <xdr:row>14</xdr:row>
      <xdr:rowOff>101600</xdr:rowOff>
    </xdr:from>
    <xdr:to>
      <xdr:col>15</xdr:col>
      <xdr:colOff>647700</xdr:colOff>
      <xdr:row>26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topLeftCell="P1" workbookViewId="0">
      <selection activeCell="W7" sqref="W7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121</v>
      </c>
      <c r="AJ1" s="74"/>
      <c r="AL1" s="51" t="s">
        <v>179</v>
      </c>
      <c r="AM1" s="51"/>
      <c r="AN1" s="51"/>
      <c r="AO1" s="51"/>
      <c r="AP1" s="58"/>
      <c r="AQ1" s="51"/>
      <c r="AR1" s="45"/>
      <c r="AT1" s="129" t="s">
        <v>181</v>
      </c>
      <c r="AU1" s="129"/>
      <c r="AV1" s="129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3" t="s">
        <v>162</v>
      </c>
      <c r="BF1" s="103"/>
      <c r="BG1" s="103"/>
      <c r="BH1" s="103"/>
      <c r="BI1" s="104"/>
      <c r="BJ1" s="105"/>
      <c r="BK1" s="105"/>
      <c r="BL1" s="105"/>
      <c r="BM1" s="105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119</v>
      </c>
      <c r="AJ2" s="75" t="s">
        <v>120</v>
      </c>
      <c r="AK2" s="23"/>
      <c r="AL2" s="55" t="s">
        <v>28</v>
      </c>
      <c r="AM2" s="52" t="s">
        <v>29</v>
      </c>
      <c r="AN2" s="52" t="s">
        <v>30</v>
      </c>
      <c r="AO2" s="52" t="s">
        <v>180</v>
      </c>
      <c r="AP2" s="59" t="s">
        <v>94</v>
      </c>
      <c r="AQ2" s="53" t="s">
        <v>95</v>
      </c>
      <c r="AR2" s="46" t="s">
        <v>74</v>
      </c>
      <c r="AS2" s="1" t="s">
        <v>73</v>
      </c>
      <c r="AT2" s="130" t="s">
        <v>33</v>
      </c>
      <c r="AU2" s="131" t="s">
        <v>47</v>
      </c>
      <c r="AV2" s="132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6" t="s">
        <v>163</v>
      </c>
      <c r="BF2" s="106" t="s">
        <v>164</v>
      </c>
      <c r="BG2" s="106" t="s">
        <v>165</v>
      </c>
      <c r="BH2" s="106" t="s">
        <v>166</v>
      </c>
      <c r="BI2" s="107" t="s">
        <v>167</v>
      </c>
      <c r="BJ2" s="108" t="s">
        <v>168</v>
      </c>
      <c r="BK2" s="109" t="s">
        <v>169</v>
      </c>
      <c r="BL2" s="108" t="s">
        <v>170</v>
      </c>
      <c r="BM2" s="110" t="s">
        <v>169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124">
        <v>0</v>
      </c>
      <c r="AP3" s="56">
        <v>0.18325645634287266</v>
      </c>
      <c r="AQ3" s="57">
        <v>9.0490249769565087E-2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15.105455486877901</v>
      </c>
      <c r="AY3" s="50">
        <v>-2.7098456777153701</v>
      </c>
      <c r="AZ3" s="50">
        <v>17.815301164593201</v>
      </c>
      <c r="BA3" s="50">
        <v>6.19780490458127</v>
      </c>
      <c r="BB3" s="50">
        <v>24.009727067820499</v>
      </c>
      <c r="BC3" s="50">
        <v>47.054171086232202</v>
      </c>
      <c r="BD3" s="44"/>
      <c r="BE3">
        <v>265</v>
      </c>
      <c r="BF3">
        <v>109</v>
      </c>
      <c r="BG3">
        <f>BE3-BF3</f>
        <v>156</v>
      </c>
      <c r="BH3" t="s">
        <v>171</v>
      </c>
      <c r="BI3" s="78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124">
        <v>0</v>
      </c>
      <c r="AP4" s="56">
        <v>0.18325645634287266</v>
      </c>
      <c r="AQ4" s="57">
        <v>9.0490249769565087E-2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6.8736240880515798</v>
      </c>
      <c r="AY4" s="50">
        <v>-13.881471917271901</v>
      </c>
      <c r="AZ4" s="50">
        <v>20.755096005323502</v>
      </c>
      <c r="BA4" s="50">
        <v>-3.5039239146101799</v>
      </c>
      <c r="BB4" s="50">
        <v>17.848649659933699</v>
      </c>
      <c r="BC4" s="50">
        <v>34.879852068524698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8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124">
        <v>0</v>
      </c>
      <c r="AP5" s="56">
        <v>0.18325645634287266</v>
      </c>
      <c r="AQ5" s="57">
        <v>9.0490249769565087E-2</v>
      </c>
      <c r="AR5" s="47">
        <f t="shared" si="10"/>
        <v>201205</v>
      </c>
      <c r="AS5" s="41" t="str">
        <f t="shared" si="11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-0.53970856962448599</v>
      </c>
      <c r="AY5" s="50">
        <v>1.2825215740412901</v>
      </c>
      <c r="AZ5" s="50">
        <v>-1.82223014366578</v>
      </c>
      <c r="BA5" s="50">
        <v>0.37140650220840399</v>
      </c>
      <c r="BB5" s="50">
        <v>22.461390435589401</v>
      </c>
      <c r="BC5" s="50">
        <v>43.988167450184299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8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124">
        <v>0</v>
      </c>
      <c r="AP6" s="56">
        <v>0.18325645634287266</v>
      </c>
      <c r="AQ6" s="57">
        <v>9.0490249769565087E-2</v>
      </c>
      <c r="AR6" s="47">
        <f t="shared" si="10"/>
        <v>201205</v>
      </c>
      <c r="AS6" t="str">
        <f t="shared" si="11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14.851574153242799</v>
      </c>
      <c r="AY6" s="50">
        <v>-0.85838254078074405</v>
      </c>
      <c r="AZ6" s="50">
        <v>15.7099566940236</v>
      </c>
      <c r="BA6" s="50">
        <v>6.9965958062310696</v>
      </c>
      <c r="BB6" s="50">
        <v>24.095420378555701</v>
      </c>
      <c r="BC6" s="50">
        <v>47.223987370547697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171</v>
      </c>
      <c r="BI6" s="78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124">
        <v>0</v>
      </c>
      <c r="AP7" s="56">
        <v>0.18325645634287266</v>
      </c>
      <c r="AQ7" s="57">
        <v>9.0490249769565087E-2</v>
      </c>
      <c r="AR7" s="47">
        <f t="shared" si="10"/>
        <v>201205</v>
      </c>
      <c r="AS7" t="str">
        <f t="shared" si="11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6.6566362138331598</v>
      </c>
      <c r="AY7" s="50">
        <v>-13.8026489120794</v>
      </c>
      <c r="AZ7" s="50">
        <v>20.459285125912601</v>
      </c>
      <c r="BA7" s="50">
        <v>-3.5730063491231601</v>
      </c>
      <c r="BB7" s="50">
        <v>17.941820061995799</v>
      </c>
      <c r="BC7" s="50">
        <v>35.063444020270097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8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124">
        <v>0</v>
      </c>
      <c r="AP8" s="56">
        <v>0.18325645634287266</v>
      </c>
      <c r="AQ8" s="57">
        <v>9.0490249769565087E-2</v>
      </c>
      <c r="AR8" s="47">
        <f t="shared" si="10"/>
        <v>201205</v>
      </c>
      <c r="AS8" t="str">
        <f t="shared" si="11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-1.15628904358433</v>
      </c>
      <c r="AY8" s="50">
        <v>-0.70441124849329695</v>
      </c>
      <c r="AZ8" s="50">
        <v>-0.45187779509103798</v>
      </c>
      <c r="BA8" s="50">
        <v>-0.93035014603881605</v>
      </c>
      <c r="BB8" s="50">
        <v>21.5157968077277</v>
      </c>
      <c r="BC8" s="50">
        <v>42.117851051899301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8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118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124">
        <v>0</v>
      </c>
      <c r="AP9" s="56">
        <v>0.18325645634287266</v>
      </c>
      <c r="AQ9" s="57">
        <v>9.0490249769565087E-2</v>
      </c>
      <c r="AR9" s="47">
        <f t="shared" si="10"/>
        <v>201205</v>
      </c>
      <c r="AS9" s="41" t="str">
        <f t="shared" si="11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16.036656468840999</v>
      </c>
      <c r="AY9" s="50">
        <v>-4.8656873390863202</v>
      </c>
      <c r="AZ9" s="50">
        <v>20.902343807927299</v>
      </c>
      <c r="BA9" s="50">
        <v>5.5854845648773397</v>
      </c>
      <c r="BB9" s="50">
        <v>23.117269398744899</v>
      </c>
      <c r="BC9" s="50">
        <v>45.286402388126902</v>
      </c>
      <c r="BE9">
        <v>265</v>
      </c>
      <c r="BF9">
        <v>109</v>
      </c>
      <c r="BG9">
        <f t="shared" si="15"/>
        <v>156</v>
      </c>
      <c r="BH9" t="s">
        <v>171</v>
      </c>
      <c r="BI9" s="78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124">
        <v>0</v>
      </c>
      <c r="AP10" s="56">
        <v>0.18325645634287266</v>
      </c>
      <c r="AQ10" s="57">
        <v>9.0490249769565087E-2</v>
      </c>
      <c r="AR10" s="47">
        <f t="shared" si="10"/>
        <v>201205</v>
      </c>
      <c r="AS10" t="str">
        <f t="shared" si="11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14.4579715364672</v>
      </c>
      <c r="AY10" s="50">
        <v>-34.815304667159701</v>
      </c>
      <c r="AZ10" s="50">
        <v>49.273276203626899</v>
      </c>
      <c r="BA10" s="50">
        <v>-10.1786665653462</v>
      </c>
      <c r="BB10" s="50">
        <v>22.853627356464699</v>
      </c>
      <c r="BC10" s="50">
        <v>44.764460247631298</v>
      </c>
      <c r="BE10">
        <v>265</v>
      </c>
      <c r="BF10">
        <v>109</v>
      </c>
      <c r="BG10">
        <f t="shared" si="15"/>
        <v>156</v>
      </c>
      <c r="BH10" t="s">
        <v>39</v>
      </c>
      <c r="BI10" s="78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124">
        <v>0</v>
      </c>
      <c r="AP11" s="56">
        <v>0.18325645634287266</v>
      </c>
      <c r="AQ11" s="57">
        <v>9.0490249769565087E-2</v>
      </c>
      <c r="AR11" s="47">
        <f t="shared" si="10"/>
        <v>201207</v>
      </c>
      <c r="AS11" s="41" t="str">
        <f t="shared" si="11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17.1518234709566</v>
      </c>
      <c r="AY11" s="50">
        <v>-4.5745335204508901</v>
      </c>
      <c r="AZ11" s="50">
        <v>21.726356991407499</v>
      </c>
      <c r="BA11" s="50">
        <v>6.2886449752528799</v>
      </c>
      <c r="BB11" s="50">
        <v>22.988533215933799</v>
      </c>
      <c r="BC11" s="50">
        <v>45.031522726332703</v>
      </c>
      <c r="BE11">
        <v>265</v>
      </c>
      <c r="BF11">
        <v>109</v>
      </c>
      <c r="BG11">
        <f t="shared" si="15"/>
        <v>156</v>
      </c>
      <c r="BH11" t="s">
        <v>171</v>
      </c>
      <c r="BI11" s="78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124">
        <v>0</v>
      </c>
      <c r="AP12" s="56">
        <v>0.18325645634287266</v>
      </c>
      <c r="AQ12" s="57">
        <v>9.0490249769565087E-2</v>
      </c>
      <c r="AR12" s="47">
        <f t="shared" si="10"/>
        <v>201207</v>
      </c>
      <c r="AS12" s="41" t="str">
        <f t="shared" si="11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7.0098620813652204</v>
      </c>
      <c r="AY12" s="50">
        <v>-14.5751415214816</v>
      </c>
      <c r="AZ12" s="50">
        <v>21.5850036028468</v>
      </c>
      <c r="BA12" s="50">
        <v>-3.78263972005821</v>
      </c>
      <c r="BB12" s="50">
        <v>17.254451999306699</v>
      </c>
      <c r="BC12" s="50">
        <v>33.709358475152598</v>
      </c>
      <c r="BE12">
        <v>265</v>
      </c>
      <c r="BF12">
        <v>109</v>
      </c>
      <c r="BG12">
        <f t="shared" si="15"/>
        <v>156</v>
      </c>
      <c r="BH12" t="s">
        <v>39</v>
      </c>
      <c r="BI12" s="78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124">
        <v>0</v>
      </c>
      <c r="AP13" s="56">
        <v>0.18325645634287266</v>
      </c>
      <c r="AQ13" s="57">
        <v>9.0490249769565087E-2</v>
      </c>
      <c r="AR13" s="47">
        <f t="shared" si="10"/>
        <v>201207</v>
      </c>
      <c r="AS13" s="41" t="str">
        <f t="shared" si="11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8.2241945278393999E-2</v>
      </c>
      <c r="AY13" s="50">
        <v>0.22102332359041901</v>
      </c>
      <c r="AZ13" s="50">
        <v>-0.138781378312025</v>
      </c>
      <c r="BA13" s="50">
        <v>0.151632634434406</v>
      </c>
      <c r="BB13" s="50">
        <v>22.3259423648012</v>
      </c>
      <c r="BC13" s="50">
        <v>43.720161276728597</v>
      </c>
      <c r="BE13">
        <v>265</v>
      </c>
      <c r="BF13">
        <v>109</v>
      </c>
      <c r="BG13">
        <f t="shared" si="15"/>
        <v>156</v>
      </c>
      <c r="BH13" t="s">
        <v>39</v>
      </c>
      <c r="BI13" s="78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124">
        <v>0</v>
      </c>
      <c r="AP14" s="56">
        <v>0.18325645634287266</v>
      </c>
      <c r="AQ14" s="57">
        <v>9.0490249769565087E-2</v>
      </c>
      <c r="AR14" s="47">
        <f t="shared" si="10"/>
        <v>201207</v>
      </c>
      <c r="AS14" s="41" t="str">
        <f t="shared" si="11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14.393773542834699</v>
      </c>
      <c r="AY14" s="50">
        <v>-3.6809189289388402</v>
      </c>
      <c r="AZ14" s="50">
        <v>18.074692471773599</v>
      </c>
      <c r="BA14" s="50">
        <v>5.3564273069479604</v>
      </c>
      <c r="BB14" s="50">
        <v>22.94455532836</v>
      </c>
      <c r="BC14" s="50">
        <v>44.944459545090702</v>
      </c>
      <c r="BE14">
        <v>265</v>
      </c>
      <c r="BF14">
        <v>109</v>
      </c>
      <c r="BG14">
        <f t="shared" si="15"/>
        <v>156</v>
      </c>
      <c r="BH14" t="s">
        <v>171</v>
      </c>
      <c r="BI14" s="78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124">
        <v>0</v>
      </c>
      <c r="AP15" s="56">
        <v>0.18325645634287266</v>
      </c>
      <c r="AQ15" s="57">
        <v>9.0490249769565087E-2</v>
      </c>
      <c r="AR15" s="47">
        <f t="shared" si="10"/>
        <v>201207</v>
      </c>
      <c r="AS15" t="str">
        <f t="shared" si="11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16.679833428360201</v>
      </c>
      <c r="AY15" s="50">
        <v>-4.3336183513273898</v>
      </c>
      <c r="AZ15" s="50">
        <v>21.0134517796876</v>
      </c>
      <c r="BA15" s="50">
        <v>6.1731075385164003</v>
      </c>
      <c r="BB15" s="50">
        <v>23.487665779901398</v>
      </c>
      <c r="BC15" s="50">
        <v>46.019903286484897</v>
      </c>
      <c r="BE15">
        <v>265</v>
      </c>
      <c r="BF15">
        <v>109</v>
      </c>
      <c r="BG15">
        <f t="shared" si="15"/>
        <v>156</v>
      </c>
      <c r="BH15" t="s">
        <v>171</v>
      </c>
      <c r="BI15" s="78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124">
        <v>0</v>
      </c>
      <c r="AP16" s="56">
        <v>0.18325645634287266</v>
      </c>
      <c r="AQ16" s="57">
        <v>9.0490249769565087E-2</v>
      </c>
      <c r="AR16" s="47">
        <f t="shared" si="10"/>
        <v>201207</v>
      </c>
      <c r="AS16" t="str">
        <f t="shared" si="11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7.1029978910310803</v>
      </c>
      <c r="AY16" s="50">
        <v>-14.893050092214599</v>
      </c>
      <c r="AZ16" s="50">
        <v>21.996047983245699</v>
      </c>
      <c r="BA16" s="50">
        <v>-3.8950261005917799</v>
      </c>
      <c r="BB16" s="50">
        <v>17.735485742880101</v>
      </c>
      <c r="BC16" s="50">
        <v>34.656884164523802</v>
      </c>
      <c r="BE16">
        <v>265</v>
      </c>
      <c r="BF16">
        <v>109</v>
      </c>
      <c r="BG16">
        <f t="shared" si="15"/>
        <v>156</v>
      </c>
      <c r="BH16" t="s">
        <v>39</v>
      </c>
      <c r="BI16" s="78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124">
        <v>0</v>
      </c>
      <c r="AP17" s="56">
        <v>0.18325645634287266</v>
      </c>
      <c r="AQ17" s="57">
        <v>9.0490249769565087E-2</v>
      </c>
      <c r="AR17" s="47">
        <f t="shared" si="10"/>
        <v>201207</v>
      </c>
      <c r="AS17" s="41" t="str">
        <f t="shared" si="11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13.725240315331099</v>
      </c>
      <c r="AY17" s="50">
        <v>-28.3353648321477</v>
      </c>
      <c r="AZ17" s="50">
        <v>42.060605147478803</v>
      </c>
      <c r="BA17" s="50">
        <v>-7.3050622584082596</v>
      </c>
      <c r="BB17" s="50">
        <v>22.565126816266901</v>
      </c>
      <c r="BC17" s="50">
        <v>44.193449376003002</v>
      </c>
      <c r="BE17">
        <v>265</v>
      </c>
      <c r="BF17">
        <v>109</v>
      </c>
      <c r="BG17">
        <f t="shared" si="15"/>
        <v>156</v>
      </c>
      <c r="BH17" t="s">
        <v>39</v>
      </c>
      <c r="BI17" s="78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4"/>
      <c r="AJ40" s="74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4"/>
      <c r="AJ41" s="74"/>
    </row>
    <row r="42" spans="3:55">
      <c r="AI42" s="74"/>
      <c r="AJ42" s="74"/>
    </row>
    <row r="43" spans="3:55">
      <c r="AI43" s="74"/>
      <c r="AJ43" s="74"/>
    </row>
    <row r="44" spans="3:55">
      <c r="AI44" s="74"/>
      <c r="AJ44" s="74"/>
    </row>
    <row r="45" spans="3:55">
      <c r="AI45" s="74"/>
      <c r="AJ45" s="74"/>
    </row>
    <row r="46" spans="3:55">
      <c r="AI46" s="74"/>
      <c r="AJ46" s="74"/>
    </row>
    <row r="47" spans="3:55">
      <c r="AI47" s="74"/>
      <c r="AJ47" s="74"/>
    </row>
    <row r="48" spans="3:55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workbookViewId="0">
      <selection activeCell="J26" sqref="J26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5" t="s">
        <v>178</v>
      </c>
      <c r="B1" s="125"/>
      <c r="C1" s="125"/>
      <c r="D1" s="125"/>
      <c r="E1" s="125"/>
      <c r="F1" s="125"/>
      <c r="G1" s="126" t="s">
        <v>115</v>
      </c>
      <c r="H1" s="126"/>
      <c r="I1" s="126"/>
      <c r="J1" s="126"/>
      <c r="K1" s="126"/>
      <c r="L1" s="126"/>
      <c r="M1" s="126"/>
      <c r="N1" s="126"/>
      <c r="O1" s="115" t="s">
        <v>114</v>
      </c>
      <c r="P1" s="116"/>
      <c r="Q1" s="115"/>
    </row>
    <row r="2" spans="1:17" ht="17">
      <c r="A2" s="117" t="s">
        <v>92</v>
      </c>
      <c r="B2" s="117" t="s">
        <v>31</v>
      </c>
      <c r="C2" s="117" t="s">
        <v>32</v>
      </c>
      <c r="D2" s="117" t="s">
        <v>33</v>
      </c>
      <c r="E2" s="117" t="s">
        <v>34</v>
      </c>
      <c r="F2" s="117" t="s">
        <v>35</v>
      </c>
      <c r="G2" s="118" t="s">
        <v>98</v>
      </c>
      <c r="H2" s="118" t="s">
        <v>99</v>
      </c>
      <c r="I2" s="118" t="s">
        <v>100</v>
      </c>
      <c r="J2" s="118" t="s">
        <v>101</v>
      </c>
      <c r="K2" s="118" t="s">
        <v>102</v>
      </c>
      <c r="L2" s="118" t="s">
        <v>103</v>
      </c>
      <c r="M2" s="118" t="s">
        <v>104</v>
      </c>
      <c r="N2" s="118" t="s">
        <v>105</v>
      </c>
    </row>
    <row r="3" spans="1:17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</row>
    <row r="4" spans="1:17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0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</row>
    <row r="5" spans="1:17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0"/>
        <v>-0.25581632613833338</v>
      </c>
      <c r="G5" s="65">
        <f t="shared" ref="G5:H9" si="1">(B5/1000+1)*0.0036765</f>
        <v>3.6750148213719339E-3</v>
      </c>
      <c r="H5" s="65">
        <f t="shared" si="1"/>
        <v>3.6759553300949816E-3</v>
      </c>
      <c r="I5" s="65">
        <f t="shared" ref="I5:I9" si="2">(E5/1000+1)*0.0020052</f>
        <v>2.0893166507602399E-3</v>
      </c>
      <c r="J5" s="65">
        <f t="shared" ref="J5:J9" si="3">(I5/0.0020052)^0.516*0.0003799</f>
        <v>3.8804145413997107E-4</v>
      </c>
      <c r="K5" s="66">
        <f t="shared" ref="K5:K9" si="4">G5+H5+J5</f>
        <v>7.7390116056068863E-3</v>
      </c>
      <c r="L5" s="66">
        <f t="shared" ref="L5:L9" si="5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</row>
    <row r="6" spans="1:17">
      <c r="A6" s="68" t="s">
        <v>176</v>
      </c>
      <c r="B6" s="69">
        <v>-22.21</v>
      </c>
      <c r="C6" s="69">
        <v>-49.28</v>
      </c>
      <c r="D6" s="69">
        <f t="shared" ref="D6:D9" si="6">AVERAGE(B6:C6)</f>
        <v>-35.745000000000005</v>
      </c>
      <c r="E6" s="69">
        <v>26.94</v>
      </c>
      <c r="F6" s="69">
        <f t="shared" si="0"/>
        <v>27.07</v>
      </c>
      <c r="G6" s="65">
        <f t="shared" si="1"/>
        <v>3.5948449350000004E-3</v>
      </c>
      <c r="H6" s="65">
        <f t="shared" si="1"/>
        <v>3.49532208E-3</v>
      </c>
      <c r="I6" s="65">
        <f t="shared" si="2"/>
        <v>2.0592200879999997E-3</v>
      </c>
      <c r="J6" s="65">
        <f t="shared" si="3"/>
        <v>3.8514702697154833E-4</v>
      </c>
      <c r="K6" s="66">
        <f t="shared" si="4"/>
        <v>7.4753140419715489E-3</v>
      </c>
      <c r="L6" s="66">
        <f t="shared" si="5"/>
        <v>2.0745159856220404E-3</v>
      </c>
      <c r="M6" s="67">
        <f>K6/size_correction!X$3</f>
        <v>0.96567497077192166</v>
      </c>
      <c r="N6" s="67">
        <f>L6/size_correction!Y$3</f>
        <v>0.98725584312065418</v>
      </c>
    </row>
    <row r="7" spans="1:17">
      <c r="A7" s="68">
        <v>53504</v>
      </c>
      <c r="B7" s="69">
        <v>1.71</v>
      </c>
      <c r="C7" s="69">
        <v>94.44</v>
      </c>
      <c r="D7" s="69">
        <f t="shared" si="6"/>
        <v>48.074999999999996</v>
      </c>
      <c r="E7" s="69">
        <v>36.01</v>
      </c>
      <c r="F7" s="69">
        <f t="shared" si="0"/>
        <v>-92.73</v>
      </c>
      <c r="G7" s="65">
        <f>(B7/1000+1)*0.0036765</f>
        <v>3.6827868150000006E-3</v>
      </c>
      <c r="H7" s="65">
        <f t="shared" si="1"/>
        <v>4.0237086600000008E-3</v>
      </c>
      <c r="I7" s="65">
        <f t="shared" si="2"/>
        <v>2.0774072520000002E-3</v>
      </c>
      <c r="J7" s="65">
        <f t="shared" si="3"/>
        <v>3.8689853960154226E-4</v>
      </c>
      <c r="K7" s="66">
        <f t="shared" si="4"/>
        <v>8.0933940146015442E-3</v>
      </c>
      <c r="L7" s="66">
        <f t="shared" si="5"/>
        <v>2.0952073450451725E-3</v>
      </c>
      <c r="M7" s="67">
        <f>K7/size_correction!X$3</f>
        <v>1.0455196911613225</v>
      </c>
      <c r="N7" s="67">
        <f>L7/size_correction!Y$3</f>
        <v>0.99710279808951241</v>
      </c>
    </row>
    <row r="8" spans="1:17">
      <c r="A8" s="68" t="s">
        <v>177</v>
      </c>
      <c r="B8" s="69">
        <v>17.11</v>
      </c>
      <c r="C8" s="69">
        <v>-3.43</v>
      </c>
      <c r="D8" s="69">
        <f t="shared" si="6"/>
        <v>6.84</v>
      </c>
      <c r="E8" s="69">
        <v>35.29</v>
      </c>
      <c r="F8" s="69">
        <f t="shared" si="0"/>
        <v>20.54</v>
      </c>
      <c r="G8" s="65">
        <f t="shared" si="1"/>
        <v>3.7394049149999998E-3</v>
      </c>
      <c r="H8" s="65">
        <f t="shared" si="1"/>
        <v>3.6638896049999998E-3</v>
      </c>
      <c r="I8" s="65">
        <f t="shared" si="2"/>
        <v>2.0759635080000003E-3</v>
      </c>
      <c r="J8" s="65">
        <f t="shared" si="3"/>
        <v>3.8675977189798279E-4</v>
      </c>
      <c r="K8" s="66">
        <f t="shared" si="4"/>
        <v>7.7900542918979817E-3</v>
      </c>
      <c r="L8" s="66">
        <f t="shared" si="5"/>
        <v>2.0925275712968031E-3</v>
      </c>
      <c r="M8" s="67">
        <f>K8/size_correction!X$3</f>
        <v>1.0063337016214813</v>
      </c>
      <c r="N8" s="67">
        <f>L8/size_correction!Y$3</f>
        <v>0.99582750191939118</v>
      </c>
    </row>
    <row r="9" spans="1:17">
      <c r="A9" s="119">
        <v>90454</v>
      </c>
      <c r="B9" s="120">
        <v>25.73</v>
      </c>
      <c r="C9" s="120">
        <v>25.44</v>
      </c>
      <c r="D9" s="120">
        <f t="shared" si="6"/>
        <v>25.585000000000001</v>
      </c>
      <c r="E9" s="120">
        <v>35.880000000000003</v>
      </c>
      <c r="F9" s="120">
        <f t="shared" si="0"/>
        <v>0.28999999999999915</v>
      </c>
      <c r="G9" s="121">
        <f t="shared" si="1"/>
        <v>3.7710963450000002E-3</v>
      </c>
      <c r="H9" s="121">
        <f t="shared" si="1"/>
        <v>3.7700301599999995E-3</v>
      </c>
      <c r="I9" s="121">
        <f t="shared" si="2"/>
        <v>2.0771465759999996E-3</v>
      </c>
      <c r="J9" s="121">
        <f t="shared" si="3"/>
        <v>3.8687348777560239E-4</v>
      </c>
      <c r="K9" s="122">
        <f t="shared" si="4"/>
        <v>7.9279999927756029E-3</v>
      </c>
      <c r="L9" s="122">
        <f t="shared" si="5"/>
        <v>2.0942811848696616E-3</v>
      </c>
      <c r="M9" s="123">
        <v>1.0241537838167138</v>
      </c>
      <c r="N9" s="123">
        <v>0.9966620412810443</v>
      </c>
    </row>
    <row r="10" spans="1:17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/>
    </row>
    <row r="11" spans="1:17">
      <c r="A11" s="114"/>
      <c r="B11" s="70" t="s">
        <v>122</v>
      </c>
      <c r="C11" s="70"/>
      <c r="D11" s="114"/>
      <c r="E11" s="114"/>
      <c r="H11" s="37"/>
      <c r="I11" s="63"/>
      <c r="J11" s="62"/>
      <c r="L11" s="63"/>
      <c r="M11" s="63"/>
    </row>
    <row r="12" spans="1:17" s="41" customFormat="1">
      <c r="A12" s="63" t="s">
        <v>2</v>
      </c>
      <c r="B12" s="63" t="s">
        <v>108</v>
      </c>
      <c r="C12" s="63" t="s">
        <v>109</v>
      </c>
      <c r="D12" s="63" t="s">
        <v>26</v>
      </c>
      <c r="E12" s="37" t="s">
        <v>27</v>
      </c>
      <c r="F12" s="63" t="s">
        <v>110</v>
      </c>
      <c r="G12" s="63" t="s">
        <v>111</v>
      </c>
      <c r="H12" s="63" t="s">
        <v>112</v>
      </c>
      <c r="I12" s="63" t="s">
        <v>113</v>
      </c>
      <c r="J12" s="41" t="s">
        <v>106</v>
      </c>
      <c r="K12" s="41" t="s">
        <v>107</v>
      </c>
      <c r="M12" s="63"/>
      <c r="O12" s="63"/>
    </row>
    <row r="13" spans="1:17" ht="17" thickBot="1">
      <c r="A13" s="63" t="str">
        <f>size_correction!D3</f>
        <v>ATM_EQ_SW</v>
      </c>
      <c r="B13" s="68">
        <f t="shared" ref="B13:C15" si="7">M3</f>
        <v>1.0059496767117579</v>
      </c>
      <c r="C13" s="68">
        <f t="shared" si="7"/>
        <v>1.0044225086731247</v>
      </c>
      <c r="D13" s="111">
        <f>size_correction!AF3</f>
        <v>1.0056851052976181</v>
      </c>
      <c r="E13" s="111">
        <f>size_correction!AG3</f>
        <v>1.0075218399408568</v>
      </c>
      <c r="F13" s="67">
        <f t="shared" ref="F13:F27" si="8">LN(D13)</f>
        <v>5.6690060748599133E-3</v>
      </c>
      <c r="G13" s="67">
        <f t="shared" ref="G13:G27" si="9">LN(E13)</f>
        <v>7.4936919644022753E-3</v>
      </c>
      <c r="H13" s="67">
        <f t="shared" ref="H13:I19" si="10">LN(B13)</f>
        <v>5.9320472770020231E-3</v>
      </c>
      <c r="I13" s="67">
        <f t="shared" si="10"/>
        <v>4.412758119012896E-3</v>
      </c>
      <c r="J13" s="72">
        <f>SLOPE(H13:H27,F13:F27)</f>
        <v>1.058002378564959</v>
      </c>
      <c r="K13" s="72">
        <f>SLOPE(I13:I27,G13:G27)</f>
        <v>0.9378376950888252</v>
      </c>
    </row>
    <row r="14" spans="1:17" ht="18" thickTop="1" thickBot="1">
      <c r="A14" s="63" t="str">
        <f>size_correction!D4</f>
        <v>S2_ref_1</v>
      </c>
      <c r="B14" s="68">
        <f t="shared" si="7"/>
        <v>0.99629623559207692</v>
      </c>
      <c r="C14" s="68">
        <f t="shared" si="7"/>
        <v>0.99323347721175648</v>
      </c>
      <c r="D14" s="111">
        <f>size_correction!AF4</f>
        <v>0.99668972770557829</v>
      </c>
      <c r="E14" s="111">
        <f>size_correction!AG4</f>
        <v>0.99497700286985102</v>
      </c>
      <c r="F14" s="67">
        <f t="shared" si="8"/>
        <v>-3.3157633670658081E-3</v>
      </c>
      <c r="G14" s="67">
        <f t="shared" si="9"/>
        <v>-5.0356547842637621E-3</v>
      </c>
      <c r="H14" s="67">
        <f t="shared" si="10"/>
        <v>-3.7106403264231301E-3</v>
      </c>
      <c r="I14" s="67">
        <f t="shared" si="10"/>
        <v>-6.7895195007928941E-3</v>
      </c>
    </row>
    <row r="15" spans="1:17" ht="18" thickTop="1" thickBot="1">
      <c r="A15" s="63" t="str">
        <f>size_correction!D5</f>
        <v>B6_ref_1</v>
      </c>
      <c r="B15" s="68">
        <f t="shared" si="7"/>
        <v>0.99973991247556415</v>
      </c>
      <c r="C15" s="68">
        <f t="shared" si="7"/>
        <v>1.0020859042591113</v>
      </c>
      <c r="D15" s="111">
        <f>size_correction!AF5</f>
        <v>1.0003832772874761</v>
      </c>
      <c r="E15" s="111">
        <f>size_correction!AG5</f>
        <v>1.0043106480077921</v>
      </c>
      <c r="F15" s="67">
        <f t="shared" si="8"/>
        <v>3.8320385549917295E-4</v>
      </c>
      <c r="G15" s="67">
        <f t="shared" si="9"/>
        <v>4.3013837783483656E-3</v>
      </c>
      <c r="H15" s="67">
        <f t="shared" si="10"/>
        <v>-2.6012135306176113E-4</v>
      </c>
      <c r="I15" s="67">
        <f t="shared" si="10"/>
        <v>2.0837317813513596E-3</v>
      </c>
    </row>
    <row r="16" spans="1:17" ht="18" thickTop="1" thickBot="1">
      <c r="A16" s="63" t="str">
        <f>size_correction!D6</f>
        <v>ATM_EQ_SW_1</v>
      </c>
      <c r="B16" s="68">
        <f t="shared" ref="B16:C18" si="11">M3</f>
        <v>1.0059496767117579</v>
      </c>
      <c r="C16" s="68">
        <f t="shared" si="11"/>
        <v>1.0044225086731247</v>
      </c>
      <c r="D16" s="111">
        <f>size_correction!AF6</f>
        <v>1.0064059824102283</v>
      </c>
      <c r="E16" s="111">
        <f>size_correction!AG6</f>
        <v>1.0077071570383731</v>
      </c>
      <c r="F16" s="67">
        <f t="shared" si="8"/>
        <v>6.3855513126554056E-3</v>
      </c>
      <c r="G16" s="67">
        <f t="shared" si="9"/>
        <v>7.6776086292741075E-3</v>
      </c>
      <c r="H16" s="67">
        <f t="shared" si="10"/>
        <v>5.9320472770020231E-3</v>
      </c>
      <c r="I16" s="67">
        <f t="shared" si="10"/>
        <v>4.412758119012896E-3</v>
      </c>
    </row>
    <row r="17" spans="1:9" ht="18" thickTop="1" thickBot="1">
      <c r="A17" s="63" t="str">
        <f>size_correction!D7</f>
        <v>S2_ref_2</v>
      </c>
      <c r="B17" s="68">
        <f t="shared" si="11"/>
        <v>0.99629623559207692</v>
      </c>
      <c r="C17" s="68">
        <f t="shared" si="11"/>
        <v>0.99323347721175648</v>
      </c>
      <c r="D17" s="111">
        <f>size_correction!AF7</f>
        <v>0.99663201609671503</v>
      </c>
      <c r="E17" s="111">
        <f>size_correction!AG7</f>
        <v>0.9951628615034982</v>
      </c>
      <c r="F17" s="67">
        <f t="shared" si="8"/>
        <v>-3.3736683280273967E-3</v>
      </c>
      <c r="G17" s="67">
        <f t="shared" si="9"/>
        <v>-4.8488753146248009E-3</v>
      </c>
      <c r="H17" s="67">
        <f t="shared" si="10"/>
        <v>-3.7106403264231301E-3</v>
      </c>
      <c r="I17" s="67">
        <f t="shared" si="10"/>
        <v>-6.7895195007928941E-3</v>
      </c>
    </row>
    <row r="18" spans="1:9" ht="18" thickTop="1" thickBot="1">
      <c r="A18" s="63" t="str">
        <f>size_correction!D8</f>
        <v>B6_ref_2</v>
      </c>
      <c r="B18" s="68">
        <f t="shared" si="11"/>
        <v>0.99973991247556415</v>
      </c>
      <c r="C18" s="68">
        <f t="shared" si="11"/>
        <v>1.0020859042591113</v>
      </c>
      <c r="D18" s="111">
        <f>size_correction!AF8</f>
        <v>0.99917068284195976</v>
      </c>
      <c r="E18" s="111">
        <f>size_correction!AG8</f>
        <v>1.0023860907979212</v>
      </c>
      <c r="F18" s="67">
        <f t="shared" si="8"/>
        <v>-8.2966123175853173E-4</v>
      </c>
      <c r="G18" s="67">
        <f t="shared" si="9"/>
        <v>2.3832486035312902E-3</v>
      </c>
      <c r="H18" s="67">
        <f t="shared" si="10"/>
        <v>-2.6012135306176113E-4</v>
      </c>
      <c r="I18" s="67">
        <f t="shared" si="10"/>
        <v>2.0837317813513596E-3</v>
      </c>
    </row>
    <row r="19" spans="1:9" ht="18" thickTop="1" thickBot="1">
      <c r="A19" s="63" t="str">
        <f>size_correction!D9</f>
        <v>ATM_EQ_SW_2</v>
      </c>
      <c r="B19" s="68">
        <f>M3</f>
        <v>1.0059496767117579</v>
      </c>
      <c r="C19" s="68">
        <f>N3</f>
        <v>1.0044225086731247</v>
      </c>
      <c r="D19" s="111">
        <f>size_correction!AF9</f>
        <v>1.0050941512728657</v>
      </c>
      <c r="E19" s="111">
        <f>size_correction!AG9</f>
        <v>1.0057116133646442</v>
      </c>
      <c r="F19" s="67">
        <f t="shared" si="8"/>
        <v>5.0812199816469847E-3</v>
      </c>
      <c r="G19" s="67">
        <f t="shared" si="9"/>
        <v>5.6953639452707308E-3</v>
      </c>
      <c r="H19" s="67">
        <f t="shared" si="10"/>
        <v>5.9320472770020231E-3</v>
      </c>
      <c r="I19" s="67">
        <f t="shared" si="10"/>
        <v>4.412758119012896E-3</v>
      </c>
    </row>
    <row r="20" spans="1:9" ht="18" thickTop="1" thickBot="1">
      <c r="A20" s="63" t="str">
        <f>size_correction!D10</f>
        <v>DI</v>
      </c>
      <c r="B20" s="68"/>
      <c r="C20" s="68"/>
      <c r="D20" s="111">
        <f>size_correction!AF10</f>
        <v>0.99092722925764687</v>
      </c>
      <c r="E20" s="111">
        <f>size_correction!AG10</f>
        <v>1.0049378092932522</v>
      </c>
      <c r="F20" s="67">
        <f t="shared" si="8"/>
        <v>-9.1141789753790732E-3</v>
      </c>
      <c r="G20" s="67">
        <f t="shared" si="9"/>
        <v>4.9256582960658154E-3</v>
      </c>
      <c r="H20" s="67"/>
      <c r="I20" s="67"/>
    </row>
    <row r="21" spans="1:9" ht="18" thickTop="1" thickBot="1">
      <c r="A21" s="63" t="str">
        <f>size_correction!D11</f>
        <v>ATM_EQ_SW_1</v>
      </c>
      <c r="B21" s="68">
        <f t="shared" ref="B21:C23" si="12">M3</f>
        <v>1.0059496767117579</v>
      </c>
      <c r="C21" s="68">
        <f t="shared" si="12"/>
        <v>1.0044225086731247</v>
      </c>
      <c r="D21" s="111">
        <f>size_correction!AF11</f>
        <v>1.0057192814133826</v>
      </c>
      <c r="E21" s="111">
        <f>size_correction!AG11</f>
        <v>1.0054625917600983</v>
      </c>
      <c r="F21" s="67">
        <f t="shared" si="8"/>
        <v>5.7029884167436144E-3</v>
      </c>
      <c r="G21" s="67">
        <f t="shared" si="9"/>
        <v>5.4477259185061388E-3</v>
      </c>
      <c r="H21" s="67">
        <f t="shared" ref="H21:I26" si="13">LN(B21)</f>
        <v>5.9320472770020231E-3</v>
      </c>
      <c r="I21" s="67">
        <f t="shared" si="13"/>
        <v>4.412758119012896E-3</v>
      </c>
    </row>
    <row r="22" spans="1:9" ht="18" thickTop="1" thickBot="1">
      <c r="A22" s="63" t="str">
        <f>size_correction!D12</f>
        <v>S2_ref_1</v>
      </c>
      <c r="B22" s="68">
        <f t="shared" si="12"/>
        <v>0.99629623559207692</v>
      </c>
      <c r="C22" s="68">
        <f t="shared" si="12"/>
        <v>0.99323347721175648</v>
      </c>
      <c r="D22" s="111">
        <f>size_correction!AF12</f>
        <v>0.99641187878361481</v>
      </c>
      <c r="E22" s="111">
        <f>size_correction!AG12</f>
        <v>0.99378130442821833</v>
      </c>
      <c r="F22" s="67">
        <f t="shared" si="8"/>
        <v>-3.5945739634335372E-3</v>
      </c>
      <c r="G22" s="67">
        <f t="shared" si="9"/>
        <v>-6.2381121983366193E-3</v>
      </c>
      <c r="H22" s="67">
        <f t="shared" si="13"/>
        <v>-3.7106403264231301E-3</v>
      </c>
      <c r="I22" s="67">
        <f t="shared" si="13"/>
        <v>-6.7895195007928941E-3</v>
      </c>
    </row>
    <row r="23" spans="1:9" ht="18" thickTop="1" thickBot="1">
      <c r="A23" s="63" t="str">
        <f>size_correction!D13</f>
        <v>B6_ref_1</v>
      </c>
      <c r="B23" s="68">
        <f t="shared" si="12"/>
        <v>0.99973991247556415</v>
      </c>
      <c r="C23" s="68">
        <f t="shared" si="12"/>
        <v>1.0020859042591113</v>
      </c>
      <c r="D23" s="111">
        <f>size_correction!AF13</f>
        <v>1.0001796848444418</v>
      </c>
      <c r="E23" s="111">
        <f>size_correction!AG13</f>
        <v>1.0040343543858852</v>
      </c>
      <c r="F23" s="67">
        <f t="shared" si="8"/>
        <v>1.7966870305363727E-4</v>
      </c>
      <c r="G23" s="67">
        <f t="shared" si="9"/>
        <v>4.0262381999534996E-3</v>
      </c>
      <c r="H23" s="67">
        <f t="shared" si="13"/>
        <v>-2.6012135306176113E-4</v>
      </c>
      <c r="I23" s="67">
        <f t="shared" si="13"/>
        <v>2.0837317813513596E-3</v>
      </c>
    </row>
    <row r="24" spans="1:9" ht="18" thickTop="1" thickBot="1">
      <c r="A24" s="63" t="str">
        <f>size_correction!D14</f>
        <v>ATM_EQ_SW_2</v>
      </c>
      <c r="B24" s="68">
        <f>M3</f>
        <v>1.0059496767117579</v>
      </c>
      <c r="C24" s="68">
        <f>N3</f>
        <v>1.0044225086731247</v>
      </c>
      <c r="D24" s="111">
        <f>size_correction!AF14</f>
        <v>1.0048805539160894</v>
      </c>
      <c r="E24" s="111">
        <f>size_correction!AG14</f>
        <v>1.0053599727245706</v>
      </c>
      <c r="F24" s="67">
        <f t="shared" si="8"/>
        <v>4.8686826228146419E-3</v>
      </c>
      <c r="G24" s="67">
        <f t="shared" si="9"/>
        <v>5.3456591947391319E-3</v>
      </c>
      <c r="H24" s="67">
        <f t="shared" si="13"/>
        <v>5.9320472770020231E-3</v>
      </c>
      <c r="I24" s="67">
        <f t="shared" si="13"/>
        <v>4.412758119012896E-3</v>
      </c>
    </row>
    <row r="25" spans="1:9" ht="18" thickTop="1" thickBot="1">
      <c r="A25" s="63" t="str">
        <f>size_correction!D15</f>
        <v>ATM_EQ_SW_3</v>
      </c>
      <c r="B25" s="68">
        <f>M3</f>
        <v>1.0059496767117579</v>
      </c>
      <c r="C25" s="68">
        <f>N3</f>
        <v>1.0044225086731247</v>
      </c>
      <c r="D25" s="111">
        <f>size_correction!AF15</f>
        <v>1.0056387310168626</v>
      </c>
      <c r="E25" s="111">
        <f>size_correction!AG15</f>
        <v>1.0064676550191509</v>
      </c>
      <c r="F25" s="67">
        <f t="shared" si="8"/>
        <v>5.6228928832132777E-3</v>
      </c>
      <c r="G25" s="67">
        <f t="shared" si="9"/>
        <v>6.446829485110093E-3</v>
      </c>
      <c r="H25" s="67">
        <f t="shared" si="13"/>
        <v>5.9320472770020231E-3</v>
      </c>
      <c r="I25" s="67">
        <f t="shared" si="13"/>
        <v>4.412758119012896E-3</v>
      </c>
    </row>
    <row r="26" spans="1:9" ht="18" thickTop="1" thickBot="1">
      <c r="A26" s="63" t="str">
        <f>size_correction!D16</f>
        <v>S2_ref_2</v>
      </c>
      <c r="B26" s="68">
        <f>M4</f>
        <v>0.99629623559207692</v>
      </c>
      <c r="C26" s="68">
        <f>N4</f>
        <v>0.99323347721175648</v>
      </c>
      <c r="D26" s="111">
        <f>size_correction!AF16</f>
        <v>0.99633327484903467</v>
      </c>
      <c r="E26" s="111">
        <f>size_correction!AG16</f>
        <v>0.99474403428411884</v>
      </c>
      <c r="F26" s="67">
        <f t="shared" si="8"/>
        <v>-3.6734640658408848E-3</v>
      </c>
      <c r="G26" s="67">
        <f t="shared" si="9"/>
        <v>-5.2698268942697113E-3</v>
      </c>
      <c r="H26" s="67">
        <f t="shared" si="13"/>
        <v>-3.7106403264231301E-3</v>
      </c>
      <c r="I26" s="67">
        <f t="shared" si="13"/>
        <v>-6.7895195007928941E-3</v>
      </c>
    </row>
    <row r="27" spans="1:9" ht="18" thickTop="1" thickBot="1">
      <c r="A27" s="63" t="str">
        <f>size_correction!D17</f>
        <v>DI</v>
      </c>
      <c r="B27" s="68"/>
      <c r="C27" s="68"/>
      <c r="D27" s="111">
        <f>size_correction!AF17</f>
        <v>0.99349493237592013</v>
      </c>
      <c r="E27" s="111">
        <f>size_correction!AG17</f>
        <v>1.0044001925480899</v>
      </c>
      <c r="F27" s="67">
        <f t="shared" si="8"/>
        <v>-6.5263177824188435E-3</v>
      </c>
      <c r="G27" s="67">
        <f t="shared" si="9"/>
        <v>4.3905400058642007E-3</v>
      </c>
      <c r="H27" s="67"/>
      <c r="I27" s="67"/>
    </row>
    <row r="28" spans="1:9" ht="17" thickTop="1">
      <c r="D28" s="63"/>
      <c r="E28" s="64"/>
    </row>
    <row r="29" spans="1:9">
      <c r="D29" s="63"/>
      <c r="E29" s="64"/>
    </row>
    <row r="30" spans="1:9">
      <c r="D30" s="63"/>
      <c r="E30" s="64"/>
    </row>
    <row r="31" spans="1:9">
      <c r="D31" s="63"/>
      <c r="E31" s="64"/>
    </row>
    <row r="32" spans="1:9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174</v>
      </c>
      <c r="M1" t="s">
        <v>123</v>
      </c>
      <c r="N1">
        <v>3.7990000000000002E-4</v>
      </c>
      <c r="O1" s="24" t="s">
        <v>124</v>
      </c>
      <c r="P1" s="24"/>
      <c r="Q1" s="24"/>
      <c r="R1" s="78"/>
      <c r="S1" s="78"/>
    </row>
    <row r="2" spans="1:25">
      <c r="A2" s="1" t="s">
        <v>175</v>
      </c>
      <c r="M2" t="s">
        <v>125</v>
      </c>
      <c r="N2">
        <v>2.0052E-3</v>
      </c>
      <c r="R2" s="78"/>
      <c r="S2" s="78"/>
    </row>
    <row r="3" spans="1:25">
      <c r="A3" s="127" t="s">
        <v>172</v>
      </c>
      <c r="B3" s="127"/>
      <c r="C3" s="127"/>
      <c r="D3" s="127"/>
      <c r="E3" s="127"/>
      <c r="F3" s="127"/>
      <c r="G3" s="128" t="s">
        <v>173</v>
      </c>
      <c r="H3" s="128"/>
      <c r="I3" s="128"/>
      <c r="J3" s="128"/>
      <c r="K3" s="128"/>
      <c r="L3" s="128"/>
      <c r="M3" t="s">
        <v>126</v>
      </c>
      <c r="N3">
        <v>0.51600000000000001</v>
      </c>
      <c r="R3" s="78"/>
      <c r="S3" s="78"/>
    </row>
    <row r="4" spans="1:25" s="1" customFormat="1" ht="25" customHeight="1">
      <c r="A4" s="1" t="s">
        <v>127</v>
      </c>
      <c r="B4" s="1" t="s">
        <v>128</v>
      </c>
      <c r="C4" s="1" t="s">
        <v>130</v>
      </c>
      <c r="D4" s="1" t="s">
        <v>131</v>
      </c>
      <c r="E4" s="1" t="s">
        <v>137</v>
      </c>
      <c r="F4" s="113" t="s">
        <v>138</v>
      </c>
      <c r="G4" s="1" t="s">
        <v>132</v>
      </c>
      <c r="H4" s="1" t="s">
        <v>133</v>
      </c>
      <c r="I4" s="1" t="s">
        <v>135</v>
      </c>
      <c r="J4" s="1" t="s">
        <v>136</v>
      </c>
      <c r="K4" s="1" t="s">
        <v>140</v>
      </c>
      <c r="L4" s="113" t="s">
        <v>141</v>
      </c>
      <c r="M4" s="113" t="s">
        <v>139</v>
      </c>
      <c r="N4" s="113" t="s">
        <v>142</v>
      </c>
      <c r="O4" s="1" t="s">
        <v>129</v>
      </c>
      <c r="P4" s="1" t="s">
        <v>134</v>
      </c>
      <c r="Q4" s="113" t="s">
        <v>94</v>
      </c>
      <c r="R4" s="113" t="s">
        <v>95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143</v>
      </c>
      <c r="B1" s="79"/>
      <c r="C1" s="79"/>
      <c r="D1" s="79"/>
      <c r="L1" s="80"/>
      <c r="M1" s="80"/>
      <c r="N1" s="80"/>
    </row>
    <row r="2" spans="1:18">
      <c r="A2" t="s">
        <v>144</v>
      </c>
      <c r="B2" s="81">
        <f>B12</f>
        <v>0.4623614635092998</v>
      </c>
      <c r="C2" s="79" t="s">
        <v>145</v>
      </c>
      <c r="D2" s="81">
        <f>C12</f>
        <v>0.10975712247295455</v>
      </c>
      <c r="F2" t="s">
        <v>161</v>
      </c>
      <c r="G2" s="50">
        <f>1/B2</f>
        <v>2.1628100067208269</v>
      </c>
      <c r="H2" t="s">
        <v>160</v>
      </c>
      <c r="L2" s="80"/>
      <c r="M2" s="80"/>
      <c r="N2" s="80"/>
      <c r="O2" s="8"/>
    </row>
    <row r="3" spans="1:18">
      <c r="A3" t="s">
        <v>146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147</v>
      </c>
      <c r="B4" s="81">
        <v>1.026</v>
      </c>
      <c r="C4" s="79"/>
      <c r="E4" s="79" t="s">
        <v>148</v>
      </c>
      <c r="F4">
        <v>0.99819999999999998</v>
      </c>
      <c r="H4" s="79" t="s">
        <v>149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150</v>
      </c>
      <c r="B5" s="85">
        <f>1/B4</f>
        <v>0.97465886939571145</v>
      </c>
      <c r="C5" s="79"/>
      <c r="E5" s="79" t="s">
        <v>151</v>
      </c>
      <c r="F5" s="85">
        <f>1/F4</f>
        <v>1.0018032458425166</v>
      </c>
      <c r="H5" s="79" t="s">
        <v>152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153</v>
      </c>
      <c r="B6" s="88">
        <f>B5/1000</f>
        <v>9.7465886939571145E-4</v>
      </c>
      <c r="C6" s="79"/>
      <c r="E6" s="79" t="s">
        <v>154</v>
      </c>
      <c r="F6" s="88">
        <f>F5/1000</f>
        <v>1.0018032458425166E-3</v>
      </c>
      <c r="H6" s="79" t="s">
        <v>155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156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157</v>
      </c>
      <c r="C11" s="1" t="s">
        <v>158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159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2022-07-08T18:41:10Z</dcterms:modified>
</cp:coreProperties>
</file>