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kemske/Desktop/"/>
    </mc:Choice>
  </mc:AlternateContent>
  <xr:revisionPtr revIDLastSave="0" documentId="13_ncr:1_{F048962E-90F9-4048-9976-9E7F7D6467F7}" xr6:coauthVersionLast="47" xr6:coauthVersionMax="47" xr10:uidLastSave="{00000000-0000-0000-0000-000000000000}"/>
  <bookViews>
    <workbookView xWindow="0" yWindow="500" windowWidth="28800" windowHeight="17500" xr2:uid="{F0D72353-9C43-E34A-9639-A555A9061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C58" i="1"/>
  <c r="C57" i="1"/>
  <c r="C55" i="1"/>
  <c r="C54" i="1"/>
  <c r="C52" i="1"/>
  <c r="C51" i="1"/>
  <c r="C49" i="1"/>
  <c r="C48" i="1"/>
  <c r="C46" i="1"/>
  <c r="C45" i="1"/>
  <c r="C43" i="1"/>
  <c r="C42" i="1"/>
  <c r="C39" i="1"/>
  <c r="C40" i="1"/>
  <c r="C37" i="1"/>
  <c r="C36" i="1"/>
  <c r="B26" i="1"/>
  <c r="B23" i="1"/>
  <c r="D23" i="1" s="1"/>
  <c r="E23" i="1" s="1"/>
  <c r="B20" i="1"/>
  <c r="D20" i="1" s="1"/>
  <c r="E20" i="1" s="1"/>
  <c r="B17" i="1"/>
  <c r="B11" i="1"/>
  <c r="D11" i="1" s="1"/>
  <c r="E11" i="1" s="1"/>
  <c r="B8" i="1"/>
  <c r="B5" i="1"/>
  <c r="C5" i="1"/>
  <c r="C26" i="1"/>
  <c r="C23" i="1"/>
  <c r="C20" i="1"/>
  <c r="C17" i="1"/>
  <c r="C14" i="1"/>
  <c r="C11" i="1"/>
  <c r="C8" i="1"/>
  <c r="D8" i="1" l="1"/>
  <c r="E8" i="1" s="1"/>
  <c r="D26" i="1"/>
  <c r="E26" i="1" s="1"/>
  <c r="D17" i="1"/>
  <c r="E17" i="1" s="1"/>
  <c r="D14" i="1"/>
  <c r="E14" i="1" s="1"/>
  <c r="D5" i="1"/>
  <c r="E5" i="1" l="1"/>
  <c r="E29" i="1" s="1"/>
  <c r="D29" i="1"/>
</calcChain>
</file>

<file path=xl/sharedStrings.xml><?xml version="1.0" encoding="utf-8"?>
<sst xmlns="http://schemas.openxmlformats.org/spreadsheetml/2006/main" count="67" uniqueCount="46">
  <si>
    <t xml:space="preserve">Bitcoin Global Market Applications </t>
  </si>
  <si>
    <t>Bitcoin Use Cases</t>
  </si>
  <si>
    <t xml:space="preserve">Emerging Market Currency </t>
  </si>
  <si>
    <t xml:space="preserve">Economic Settlement Network </t>
  </si>
  <si>
    <t xml:space="preserve">Remittance Network </t>
  </si>
  <si>
    <t xml:space="preserve">Nation-State Treasury </t>
  </si>
  <si>
    <t xml:space="preserve">Seizure Resistance Asset </t>
  </si>
  <si>
    <t xml:space="preserve">Corporate Treasury </t>
  </si>
  <si>
    <t xml:space="preserve">Digital Gold </t>
  </si>
  <si>
    <t xml:space="preserve">50% of global remittances </t>
  </si>
  <si>
    <t xml:space="preserve">1% of total reserves </t>
  </si>
  <si>
    <t xml:space="preserve">5% of HNWI wealth </t>
  </si>
  <si>
    <t>5% of cash reserves of S&amp;P 500 companies</t>
  </si>
  <si>
    <t xml:space="preserve">10% of M2 Supply </t>
  </si>
  <si>
    <t xml:space="preserve">25% of US bank settlement volumes </t>
  </si>
  <si>
    <t xml:space="preserve">50% of gold's market capitalization </t>
  </si>
  <si>
    <t>Current Value of Global Market</t>
  </si>
  <si>
    <t>Value Added to BTC Market Capitalization</t>
  </si>
  <si>
    <t xml:space="preserve">Percentage </t>
  </si>
  <si>
    <t>Price Added to Single Unit of BTC</t>
  </si>
  <si>
    <t xml:space="preserve">BTC Data </t>
  </si>
  <si>
    <t xml:space="preserve">Curent Price </t>
  </si>
  <si>
    <t xml:space="preserve">Max Supply </t>
  </si>
  <si>
    <t>Current Mined Supply</t>
  </si>
  <si>
    <t xml:space="preserve">Total Value Created </t>
  </si>
  <si>
    <t>Cons. Case</t>
  </si>
  <si>
    <t>Base Case</t>
  </si>
  <si>
    <t>Optim. Case</t>
  </si>
  <si>
    <t>Case Toggles</t>
  </si>
  <si>
    <t xml:space="preserve">Dynamic Case Toggle </t>
  </si>
  <si>
    <t>Market Segment</t>
  </si>
  <si>
    <t xml:space="preserve">Price </t>
  </si>
  <si>
    <t xml:space="preserve">Increase/Decrease from Base </t>
  </si>
  <si>
    <t>Remittance Market (Base)</t>
  </si>
  <si>
    <t>Emerging Market Currency (Base)</t>
  </si>
  <si>
    <t>Economic Settlement Network (Base)</t>
  </si>
  <si>
    <t>Nation-State Treasury (Base)</t>
  </si>
  <si>
    <t>Seizure Resistance Asset (Base)</t>
  </si>
  <si>
    <t>Institutional Investment (Base)</t>
  </si>
  <si>
    <t xml:space="preserve">Institutional Investment </t>
  </si>
  <si>
    <t xml:space="preserve">2.55% of institutional asset base </t>
  </si>
  <si>
    <t>Corporate Treasury (Base)</t>
  </si>
  <si>
    <t>Digital Gold (Base)</t>
  </si>
  <si>
    <t xml:space="preserve">Conservative </t>
  </si>
  <si>
    <t xml:space="preserve">Optimistic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</si>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</sst>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44" fontId="0" fillId="0" borderId="0" xfId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0" fontId="3" fillId="0" borderId="0" xfId="0" applyFont="1" applyAlignment="1">
      <alignment horizontal="right"/>
    </xf>
    <xf numFmtId="164" fontId="0" fillId="2" borderId="0" xfId="0" applyNumberFormat="1" applyFill="1"/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2" applyNumberFormat="1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0" fontId="0" fillId="2" borderId="0" xfId="0" applyFill="1"/>
    <xf numFmtId="0" fontId="0" fillId="0" borderId="0" xfId="0" applyFont="1" applyAlignment="1">
      <alignment horizontal="left"/>
    </xf>
    <xf numFmtId="9" fontId="0" fillId="0" borderId="0" xfId="2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F6ED-D237-BA4F-85DD-21E5E63D45AB}">
  <dimension ref="A1:H58"/>
  <sheetViews>
    <sheetView tabSelected="1" workbookViewId="0">
      <selection activeCell="E40" sqref="E40"/>
    </sheetView>
  </sheetViews>
  <sheetFormatPr baseColWidth="10" defaultRowHeight="16" x14ac:dyDescent="0.2"/>
  <cols>
    <col min="1" max="1" width="40" customWidth="1"/>
    <col min="2" max="2" width="16.6640625" customWidth="1"/>
    <col min="3" max="3" width="37.33203125" customWidth="1"/>
    <col min="4" max="4" width="37" customWidth="1"/>
    <col min="5" max="5" width="30.83203125" customWidth="1"/>
    <col min="6" max="6" width="4" customWidth="1"/>
    <col min="7" max="7" width="24" customWidth="1"/>
    <col min="8" max="8" width="11.5" bestFit="1" customWidth="1"/>
  </cols>
  <sheetData>
    <row r="1" spans="1:8" ht="29" x14ac:dyDescent="0.35">
      <c r="A1" s="11" t="s">
        <v>0</v>
      </c>
      <c r="B1" s="11"/>
      <c r="C1" s="11"/>
      <c r="D1" s="11"/>
    </row>
    <row r="3" spans="1:8" x14ac:dyDescent="0.2">
      <c r="A3" s="10" t="s">
        <v>1</v>
      </c>
      <c r="B3" s="10" t="s">
        <v>18</v>
      </c>
      <c r="C3" s="10" t="s">
        <v>16</v>
      </c>
      <c r="D3" s="10" t="s">
        <v>17</v>
      </c>
      <c r="E3" s="10" t="s">
        <v>19</v>
      </c>
      <c r="G3" s="12" t="s">
        <v>20</v>
      </c>
      <c r="H3" s="12"/>
    </row>
    <row r="4" spans="1:8" x14ac:dyDescent="0.2">
      <c r="G4" t="s">
        <v>21</v>
      </c>
      <c r="H4" s="3">
        <v>38000</v>
      </c>
    </row>
    <row r="5" spans="1:8" x14ac:dyDescent="0.2">
      <c r="A5" s="2" t="s">
        <v>4</v>
      </c>
      <c r="B5" s="14">
        <f>IF(B31=1,40%,IF(B31=2,50%,IF(B31=3,55%)))</f>
        <v>0.4</v>
      </c>
      <c r="C5" s="4">
        <f>300000000000/0.5</f>
        <v>600000000000</v>
      </c>
      <c r="D5" s="5">
        <f>C5*B5</f>
        <v>240000000000</v>
      </c>
      <c r="E5" s="5">
        <f>ROUNDUP(D5/$H$5,0.01)</f>
        <v>12632</v>
      </c>
      <c r="G5" t="s">
        <v>23</v>
      </c>
      <c r="H5" s="6">
        <v>19000000</v>
      </c>
    </row>
    <row r="6" spans="1:8" x14ac:dyDescent="0.2">
      <c r="A6" s="1" t="s">
        <v>9</v>
      </c>
      <c r="B6" s="14"/>
      <c r="C6" s="4"/>
      <c r="D6" s="5"/>
      <c r="E6" s="5"/>
      <c r="G6" t="s">
        <v>22</v>
      </c>
      <c r="H6" s="6">
        <v>21000000</v>
      </c>
    </row>
    <row r="7" spans="1:8" x14ac:dyDescent="0.2">
      <c r="B7" s="14"/>
      <c r="C7" s="4"/>
      <c r="D7" s="5"/>
      <c r="E7" s="5"/>
    </row>
    <row r="8" spans="1:8" x14ac:dyDescent="0.2">
      <c r="A8" s="2" t="s">
        <v>2</v>
      </c>
      <c r="B8" s="14">
        <f>IF(B$31=1,7%,IF(B$31=2,10%,IF(B$31=3,12%)))</f>
        <v>7.0000000000000007E-2</v>
      </c>
      <c r="C8" s="4">
        <f>2800000000000/0.1</f>
        <v>28000000000000</v>
      </c>
      <c r="D8" s="5">
        <f t="shared" ref="D8:D26" si="0">C8*B8</f>
        <v>1960000000000.0002</v>
      </c>
      <c r="E8" s="5">
        <f>ROUNDUP(D8/$H$5,0.01)</f>
        <v>103158</v>
      </c>
      <c r="G8" s="12" t="s">
        <v>28</v>
      </c>
      <c r="H8" s="12"/>
    </row>
    <row r="9" spans="1:8" x14ac:dyDescent="0.2">
      <c r="A9" s="1" t="s">
        <v>13</v>
      </c>
      <c r="B9" s="14"/>
      <c r="C9" s="4"/>
      <c r="D9" s="5"/>
      <c r="E9" s="5"/>
      <c r="G9" t="s">
        <v>25</v>
      </c>
      <c r="H9">
        <v>1</v>
      </c>
    </row>
    <row r="10" spans="1:8" x14ac:dyDescent="0.2">
      <c r="B10" s="14"/>
      <c r="C10" s="4"/>
      <c r="D10" s="5"/>
      <c r="E10" s="5"/>
      <c r="G10" t="s">
        <v>26</v>
      </c>
      <c r="H10">
        <v>2</v>
      </c>
    </row>
    <row r="11" spans="1:8" x14ac:dyDescent="0.2">
      <c r="A11" s="2" t="s">
        <v>3</v>
      </c>
      <c r="B11" s="14">
        <f>IF(B$31=1,20%,IF(B$31=2,25%,IF(B$31=3,27.5%)))</f>
        <v>0.2</v>
      </c>
      <c r="C11" s="4">
        <f>3800000000000/0.25</f>
        <v>15200000000000</v>
      </c>
      <c r="D11" s="5">
        <f t="shared" si="0"/>
        <v>3040000000000</v>
      </c>
      <c r="E11" s="5">
        <f>ROUNDUP(D11/$H$5,0.01)</f>
        <v>160000</v>
      </c>
      <c r="G11" t="s">
        <v>27</v>
      </c>
      <c r="H11">
        <v>3</v>
      </c>
    </row>
    <row r="12" spans="1:8" x14ac:dyDescent="0.2">
      <c r="A12" s="1" t="s">
        <v>14</v>
      </c>
      <c r="B12" s="14"/>
      <c r="C12" s="4"/>
      <c r="D12" s="5"/>
      <c r="E12" s="5"/>
    </row>
    <row r="13" spans="1:8" x14ac:dyDescent="0.2">
      <c r="B13" s="14"/>
      <c r="C13" s="4"/>
      <c r="D13" s="5"/>
      <c r="E13" s="5"/>
    </row>
    <row r="14" spans="1:8" x14ac:dyDescent="0.2">
      <c r="A14" s="2" t="s">
        <v>5</v>
      </c>
      <c r="B14" s="14">
        <f>IF(B$31=1,0.7%,IF(B$31=2,1%,IF(B$31=3,1.2%)))</f>
        <v>6.9999999999999993E-3</v>
      </c>
      <c r="C14" s="4">
        <f>3800000000000/0.01</f>
        <v>380000000000000</v>
      </c>
      <c r="D14" s="5">
        <f t="shared" si="0"/>
        <v>2659999999999.9995</v>
      </c>
      <c r="E14" s="5">
        <f>ROUNDUP(D14/$H$5,0.01)</f>
        <v>140000</v>
      </c>
    </row>
    <row r="15" spans="1:8" x14ac:dyDescent="0.2">
      <c r="A15" s="1" t="s">
        <v>10</v>
      </c>
      <c r="B15" s="14"/>
      <c r="C15" s="4"/>
      <c r="D15" s="5"/>
      <c r="E15" s="5"/>
    </row>
    <row r="16" spans="1:8" x14ac:dyDescent="0.2">
      <c r="B16" s="14"/>
      <c r="C16" s="4"/>
      <c r="D16" s="5"/>
      <c r="E16" s="5"/>
    </row>
    <row r="17" spans="1:5" x14ac:dyDescent="0.2">
      <c r="A17" s="2" t="s">
        <v>6</v>
      </c>
      <c r="B17" s="14">
        <f>IF(B$31=1,3%,IF(B$31=2,5%,IF(B$31=3,8%)))</f>
        <v>0.03</v>
      </c>
      <c r="C17" s="4">
        <f>4000000000000/0.05</f>
        <v>80000000000000</v>
      </c>
      <c r="D17" s="5">
        <f t="shared" si="0"/>
        <v>2400000000000</v>
      </c>
      <c r="E17" s="5">
        <f>ROUNDUP(D17/$H$5,0.01)</f>
        <v>126316</v>
      </c>
    </row>
    <row r="18" spans="1:5" x14ac:dyDescent="0.2">
      <c r="A18" s="1" t="s">
        <v>11</v>
      </c>
      <c r="B18" s="15"/>
      <c r="C18" s="4"/>
      <c r="D18" s="5"/>
      <c r="E18" s="5"/>
    </row>
    <row r="19" spans="1:5" x14ac:dyDescent="0.2">
      <c r="B19" s="14"/>
      <c r="C19" s="4"/>
      <c r="D19" s="5"/>
      <c r="E19" s="5"/>
    </row>
    <row r="20" spans="1:5" x14ac:dyDescent="0.2">
      <c r="A20" s="2" t="s">
        <v>39</v>
      </c>
      <c r="B20" s="14">
        <f>IF(B$31=1,2%,IF(B$31=2,2.55%,IF(B$31=3,3%)))</f>
        <v>0.02</v>
      </c>
      <c r="C20" s="4">
        <f>4100000000000/0.0255</f>
        <v>160784313725490.22</v>
      </c>
      <c r="D20" s="5">
        <f t="shared" si="0"/>
        <v>3215686274509.8042</v>
      </c>
      <c r="E20" s="5">
        <f>ROUNDUP(D20/$H$5,0.01)</f>
        <v>169247</v>
      </c>
    </row>
    <row r="21" spans="1:5" x14ac:dyDescent="0.2">
      <c r="A21" s="1" t="s">
        <v>40</v>
      </c>
      <c r="B21" s="14"/>
      <c r="C21" s="4"/>
      <c r="D21" s="5"/>
      <c r="E21" s="5"/>
    </row>
    <row r="22" spans="1:5" x14ac:dyDescent="0.2">
      <c r="B22" s="14"/>
      <c r="C22" s="4"/>
      <c r="D22" s="5"/>
      <c r="E22" s="5"/>
    </row>
    <row r="23" spans="1:5" x14ac:dyDescent="0.2">
      <c r="A23" s="2" t="s">
        <v>7</v>
      </c>
      <c r="B23" s="14">
        <f>IF(B$31=1,3%,IF(B$31=2,5%,IF(B$31=3,7%)))</f>
        <v>0.03</v>
      </c>
      <c r="C23" s="4">
        <f>4200000000000/0.05</f>
        <v>84000000000000</v>
      </c>
      <c r="D23" s="5">
        <f t="shared" si="0"/>
        <v>2520000000000</v>
      </c>
      <c r="E23" s="5">
        <f>ROUNDUP(D23/$H$5,0.01)</f>
        <v>132632</v>
      </c>
    </row>
    <row r="24" spans="1:5" x14ac:dyDescent="0.2">
      <c r="A24" s="1" t="s">
        <v>12</v>
      </c>
      <c r="B24" s="14"/>
      <c r="C24" s="4"/>
      <c r="D24" s="5"/>
      <c r="E24" s="5"/>
    </row>
    <row r="25" spans="1:5" x14ac:dyDescent="0.2">
      <c r="B25" s="14"/>
      <c r="C25" s="4"/>
      <c r="D25" s="5"/>
      <c r="E25" s="5"/>
    </row>
    <row r="26" spans="1:5" x14ac:dyDescent="0.2">
      <c r="A26" s="2" t="s">
        <v>8</v>
      </c>
      <c r="B26" s="14">
        <f>IF(B$31=1,40%,IF(B$31=2,50%,IF(B$31=3,60%)))</f>
        <v>0.4</v>
      </c>
      <c r="C26" s="4">
        <f>5500000000000/0.5</f>
        <v>11000000000000</v>
      </c>
      <c r="D26" s="5">
        <f t="shared" si="0"/>
        <v>4400000000000</v>
      </c>
      <c r="E26" s="5">
        <f>ROUNDUP(D26/$H$5,0.01)</f>
        <v>231579</v>
      </c>
    </row>
    <row r="27" spans="1:5" x14ac:dyDescent="0.2">
      <c r="A27" s="1" t="s">
        <v>15</v>
      </c>
      <c r="B27" s="14"/>
      <c r="C27" s="4"/>
    </row>
    <row r="28" spans="1:5" x14ac:dyDescent="0.2">
      <c r="A28" s="7"/>
      <c r="B28" s="16"/>
      <c r="C28" s="7"/>
      <c r="D28" s="7"/>
      <c r="E28" s="7"/>
    </row>
    <row r="29" spans="1:5" x14ac:dyDescent="0.2">
      <c r="C29" s="8" t="s">
        <v>24</v>
      </c>
      <c r="D29" s="9">
        <f>SUM(D5:D26)</f>
        <v>20435686274509.805</v>
      </c>
      <c r="E29" s="9">
        <f>SUM(E5:E26)</f>
        <v>1075564</v>
      </c>
    </row>
    <row r="31" spans="1:5" x14ac:dyDescent="0.2">
      <c r="A31" s="13" t="s">
        <v>29</v>
      </c>
      <c r="B31" s="17">
        <v>1</v>
      </c>
      <c r="C31" s="3"/>
    </row>
    <row r="32" spans="1:5" x14ac:dyDescent="0.2">
      <c r="A32" s="13"/>
    </row>
    <row r="34" spans="1:3" x14ac:dyDescent="0.2">
      <c r="A34" s="10" t="s">
        <v>30</v>
      </c>
      <c r="B34" s="10" t="s">
        <v>31</v>
      </c>
      <c r="C34" s="10" t="s">
        <v>32</v>
      </c>
    </row>
    <row r="35" spans="1:3" x14ac:dyDescent="0.2">
      <c r="A35" s="2" t="s">
        <v>33</v>
      </c>
      <c r="B35" s="3">
        <v>15790</v>
      </c>
      <c r="C35" s="19" t="s">
        <v>45</v>
      </c>
    </row>
    <row r="36" spans="1:3" x14ac:dyDescent="0.2">
      <c r="A36" s="13" t="s">
        <v>43</v>
      </c>
      <c r="B36" s="3">
        <v>12632</v>
      </c>
      <c r="C36" s="19">
        <f>(B36/B35)-1</f>
        <v>-0.19999999999999996</v>
      </c>
    </row>
    <row r="37" spans="1:3" x14ac:dyDescent="0.2">
      <c r="A37" s="13" t="s">
        <v>44</v>
      </c>
      <c r="B37" s="3">
        <v>17369</v>
      </c>
      <c r="C37" s="19">
        <f>(B37/B35)-1</f>
        <v>0.10000000000000009</v>
      </c>
    </row>
    <row r="38" spans="1:3" x14ac:dyDescent="0.2">
      <c r="A38" s="2" t="s">
        <v>34</v>
      </c>
      <c r="B38" s="3">
        <v>147369</v>
      </c>
      <c r="C38" s="19" t="s">
        <v>45</v>
      </c>
    </row>
    <row r="39" spans="1:3" x14ac:dyDescent="0.2">
      <c r="A39" s="13" t="s">
        <v>43</v>
      </c>
      <c r="B39" s="3">
        <v>103158</v>
      </c>
      <c r="C39" s="19">
        <f>(B39/B38)-1</f>
        <v>-0.30000203570628825</v>
      </c>
    </row>
    <row r="40" spans="1:3" x14ac:dyDescent="0.2">
      <c r="A40" s="13" t="s">
        <v>44</v>
      </c>
      <c r="B40" s="3">
        <v>176843</v>
      </c>
      <c r="C40" s="19">
        <f>(B40/B38)-1</f>
        <v>0.20000135713752543</v>
      </c>
    </row>
    <row r="41" spans="1:3" x14ac:dyDescent="0.2">
      <c r="A41" s="2" t="s">
        <v>35</v>
      </c>
      <c r="B41" s="3">
        <v>200000</v>
      </c>
      <c r="C41" s="19" t="s">
        <v>45</v>
      </c>
    </row>
    <row r="42" spans="1:3" x14ac:dyDescent="0.2">
      <c r="A42" s="13" t="s">
        <v>43</v>
      </c>
      <c r="B42" s="3">
        <v>160000</v>
      </c>
      <c r="C42" s="19">
        <f>(B42/B41)-1</f>
        <v>-0.19999999999999996</v>
      </c>
    </row>
    <row r="43" spans="1:3" x14ac:dyDescent="0.2">
      <c r="A43" s="13" t="s">
        <v>44</v>
      </c>
      <c r="B43" s="3">
        <v>220000</v>
      </c>
      <c r="C43" s="19">
        <f>(B43/B41)-1</f>
        <v>0.10000000000000009</v>
      </c>
    </row>
    <row r="44" spans="1:3" x14ac:dyDescent="0.2">
      <c r="A44" s="2" t="s">
        <v>36</v>
      </c>
      <c r="B44" s="3">
        <v>200000</v>
      </c>
      <c r="C44" s="19" t="s">
        <v>45</v>
      </c>
    </row>
    <row r="45" spans="1:3" x14ac:dyDescent="0.2">
      <c r="A45" s="13" t="s">
        <v>43</v>
      </c>
      <c r="B45" s="3">
        <v>140000</v>
      </c>
      <c r="C45" s="19">
        <f>(B45/B44)-1</f>
        <v>-0.30000000000000004</v>
      </c>
    </row>
    <row r="46" spans="1:3" x14ac:dyDescent="0.2">
      <c r="A46" s="13" t="s">
        <v>44</v>
      </c>
      <c r="B46" s="3">
        <v>240000</v>
      </c>
      <c r="C46" s="19">
        <f>(B46/B44)-1</f>
        <v>0.19999999999999996</v>
      </c>
    </row>
    <row r="47" spans="1:3" x14ac:dyDescent="0.2">
      <c r="A47" s="2" t="s">
        <v>37</v>
      </c>
      <c r="B47" s="3">
        <v>210527</v>
      </c>
      <c r="C47" s="19" t="s">
        <v>45</v>
      </c>
    </row>
    <row r="48" spans="1:3" x14ac:dyDescent="0.2">
      <c r="A48" s="13" t="s">
        <v>43</v>
      </c>
      <c r="B48" s="3">
        <v>126316</v>
      </c>
      <c r="C48" s="19">
        <f>(B48/B47)-1</f>
        <v>-0.40000094999691249</v>
      </c>
    </row>
    <row r="49" spans="1:3" x14ac:dyDescent="0.2">
      <c r="A49" s="13" t="s">
        <v>44</v>
      </c>
      <c r="B49" s="3">
        <v>336843</v>
      </c>
      <c r="C49" s="19">
        <f>(B49/B47)-1</f>
        <v>0.5999990500030874</v>
      </c>
    </row>
    <row r="50" spans="1:3" x14ac:dyDescent="0.2">
      <c r="A50" s="2" t="s">
        <v>38</v>
      </c>
      <c r="B50" s="3">
        <v>215790</v>
      </c>
      <c r="C50" s="19" t="s">
        <v>45</v>
      </c>
    </row>
    <row r="51" spans="1:3" x14ac:dyDescent="0.2">
      <c r="A51" s="13" t="s">
        <v>43</v>
      </c>
      <c r="B51" s="3">
        <v>169247</v>
      </c>
      <c r="C51" s="19">
        <f>(B51/B50)-1</f>
        <v>-0.21568654710598267</v>
      </c>
    </row>
    <row r="52" spans="1:3" x14ac:dyDescent="0.2">
      <c r="A52" s="13" t="s">
        <v>44</v>
      </c>
      <c r="B52" s="3">
        <v>253870</v>
      </c>
      <c r="C52" s="19">
        <f>(B52/B50)-1</f>
        <v>0.17646786227350675</v>
      </c>
    </row>
    <row r="53" spans="1:3" x14ac:dyDescent="0.2">
      <c r="A53" s="18" t="s">
        <v>41</v>
      </c>
      <c r="B53" s="3">
        <v>221053</v>
      </c>
      <c r="C53" s="19" t="s">
        <v>45</v>
      </c>
    </row>
    <row r="54" spans="1:3" x14ac:dyDescent="0.2">
      <c r="A54" s="13" t="s">
        <v>43</v>
      </c>
      <c r="B54" s="3">
        <v>132632</v>
      </c>
      <c r="C54" s="19">
        <f>(B54/B53)-1</f>
        <v>-0.3999990952396032</v>
      </c>
    </row>
    <row r="55" spans="1:3" x14ac:dyDescent="0.2">
      <c r="A55" s="13" t="s">
        <v>44</v>
      </c>
      <c r="B55" s="3">
        <v>309474</v>
      </c>
      <c r="C55" s="19">
        <f>(B55/B53)-1</f>
        <v>0.39999909523960309</v>
      </c>
    </row>
    <row r="56" spans="1:3" x14ac:dyDescent="0.2">
      <c r="A56" s="2" t="s">
        <v>42</v>
      </c>
      <c r="B56" s="3">
        <v>289474</v>
      </c>
      <c r="C56" s="19" t="s">
        <v>45</v>
      </c>
    </row>
    <row r="57" spans="1:3" x14ac:dyDescent="0.2">
      <c r="A57" s="13" t="s">
        <v>43</v>
      </c>
      <c r="B57" s="3">
        <v>231579</v>
      </c>
      <c r="C57" s="19">
        <f>(B57/B56)-1</f>
        <v>-0.20000069090833716</v>
      </c>
    </row>
    <row r="58" spans="1:3" x14ac:dyDescent="0.2">
      <c r="A58" s="13" t="s">
        <v>44</v>
      </c>
      <c r="B58" s="3">
        <v>347369</v>
      </c>
      <c r="C58" s="19">
        <f>(B58/B56)-1</f>
        <v>0.20000069090833716</v>
      </c>
    </row>
  </sheetData>
  <mergeCells count="3">
    <mergeCell ref="A1:D1"/>
    <mergeCell ref="G3:H3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Kemske</dc:creator>
  <cp:lastModifiedBy>Cameron Kemske</cp:lastModifiedBy>
  <dcterms:created xsi:type="dcterms:W3CDTF">2022-04-19T04:04:41Z</dcterms:created>
  <dcterms:modified xsi:type="dcterms:W3CDTF">2022-05-07T21:45:46Z</dcterms:modified>
</cp:coreProperties>
</file>