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2" yWindow="5568" windowWidth="12120" windowHeight="2820"/>
  </bookViews>
  <sheets>
    <sheet name="contractors staff 1" sheetId="10" r:id="rId1"/>
    <sheet name="Marketing Budget Plan" sheetId="7" r:id="rId2"/>
    <sheet name="Budget Plan Chart" sheetId="8" r:id="rId3"/>
    <sheet name="Sheet1" sheetId="9" r:id="rId4"/>
  </sheets>
  <definedNames>
    <definedName name="_xlnm._FilterDatabase" localSheetId="0" hidden="1">'contractors staff 1'!$F$4:$I$10</definedName>
    <definedName name="_xlnm._FilterDatabase" localSheetId="1" hidden="1">'Marketing Budget Plan'!$A$4:$D$10</definedName>
    <definedName name="_xlnm.Print_Area" localSheetId="2">'Budget Plan Chart'!$A$1:$L$33</definedName>
    <definedName name="_xlnm.Print_Area" localSheetId="0">'contractors staff 1'!$F$1:$M$160</definedName>
    <definedName name="_xlnm.Print_Area" localSheetId="1">'Marketing Budget Plan'!$A$1:$H$153</definedName>
    <definedName name="_xlnm.Print_Titles" localSheetId="0">'contractors staff 1'!$2:$2</definedName>
    <definedName name="_xlnm.Print_Titles" localSheetId="1">'Marketing Budget Plan'!$2:$2</definedName>
  </definedNames>
  <calcPr calcId="145621"/>
  <customWorkbookViews>
    <customWorkbookView name="Astrid - Personal View" guid="{BAAEBD33-55A1-4BE1-819C-02523CC96E6A}" mergeInterval="0" personalView="1" maximized="1" windowWidth="1003" windowHeight="233" activeSheetId="1"/>
    <customWorkbookView name="Eileen  Brewer - Personal View" guid="{CCE102FF-7A4A-40A9-B3BE-A5FD62318598}" mergeInterval="0" personalView="1" maximized="1" windowWidth="984" windowHeight="558" activeSheetId="1"/>
    <customWorkbookView name="Astrid Klopsch - Personal View" guid="{436D111F-628A-46A2-A6BF-7830CC8DF5B7}" mergeInterval="0" personalView="1" maximized="1" windowWidth="988" windowHeight="369" activeSheetId="1"/>
    <customWorkbookView name="darcie - Personal View" guid="{EEDD1B77-D165-48DB-B06A-8BE20C52DE8D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C78" i="10" l="1"/>
  <c r="B78" i="10"/>
  <c r="E77" i="10"/>
  <c r="E30" i="10"/>
  <c r="E33" i="10"/>
  <c r="E32" i="10"/>
  <c r="E51" i="10"/>
  <c r="I155" i="10"/>
  <c r="L155" i="10" s="1"/>
  <c r="I154" i="10"/>
  <c r="L154" i="10" s="1"/>
  <c r="I153" i="10"/>
  <c r="L153" i="10" s="1"/>
  <c r="I152" i="10"/>
  <c r="I157" i="10" s="1"/>
  <c r="I147" i="10"/>
  <c r="L147" i="10" s="1"/>
  <c r="I146" i="10"/>
  <c r="L146" i="10" s="1"/>
  <c r="I145" i="10"/>
  <c r="L145" i="10" s="1"/>
  <c r="I144" i="10"/>
  <c r="L144" i="10" s="1"/>
  <c r="I143" i="10"/>
  <c r="L143" i="10" s="1"/>
  <c r="I142" i="10"/>
  <c r="L142" i="10" s="1"/>
  <c r="I141" i="10"/>
  <c r="L141" i="10" s="1"/>
  <c r="I140" i="10"/>
  <c r="I149" i="10" s="1"/>
  <c r="I135" i="10"/>
  <c r="L135" i="10" s="1"/>
  <c r="I134" i="10"/>
  <c r="L134" i="10" s="1"/>
  <c r="I133" i="10"/>
  <c r="I137" i="10" s="1"/>
  <c r="I125" i="10"/>
  <c r="L125" i="10" s="1"/>
  <c r="I124" i="10"/>
  <c r="I126" i="10" s="1"/>
  <c r="I120" i="10"/>
  <c r="L120" i="10" s="1"/>
  <c r="I119" i="10"/>
  <c r="L119" i="10" s="1"/>
  <c r="I118" i="10"/>
  <c r="L118" i="10" s="1"/>
  <c r="I117" i="10"/>
  <c r="I121" i="10" s="1"/>
  <c r="K113" i="10"/>
  <c r="H113" i="10"/>
  <c r="I112" i="10"/>
  <c r="L112" i="10" s="1"/>
  <c r="I111" i="10"/>
  <c r="L111" i="10" s="1"/>
  <c r="I110" i="10"/>
  <c r="L110" i="10" s="1"/>
  <c r="I109" i="10"/>
  <c r="L109" i="10" s="1"/>
  <c r="I108" i="10"/>
  <c r="L108" i="10" s="1"/>
  <c r="I107" i="10"/>
  <c r="L107" i="10" s="1"/>
  <c r="I106" i="10"/>
  <c r="L106" i="10" s="1"/>
  <c r="I105" i="10"/>
  <c r="I101" i="10"/>
  <c r="L101" i="10" s="1"/>
  <c r="I100" i="10"/>
  <c r="L100" i="10" s="1"/>
  <c r="I99" i="10"/>
  <c r="L99" i="10" s="1"/>
  <c r="I98" i="10"/>
  <c r="I102" i="10" s="1"/>
  <c r="K93" i="10"/>
  <c r="K94" i="10" s="1"/>
  <c r="H93" i="10"/>
  <c r="H94" i="10" s="1"/>
  <c r="I94" i="10" s="1"/>
  <c r="L94" i="10" s="1"/>
  <c r="I92" i="10"/>
  <c r="G82" i="10"/>
  <c r="J80" i="10"/>
  <c r="L80" i="10" s="1"/>
  <c r="I80" i="10"/>
  <c r="J79" i="10"/>
  <c r="L79" i="10" s="1"/>
  <c r="I79" i="10"/>
  <c r="J77" i="10"/>
  <c r="L77" i="10" s="1"/>
  <c r="I77" i="10"/>
  <c r="J76" i="10"/>
  <c r="L76" i="10" s="1"/>
  <c r="I76" i="10"/>
  <c r="J75" i="10"/>
  <c r="L75" i="10" s="1"/>
  <c r="I75" i="10"/>
  <c r="J74" i="10"/>
  <c r="L74" i="10" s="1"/>
  <c r="I74" i="10"/>
  <c r="J73" i="10"/>
  <c r="L73" i="10" s="1"/>
  <c r="I73" i="10"/>
  <c r="J72" i="10"/>
  <c r="L72" i="10" s="1"/>
  <c r="I72" i="10"/>
  <c r="J71" i="10"/>
  <c r="L71" i="10" s="1"/>
  <c r="I71" i="10"/>
  <c r="J70" i="10"/>
  <c r="L70" i="10" s="1"/>
  <c r="L81" i="10" s="1"/>
  <c r="I70" i="10"/>
  <c r="I81" i="10" s="1"/>
  <c r="H82" i="10" s="1"/>
  <c r="I82" i="10" s="1"/>
  <c r="I69" i="10"/>
  <c r="I85" i="10" s="1"/>
  <c r="G60" i="10"/>
  <c r="J58" i="10"/>
  <c r="L58" i="10" s="1"/>
  <c r="I58" i="10"/>
  <c r="J56" i="10"/>
  <c r="L56" i="10" s="1"/>
  <c r="I56" i="10"/>
  <c r="J55" i="10"/>
  <c r="L55" i="10" s="1"/>
  <c r="J54" i="10"/>
  <c r="L54" i="10" s="1"/>
  <c r="I54" i="10"/>
  <c r="J53" i="10"/>
  <c r="L53" i="10" s="1"/>
  <c r="I53" i="10"/>
  <c r="J52" i="10"/>
  <c r="L52" i="10" s="1"/>
  <c r="I52" i="10"/>
  <c r="J51" i="10"/>
  <c r="L51" i="10" s="1"/>
  <c r="I51" i="10"/>
  <c r="J50" i="10"/>
  <c r="L50" i="10" s="1"/>
  <c r="I50" i="10"/>
  <c r="J49" i="10"/>
  <c r="J60" i="10" s="1"/>
  <c r="I49" i="10"/>
  <c r="I59" i="10" s="1"/>
  <c r="H60" i="10" s="1"/>
  <c r="I60" i="10" s="1"/>
  <c r="J48" i="10"/>
  <c r="I48" i="10"/>
  <c r="I63" i="10" s="1"/>
  <c r="G42" i="10"/>
  <c r="J40" i="10"/>
  <c r="L40" i="10" s="1"/>
  <c r="I40" i="10"/>
  <c r="J32" i="10"/>
  <c r="L32" i="10" s="1"/>
  <c r="I32" i="10"/>
  <c r="J31" i="10"/>
  <c r="L31" i="10" s="1"/>
  <c r="I31" i="10"/>
  <c r="J30" i="10"/>
  <c r="L30" i="10" s="1"/>
  <c r="I30" i="10"/>
  <c r="J29" i="10"/>
  <c r="L29" i="10" s="1"/>
  <c r="I29" i="10"/>
  <c r="J28" i="10"/>
  <c r="J42" i="10" s="1"/>
  <c r="I28" i="10"/>
  <c r="I41" i="10" s="1"/>
  <c r="H42" i="10" s="1"/>
  <c r="I42" i="10" s="1"/>
  <c r="J27" i="10"/>
  <c r="I27" i="10"/>
  <c r="I43" i="10" s="1"/>
  <c r="G20" i="10"/>
  <c r="J18" i="10"/>
  <c r="L18" i="10" s="1"/>
  <c r="I18" i="10"/>
  <c r="J11" i="10"/>
  <c r="L11" i="10" s="1"/>
  <c r="I11" i="10"/>
  <c r="J10" i="10"/>
  <c r="L10" i="10" s="1"/>
  <c r="I10" i="10"/>
  <c r="J9" i="10"/>
  <c r="L9" i="10" s="1"/>
  <c r="I9" i="10"/>
  <c r="J8" i="10"/>
  <c r="L8" i="10" s="1"/>
  <c r="I8" i="10"/>
  <c r="J7" i="10"/>
  <c r="J20" i="10" s="1"/>
  <c r="I7" i="10"/>
  <c r="I19" i="10" s="1"/>
  <c r="J6" i="10"/>
  <c r="I6" i="10"/>
  <c r="I22" i="10" s="1"/>
  <c r="H20" i="10" l="1"/>
  <c r="I20" i="10" s="1"/>
  <c r="L6" i="10"/>
  <c r="L22" i="10" s="1"/>
  <c r="L7" i="10"/>
  <c r="L19" i="10" s="1"/>
  <c r="L27" i="10"/>
  <c r="L43" i="10" s="1"/>
  <c r="L28" i="10"/>
  <c r="L41" i="10" s="1"/>
  <c r="L48" i="10"/>
  <c r="L63" i="10" s="1"/>
  <c r="L49" i="10"/>
  <c r="L59" i="10" s="1"/>
  <c r="L69" i="10"/>
  <c r="L85" i="10" s="1"/>
  <c r="L92" i="10"/>
  <c r="I93" i="10"/>
  <c r="L93" i="10" s="1"/>
  <c r="L98" i="10"/>
  <c r="L102" i="10" s="1"/>
  <c r="L105" i="10"/>
  <c r="I113" i="10"/>
  <c r="I114" i="10" s="1"/>
  <c r="L117" i="10"/>
  <c r="L121" i="10" s="1"/>
  <c r="L124" i="10"/>
  <c r="L126" i="10" s="1"/>
  <c r="L133" i="10"/>
  <c r="L137" i="10" s="1"/>
  <c r="L140" i="10"/>
  <c r="L149" i="10" s="1"/>
  <c r="L152" i="10"/>
  <c r="L157" i="10" s="1"/>
  <c r="B75" i="7"/>
  <c r="E72" i="7"/>
  <c r="G72" i="7" s="1"/>
  <c r="E48" i="7"/>
  <c r="G48" i="7" s="1"/>
  <c r="E49" i="7"/>
  <c r="G49" i="7" s="1"/>
  <c r="D49" i="7"/>
  <c r="D72" i="7"/>
  <c r="D67" i="7"/>
  <c r="D66" i="7"/>
  <c r="E67" i="7"/>
  <c r="G67" i="7" s="1"/>
  <c r="E66" i="7"/>
  <c r="G66" i="7" s="1"/>
  <c r="E73" i="7"/>
  <c r="G73" i="7" s="1"/>
  <c r="D73" i="7"/>
  <c r="E70" i="7"/>
  <c r="G70" i="7" s="1"/>
  <c r="D70" i="7"/>
  <c r="E69" i="7"/>
  <c r="G69" i="7" s="1"/>
  <c r="D69" i="7"/>
  <c r="E68" i="7"/>
  <c r="G68" i="7" s="1"/>
  <c r="D68" i="7"/>
  <c r="E65" i="7"/>
  <c r="G65" i="7" s="1"/>
  <c r="D65" i="7"/>
  <c r="E64" i="7"/>
  <c r="G64" i="7" s="1"/>
  <c r="D64" i="7"/>
  <c r="E63" i="7"/>
  <c r="D63" i="7"/>
  <c r="D74" i="7" s="1"/>
  <c r="C75" i="7" s="1"/>
  <c r="D75" i="7" s="1"/>
  <c r="D62" i="7"/>
  <c r="D78" i="7" s="1"/>
  <c r="D85" i="7"/>
  <c r="G85" i="7"/>
  <c r="C86" i="7"/>
  <c r="D86" i="7"/>
  <c r="F86" i="7"/>
  <c r="G86" i="7"/>
  <c r="C87" i="7"/>
  <c r="D87" i="7"/>
  <c r="F87" i="7"/>
  <c r="G87" i="7"/>
  <c r="D88" i="7"/>
  <c r="G88" i="7"/>
  <c r="D91" i="7"/>
  <c r="G91" i="7"/>
  <c r="D92" i="7"/>
  <c r="G92" i="7"/>
  <c r="D93" i="7"/>
  <c r="G93" i="7"/>
  <c r="D45" i="7"/>
  <c r="D41" i="7"/>
  <c r="E45" i="7"/>
  <c r="G45" i="7" s="1"/>
  <c r="B53" i="7"/>
  <c r="E51" i="7"/>
  <c r="G51" i="7" s="1"/>
  <c r="D51" i="7"/>
  <c r="E47" i="7"/>
  <c r="G47" i="7" s="1"/>
  <c r="D47" i="7"/>
  <c r="E46" i="7"/>
  <c r="G46" i="7" s="1"/>
  <c r="D46" i="7"/>
  <c r="E44" i="7"/>
  <c r="G44" i="7" s="1"/>
  <c r="D44" i="7"/>
  <c r="E43" i="7"/>
  <c r="G43" i="7" s="1"/>
  <c r="D43" i="7"/>
  <c r="E42" i="7"/>
  <c r="E53" i="7" s="1"/>
  <c r="D42" i="7"/>
  <c r="D52" i="7" s="1"/>
  <c r="C53" i="7" s="1"/>
  <c r="D53" i="7" s="1"/>
  <c r="E41" i="7"/>
  <c r="G41" i="7"/>
  <c r="G56" i="7" s="1"/>
  <c r="B35" i="7"/>
  <c r="E33" i="7"/>
  <c r="G33" i="7" s="1"/>
  <c r="D33" i="7"/>
  <c r="E29" i="7"/>
  <c r="G29" i="7" s="1"/>
  <c r="D29" i="7"/>
  <c r="E28" i="7"/>
  <c r="G28" i="7" s="1"/>
  <c r="D28" i="7"/>
  <c r="E27" i="7"/>
  <c r="G27" i="7" s="1"/>
  <c r="D27" i="7"/>
  <c r="E26" i="7"/>
  <c r="G26" i="7" s="1"/>
  <c r="D26" i="7"/>
  <c r="E25" i="7"/>
  <c r="E35" i="7" s="1"/>
  <c r="D25" i="7"/>
  <c r="D34" i="7" s="1"/>
  <c r="C35" i="7" s="1"/>
  <c r="D35" i="7" s="1"/>
  <c r="E24" i="7"/>
  <c r="D24" i="7"/>
  <c r="G24" i="7" s="1"/>
  <c r="G36" i="7" s="1"/>
  <c r="E7" i="7"/>
  <c r="G7" i="7" s="1"/>
  <c r="E8" i="7"/>
  <c r="G8" i="7" s="1"/>
  <c r="E9" i="7"/>
  <c r="G9" i="7" s="1"/>
  <c r="E10" i="7"/>
  <c r="G10" i="7" s="1"/>
  <c r="E11" i="7"/>
  <c r="G11" i="7" s="1"/>
  <c r="E15" i="7"/>
  <c r="G15" i="7" s="1"/>
  <c r="E6" i="7"/>
  <c r="F106" i="7"/>
  <c r="E17" i="7"/>
  <c r="B17" i="7"/>
  <c r="C106" i="7"/>
  <c r="D6" i="7"/>
  <c r="G6" i="7" s="1"/>
  <c r="G19" i="7" s="1"/>
  <c r="D11" i="7"/>
  <c r="D15" i="7"/>
  <c r="D7" i="7"/>
  <c r="D8" i="7"/>
  <c r="D9" i="7"/>
  <c r="D10" i="7"/>
  <c r="D16" i="7"/>
  <c r="D94" i="7"/>
  <c r="G94" i="7" s="1"/>
  <c r="D95" i="7"/>
  <c r="D98" i="7"/>
  <c r="G98" i="7" s="1"/>
  <c r="D99" i="7"/>
  <c r="G99" i="7" s="1"/>
  <c r="D100" i="7"/>
  <c r="G100" i="7" s="1"/>
  <c r="D101" i="7"/>
  <c r="G101" i="7" s="1"/>
  <c r="D102" i="7"/>
  <c r="G102" i="7" s="1"/>
  <c r="D103" i="7"/>
  <c r="G103" i="7" s="1"/>
  <c r="D104" i="7"/>
  <c r="G104" i="7" s="1"/>
  <c r="D105" i="7"/>
  <c r="G105" i="7" s="1"/>
  <c r="D106" i="7"/>
  <c r="D107" i="7"/>
  <c r="D110" i="7"/>
  <c r="G110" i="7" s="1"/>
  <c r="D111" i="7"/>
  <c r="G111" i="7" s="1"/>
  <c r="D112" i="7"/>
  <c r="G112" i="7" s="1"/>
  <c r="D113" i="7"/>
  <c r="G113" i="7" s="1"/>
  <c r="D114" i="7"/>
  <c r="D117" i="7"/>
  <c r="G117" i="7" s="1"/>
  <c r="D118" i="7"/>
  <c r="G118" i="7" s="1"/>
  <c r="D119" i="7"/>
  <c r="D121" i="7"/>
  <c r="B123" i="7" s="1"/>
  <c r="D126" i="7"/>
  <c r="G126" i="7" s="1"/>
  <c r="D127" i="7"/>
  <c r="G127" i="7" s="1"/>
  <c r="D128" i="7"/>
  <c r="G128" i="7" s="1"/>
  <c r="D130" i="7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G140" i="7" s="1"/>
  <c r="D142" i="7"/>
  <c r="D145" i="7"/>
  <c r="G145" i="7" s="1"/>
  <c r="D146" i="7"/>
  <c r="G146" i="7" s="1"/>
  <c r="D147" i="7"/>
  <c r="G147" i="7" s="1"/>
  <c r="D148" i="7"/>
  <c r="G148" i="7" s="1"/>
  <c r="D150" i="7"/>
  <c r="D152" i="7"/>
  <c r="L113" i="10" l="1"/>
  <c r="L114" i="10" s="1"/>
  <c r="L95" i="10"/>
  <c r="I95" i="10"/>
  <c r="I128" i="10" s="1"/>
  <c r="G62" i="7"/>
  <c r="G78" i="7" s="1"/>
  <c r="G63" i="7"/>
  <c r="G74" i="7" s="1"/>
  <c r="D56" i="7"/>
  <c r="D36" i="7"/>
  <c r="D19" i="7"/>
  <c r="C17" i="7"/>
  <c r="D17" i="7" s="1"/>
  <c r="G42" i="7"/>
  <c r="G52" i="7" s="1"/>
  <c r="G25" i="7"/>
  <c r="G34" i="7" s="1"/>
  <c r="G150" i="7"/>
  <c r="G130" i="7"/>
  <c r="G119" i="7"/>
  <c r="G114" i="7"/>
  <c r="G95" i="7"/>
  <c r="G16" i="7"/>
  <c r="G106" i="7"/>
  <c r="G107" i="7" s="1"/>
  <c r="G121" i="7" s="1"/>
  <c r="E123" i="7" s="1"/>
  <c r="G142" i="7"/>
  <c r="G130" i="10" l="1"/>
  <c r="I159" i="10"/>
  <c r="L128" i="10"/>
  <c r="G152" i="7"/>
  <c r="J130" i="10" l="1"/>
  <c r="L159" i="10"/>
</calcChain>
</file>

<file path=xl/sharedStrings.xml><?xml version="1.0" encoding="utf-8"?>
<sst xmlns="http://schemas.openxmlformats.org/spreadsheetml/2006/main" count="336" uniqueCount="138">
  <si>
    <t>Notes</t>
  </si>
  <si>
    <t>Audio/Visual Services</t>
  </si>
  <si>
    <t>Audio/Visual Services Subtotal</t>
  </si>
  <si>
    <t>Additional Costs</t>
  </si>
  <si>
    <t>Additional Costs Subtotal</t>
  </si>
  <si>
    <t>Giveaways</t>
  </si>
  <si>
    <t>Giveaway Subtotal</t>
  </si>
  <si>
    <t>Provided by venue (usually)</t>
  </si>
  <si>
    <t>List Services</t>
  </si>
  <si>
    <t>Event</t>
  </si>
  <si>
    <t>Promotions</t>
  </si>
  <si>
    <t>Advertising</t>
  </si>
  <si>
    <t>Public Relations</t>
  </si>
  <si>
    <t>Radio</t>
  </si>
  <si>
    <t>Mailings</t>
  </si>
  <si>
    <t>Postcards</t>
  </si>
  <si>
    <t>Billboards</t>
  </si>
  <si>
    <t>Sponsorships</t>
  </si>
  <si>
    <t>Category</t>
  </si>
  <si>
    <t>Meal Costs Subtotal</t>
  </si>
  <si>
    <t>List Service Costs Subtotal</t>
  </si>
  <si>
    <t>ESTIMATED MARKETING GRAND TOTAL</t>
  </si>
  <si>
    <t>&lt;Giveaway item description&gt;</t>
  </si>
  <si>
    <t>Number of attendees</t>
  </si>
  <si>
    <t>Bus sides</t>
  </si>
  <si>
    <t>Charity events</t>
  </si>
  <si>
    <t>Employee promotions</t>
  </si>
  <si>
    <t>Television</t>
  </si>
  <si>
    <t>Event Costs Total</t>
  </si>
  <si>
    <t>Promotions Costs Total</t>
  </si>
  <si>
    <t>Advertising Costs Total</t>
  </si>
  <si>
    <t>Public Relations Costs Total</t>
  </si>
  <si>
    <t>Event Price per Person</t>
  </si>
  <si>
    <t>Brochures (development and production)</t>
  </si>
  <si>
    <t>Newspapers</t>
  </si>
  <si>
    <t>&lt;Number of persons onsite&gt;</t>
  </si>
  <si>
    <t>Food</t>
  </si>
  <si>
    <t>Tax (10%)</t>
  </si>
  <si>
    <t>Food and beverage gratuity (20%)</t>
  </si>
  <si>
    <t>Valet services</t>
  </si>
  <si>
    <t>Entertainment #1</t>
  </si>
  <si>
    <t>Entertainment #2</t>
  </si>
  <si>
    <t>Other services</t>
  </si>
  <si>
    <t>Basic PA system and podium</t>
  </si>
  <si>
    <t>Screen</t>
  </si>
  <si>
    <t>XGA data/video projector rental</t>
  </si>
  <si>
    <t>Wireless mouse</t>
  </si>
  <si>
    <t>Power strips</t>
  </si>
  <si>
    <t>Extension cords</t>
  </si>
  <si>
    <t>Lavalier microphone</t>
  </si>
  <si>
    <t>Labor and AV technicians</t>
  </si>
  <si>
    <t>Tax (8.8%)</t>
  </si>
  <si>
    <t>Time &amp; Expense (T&amp;E)</t>
  </si>
  <si>
    <t>Company staff T&amp;E</t>
  </si>
  <si>
    <t>Customer testimonial T&amp;E</t>
  </si>
  <si>
    <t xml:space="preserve"> </t>
  </si>
  <si>
    <t>Giveaway #1</t>
  </si>
  <si>
    <t>Giveaway #2</t>
  </si>
  <si>
    <r>
      <t xml:space="preserve">Invitation 
</t>
    </r>
    <r>
      <rPr>
        <i/>
        <sz val="10"/>
        <color indexed="20"/>
        <rFont val="Tahoma"/>
        <family val="2"/>
      </rPr>
      <t>(printing and postage costs)</t>
    </r>
  </si>
  <si>
    <t>Product giveaways</t>
  </si>
  <si>
    <t>Product discounts</t>
  </si>
  <si>
    <t>Special offers</t>
  </si>
  <si>
    <r>
      <t xml:space="preserve">Meal </t>
    </r>
    <r>
      <rPr>
        <sz val="10"/>
        <rFont val="Tahoma"/>
        <family val="2"/>
      </rPr>
      <t>(breakfast, lunch, or dinner)</t>
    </r>
  </si>
  <si>
    <t xml:space="preserve">Package Deals Profit </t>
  </si>
  <si>
    <t>EFY to acct</t>
  </si>
  <si>
    <t>Reporting Qtrly</t>
  </si>
  <si>
    <t>BAS lodge</t>
  </si>
  <si>
    <t>Setup file &amp; Package dd Converse with client</t>
  </si>
  <si>
    <t>Basic Package Annual Figures</t>
  </si>
  <si>
    <t>MTHLY PACKAGE 110 PER MTH</t>
  </si>
  <si>
    <t>Profit PER UNIT</t>
  </si>
  <si>
    <t>Annual bookkeeping costs per unit</t>
  </si>
  <si>
    <t>weekly bookkeper 7 hours per week to service 30 clients</t>
  </si>
  <si>
    <t xml:space="preserve">Small busiiness, Fencing, Marketing, Graphics, </t>
  </si>
  <si>
    <t>Total my annual hours per unit</t>
  </si>
  <si>
    <t>Business Standard Annual Figures</t>
  </si>
  <si>
    <t>MTHLY PACKAGE 170 PER MTH</t>
  </si>
  <si>
    <t>Qtly Reconcile 2 accts inc payroll mthly 2 hours per mth</t>
  </si>
  <si>
    <t>Qtly Reconcile 1 acct  3 hours per qtr</t>
  </si>
  <si>
    <t xml:space="preserve">eg; Sscafolding, Cure Hair, Eevents, </t>
  </si>
  <si>
    <t xml:space="preserve">Small busiiness w payroll, Scaffolding, Hairdresser, Event Hire, JGB Plasterer, </t>
  </si>
  <si>
    <t xml:space="preserve">eg; Niel Mack, IGM, WD, Dean Morgan, Mark Richens, Toentail, </t>
  </si>
  <si>
    <t>weekly bookkeper 14 hours per week to service 30 clients</t>
  </si>
  <si>
    <t>Weekly Payroll &gt;10 employees</t>
  </si>
  <si>
    <t xml:space="preserve">Super payment qtrly </t>
  </si>
  <si>
    <t>TOTAL PROFIT</t>
  </si>
  <si>
    <t xml:space="preserve">EFY payment summaries ATO lodgement </t>
  </si>
  <si>
    <t xml:space="preserve">eg; Vets, all medium sized business  </t>
  </si>
  <si>
    <t>weekly bookkeper 78 hours per week to service 30 clients</t>
  </si>
  <si>
    <t>Weekly hours Max 488 year 11 per week per 30 QTY</t>
  </si>
  <si>
    <t>Profit annual 39,600</t>
  </si>
  <si>
    <t>Profit annual 28,800</t>
  </si>
  <si>
    <t>Profit PER UNIT AND QTY</t>
  </si>
  <si>
    <t>PROFIT PER 30 QTY</t>
  </si>
  <si>
    <t xml:space="preserve">TOTAL PROFIT </t>
  </si>
  <si>
    <t>PROFIT PER UNIT</t>
  </si>
  <si>
    <t>Weekly hours Max 3-4 per week per 30 QTY</t>
  </si>
  <si>
    <t>PROFIT PER HOUR = $154</t>
  </si>
  <si>
    <t>Weekly hours Max 6-7 per week per 30 QTY</t>
  </si>
  <si>
    <t xml:space="preserve">PROFIT PER HOUR =182 </t>
  </si>
  <si>
    <t xml:space="preserve">PROFIT PER WEEK = 761 </t>
  </si>
  <si>
    <t>PROFIT PER WEEK; = $553</t>
  </si>
  <si>
    <t xml:space="preserve">3 staff  approx 25 hours per week </t>
  </si>
  <si>
    <t xml:space="preserve">PROFIT PER WEEK =5163 </t>
  </si>
  <si>
    <t xml:space="preserve">PROFIT PER HOUR =550  </t>
  </si>
  <si>
    <t>WEEKLYPACKAGE 250 PER MTH</t>
  </si>
  <si>
    <t>Business WEEKLY w/ Payroll Annual Figures</t>
  </si>
  <si>
    <t>FULL WEEKLY PACKAGE</t>
  </si>
  <si>
    <t>WEEKLY PACKAGE $400 PER WEEK</t>
  </si>
  <si>
    <t>Weekly Payroll &gt;10 employees  2 HOURS PER WEEK</t>
  </si>
  <si>
    <t>Purchases entry with conversing for payment</t>
  </si>
  <si>
    <t>matching mthly stmt to bills for payment with .aba file sent</t>
  </si>
  <si>
    <t>annual profit $268,500</t>
  </si>
  <si>
    <t>ALL MEDIUM BUSINESS TYPES</t>
  </si>
  <si>
    <t>HOURLY CHARGE</t>
  </si>
  <si>
    <t>COSTS PER JOB</t>
  </si>
  <si>
    <t>HOURS TAKEN</t>
  </si>
  <si>
    <t>HOURS PROJECTION</t>
  </si>
  <si>
    <t>30 CLIENT PROJECTION</t>
  </si>
  <si>
    <t xml:space="preserve">ANNUAL INCOME </t>
  </si>
  <si>
    <t>Weekly hours Max 360 Pear 12per week per 30 QTY</t>
  </si>
  <si>
    <t>PROFIT PER WEEK =6807</t>
  </si>
  <si>
    <t>PROFIT PER HOUR =983</t>
  </si>
  <si>
    <t>Rhino</t>
  </si>
  <si>
    <t>Scaff</t>
  </si>
  <si>
    <t>vets</t>
  </si>
  <si>
    <t>Valley</t>
  </si>
  <si>
    <t>cdg</t>
  </si>
  <si>
    <t>mbah</t>
  </si>
  <si>
    <t>choice</t>
  </si>
  <si>
    <t>igm</t>
  </si>
  <si>
    <t>CLIENT</t>
  </si>
  <si>
    <t>HRS</t>
  </si>
  <si>
    <t>COST</t>
  </si>
  <si>
    <t>INCOME</t>
  </si>
  <si>
    <t>PROFIT</t>
  </si>
  <si>
    <t>PHARMACY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</si>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</sst>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[$$-409]#,##0.00_);[Red]\([$$-409]#,##0.00\)"/>
    <numFmt numFmtId="167" formatCode="[$$-409]#,##0.00"/>
  </numFmts>
  <fonts count="21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color indexed="20"/>
      <name val="Tahoma"/>
      <family val="2"/>
    </font>
    <font>
      <sz val="9"/>
      <name val="Tahoma"/>
      <family val="2"/>
    </font>
    <font>
      <b/>
      <sz val="10"/>
      <color indexed="9"/>
      <name val="Tahoma"/>
      <family val="2"/>
    </font>
    <font>
      <sz val="10"/>
      <color indexed="20"/>
      <name val="Tahoma"/>
      <family val="2"/>
    </font>
    <font>
      <sz val="10"/>
      <color indexed="8"/>
      <name val="Tahoma"/>
      <family val="2"/>
    </font>
    <font>
      <b/>
      <sz val="10"/>
      <color indexed="20"/>
      <name val="Tahoma"/>
      <family val="2"/>
    </font>
    <font>
      <sz val="10"/>
      <color indexed="9"/>
      <name val="Tahoma"/>
      <family val="2"/>
    </font>
    <font>
      <sz val="8"/>
      <name val="Tahoma"/>
      <family val="2"/>
    </font>
    <font>
      <b/>
      <sz val="12"/>
      <color indexed="9"/>
      <name val="Tahoma"/>
      <family val="2"/>
    </font>
    <font>
      <i/>
      <sz val="10"/>
      <color indexed="20"/>
      <name val="Tahoma"/>
      <family val="2"/>
    </font>
    <font>
      <b/>
      <sz val="10"/>
      <color indexed="8"/>
      <name val="Tahoma"/>
      <family val="2"/>
    </font>
    <font>
      <sz val="9"/>
      <color indexed="20"/>
      <name val="Tahoma"/>
      <family val="2"/>
    </font>
    <font>
      <i/>
      <sz val="10"/>
      <name val="Tahoma"/>
      <family val="2"/>
    </font>
    <font>
      <b/>
      <sz val="20"/>
      <color indexed="9"/>
      <name val="Narkisim"/>
      <family val="2"/>
      <charset val="177"/>
    </font>
    <font>
      <b/>
      <sz val="22"/>
      <color indexed="9"/>
      <name val="Narkisim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165" fontId="5" fillId="3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 indent="1"/>
    </xf>
    <xf numFmtId="165" fontId="5" fillId="2" borderId="0" xfId="1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2"/>
    </xf>
    <xf numFmtId="0" fontId="7" fillId="0" borderId="0" xfId="0" applyFont="1" applyAlignment="1">
      <alignment vertical="center"/>
    </xf>
    <xf numFmtId="0" fontId="8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165" fontId="12" fillId="3" borderId="2" xfId="1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7" fillId="0" borderId="0" xfId="0" applyFont="1" applyAlignment="1">
      <alignment vertical="center" wrapText="1"/>
    </xf>
    <xf numFmtId="0" fontId="3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indent="1"/>
    </xf>
    <xf numFmtId="0" fontId="8" fillId="3" borderId="2" xfId="0" applyFont="1" applyFill="1" applyBorder="1" applyAlignment="1">
      <alignment vertical="center"/>
    </xf>
    <xf numFmtId="165" fontId="12" fillId="3" borderId="2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 indent="1"/>
    </xf>
    <xf numFmtId="165" fontId="14" fillId="3" borderId="3" xfId="0" applyNumberFormat="1" applyFont="1" applyFill="1" applyBorder="1" applyAlignment="1">
      <alignment horizontal="right" vertical="center"/>
    </xf>
    <xf numFmtId="165" fontId="14" fillId="3" borderId="4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left" vertical="center" wrapText="1" indent="1"/>
    </xf>
    <xf numFmtId="165" fontId="10" fillId="2" borderId="1" xfId="1" applyNumberFormat="1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 indent="1"/>
    </xf>
    <xf numFmtId="165" fontId="16" fillId="0" borderId="0" xfId="1" applyNumberFormat="1" applyFont="1" applyFill="1" applyBorder="1" applyAlignment="1">
      <alignment horizontal="right" vertical="center" wrapText="1"/>
    </xf>
    <xf numFmtId="165" fontId="10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indent="1"/>
    </xf>
    <xf numFmtId="164" fontId="5" fillId="0" borderId="0" xfId="1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horizontal="left" vertical="center" wrapText="1" indent="3"/>
    </xf>
    <xf numFmtId="0" fontId="4" fillId="0" borderId="0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4" fillId="5" borderId="0" xfId="0" applyFont="1" applyFill="1" applyBorder="1" applyAlignment="1">
      <alignment horizontal="left" vertical="center" wrapText="1" indent="3"/>
    </xf>
    <xf numFmtId="0" fontId="16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 indent="3"/>
    </xf>
    <xf numFmtId="0" fontId="16" fillId="2" borderId="1" xfId="0" applyFont="1" applyFill="1" applyBorder="1" applyAlignment="1">
      <alignment horizontal="left" vertical="center" indent="1"/>
    </xf>
    <xf numFmtId="0" fontId="16" fillId="2" borderId="1" xfId="0" applyFont="1" applyFill="1" applyBorder="1" applyAlignment="1">
      <alignment vertical="center"/>
    </xf>
    <xf numFmtId="166" fontId="9" fillId="0" borderId="0" xfId="1" applyNumberFormat="1" applyFont="1" applyFill="1" applyBorder="1" applyAlignment="1">
      <alignment horizontal="right" vertical="center" wrapText="1"/>
    </xf>
    <xf numFmtId="166" fontId="10" fillId="2" borderId="0" xfId="1" applyNumberFormat="1" applyFont="1" applyFill="1" applyBorder="1" applyAlignment="1">
      <alignment horizontal="right" vertical="center" wrapText="1"/>
    </xf>
    <xf numFmtId="166" fontId="10" fillId="2" borderId="1" xfId="1" applyNumberFormat="1" applyFont="1" applyFill="1" applyBorder="1" applyAlignment="1">
      <alignment horizontal="right" vertical="center" wrapText="1"/>
    </xf>
    <xf numFmtId="166" fontId="16" fillId="2" borderId="7" xfId="1" applyNumberFormat="1" applyFont="1" applyFill="1" applyBorder="1" applyAlignment="1">
      <alignment horizontal="right" vertical="center" wrapText="1"/>
    </xf>
    <xf numFmtId="167" fontId="9" fillId="0" borderId="0" xfId="1" applyNumberFormat="1" applyFont="1" applyFill="1" applyBorder="1" applyAlignment="1">
      <alignment horizontal="right" vertical="center" wrapText="1"/>
    </xf>
    <xf numFmtId="167" fontId="5" fillId="2" borderId="0" xfId="1" applyNumberFormat="1" applyFont="1" applyFill="1" applyBorder="1" applyAlignment="1">
      <alignment horizontal="right" vertical="center" wrapText="1"/>
    </xf>
    <xf numFmtId="167" fontId="4" fillId="5" borderId="5" xfId="1" applyNumberFormat="1" applyFont="1" applyFill="1" applyBorder="1" applyAlignment="1">
      <alignment horizontal="right" vertical="center" wrapText="1"/>
    </xf>
    <xf numFmtId="167" fontId="5" fillId="5" borderId="8" xfId="0" applyNumberFormat="1" applyFont="1" applyFill="1" applyBorder="1" applyAlignment="1">
      <alignment horizontal="right" vertical="center"/>
    </xf>
    <xf numFmtId="167" fontId="5" fillId="5" borderId="5" xfId="1" applyNumberFormat="1" applyFont="1" applyFill="1" applyBorder="1" applyAlignment="1">
      <alignment horizontal="right" vertical="center" wrapText="1"/>
    </xf>
    <xf numFmtId="167" fontId="5" fillId="5" borderId="9" xfId="0" applyNumberFormat="1" applyFont="1" applyFill="1" applyBorder="1" applyAlignment="1">
      <alignment horizontal="right" vertical="center"/>
    </xf>
    <xf numFmtId="167" fontId="5" fillId="5" borderId="0" xfId="1" applyNumberFormat="1" applyFont="1" applyFill="1" applyBorder="1" applyAlignment="1">
      <alignment horizontal="right" vertical="center" wrapText="1"/>
    </xf>
    <xf numFmtId="167" fontId="5" fillId="5" borderId="10" xfId="0" applyNumberFormat="1" applyFont="1" applyFill="1" applyBorder="1" applyAlignment="1">
      <alignment horizontal="right" vertical="center"/>
    </xf>
    <xf numFmtId="167" fontId="16" fillId="2" borderId="1" xfId="1" applyNumberFormat="1" applyFont="1" applyFill="1" applyBorder="1" applyAlignment="1">
      <alignment horizontal="right" vertical="center" wrapText="1"/>
    </xf>
    <xf numFmtId="167" fontId="9" fillId="0" borderId="0" xfId="0" applyNumberFormat="1" applyFont="1" applyBorder="1" applyAlignment="1">
      <alignment horizontal="right" vertical="center"/>
    </xf>
    <xf numFmtId="167" fontId="10" fillId="2" borderId="0" xfId="0" applyNumberFormat="1" applyFont="1" applyFill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2" borderId="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right" vertical="center"/>
    </xf>
    <xf numFmtId="167" fontId="9" fillId="0" borderId="0" xfId="0" applyNumberFormat="1" applyFont="1" applyFill="1" applyBorder="1" applyAlignment="1">
      <alignment horizontal="right" vertical="center"/>
    </xf>
    <xf numFmtId="167" fontId="5" fillId="0" borderId="0" xfId="0" applyNumberFormat="1" applyFont="1" applyBorder="1" applyAlignment="1">
      <alignment horizontal="right" vertical="center"/>
    </xf>
    <xf numFmtId="167" fontId="5" fillId="2" borderId="0" xfId="0" applyNumberFormat="1" applyFont="1" applyFill="1" applyBorder="1" applyAlignment="1">
      <alignment horizontal="right" vertical="center"/>
    </xf>
    <xf numFmtId="2" fontId="4" fillId="4" borderId="2" xfId="0" applyNumberFormat="1" applyFont="1" applyFill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center" vertical="center" wrapText="1"/>
    </xf>
    <xf numFmtId="2" fontId="8" fillId="3" borderId="2" xfId="1" applyNumberFormat="1" applyFont="1" applyFill="1" applyBorder="1" applyAlignment="1">
      <alignment horizontal="center" vertical="center" wrapText="1"/>
    </xf>
    <xf numFmtId="2" fontId="9" fillId="0" borderId="0" xfId="1" applyNumberFormat="1" applyFont="1" applyFill="1" applyBorder="1" applyAlignment="1">
      <alignment horizontal="center" vertical="center" wrapText="1"/>
    </xf>
    <xf numFmtId="2" fontId="16" fillId="2" borderId="1" xfId="1" applyNumberFormat="1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2" fontId="11" fillId="0" borderId="0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left" vertical="center"/>
    </xf>
    <xf numFmtId="2" fontId="4" fillId="0" borderId="0" xfId="1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4" fillId="5" borderId="5" xfId="1" applyNumberFormat="1" applyFont="1" applyFill="1" applyBorder="1" applyAlignment="1">
      <alignment horizontal="center" vertical="center" wrapText="1"/>
    </xf>
    <xf numFmtId="2" fontId="5" fillId="5" borderId="5" xfId="1" applyNumberFormat="1" applyFont="1" applyFill="1" applyBorder="1" applyAlignment="1">
      <alignment horizontal="center" vertical="center" wrapText="1"/>
    </xf>
    <xf numFmtId="2" fontId="5" fillId="0" borderId="0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8" fillId="0" borderId="0" xfId="1" applyNumberFormat="1" applyFont="1" applyFill="1" applyBorder="1" applyAlignment="1">
      <alignment horizontal="center" vertical="center" wrapText="1"/>
    </xf>
    <xf numFmtId="2" fontId="4" fillId="5" borderId="0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65" fontId="8" fillId="3" borderId="0" xfId="1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 indent="1"/>
    </xf>
    <xf numFmtId="2" fontId="16" fillId="2" borderId="0" xfId="1" applyNumberFormat="1" applyFont="1" applyFill="1" applyBorder="1" applyAlignment="1">
      <alignment horizontal="center" vertical="center" wrapText="1"/>
    </xf>
    <xf numFmtId="166" fontId="16" fillId="2" borderId="0" xfId="1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164" fontId="5" fillId="0" borderId="0" xfId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164" fontId="4" fillId="0" borderId="0" xfId="1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9" fillId="3" borderId="2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Marketing Budget Plan</a:t>
            </a:r>
          </a:p>
        </c:rich>
      </c:tx>
      <c:layout>
        <c:manualLayout>
          <c:xMode val="edge"/>
          <c:yMode val="edge"/>
          <c:x val="0.26224191525519636"/>
          <c:y val="3.40682196135914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88613707119593"/>
          <c:y val="0.39479054493397181"/>
          <c:w val="0.22306884907599692"/>
          <c:h val="0.410822648281544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6.7255452797774312E-2"/>
                  <c:y val="-0.5212433471764915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53101267487359272"/>
                  <c:y val="0.683368405190275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21218744180399707"/>
                  <c:y val="0.743488792743672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15995668689839779"/>
                  <c:y val="0.482967113345620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17954321998799752"/>
                  <c:y val="0.3567142994834872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29053357416239595"/>
                  <c:y val="0.2505016148058196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('Marketing Budget Plan'!$A$4,'Marketing Budget Plan'!#REF!,'Marketing Budget Plan'!#REF!,'Marketing Budget Plan'!$A$82,'Marketing Budget Plan'!$A$125,'Marketing Budget Plan'!$A$132,'Marketing Budget Plan'!$A$144)</c:f>
            </c:multiLvlStrRef>
          </c:cat>
          <c:val>
            <c:numRef>
              <c:f>('Marketing Budget Plan'!$D$16,'Marketing Budget Plan'!#REF!,'Marketing Budget Plan'!#REF!,'Marketing Budget Plan'!$D$121,'Marketing Budget Plan'!$D$130,'Marketing Budget Plan'!$D$142,'Marketing Budget Plan'!$D$150)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87157521918895"/>
          <c:y val="0.3727464028310597"/>
          <c:w val="0.17519065707919756"/>
          <c:h val="0.366734364075720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76200</xdr:rowOff>
    </xdr:from>
    <xdr:to>
      <xdr:col>11</xdr:col>
      <xdr:colOff>342900</xdr:colOff>
      <xdr:row>24</xdr:row>
      <xdr:rowOff>22860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N163"/>
  <sheetViews>
    <sheetView tabSelected="1" zoomScale="85" workbookViewId="0">
      <pane ySplit="2" topLeftCell="A61" activePane="bottomLeft" state="frozen"/>
      <selection pane="bottomLeft" activeCell="C78" sqref="C78"/>
    </sheetView>
  </sheetViews>
  <sheetFormatPr defaultColWidth="9.109375" defaultRowHeight="13.2" x14ac:dyDescent="0.25"/>
  <cols>
    <col min="1" max="1" width="15.5546875" style="1" customWidth="1"/>
    <col min="2" max="2" width="12.5546875" style="1" customWidth="1"/>
    <col min="3" max="5" width="12.77734375" style="1" customWidth="1"/>
    <col min="6" max="6" width="49.5546875" style="1" bestFit="1" customWidth="1"/>
    <col min="7" max="7" width="12.109375" style="107" customWidth="1"/>
    <col min="8" max="8" width="16.44140625" style="22" customWidth="1"/>
    <col min="9" max="9" width="18.33203125" style="22" customWidth="1"/>
    <col min="10" max="10" width="13.33203125" style="107" customWidth="1"/>
    <col min="11" max="11" width="16.44140625" style="22" customWidth="1"/>
    <col min="12" max="12" width="22.5546875" style="22" customWidth="1"/>
    <col min="13" max="13" width="58.21875" style="134" customWidth="1"/>
    <col min="14" max="14" width="41.5546875" style="1" customWidth="1"/>
    <col min="15" max="16384" width="9.109375" style="1"/>
  </cols>
  <sheetData>
    <row r="1" spans="1:13" ht="24.75" customHeight="1" x14ac:dyDescent="0.25">
      <c r="F1" s="35" t="s">
        <v>63</v>
      </c>
      <c r="G1" s="84"/>
      <c r="H1" s="36"/>
      <c r="I1" s="36"/>
      <c r="J1" s="84"/>
      <c r="K1" s="36"/>
      <c r="L1" s="36"/>
      <c r="M1" s="114"/>
    </row>
    <row r="2" spans="1:13" s="4" customFormat="1" ht="33" customHeight="1" thickBot="1" x14ac:dyDescent="0.3">
      <c r="A2" s="4" t="s">
        <v>131</v>
      </c>
      <c r="B2" s="4" t="s">
        <v>132</v>
      </c>
      <c r="C2" s="4" t="s">
        <v>133</v>
      </c>
      <c r="D2" s="4" t="s">
        <v>134</v>
      </c>
      <c r="E2" s="4" t="s">
        <v>135</v>
      </c>
      <c r="F2" s="2" t="s">
        <v>18</v>
      </c>
      <c r="G2" s="85" t="s">
        <v>116</v>
      </c>
      <c r="H2" s="3" t="s">
        <v>114</v>
      </c>
      <c r="I2" s="3" t="s">
        <v>115</v>
      </c>
      <c r="J2" s="85" t="s">
        <v>117</v>
      </c>
      <c r="K2" s="3" t="s">
        <v>114</v>
      </c>
      <c r="L2" s="3" t="s">
        <v>118</v>
      </c>
      <c r="M2" s="115" t="s">
        <v>0</v>
      </c>
    </row>
    <row r="3" spans="1:13" s="25" customFormat="1" ht="7.5" customHeight="1" thickBot="1" x14ac:dyDescent="0.3">
      <c r="F3" s="26"/>
      <c r="G3" s="86"/>
      <c r="H3" s="27"/>
      <c r="I3" s="27"/>
      <c r="J3" s="86"/>
      <c r="K3" s="27"/>
      <c r="L3" s="27"/>
      <c r="M3" s="116"/>
    </row>
    <row r="4" spans="1:13" s="5" customFormat="1" ht="56.4" x14ac:dyDescent="0.25">
      <c r="F4" s="136" t="s">
        <v>68</v>
      </c>
      <c r="G4" s="87"/>
      <c r="H4" s="37"/>
      <c r="I4" s="37"/>
      <c r="J4" s="87"/>
      <c r="K4" s="37"/>
      <c r="L4" s="37"/>
      <c r="M4" s="117"/>
    </row>
    <row r="5" spans="1:13" s="5" customFormat="1" ht="13.5" customHeight="1" x14ac:dyDescent="0.25">
      <c r="F5" s="108"/>
      <c r="G5" s="109"/>
      <c r="H5" s="110"/>
      <c r="I5" s="110"/>
      <c r="J5" s="109"/>
      <c r="K5" s="110"/>
      <c r="L5" s="110"/>
      <c r="M5" s="117"/>
    </row>
    <row r="6" spans="1:13" s="5" customFormat="1" ht="13.5" customHeight="1" x14ac:dyDescent="0.25">
      <c r="F6" s="108" t="s">
        <v>69</v>
      </c>
      <c r="G6" s="109">
        <v>12</v>
      </c>
      <c r="H6" s="110">
        <v>110</v>
      </c>
      <c r="I6" s="110">
        <f t="shared" ref="I6:I11" si="0">SUM(G6*H6)</f>
        <v>1320</v>
      </c>
      <c r="J6" s="109">
        <f>SUM(G6*30)</f>
        <v>360</v>
      </c>
      <c r="K6" s="110"/>
      <c r="L6" s="110">
        <f>SUM(I6*30)</f>
        <v>39600</v>
      </c>
      <c r="M6" s="117"/>
    </row>
    <row r="7" spans="1:13" s="6" customFormat="1" ht="13.5" customHeight="1" x14ac:dyDescent="0.25">
      <c r="F7" s="23"/>
      <c r="G7" s="88"/>
      <c r="H7" s="63">
        <v>65</v>
      </c>
      <c r="I7" s="64">
        <f t="shared" si="0"/>
        <v>0</v>
      </c>
      <c r="J7" s="109">
        <f t="shared" ref="J7:J18" si="1">SUM(G7*30)</f>
        <v>0</v>
      </c>
      <c r="K7" s="63">
        <v>65</v>
      </c>
      <c r="L7" s="64">
        <f>SUM(J7*K7)</f>
        <v>0</v>
      </c>
      <c r="M7" s="118" t="s">
        <v>81</v>
      </c>
    </row>
    <row r="8" spans="1:13" s="5" customFormat="1" ht="13.5" customHeight="1" x14ac:dyDescent="0.25">
      <c r="A8" s="5" t="s">
        <v>129</v>
      </c>
      <c r="B8" s="5">
        <v>3</v>
      </c>
      <c r="C8" s="5">
        <v>90</v>
      </c>
      <c r="D8" s="5">
        <v>330</v>
      </c>
      <c r="E8" s="5">
        <v>240</v>
      </c>
      <c r="F8" s="23"/>
      <c r="G8" s="88"/>
      <c r="H8" s="63">
        <v>65</v>
      </c>
      <c r="I8" s="64">
        <f t="shared" si="0"/>
        <v>0</v>
      </c>
      <c r="J8" s="109">
        <f t="shared" si="1"/>
        <v>0</v>
      </c>
      <c r="K8" s="63">
        <v>65</v>
      </c>
      <c r="L8" s="64">
        <f t="shared" ref="L8:L11" si="2">SUM(J8*K8)</f>
        <v>0</v>
      </c>
      <c r="M8" s="118"/>
    </row>
    <row r="9" spans="1:13" s="5" customFormat="1" ht="13.5" customHeight="1" x14ac:dyDescent="0.25">
      <c r="A9" s="5" t="s">
        <v>130</v>
      </c>
      <c r="B9" s="5">
        <v>2</v>
      </c>
      <c r="C9" s="5">
        <v>60</v>
      </c>
      <c r="D9" s="5">
        <v>330</v>
      </c>
      <c r="E9" s="5">
        <v>270</v>
      </c>
      <c r="F9" s="23" t="s">
        <v>78</v>
      </c>
      <c r="G9" s="88">
        <v>12</v>
      </c>
      <c r="H9" s="63">
        <v>65</v>
      </c>
      <c r="I9" s="64">
        <f t="shared" si="0"/>
        <v>780</v>
      </c>
      <c r="J9" s="109">
        <f t="shared" si="1"/>
        <v>360</v>
      </c>
      <c r="K9" s="63">
        <v>65</v>
      </c>
      <c r="L9" s="64">
        <f t="shared" si="2"/>
        <v>23400</v>
      </c>
      <c r="M9" s="118" t="s">
        <v>73</v>
      </c>
    </row>
    <row r="10" spans="1:13" s="5" customFormat="1" ht="13.5" customHeight="1" x14ac:dyDescent="0.25">
      <c r="F10" s="23"/>
      <c r="G10" s="88"/>
      <c r="H10" s="63">
        <v>65</v>
      </c>
      <c r="I10" s="64">
        <f t="shared" si="0"/>
        <v>0</v>
      </c>
      <c r="J10" s="109">
        <f t="shared" si="1"/>
        <v>0</v>
      </c>
      <c r="K10" s="63">
        <v>65</v>
      </c>
      <c r="L10" s="64">
        <f t="shared" si="2"/>
        <v>0</v>
      </c>
      <c r="M10" s="118"/>
    </row>
    <row r="11" spans="1:13" s="5" customFormat="1" ht="13.5" customHeight="1" x14ac:dyDescent="0.25">
      <c r="F11" s="23"/>
      <c r="G11" s="88"/>
      <c r="H11" s="63">
        <v>65</v>
      </c>
      <c r="I11" s="64">
        <f t="shared" si="0"/>
        <v>0</v>
      </c>
      <c r="J11" s="109">
        <f t="shared" si="1"/>
        <v>0</v>
      </c>
      <c r="K11" s="63">
        <v>65</v>
      </c>
      <c r="L11" s="64">
        <f t="shared" si="2"/>
        <v>0</v>
      </c>
      <c r="M11" s="118"/>
    </row>
    <row r="12" spans="1:13" s="5" customFormat="1" ht="13.5" customHeight="1" x14ac:dyDescent="0.25">
      <c r="F12" s="23"/>
      <c r="G12" s="88"/>
      <c r="H12" s="63"/>
      <c r="I12" s="64"/>
      <c r="J12" s="109"/>
      <c r="K12" s="63"/>
      <c r="L12" s="64"/>
      <c r="M12" s="118"/>
    </row>
    <row r="13" spans="1:13" s="5" customFormat="1" ht="13.5" customHeight="1" x14ac:dyDescent="0.25">
      <c r="F13" s="23"/>
      <c r="G13" s="88"/>
      <c r="H13" s="63"/>
      <c r="I13" s="64"/>
      <c r="J13" s="109"/>
      <c r="K13" s="63"/>
      <c r="L13" s="64"/>
      <c r="M13" s="118"/>
    </row>
    <row r="14" spans="1:13" s="5" customFormat="1" ht="13.5" customHeight="1" x14ac:dyDescent="0.25">
      <c r="F14" s="23"/>
      <c r="G14" s="88"/>
      <c r="H14" s="63"/>
      <c r="I14" s="64"/>
      <c r="J14" s="109"/>
      <c r="K14" s="63"/>
      <c r="L14" s="64"/>
      <c r="M14" s="118"/>
    </row>
    <row r="15" spans="1:13" s="5" customFormat="1" ht="13.5" customHeight="1" x14ac:dyDescent="0.25">
      <c r="F15" s="23"/>
      <c r="G15" s="88"/>
      <c r="H15" s="63"/>
      <c r="I15" s="64"/>
      <c r="J15" s="109"/>
      <c r="K15" s="63"/>
      <c r="L15" s="64"/>
      <c r="M15" s="118"/>
    </row>
    <row r="16" spans="1:13" s="5" customFormat="1" ht="13.5" customHeight="1" x14ac:dyDescent="0.25">
      <c r="F16" s="23"/>
      <c r="G16" s="88"/>
      <c r="H16" s="63"/>
      <c r="I16" s="64"/>
      <c r="J16" s="109"/>
      <c r="K16" s="63"/>
      <c r="L16" s="64"/>
      <c r="M16" s="118"/>
    </row>
    <row r="17" spans="1:13" s="5" customFormat="1" ht="13.5" customHeight="1" x14ac:dyDescent="0.25">
      <c r="F17" s="23"/>
      <c r="G17" s="88"/>
      <c r="H17" s="63"/>
      <c r="I17" s="64"/>
      <c r="J17" s="109"/>
      <c r="K17" s="63"/>
      <c r="L17" s="64"/>
      <c r="M17" s="118"/>
    </row>
    <row r="18" spans="1:13" s="5" customFormat="1" ht="13.5" customHeight="1" x14ac:dyDescent="0.25">
      <c r="F18" s="23" t="s">
        <v>71</v>
      </c>
      <c r="G18" s="88">
        <v>-12</v>
      </c>
      <c r="H18" s="63">
        <v>30</v>
      </c>
      <c r="I18" s="64">
        <f>SUM(H18*G18)</f>
        <v>-360</v>
      </c>
      <c r="J18" s="109">
        <f t="shared" si="1"/>
        <v>-360</v>
      </c>
      <c r="K18" s="63">
        <v>30</v>
      </c>
      <c r="L18" s="64">
        <f>SUM(J18*K18)</f>
        <v>-10800</v>
      </c>
      <c r="M18" s="118" t="s">
        <v>72</v>
      </c>
    </row>
    <row r="19" spans="1:13" s="4" customFormat="1" ht="26.4" customHeight="1" thickBot="1" x14ac:dyDescent="0.3">
      <c r="F19" s="46" t="s">
        <v>92</v>
      </c>
      <c r="G19" s="89"/>
      <c r="H19" s="65"/>
      <c r="I19" s="66">
        <f>SUM(I7:I18)</f>
        <v>420</v>
      </c>
      <c r="J19" s="89"/>
      <c r="K19" s="65" t="s">
        <v>93</v>
      </c>
      <c r="L19" s="66">
        <f>SUM(L7:L18)</f>
        <v>12600</v>
      </c>
      <c r="M19" s="119"/>
    </row>
    <row r="20" spans="1:13" s="4" customFormat="1" ht="13.5" customHeight="1" x14ac:dyDescent="0.25">
      <c r="F20" s="111" t="s">
        <v>74</v>
      </c>
      <c r="G20" s="112">
        <f>SUM(G7:G18)</f>
        <v>0</v>
      </c>
      <c r="H20" s="64">
        <f>SUM(I19)</f>
        <v>420</v>
      </c>
      <c r="I20" s="113" t="e">
        <f>SUM(H20/G20)</f>
        <v>#DIV/0!</v>
      </c>
      <c r="J20" s="112">
        <f>SUM(J7:J18)</f>
        <v>0</v>
      </c>
      <c r="K20" s="64"/>
      <c r="L20" s="113"/>
      <c r="M20" s="120" t="s">
        <v>96</v>
      </c>
    </row>
    <row r="21" spans="1:13" s="4" customFormat="1" ht="13.5" customHeight="1" x14ac:dyDescent="0.25">
      <c r="F21" s="111"/>
      <c r="G21" s="112"/>
      <c r="H21" s="64"/>
      <c r="I21" s="113"/>
      <c r="J21" s="112"/>
      <c r="K21" s="64"/>
      <c r="L21" s="113"/>
      <c r="M21" s="120" t="s">
        <v>91</v>
      </c>
    </row>
    <row r="22" spans="1:13" s="4" customFormat="1" ht="13.5" customHeight="1" x14ac:dyDescent="0.25">
      <c r="F22" s="111"/>
      <c r="G22" s="112"/>
      <c r="H22" s="64" t="s">
        <v>95</v>
      </c>
      <c r="I22" s="113">
        <f>SUM(I6+I18)</f>
        <v>960</v>
      </c>
      <c r="J22" s="112"/>
      <c r="K22" s="64" t="s">
        <v>85</v>
      </c>
      <c r="L22" s="113">
        <f>SUM(L6+L18)</f>
        <v>28800</v>
      </c>
      <c r="M22" s="120" t="s">
        <v>101</v>
      </c>
    </row>
    <row r="23" spans="1:13" s="4" customFormat="1" ht="13.5" customHeight="1" x14ac:dyDescent="0.25">
      <c r="F23" s="111"/>
      <c r="G23" s="112"/>
      <c r="H23" s="64"/>
      <c r="I23" s="113"/>
      <c r="J23" s="112"/>
      <c r="K23" s="64"/>
      <c r="L23" s="113"/>
      <c r="M23" s="120" t="s">
        <v>97</v>
      </c>
    </row>
    <row r="24" spans="1:13" s="25" customFormat="1" ht="7.5" customHeight="1" thickBot="1" x14ac:dyDescent="0.3">
      <c r="F24" s="26"/>
      <c r="G24" s="86"/>
      <c r="H24" s="27"/>
      <c r="I24" s="27"/>
      <c r="J24" s="86"/>
      <c r="K24" s="27"/>
      <c r="L24" s="27"/>
      <c r="M24" s="116"/>
    </row>
    <row r="25" spans="1:13" s="5" customFormat="1" ht="50.4" x14ac:dyDescent="0.25">
      <c r="F25" s="135" t="s">
        <v>75</v>
      </c>
      <c r="G25" s="87"/>
      <c r="H25" s="37"/>
      <c r="I25" s="37"/>
      <c r="J25" s="87"/>
      <c r="K25" s="37"/>
      <c r="L25" s="37"/>
      <c r="M25" s="117"/>
    </row>
    <row r="26" spans="1:13" s="5" customFormat="1" ht="13.5" customHeight="1" x14ac:dyDescent="0.25">
      <c r="F26" s="108"/>
      <c r="G26" s="109"/>
      <c r="H26" s="110"/>
      <c r="I26" s="110"/>
      <c r="J26" s="109"/>
      <c r="K26" s="110"/>
      <c r="L26" s="110"/>
      <c r="M26" s="117"/>
    </row>
    <row r="27" spans="1:13" s="5" customFormat="1" ht="13.5" customHeight="1" x14ac:dyDescent="0.25">
      <c r="F27" s="108" t="s">
        <v>76</v>
      </c>
      <c r="G27" s="109">
        <v>12</v>
      </c>
      <c r="H27" s="110">
        <v>170</v>
      </c>
      <c r="I27" s="110">
        <f t="shared" ref="I27:I32" si="3">SUM(G27*H27)</f>
        <v>2040</v>
      </c>
      <c r="J27" s="109">
        <f>SUM(G27*30)</f>
        <v>360</v>
      </c>
      <c r="K27" s="110"/>
      <c r="L27" s="110">
        <f>SUM(I27*30)</f>
        <v>61200</v>
      </c>
      <c r="M27" s="117"/>
    </row>
    <row r="28" spans="1:13" s="6" customFormat="1" ht="13.5" customHeight="1" x14ac:dyDescent="0.25">
      <c r="F28" s="23" t="s">
        <v>67</v>
      </c>
      <c r="G28" s="88">
        <v>3</v>
      </c>
      <c r="H28" s="63">
        <v>65</v>
      </c>
      <c r="I28" s="64">
        <f t="shared" si="3"/>
        <v>195</v>
      </c>
      <c r="J28" s="109">
        <f t="shared" ref="J28:J32" si="4">SUM(G28*30)</f>
        <v>90</v>
      </c>
      <c r="K28" s="63">
        <v>65</v>
      </c>
      <c r="L28" s="64">
        <f>SUM(J28*K28)</f>
        <v>5850</v>
      </c>
      <c r="M28" s="118" t="s">
        <v>79</v>
      </c>
    </row>
    <row r="29" spans="1:13" s="5" customFormat="1" ht="13.5" customHeight="1" x14ac:dyDescent="0.25">
      <c r="F29" s="23" t="s">
        <v>64</v>
      </c>
      <c r="G29" s="88">
        <v>0.25</v>
      </c>
      <c r="H29" s="63">
        <v>65</v>
      </c>
      <c r="I29" s="64">
        <f t="shared" si="3"/>
        <v>16.25</v>
      </c>
      <c r="J29" s="109">
        <f t="shared" si="4"/>
        <v>7.5</v>
      </c>
      <c r="K29" s="63">
        <v>65</v>
      </c>
      <c r="L29" s="64">
        <f t="shared" ref="L29:L32" si="5">SUM(J29*K29)</f>
        <v>487.5</v>
      </c>
      <c r="M29" s="118"/>
    </row>
    <row r="30" spans="1:13" s="5" customFormat="1" ht="13.5" customHeight="1" x14ac:dyDescent="0.25">
      <c r="A30" s="5" t="s">
        <v>123</v>
      </c>
      <c r="B30" s="5">
        <v>3</v>
      </c>
      <c r="C30" s="5">
        <v>90</v>
      </c>
      <c r="D30" s="5">
        <v>170</v>
      </c>
      <c r="E30" s="5">
        <f>SUM(D30-C30)</f>
        <v>80</v>
      </c>
      <c r="F30" s="23" t="s">
        <v>77</v>
      </c>
      <c r="G30" s="88">
        <v>24</v>
      </c>
      <c r="H30" s="63">
        <v>65</v>
      </c>
      <c r="I30" s="64">
        <f t="shared" si="3"/>
        <v>1560</v>
      </c>
      <c r="J30" s="109">
        <f t="shared" si="4"/>
        <v>720</v>
      </c>
      <c r="K30" s="63">
        <v>65</v>
      </c>
      <c r="L30" s="64">
        <f t="shared" si="5"/>
        <v>46800</v>
      </c>
      <c r="M30" s="118" t="s">
        <v>80</v>
      </c>
    </row>
    <row r="31" spans="1:13" s="5" customFormat="1" ht="13.5" customHeight="1" x14ac:dyDescent="0.25">
      <c r="A31" s="5" t="s">
        <v>124</v>
      </c>
      <c r="B31" s="5">
        <v>1.5</v>
      </c>
      <c r="C31" s="5">
        <v>37.5</v>
      </c>
      <c r="D31" s="5">
        <v>130</v>
      </c>
      <c r="E31" s="5">
        <v>98</v>
      </c>
      <c r="F31" s="23" t="s">
        <v>65</v>
      </c>
      <c r="G31" s="88">
        <v>2</v>
      </c>
      <c r="H31" s="63">
        <v>65</v>
      </c>
      <c r="I31" s="64">
        <f t="shared" si="3"/>
        <v>130</v>
      </c>
      <c r="J31" s="109">
        <f t="shared" si="4"/>
        <v>60</v>
      </c>
      <c r="K31" s="63">
        <v>65</v>
      </c>
      <c r="L31" s="64">
        <f t="shared" si="5"/>
        <v>3900</v>
      </c>
      <c r="M31" s="118"/>
    </row>
    <row r="32" spans="1:13" s="5" customFormat="1" ht="13.5" customHeight="1" x14ac:dyDescent="0.25">
      <c r="A32" s="5" t="s">
        <v>127</v>
      </c>
      <c r="B32" s="5">
        <v>1.5</v>
      </c>
      <c r="C32" s="5">
        <v>37.5</v>
      </c>
      <c r="D32" s="5">
        <v>250</v>
      </c>
      <c r="E32" s="5">
        <f>SUM(D32-C32)</f>
        <v>212.5</v>
      </c>
      <c r="F32" s="23" t="s">
        <v>66</v>
      </c>
      <c r="G32" s="88">
        <v>2</v>
      </c>
      <c r="H32" s="63">
        <v>65</v>
      </c>
      <c r="I32" s="64">
        <f t="shared" si="3"/>
        <v>130</v>
      </c>
      <c r="J32" s="109">
        <f t="shared" si="4"/>
        <v>60</v>
      </c>
      <c r="K32" s="63">
        <v>65</v>
      </c>
      <c r="L32" s="64">
        <f t="shared" si="5"/>
        <v>3900</v>
      </c>
      <c r="M32" s="118"/>
    </row>
    <row r="33" spans="1:13" s="5" customFormat="1" ht="13.5" customHeight="1" x14ac:dyDescent="0.25">
      <c r="A33" s="5" t="s">
        <v>128</v>
      </c>
      <c r="B33" s="5">
        <v>1</v>
      </c>
      <c r="C33" s="5">
        <v>25</v>
      </c>
      <c r="E33" s="5">
        <f>SUM(-C33)</f>
        <v>-25</v>
      </c>
      <c r="F33" s="23"/>
      <c r="G33" s="88"/>
      <c r="H33" s="63"/>
      <c r="I33" s="64"/>
      <c r="J33" s="109"/>
      <c r="K33" s="63"/>
      <c r="L33" s="64"/>
      <c r="M33" s="118"/>
    </row>
    <row r="34" spans="1:13" s="5" customFormat="1" ht="13.5" customHeight="1" x14ac:dyDescent="0.25">
      <c r="F34" s="23"/>
      <c r="G34" s="88"/>
      <c r="H34" s="63"/>
      <c r="I34" s="64"/>
      <c r="J34" s="109"/>
      <c r="K34" s="63"/>
      <c r="L34" s="64"/>
      <c r="M34" s="118"/>
    </row>
    <row r="35" spans="1:13" s="5" customFormat="1" ht="13.5" customHeight="1" x14ac:dyDescent="0.25">
      <c r="A35" s="5" t="s">
        <v>136</v>
      </c>
      <c r="B35" s="5">
        <v>2</v>
      </c>
      <c r="F35" s="23"/>
      <c r="G35" s="88"/>
      <c r="H35" s="63"/>
      <c r="I35" s="64"/>
      <c r="J35" s="109"/>
      <c r="K35" s="63"/>
      <c r="L35" s="64"/>
      <c r="M35" s="118"/>
    </row>
    <row r="36" spans="1:13" s="5" customFormat="1" ht="16.2" customHeight="1" x14ac:dyDescent="0.25">
      <c r="A36" s="5" t="s">
        <v>136</v>
      </c>
      <c r="B36" s="5">
        <v>2</v>
      </c>
      <c r="F36" s="23"/>
      <c r="G36" s="88"/>
      <c r="H36" s="63"/>
      <c r="I36" s="64"/>
      <c r="J36" s="109"/>
      <c r="K36" s="63"/>
      <c r="L36" s="64"/>
      <c r="M36" s="118"/>
    </row>
    <row r="37" spans="1:13" s="5" customFormat="1" ht="13.5" customHeight="1" x14ac:dyDescent="0.25">
      <c r="A37" s="5" t="s">
        <v>137</v>
      </c>
      <c r="B37" s="5">
        <v>2</v>
      </c>
      <c r="F37" s="23"/>
      <c r="G37" s="88"/>
      <c r="H37" s="63"/>
      <c r="I37" s="64"/>
      <c r="J37" s="109"/>
      <c r="K37" s="63"/>
      <c r="L37" s="64"/>
      <c r="M37" s="118"/>
    </row>
    <row r="38" spans="1:13" s="5" customFormat="1" ht="13.5" customHeight="1" x14ac:dyDescent="0.25">
      <c r="A38" s="5" t="s">
        <v>137</v>
      </c>
      <c r="B38" s="5">
        <v>2</v>
      </c>
      <c r="F38" s="23"/>
      <c r="G38" s="88"/>
      <c r="H38" s="63"/>
      <c r="I38" s="64"/>
      <c r="J38" s="109"/>
      <c r="K38" s="63"/>
      <c r="L38" s="64"/>
      <c r="M38" s="118"/>
    </row>
    <row r="39" spans="1:13" s="5" customFormat="1" ht="13.5" customHeight="1" x14ac:dyDescent="0.25">
      <c r="A39" s="5" t="s">
        <v>136</v>
      </c>
      <c r="B39" s="5">
        <v>2</v>
      </c>
      <c r="F39" s="23"/>
      <c r="G39" s="88"/>
      <c r="H39" s="63"/>
      <c r="I39" s="64"/>
      <c r="J39" s="109"/>
      <c r="K39" s="63"/>
      <c r="L39" s="64"/>
      <c r="M39" s="118"/>
    </row>
    <row r="40" spans="1:13" s="5" customFormat="1" ht="13.5" customHeight="1" x14ac:dyDescent="0.25">
      <c r="F40" s="23" t="s">
        <v>71</v>
      </c>
      <c r="G40" s="88">
        <v>-24</v>
      </c>
      <c r="H40" s="63">
        <v>30</v>
      </c>
      <c r="I40" s="64">
        <f>SUM(H40*G40)</f>
        <v>-720</v>
      </c>
      <c r="J40" s="109">
        <f t="shared" ref="J40" si="6">SUM(G40*30)</f>
        <v>-720</v>
      </c>
      <c r="K40" s="63">
        <v>30</v>
      </c>
      <c r="L40" s="64">
        <f>SUM(J40*K40)</f>
        <v>-21600</v>
      </c>
      <c r="M40" s="118" t="s">
        <v>82</v>
      </c>
    </row>
    <row r="41" spans="1:13" s="4" customFormat="1" ht="25.2" customHeight="1" thickBot="1" x14ac:dyDescent="0.3">
      <c r="F41" s="46" t="s">
        <v>70</v>
      </c>
      <c r="G41" s="89"/>
      <c r="H41" s="65"/>
      <c r="I41" s="66">
        <f>SUM(I28:I40)</f>
        <v>1311.25</v>
      </c>
      <c r="J41" s="89"/>
      <c r="K41" s="65" t="s">
        <v>93</v>
      </c>
      <c r="L41" s="66">
        <f>SUM(L28:L40)</f>
        <v>39337.5</v>
      </c>
      <c r="M41" s="119"/>
    </row>
    <row r="42" spans="1:13" s="4" customFormat="1" ht="13.5" customHeight="1" x14ac:dyDescent="0.25">
      <c r="F42" s="111" t="s">
        <v>74</v>
      </c>
      <c r="G42" s="112">
        <f>SUM(G28:G40)</f>
        <v>7.25</v>
      </c>
      <c r="H42" s="64">
        <f>SUM(I41)</f>
        <v>1311.25</v>
      </c>
      <c r="I42" s="113">
        <f>SUM(H42/G42)</f>
        <v>180.86206896551724</v>
      </c>
      <c r="J42" s="112">
        <f>SUM(J28:J40)</f>
        <v>217.5</v>
      </c>
      <c r="K42" s="64"/>
      <c r="L42" s="113"/>
      <c r="M42" s="120" t="s">
        <v>98</v>
      </c>
    </row>
    <row r="43" spans="1:13" s="4" customFormat="1" ht="13.5" customHeight="1" x14ac:dyDescent="0.25">
      <c r="F43" s="111"/>
      <c r="G43" s="112"/>
      <c r="H43" s="64" t="s">
        <v>95</v>
      </c>
      <c r="I43" s="113">
        <f>SUM(I27+I40)</f>
        <v>1320</v>
      </c>
      <c r="J43" s="112"/>
      <c r="K43" s="64" t="s">
        <v>94</v>
      </c>
      <c r="L43" s="113">
        <f>SUM(L27+L40)</f>
        <v>39600</v>
      </c>
      <c r="M43" s="120" t="s">
        <v>90</v>
      </c>
    </row>
    <row r="44" spans="1:13" s="4" customFormat="1" ht="13.5" customHeight="1" x14ac:dyDescent="0.25">
      <c r="F44" s="111"/>
      <c r="G44" s="112"/>
      <c r="H44" s="64"/>
      <c r="I44" s="113"/>
      <c r="J44" s="112"/>
      <c r="K44" s="64"/>
      <c r="L44" s="113"/>
      <c r="M44" s="120" t="s">
        <v>100</v>
      </c>
    </row>
    <row r="45" spans="1:13" s="4" customFormat="1" ht="13.5" customHeight="1" thickBot="1" x14ac:dyDescent="0.3">
      <c r="F45" s="111"/>
      <c r="G45" s="112"/>
      <c r="H45" s="64"/>
      <c r="I45" s="113"/>
      <c r="J45" s="112"/>
      <c r="K45" s="64"/>
      <c r="L45" s="113"/>
      <c r="M45" s="120" t="s">
        <v>99</v>
      </c>
    </row>
    <row r="46" spans="1:13" s="5" customFormat="1" ht="56.4" x14ac:dyDescent="0.25">
      <c r="F46" s="136" t="s">
        <v>106</v>
      </c>
      <c r="G46" s="87"/>
      <c r="H46" s="37"/>
      <c r="I46" s="37"/>
      <c r="J46" s="87"/>
      <c r="K46" s="37"/>
      <c r="L46" s="37"/>
      <c r="M46" s="117"/>
    </row>
    <row r="47" spans="1:13" s="5" customFormat="1" ht="13.5" customHeight="1" x14ac:dyDescent="0.25">
      <c r="F47" s="108"/>
      <c r="G47" s="109"/>
      <c r="H47" s="110"/>
      <c r="I47" s="110"/>
      <c r="J47" s="109"/>
      <c r="K47" s="110"/>
      <c r="L47" s="110"/>
      <c r="M47" s="117"/>
    </row>
    <row r="48" spans="1:13" s="5" customFormat="1" ht="13.5" customHeight="1" x14ac:dyDescent="0.25">
      <c r="F48" s="108" t="s">
        <v>105</v>
      </c>
      <c r="G48" s="109">
        <v>52</v>
      </c>
      <c r="H48" s="110">
        <v>250</v>
      </c>
      <c r="I48" s="110">
        <f t="shared" ref="I48:I54" si="7">SUM(G48*H48)</f>
        <v>13000</v>
      </c>
      <c r="J48" s="109">
        <f>SUM(G48*30)</f>
        <v>1560</v>
      </c>
      <c r="K48" s="110"/>
      <c r="L48" s="110">
        <f>SUM(I48*30)</f>
        <v>390000</v>
      </c>
      <c r="M48" s="117"/>
    </row>
    <row r="49" spans="1:13" s="6" customFormat="1" ht="13.5" customHeight="1" x14ac:dyDescent="0.25">
      <c r="F49" s="23" t="s">
        <v>67</v>
      </c>
      <c r="G49" s="88">
        <v>4</v>
      </c>
      <c r="H49" s="63">
        <v>65</v>
      </c>
      <c r="I49" s="64">
        <f t="shared" si="7"/>
        <v>260</v>
      </c>
      <c r="J49" s="109">
        <f t="shared" ref="J49:J56" si="8">SUM(G49*30)</f>
        <v>120</v>
      </c>
      <c r="K49" s="63">
        <v>65</v>
      </c>
      <c r="L49" s="64">
        <f>SUM(J49*K49)</f>
        <v>7800</v>
      </c>
      <c r="M49" s="118" t="s">
        <v>87</v>
      </c>
    </row>
    <row r="50" spans="1:13" s="5" customFormat="1" ht="13.5" customHeight="1" x14ac:dyDescent="0.25">
      <c r="F50" s="23" t="s">
        <v>64</v>
      </c>
      <c r="G50" s="88">
        <v>2</v>
      </c>
      <c r="H50" s="63">
        <v>65</v>
      </c>
      <c r="I50" s="64">
        <f t="shared" si="7"/>
        <v>130</v>
      </c>
      <c r="J50" s="109">
        <f t="shared" si="8"/>
        <v>60</v>
      </c>
      <c r="K50" s="63">
        <v>65</v>
      </c>
      <c r="L50" s="64">
        <f t="shared" ref="L50:L56" si="9">SUM(J50*K50)</f>
        <v>3900</v>
      </c>
      <c r="M50" s="118"/>
    </row>
    <row r="51" spans="1:13" s="5" customFormat="1" ht="13.5" customHeight="1" x14ac:dyDescent="0.25">
      <c r="A51" s="5" t="s">
        <v>125</v>
      </c>
      <c r="B51" s="5">
        <v>5</v>
      </c>
      <c r="C51" s="5">
        <v>125</v>
      </c>
      <c r="D51" s="5">
        <v>350</v>
      </c>
      <c r="E51" s="5">
        <f>SUM(D51-C51)</f>
        <v>225</v>
      </c>
      <c r="F51" s="23" t="s">
        <v>77</v>
      </c>
      <c r="G51" s="88">
        <v>25</v>
      </c>
      <c r="H51" s="63">
        <v>65</v>
      </c>
      <c r="I51" s="64">
        <f t="shared" si="7"/>
        <v>1625</v>
      </c>
      <c r="J51" s="109">
        <f t="shared" si="8"/>
        <v>750</v>
      </c>
      <c r="K51" s="63">
        <v>65</v>
      </c>
      <c r="L51" s="64">
        <f t="shared" si="9"/>
        <v>48750</v>
      </c>
      <c r="M51" s="118"/>
    </row>
    <row r="52" spans="1:13" s="5" customFormat="1" ht="13.5" customHeight="1" x14ac:dyDescent="0.25">
      <c r="F52" s="23" t="s">
        <v>83</v>
      </c>
      <c r="G52" s="88">
        <v>110</v>
      </c>
      <c r="H52" s="63">
        <v>65</v>
      </c>
      <c r="I52" s="64">
        <f t="shared" si="7"/>
        <v>7150</v>
      </c>
      <c r="J52" s="109">
        <f t="shared" si="8"/>
        <v>3300</v>
      </c>
      <c r="K52" s="63">
        <v>65</v>
      </c>
      <c r="L52" s="64">
        <f t="shared" si="9"/>
        <v>214500</v>
      </c>
      <c r="M52" s="118"/>
    </row>
    <row r="53" spans="1:13" s="5" customFormat="1" ht="13.5" customHeight="1" x14ac:dyDescent="0.25">
      <c r="F53" s="23" t="s">
        <v>65</v>
      </c>
      <c r="G53" s="88">
        <v>2</v>
      </c>
      <c r="H53" s="63">
        <v>65</v>
      </c>
      <c r="I53" s="64">
        <f t="shared" si="7"/>
        <v>130</v>
      </c>
      <c r="J53" s="109">
        <f t="shared" si="8"/>
        <v>60</v>
      </c>
      <c r="K53" s="63">
        <v>65</v>
      </c>
      <c r="L53" s="64">
        <f t="shared" si="9"/>
        <v>3900</v>
      </c>
      <c r="M53" s="118"/>
    </row>
    <row r="54" spans="1:13" s="5" customFormat="1" ht="13.5" customHeight="1" x14ac:dyDescent="0.25">
      <c r="F54" s="23" t="s">
        <v>66</v>
      </c>
      <c r="G54" s="88">
        <v>2</v>
      </c>
      <c r="H54" s="63">
        <v>65</v>
      </c>
      <c r="I54" s="64">
        <f t="shared" si="7"/>
        <v>130</v>
      </c>
      <c r="J54" s="109">
        <f t="shared" si="8"/>
        <v>60</v>
      </c>
      <c r="K54" s="63">
        <v>65</v>
      </c>
      <c r="L54" s="64">
        <f t="shared" si="9"/>
        <v>3900</v>
      </c>
      <c r="M54" s="118"/>
    </row>
    <row r="55" spans="1:13" s="5" customFormat="1" ht="13.5" customHeight="1" x14ac:dyDescent="0.25">
      <c r="F55" s="23" t="s">
        <v>84</v>
      </c>
      <c r="G55" s="88"/>
      <c r="H55" s="63"/>
      <c r="I55" s="64"/>
      <c r="J55" s="109">
        <f t="shared" si="8"/>
        <v>0</v>
      </c>
      <c r="K55" s="63">
        <v>65</v>
      </c>
      <c r="L55" s="64">
        <f t="shared" si="9"/>
        <v>0</v>
      </c>
      <c r="M55" s="118"/>
    </row>
    <row r="56" spans="1:13" s="5" customFormat="1" ht="13.5" customHeight="1" x14ac:dyDescent="0.25">
      <c r="F56" s="23" t="s">
        <v>86</v>
      </c>
      <c r="G56" s="88">
        <v>1</v>
      </c>
      <c r="H56" s="63">
        <v>65</v>
      </c>
      <c r="I56" s="64">
        <f t="shared" ref="I56" si="10">SUM(G56*H56)</f>
        <v>65</v>
      </c>
      <c r="J56" s="109">
        <f t="shared" si="8"/>
        <v>30</v>
      </c>
      <c r="K56" s="63">
        <v>65</v>
      </c>
      <c r="L56" s="64">
        <f t="shared" si="9"/>
        <v>1950</v>
      </c>
      <c r="M56" s="118"/>
    </row>
    <row r="57" spans="1:13" s="5" customFormat="1" ht="13.5" customHeight="1" x14ac:dyDescent="0.25">
      <c r="F57" s="23"/>
      <c r="G57" s="88"/>
      <c r="H57" s="63"/>
      <c r="I57" s="64"/>
      <c r="J57" s="109"/>
      <c r="K57" s="63"/>
      <c r="L57" s="64"/>
      <c r="M57" s="118" t="s">
        <v>102</v>
      </c>
    </row>
    <row r="58" spans="1:13" s="5" customFormat="1" ht="13.5" customHeight="1" x14ac:dyDescent="0.25">
      <c r="F58" s="23" t="s">
        <v>71</v>
      </c>
      <c r="G58" s="88">
        <v>-135</v>
      </c>
      <c r="H58" s="63">
        <v>30</v>
      </c>
      <c r="I58" s="64">
        <f>SUM(H58*G58)</f>
        <v>-4050</v>
      </c>
      <c r="J58" s="109">
        <f t="shared" ref="J58" si="11">SUM(G58*30)</f>
        <v>-4050</v>
      </c>
      <c r="K58" s="63">
        <v>30</v>
      </c>
      <c r="L58" s="64">
        <f>SUM(J58*K58)</f>
        <v>-121500</v>
      </c>
      <c r="M58" s="118" t="s">
        <v>88</v>
      </c>
    </row>
    <row r="59" spans="1:13" s="4" customFormat="1" ht="13.5" customHeight="1" thickBot="1" x14ac:dyDescent="0.3">
      <c r="F59" s="46" t="s">
        <v>70</v>
      </c>
      <c r="G59" s="89"/>
      <c r="H59" s="65"/>
      <c r="I59" s="66">
        <f>SUM(I49:I58)</f>
        <v>5440</v>
      </c>
      <c r="J59" s="89"/>
      <c r="K59" s="65"/>
      <c r="L59" s="66">
        <f>SUM(L49:L58)</f>
        <v>163200</v>
      </c>
      <c r="M59" s="119"/>
    </row>
    <row r="60" spans="1:13" s="4" customFormat="1" ht="13.5" customHeight="1" x14ac:dyDescent="0.25">
      <c r="F60" s="111" t="s">
        <v>74</v>
      </c>
      <c r="G60" s="112">
        <f>SUM(G49:G58)</f>
        <v>11</v>
      </c>
      <c r="H60" s="64">
        <f>SUM(I59)</f>
        <v>5440</v>
      </c>
      <c r="I60" s="113">
        <f>SUM(H60/G60)</f>
        <v>494.54545454545456</v>
      </c>
      <c r="J60" s="112">
        <f>SUM(J49:J58)</f>
        <v>330</v>
      </c>
      <c r="K60" s="64"/>
      <c r="L60" s="113"/>
      <c r="M60" s="120" t="s">
        <v>89</v>
      </c>
    </row>
    <row r="61" spans="1:13" s="4" customFormat="1" ht="13.5" customHeight="1" x14ac:dyDescent="0.25">
      <c r="F61" s="111"/>
      <c r="G61" s="112"/>
      <c r="H61" s="64"/>
      <c r="I61" s="113"/>
      <c r="J61" s="112"/>
      <c r="K61" s="64"/>
      <c r="L61" s="113"/>
      <c r="M61" s="120" t="s">
        <v>112</v>
      </c>
    </row>
    <row r="62" spans="1:13" s="4" customFormat="1" ht="13.5" customHeight="1" x14ac:dyDescent="0.25">
      <c r="F62" s="111"/>
      <c r="G62" s="112"/>
      <c r="H62" s="64"/>
      <c r="I62" s="113"/>
      <c r="J62" s="112"/>
      <c r="K62" s="64"/>
      <c r="L62" s="113"/>
      <c r="M62" s="120" t="s">
        <v>103</v>
      </c>
    </row>
    <row r="63" spans="1:13" s="4" customFormat="1" ht="13.5" customHeight="1" x14ac:dyDescent="0.25">
      <c r="F63" s="111"/>
      <c r="G63" s="112"/>
      <c r="H63" s="64" t="s">
        <v>95</v>
      </c>
      <c r="I63" s="113">
        <f>SUM(I48+I58)</f>
        <v>8950</v>
      </c>
      <c r="J63" s="112"/>
      <c r="K63" s="64" t="s">
        <v>93</v>
      </c>
      <c r="L63" s="113">
        <f>SUM(L48+L58)</f>
        <v>268500</v>
      </c>
      <c r="M63" s="120" t="s">
        <v>104</v>
      </c>
    </row>
    <row r="64" spans="1:13" s="4" customFormat="1" ht="13.5" customHeight="1" x14ac:dyDescent="0.25">
      <c r="F64" s="111"/>
      <c r="G64" s="112"/>
      <c r="H64" s="64"/>
      <c r="I64" s="113"/>
      <c r="J64" s="112"/>
      <c r="K64" s="64"/>
      <c r="L64" s="113"/>
      <c r="M64" s="120"/>
    </row>
    <row r="66" spans="1:13" ht="13.8" thickBot="1" x14ac:dyDescent="0.3"/>
    <row r="67" spans="1:13" s="5" customFormat="1" ht="28.2" x14ac:dyDescent="0.25">
      <c r="F67" s="136" t="s">
        <v>107</v>
      </c>
      <c r="G67" s="87"/>
      <c r="H67" s="37"/>
      <c r="I67" s="37"/>
      <c r="J67" s="87"/>
      <c r="K67" s="37"/>
      <c r="L67" s="37"/>
      <c r="M67" s="117"/>
    </row>
    <row r="68" spans="1:13" s="5" customFormat="1" ht="13.5" customHeight="1" x14ac:dyDescent="0.25">
      <c r="F68" s="108"/>
      <c r="G68" s="109"/>
      <c r="H68" s="110"/>
      <c r="I68" s="110" t="s">
        <v>119</v>
      </c>
      <c r="J68" s="109"/>
      <c r="K68" s="110"/>
      <c r="L68" s="110"/>
      <c r="M68" s="117"/>
    </row>
    <row r="69" spans="1:13" s="5" customFormat="1" ht="13.5" customHeight="1" x14ac:dyDescent="0.25">
      <c r="F69" s="108" t="s">
        <v>108</v>
      </c>
      <c r="G69" s="109">
        <v>52</v>
      </c>
      <c r="H69" s="110">
        <v>400</v>
      </c>
      <c r="I69" s="110">
        <f t="shared" ref="I69:I77" si="12">SUM(G69*H69)</f>
        <v>20800</v>
      </c>
      <c r="J69" s="109">
        <v>1560</v>
      </c>
      <c r="K69" s="110"/>
      <c r="L69" s="110">
        <f>SUM(I69*30)</f>
        <v>624000</v>
      </c>
      <c r="M69" s="117"/>
    </row>
    <row r="70" spans="1:13" s="6" customFormat="1" ht="13.5" customHeight="1" x14ac:dyDescent="0.25">
      <c r="F70" s="23" t="s">
        <v>67</v>
      </c>
      <c r="G70" s="88">
        <v>5</v>
      </c>
      <c r="H70" s="63">
        <v>65</v>
      </c>
      <c r="I70" s="64">
        <f t="shared" si="12"/>
        <v>325</v>
      </c>
      <c r="J70" s="109">
        <f t="shared" ref="J70:J80" si="13">SUM(G70*30)</f>
        <v>150</v>
      </c>
      <c r="K70" s="63">
        <v>65</v>
      </c>
      <c r="L70" s="64">
        <f>SUM(J70*K70)</f>
        <v>9750</v>
      </c>
      <c r="M70" s="118" t="s">
        <v>113</v>
      </c>
    </row>
    <row r="71" spans="1:13" s="5" customFormat="1" ht="13.5" customHeight="1" x14ac:dyDescent="0.25">
      <c r="F71" s="23" t="s">
        <v>64</v>
      </c>
      <c r="G71" s="88">
        <v>2</v>
      </c>
      <c r="H71" s="63">
        <v>65</v>
      </c>
      <c r="I71" s="64">
        <f t="shared" si="12"/>
        <v>130</v>
      </c>
      <c r="J71" s="109">
        <f t="shared" si="13"/>
        <v>60</v>
      </c>
      <c r="K71" s="63">
        <v>65</v>
      </c>
      <c r="L71" s="64">
        <f t="shared" ref="L71:L79" si="14">SUM(J71*K71)</f>
        <v>3900</v>
      </c>
      <c r="M71" s="118"/>
    </row>
    <row r="72" spans="1:13" s="5" customFormat="1" ht="13.5" customHeight="1" x14ac:dyDescent="0.25">
      <c r="F72" s="23" t="s">
        <v>77</v>
      </c>
      <c r="G72" s="88">
        <v>36</v>
      </c>
      <c r="H72" s="63">
        <v>65</v>
      </c>
      <c r="I72" s="64">
        <f t="shared" si="12"/>
        <v>2340</v>
      </c>
      <c r="J72" s="109">
        <f t="shared" si="13"/>
        <v>1080</v>
      </c>
      <c r="K72" s="63">
        <v>65</v>
      </c>
      <c r="L72" s="64">
        <f t="shared" si="14"/>
        <v>70200</v>
      </c>
      <c r="M72" s="118"/>
    </row>
    <row r="73" spans="1:13" s="5" customFormat="1" ht="13.5" customHeight="1" x14ac:dyDescent="0.25">
      <c r="A73" s="5" t="s">
        <v>126</v>
      </c>
      <c r="B73" s="5">
        <v>6</v>
      </c>
      <c r="C73" s="5">
        <v>150</v>
      </c>
      <c r="D73" s="5">
        <v>550</v>
      </c>
      <c r="E73" s="5">
        <v>400</v>
      </c>
      <c r="F73" s="23" t="s">
        <v>110</v>
      </c>
      <c r="G73" s="88">
        <v>100</v>
      </c>
      <c r="H73" s="63">
        <v>65</v>
      </c>
      <c r="I73" s="64">
        <f t="shared" si="12"/>
        <v>6500</v>
      </c>
      <c r="J73" s="109">
        <f t="shared" si="13"/>
        <v>3000</v>
      </c>
      <c r="K73" s="63">
        <v>65</v>
      </c>
      <c r="L73" s="64">
        <f t="shared" si="14"/>
        <v>195000</v>
      </c>
      <c r="M73" s="118"/>
    </row>
    <row r="74" spans="1:13" s="5" customFormat="1" ht="13.5" customHeight="1" x14ac:dyDescent="0.25">
      <c r="F74" s="23" t="s">
        <v>111</v>
      </c>
      <c r="G74" s="88">
        <v>52</v>
      </c>
      <c r="H74" s="63">
        <v>65</v>
      </c>
      <c r="I74" s="64">
        <f t="shared" si="12"/>
        <v>3380</v>
      </c>
      <c r="J74" s="109">
        <f t="shared" si="13"/>
        <v>1560</v>
      </c>
      <c r="K74" s="63">
        <v>65</v>
      </c>
      <c r="L74" s="64">
        <f t="shared" si="14"/>
        <v>101400</v>
      </c>
      <c r="M74" s="118"/>
    </row>
    <row r="75" spans="1:13" s="5" customFormat="1" ht="13.5" customHeight="1" x14ac:dyDescent="0.25">
      <c r="F75" s="23" t="s">
        <v>109</v>
      </c>
      <c r="G75" s="88">
        <v>110</v>
      </c>
      <c r="H75" s="63">
        <v>65</v>
      </c>
      <c r="I75" s="64">
        <f t="shared" si="12"/>
        <v>7150</v>
      </c>
      <c r="J75" s="109">
        <f t="shared" si="13"/>
        <v>3300</v>
      </c>
      <c r="K75" s="63">
        <v>65</v>
      </c>
      <c r="L75" s="64">
        <f t="shared" si="14"/>
        <v>214500</v>
      </c>
      <c r="M75" s="118"/>
    </row>
    <row r="76" spans="1:13" s="5" customFormat="1" ht="13.5" customHeight="1" x14ac:dyDescent="0.25">
      <c r="F76" s="23" t="s">
        <v>65</v>
      </c>
      <c r="G76" s="88">
        <v>2</v>
      </c>
      <c r="H76" s="63">
        <v>65</v>
      </c>
      <c r="I76" s="64">
        <f t="shared" si="12"/>
        <v>130</v>
      </c>
      <c r="J76" s="109">
        <f t="shared" si="13"/>
        <v>60</v>
      </c>
      <c r="K76" s="63">
        <v>65</v>
      </c>
      <c r="L76" s="64">
        <f t="shared" si="14"/>
        <v>3900</v>
      </c>
      <c r="M76" s="118"/>
    </row>
    <row r="77" spans="1:13" s="5" customFormat="1" ht="13.5" customHeight="1" x14ac:dyDescent="0.25">
      <c r="E77" s="5">
        <f>SUM(E7:E76)</f>
        <v>1500.5</v>
      </c>
      <c r="F77" s="23" t="s">
        <v>66</v>
      </c>
      <c r="G77" s="88">
        <v>2</v>
      </c>
      <c r="H77" s="63">
        <v>65</v>
      </c>
      <c r="I77" s="64">
        <f t="shared" si="12"/>
        <v>130</v>
      </c>
      <c r="J77" s="109">
        <f t="shared" si="13"/>
        <v>60</v>
      </c>
      <c r="K77" s="63">
        <v>65</v>
      </c>
      <c r="L77" s="64">
        <f t="shared" si="14"/>
        <v>3900</v>
      </c>
      <c r="M77" s="118"/>
    </row>
    <row r="78" spans="1:13" s="5" customFormat="1" ht="13.5" customHeight="1" x14ac:dyDescent="0.25">
      <c r="B78" s="5">
        <f>SUM(B28:B74)</f>
        <v>28</v>
      </c>
      <c r="C78" s="5">
        <f>SUM(C7:C75)</f>
        <v>615</v>
      </c>
      <c r="F78" s="23" t="s">
        <v>84</v>
      </c>
      <c r="G78" s="88"/>
      <c r="H78" s="63"/>
      <c r="I78" s="64"/>
      <c r="J78" s="109"/>
      <c r="K78" s="63"/>
      <c r="L78" s="64"/>
      <c r="M78" s="118"/>
    </row>
    <row r="79" spans="1:13" s="5" customFormat="1" ht="13.5" customHeight="1" x14ac:dyDescent="0.25">
      <c r="F79" s="23" t="s">
        <v>86</v>
      </c>
      <c r="G79" s="88">
        <v>1</v>
      </c>
      <c r="H79" s="63">
        <v>65</v>
      </c>
      <c r="I79" s="64">
        <f t="shared" ref="I79" si="15">SUM(G79*H79)</f>
        <v>65</v>
      </c>
      <c r="J79" s="109">
        <f t="shared" si="13"/>
        <v>30</v>
      </c>
      <c r="K79" s="63">
        <v>65</v>
      </c>
      <c r="L79" s="64">
        <f t="shared" si="14"/>
        <v>1950</v>
      </c>
      <c r="M79" s="118"/>
    </row>
    <row r="80" spans="1:13" s="5" customFormat="1" ht="13.5" customHeight="1" x14ac:dyDescent="0.25">
      <c r="F80" s="23" t="s">
        <v>71</v>
      </c>
      <c r="G80" s="88">
        <v>-300</v>
      </c>
      <c r="H80" s="63">
        <v>30</v>
      </c>
      <c r="I80" s="64">
        <f>SUM(H80*G80)</f>
        <v>-9000</v>
      </c>
      <c r="J80" s="109">
        <f t="shared" si="13"/>
        <v>-9000</v>
      </c>
      <c r="K80" s="63">
        <v>30</v>
      </c>
      <c r="L80" s="64">
        <f>SUM(J80*K80)</f>
        <v>-270000</v>
      </c>
      <c r="M80" s="118"/>
    </row>
    <row r="81" spans="6:14" s="4" customFormat="1" ht="13.5" customHeight="1" thickBot="1" x14ac:dyDescent="0.3">
      <c r="F81" s="46" t="s">
        <v>70</v>
      </c>
      <c r="G81" s="89"/>
      <c r="H81" s="65"/>
      <c r="I81" s="66">
        <f>SUM(I70:I80)</f>
        <v>11150</v>
      </c>
      <c r="J81" s="89"/>
      <c r="K81" s="65"/>
      <c r="L81" s="66">
        <f>SUM(L70:L80)</f>
        <v>334500</v>
      </c>
      <c r="M81" s="119"/>
    </row>
    <row r="82" spans="6:14" s="4" customFormat="1" ht="13.5" customHeight="1" x14ac:dyDescent="0.25">
      <c r="F82" s="111" t="s">
        <v>74</v>
      </c>
      <c r="G82" s="112">
        <f>SUM(G70+G71+G76+G77+G79)</f>
        <v>12</v>
      </c>
      <c r="H82" s="64">
        <f>SUM(I81)</f>
        <v>11150</v>
      </c>
      <c r="I82" s="113">
        <f>SUM(H82/G82)</f>
        <v>929.16666666666663</v>
      </c>
      <c r="J82" s="112">
        <v>360</v>
      </c>
      <c r="K82" s="64"/>
      <c r="L82" s="113"/>
      <c r="M82" s="120" t="s">
        <v>120</v>
      </c>
    </row>
    <row r="83" spans="6:14" s="4" customFormat="1" ht="13.5" customHeight="1" x14ac:dyDescent="0.25">
      <c r="F83" s="111"/>
      <c r="G83" s="112"/>
      <c r="H83" s="64"/>
      <c r="I83" s="113"/>
      <c r="J83" s="112"/>
      <c r="K83" s="64"/>
      <c r="L83" s="113"/>
      <c r="M83" s="120"/>
    </row>
    <row r="84" spans="6:14" s="4" customFormat="1" ht="13.5" customHeight="1" x14ac:dyDescent="0.25">
      <c r="F84" s="111"/>
      <c r="G84" s="112"/>
      <c r="H84" s="64"/>
      <c r="I84" s="113"/>
      <c r="J84" s="112"/>
      <c r="K84" s="64"/>
      <c r="L84" s="113"/>
      <c r="M84" s="120" t="s">
        <v>121</v>
      </c>
    </row>
    <row r="85" spans="6:14" s="4" customFormat="1" ht="13.5" customHeight="1" x14ac:dyDescent="0.25">
      <c r="F85" s="111"/>
      <c r="G85" s="112"/>
      <c r="H85" s="64" t="s">
        <v>95</v>
      </c>
      <c r="I85" s="113">
        <f>SUM(I69+I80)</f>
        <v>11800</v>
      </c>
      <c r="J85" s="112"/>
      <c r="K85" s="64" t="s">
        <v>93</v>
      </c>
      <c r="L85" s="113">
        <f>SUM(L69+L80)</f>
        <v>354000</v>
      </c>
      <c r="M85" s="120" t="s">
        <v>122</v>
      </c>
    </row>
    <row r="86" spans="6:14" s="4" customFormat="1" ht="13.5" customHeight="1" x14ac:dyDescent="0.25">
      <c r="F86" s="111"/>
      <c r="G86" s="112"/>
      <c r="H86" s="64"/>
      <c r="I86" s="113"/>
      <c r="J86" s="112"/>
      <c r="K86" s="64"/>
      <c r="L86" s="113"/>
      <c r="M86" s="120"/>
    </row>
    <row r="87" spans="6:14" s="25" customFormat="1" ht="7.5" customHeight="1" x14ac:dyDescent="0.25">
      <c r="F87" s="48"/>
      <c r="G87" s="90"/>
      <c r="H87" s="50"/>
      <c r="I87" s="49"/>
      <c r="J87" s="90"/>
      <c r="K87" s="50"/>
      <c r="L87" s="49"/>
      <c r="M87" s="121"/>
    </row>
    <row r="88" spans="6:14" s="25" customFormat="1" ht="319.2" customHeight="1" thickBot="1" x14ac:dyDescent="0.3">
      <c r="F88" s="48"/>
      <c r="G88" s="90"/>
      <c r="H88" s="50"/>
      <c r="I88" s="49"/>
      <c r="J88" s="90"/>
      <c r="K88" s="50"/>
      <c r="L88" s="49"/>
      <c r="M88" s="121"/>
    </row>
    <row r="89" spans="6:14" s="5" customFormat="1" ht="13.5" customHeight="1" x14ac:dyDescent="0.25">
      <c r="F89" s="30" t="s">
        <v>9</v>
      </c>
      <c r="G89" s="92"/>
      <c r="H89" s="31"/>
      <c r="I89" s="32"/>
      <c r="J89" s="92"/>
      <c r="K89" s="31"/>
      <c r="L89" s="32"/>
      <c r="M89" s="122"/>
    </row>
    <row r="90" spans="6:14" s="5" customFormat="1" x14ac:dyDescent="0.25">
      <c r="F90" s="51" t="s">
        <v>23</v>
      </c>
      <c r="G90" s="93">
        <v>50</v>
      </c>
      <c r="H90" s="8"/>
      <c r="I90" s="10"/>
      <c r="J90" s="93">
        <v>50</v>
      </c>
      <c r="K90" s="8"/>
      <c r="L90" s="10"/>
      <c r="M90" s="123"/>
    </row>
    <row r="91" spans="6:14" s="4" customFormat="1" x14ac:dyDescent="0.25">
      <c r="F91" s="52" t="s">
        <v>62</v>
      </c>
      <c r="G91" s="93"/>
      <c r="H91" s="53"/>
      <c r="I91" s="7"/>
      <c r="J91" s="93"/>
      <c r="K91" s="53"/>
      <c r="L91" s="7"/>
      <c r="M91" s="124"/>
    </row>
    <row r="92" spans="6:14" s="5" customFormat="1" x14ac:dyDescent="0.25">
      <c r="F92" s="28" t="s">
        <v>36</v>
      </c>
      <c r="G92" s="91"/>
      <c r="H92" s="67">
        <v>23</v>
      </c>
      <c r="I92" s="68">
        <f>H92*G90</f>
        <v>1150</v>
      </c>
      <c r="J92" s="91"/>
      <c r="K92" s="67">
        <v>23</v>
      </c>
      <c r="L92" s="68">
        <f>I92*H90</f>
        <v>0</v>
      </c>
      <c r="M92" s="124"/>
    </row>
    <row r="93" spans="6:14" s="12" customFormat="1" ht="12.75" customHeight="1" x14ac:dyDescent="0.25">
      <c r="F93" s="28" t="s">
        <v>37</v>
      </c>
      <c r="G93" s="94"/>
      <c r="H93" s="67">
        <f>SUM(H91:H92)*0.1</f>
        <v>2.3000000000000003</v>
      </c>
      <c r="I93" s="68">
        <f>H93*G90</f>
        <v>115.00000000000001</v>
      </c>
      <c r="J93" s="94"/>
      <c r="K93" s="67">
        <f>SUM(K91:K92)*0.1</f>
        <v>2.3000000000000003</v>
      </c>
      <c r="L93" s="68">
        <f>I93*H90</f>
        <v>0</v>
      </c>
      <c r="M93" s="125"/>
      <c r="N93" s="11"/>
    </row>
    <row r="94" spans="6:14" s="14" customFormat="1" ht="13.5" customHeight="1" x14ac:dyDescent="0.25">
      <c r="F94" s="28" t="s">
        <v>38</v>
      </c>
      <c r="G94" s="94"/>
      <c r="H94" s="67">
        <f>SUM(H91:H93)*(0.2)</f>
        <v>5.0600000000000005</v>
      </c>
      <c r="I94" s="68">
        <f>H94*G90</f>
        <v>253.00000000000003</v>
      </c>
      <c r="J94" s="94"/>
      <c r="K94" s="67">
        <f>SUM(K91:K93)*(0.2)</f>
        <v>5.0600000000000005</v>
      </c>
      <c r="L94" s="68">
        <f>I94*H90</f>
        <v>0</v>
      </c>
      <c r="M94" s="125"/>
      <c r="N94" s="13"/>
    </row>
    <row r="95" spans="6:14" ht="13.5" customHeight="1" x14ac:dyDescent="0.25">
      <c r="F95" s="54" t="s">
        <v>19</v>
      </c>
      <c r="G95" s="95"/>
      <c r="H95" s="69"/>
      <c r="I95" s="70">
        <f>SUM(I92:I94)</f>
        <v>1518</v>
      </c>
      <c r="J95" s="95"/>
      <c r="K95" s="69"/>
      <c r="L95" s="70">
        <f>SUM(L92:L94)</f>
        <v>0</v>
      </c>
      <c r="M95" s="126"/>
    </row>
    <row r="96" spans="6:14" ht="7.5" customHeight="1" x14ac:dyDescent="0.25">
      <c r="F96" s="55"/>
      <c r="G96" s="93"/>
      <c r="H96" s="9"/>
      <c r="I96" s="9"/>
      <c r="J96" s="93"/>
      <c r="K96" s="9"/>
      <c r="L96" s="9"/>
      <c r="M96" s="124"/>
    </row>
    <row r="97" spans="6:13" s="29" customFormat="1" x14ac:dyDescent="0.25">
      <c r="F97" s="52" t="s">
        <v>8</v>
      </c>
      <c r="G97" s="93"/>
      <c r="H97" s="9"/>
      <c r="I97" s="9"/>
      <c r="J97" s="93"/>
      <c r="K97" s="9"/>
      <c r="L97" s="9"/>
      <c r="M97" s="124"/>
    </row>
    <row r="98" spans="6:13" x14ac:dyDescent="0.25">
      <c r="F98" s="28" t="s">
        <v>39</v>
      </c>
      <c r="G98" s="88">
        <v>1</v>
      </c>
      <c r="H98" s="67">
        <v>300</v>
      </c>
      <c r="I98" s="68">
        <f>SUM(G98*H98)</f>
        <v>300</v>
      </c>
      <c r="J98" s="88">
        <v>1</v>
      </c>
      <c r="K98" s="67">
        <v>300</v>
      </c>
      <c r="L98" s="68">
        <f>SUM(H98*I98)</f>
        <v>90000</v>
      </c>
      <c r="M98" s="124"/>
    </row>
    <row r="99" spans="6:13" x14ac:dyDescent="0.25">
      <c r="F99" s="28" t="s">
        <v>40</v>
      </c>
      <c r="G99" s="88">
        <v>1</v>
      </c>
      <c r="H99" s="67">
        <v>800</v>
      </c>
      <c r="I99" s="68">
        <f>SUM(G99*H99)</f>
        <v>800</v>
      </c>
      <c r="J99" s="88">
        <v>1</v>
      </c>
      <c r="K99" s="67">
        <v>800</v>
      </c>
      <c r="L99" s="68">
        <f>SUM(H99*I99)</f>
        <v>640000</v>
      </c>
      <c r="M99" s="124"/>
    </row>
    <row r="100" spans="6:13" x14ac:dyDescent="0.25">
      <c r="F100" s="28" t="s">
        <v>41</v>
      </c>
      <c r="G100" s="88">
        <v>1</v>
      </c>
      <c r="H100" s="67">
        <v>1200</v>
      </c>
      <c r="I100" s="68">
        <f>SUM(G100*H100)</f>
        <v>1200</v>
      </c>
      <c r="J100" s="88">
        <v>1</v>
      </c>
      <c r="K100" s="67">
        <v>1200</v>
      </c>
      <c r="L100" s="68">
        <f>SUM(H100*I100)</f>
        <v>1440000</v>
      </c>
      <c r="M100" s="124"/>
    </row>
    <row r="101" spans="6:13" x14ac:dyDescent="0.25">
      <c r="F101" s="28" t="s">
        <v>42</v>
      </c>
      <c r="G101" s="88">
        <v>1</v>
      </c>
      <c r="H101" s="67">
        <v>200</v>
      </c>
      <c r="I101" s="68">
        <f>SUM(G101*H101)</f>
        <v>200</v>
      </c>
      <c r="J101" s="88">
        <v>1</v>
      </c>
      <c r="K101" s="67">
        <v>200</v>
      </c>
      <c r="L101" s="68">
        <f>SUM(H101*I101)</f>
        <v>40000</v>
      </c>
      <c r="M101" s="124"/>
    </row>
    <row r="102" spans="6:13" s="29" customFormat="1" ht="13.5" customHeight="1" x14ac:dyDescent="0.25">
      <c r="F102" s="54" t="s">
        <v>20</v>
      </c>
      <c r="G102" s="96"/>
      <c r="H102" s="71"/>
      <c r="I102" s="72">
        <f>SUM(I98:I101)</f>
        <v>2500</v>
      </c>
      <c r="J102" s="96"/>
      <c r="K102" s="71"/>
      <c r="L102" s="72">
        <f>SUM(L98:L101)</f>
        <v>2210000</v>
      </c>
      <c r="M102" s="126"/>
    </row>
    <row r="103" spans="6:13" ht="7.5" customHeight="1" x14ac:dyDescent="0.25">
      <c r="F103" s="15"/>
      <c r="G103" s="97"/>
      <c r="H103" s="10"/>
      <c r="I103" s="10"/>
      <c r="J103" s="97"/>
      <c r="K103" s="10"/>
      <c r="L103" s="10"/>
      <c r="M103" s="124"/>
    </row>
    <row r="104" spans="6:13" s="29" customFormat="1" x14ac:dyDescent="0.25">
      <c r="F104" s="52" t="s">
        <v>1</v>
      </c>
      <c r="G104" s="93"/>
      <c r="H104" s="9"/>
      <c r="I104" s="9"/>
      <c r="J104" s="93"/>
      <c r="K104" s="9"/>
      <c r="L104" s="9"/>
      <c r="M104" s="124"/>
    </row>
    <row r="105" spans="6:13" x14ac:dyDescent="0.25">
      <c r="F105" s="28" t="s">
        <v>43</v>
      </c>
      <c r="G105" s="88">
        <v>1</v>
      </c>
      <c r="H105" s="67">
        <v>0</v>
      </c>
      <c r="I105" s="68">
        <f t="shared" ref="I105:I112" si="16">H105*G105</f>
        <v>0</v>
      </c>
      <c r="J105" s="88">
        <v>1</v>
      </c>
      <c r="K105" s="67">
        <v>0</v>
      </c>
      <c r="L105" s="68">
        <f t="shared" ref="L105:L112" si="17">I105*H105</f>
        <v>0</v>
      </c>
      <c r="M105" s="124" t="s">
        <v>7</v>
      </c>
    </row>
    <row r="106" spans="6:13" x14ac:dyDescent="0.25">
      <c r="F106" s="28" t="s">
        <v>44</v>
      </c>
      <c r="G106" s="88">
        <v>1</v>
      </c>
      <c r="H106" s="67">
        <v>0</v>
      </c>
      <c r="I106" s="68">
        <f t="shared" si="16"/>
        <v>0</v>
      </c>
      <c r="J106" s="88">
        <v>1</v>
      </c>
      <c r="K106" s="67">
        <v>0</v>
      </c>
      <c r="L106" s="68">
        <f t="shared" si="17"/>
        <v>0</v>
      </c>
      <c r="M106" s="124" t="s">
        <v>7</v>
      </c>
    </row>
    <row r="107" spans="6:13" x14ac:dyDescent="0.25">
      <c r="F107" s="28" t="s">
        <v>45</v>
      </c>
      <c r="G107" s="88">
        <v>1</v>
      </c>
      <c r="H107" s="67">
        <v>45</v>
      </c>
      <c r="I107" s="68">
        <f t="shared" si="16"/>
        <v>45</v>
      </c>
      <c r="J107" s="88">
        <v>1</v>
      </c>
      <c r="K107" s="67">
        <v>45</v>
      </c>
      <c r="L107" s="68">
        <f t="shared" si="17"/>
        <v>2025</v>
      </c>
      <c r="M107" s="124"/>
    </row>
    <row r="108" spans="6:13" x14ac:dyDescent="0.25">
      <c r="F108" s="28" t="s">
        <v>46</v>
      </c>
      <c r="G108" s="88">
        <v>1</v>
      </c>
      <c r="H108" s="67">
        <v>12</v>
      </c>
      <c r="I108" s="68">
        <f t="shared" si="16"/>
        <v>12</v>
      </c>
      <c r="J108" s="88">
        <v>1</v>
      </c>
      <c r="K108" s="67">
        <v>12</v>
      </c>
      <c r="L108" s="68">
        <f t="shared" si="17"/>
        <v>144</v>
      </c>
      <c r="M108" s="124"/>
    </row>
    <row r="109" spans="6:13" x14ac:dyDescent="0.25">
      <c r="F109" s="28" t="s">
        <v>47</v>
      </c>
      <c r="G109" s="88">
        <v>1</v>
      </c>
      <c r="H109" s="67">
        <v>0</v>
      </c>
      <c r="I109" s="68">
        <f t="shared" si="16"/>
        <v>0</v>
      </c>
      <c r="J109" s="88">
        <v>1</v>
      </c>
      <c r="K109" s="67">
        <v>0</v>
      </c>
      <c r="L109" s="68">
        <f t="shared" si="17"/>
        <v>0</v>
      </c>
      <c r="M109" s="124" t="s">
        <v>7</v>
      </c>
    </row>
    <row r="110" spans="6:13" x14ac:dyDescent="0.25">
      <c r="F110" s="28" t="s">
        <v>48</v>
      </c>
      <c r="G110" s="88">
        <v>1</v>
      </c>
      <c r="H110" s="67">
        <v>0</v>
      </c>
      <c r="I110" s="68">
        <f t="shared" si="16"/>
        <v>0</v>
      </c>
      <c r="J110" s="88">
        <v>1</v>
      </c>
      <c r="K110" s="67">
        <v>0</v>
      </c>
      <c r="L110" s="68">
        <f t="shared" si="17"/>
        <v>0</v>
      </c>
      <c r="M110" s="124" t="s">
        <v>7</v>
      </c>
    </row>
    <row r="111" spans="6:13" x14ac:dyDescent="0.25">
      <c r="F111" s="28" t="s">
        <v>49</v>
      </c>
      <c r="G111" s="88">
        <v>1</v>
      </c>
      <c r="H111" s="67">
        <v>0</v>
      </c>
      <c r="I111" s="68">
        <f t="shared" si="16"/>
        <v>0</v>
      </c>
      <c r="J111" s="88">
        <v>1</v>
      </c>
      <c r="K111" s="67">
        <v>0</v>
      </c>
      <c r="L111" s="68">
        <f t="shared" si="17"/>
        <v>0</v>
      </c>
      <c r="M111" s="124" t="s">
        <v>7</v>
      </c>
    </row>
    <row r="112" spans="6:13" x14ac:dyDescent="0.25">
      <c r="F112" s="28" t="s">
        <v>50</v>
      </c>
      <c r="G112" s="88">
        <v>1</v>
      </c>
      <c r="H112" s="67">
        <v>300</v>
      </c>
      <c r="I112" s="68">
        <f t="shared" si="16"/>
        <v>300</v>
      </c>
      <c r="J112" s="88">
        <v>1</v>
      </c>
      <c r="K112" s="67">
        <v>300</v>
      </c>
      <c r="L112" s="68">
        <f t="shared" si="17"/>
        <v>90000</v>
      </c>
      <c r="M112" s="124"/>
    </row>
    <row r="113" spans="6:14" x14ac:dyDescent="0.25">
      <c r="F113" s="28" t="s">
        <v>51</v>
      </c>
      <c r="G113" s="91"/>
      <c r="H113" s="67">
        <f>SUM(H105:H112)*(0.088)</f>
        <v>31.415999999999997</v>
      </c>
      <c r="I113" s="68">
        <f>SUM(I105:I112)*(0.088)</f>
        <v>31.415999999999997</v>
      </c>
      <c r="J113" s="91"/>
      <c r="K113" s="67">
        <f>SUM(K105:K112)*(0.088)</f>
        <v>31.415999999999997</v>
      </c>
      <c r="L113" s="68">
        <f>SUM(L105:L112)*(0.088)</f>
        <v>8110.8719999999994</v>
      </c>
      <c r="M113" s="124"/>
    </row>
    <row r="114" spans="6:14" x14ac:dyDescent="0.25">
      <c r="F114" s="54" t="s">
        <v>2</v>
      </c>
      <c r="G114" s="95"/>
      <c r="H114" s="71"/>
      <c r="I114" s="72">
        <f>SUM(I105:I113)</f>
        <v>388.416</v>
      </c>
      <c r="J114" s="95"/>
      <c r="K114" s="71"/>
      <c r="L114" s="72">
        <f>SUM(L105:L113)</f>
        <v>100279.872</v>
      </c>
      <c r="M114" s="126"/>
    </row>
    <row r="115" spans="6:14" ht="7.5" customHeight="1" x14ac:dyDescent="0.25">
      <c r="F115" s="55"/>
      <c r="G115" s="93"/>
      <c r="H115" s="10"/>
      <c r="I115" s="10"/>
      <c r="J115" s="93"/>
      <c r="K115" s="10"/>
      <c r="L115" s="10"/>
      <c r="M115" s="124"/>
    </row>
    <row r="116" spans="6:14" x14ac:dyDescent="0.25">
      <c r="F116" s="52" t="s">
        <v>3</v>
      </c>
      <c r="G116" s="93"/>
      <c r="H116" s="9"/>
      <c r="I116" s="9"/>
      <c r="J116" s="93"/>
      <c r="K116" s="9"/>
      <c r="L116" s="9"/>
      <c r="M116" s="124"/>
    </row>
    <row r="117" spans="6:14" s="16" customFormat="1" ht="30" customHeight="1" x14ac:dyDescent="0.25">
      <c r="F117" s="33" t="s">
        <v>58</v>
      </c>
      <c r="G117" s="91"/>
      <c r="H117" s="67">
        <v>834</v>
      </c>
      <c r="I117" s="68">
        <f>H117</f>
        <v>834</v>
      </c>
      <c r="J117" s="91"/>
      <c r="K117" s="67">
        <v>834</v>
      </c>
      <c r="L117" s="68">
        <f>I117</f>
        <v>834</v>
      </c>
      <c r="M117" s="118"/>
    </row>
    <row r="118" spans="6:14" s="16" customFormat="1" x14ac:dyDescent="0.25">
      <c r="F118" s="33" t="s">
        <v>52</v>
      </c>
      <c r="G118" s="91"/>
      <c r="H118" s="67">
        <v>600</v>
      </c>
      <c r="I118" s="68">
        <f>H118</f>
        <v>600</v>
      </c>
      <c r="J118" s="91"/>
      <c r="K118" s="67">
        <v>600</v>
      </c>
      <c r="L118" s="68">
        <f>I118</f>
        <v>600</v>
      </c>
      <c r="M118" s="118"/>
    </row>
    <row r="119" spans="6:14" s="16" customFormat="1" x14ac:dyDescent="0.25">
      <c r="F119" s="33" t="s">
        <v>53</v>
      </c>
      <c r="G119" s="91" t="s">
        <v>55</v>
      </c>
      <c r="H119" s="67">
        <v>200</v>
      </c>
      <c r="I119" s="68">
        <f>H119</f>
        <v>200</v>
      </c>
      <c r="J119" s="91" t="s">
        <v>55</v>
      </c>
      <c r="K119" s="67">
        <v>200</v>
      </c>
      <c r="L119" s="68">
        <f>I119</f>
        <v>200</v>
      </c>
      <c r="M119" s="118" t="s">
        <v>35</v>
      </c>
    </row>
    <row r="120" spans="6:14" s="16" customFormat="1" x14ac:dyDescent="0.25">
      <c r="F120" s="33" t="s">
        <v>54</v>
      </c>
      <c r="G120" s="91"/>
      <c r="H120" s="67">
        <v>100</v>
      </c>
      <c r="I120" s="68">
        <f>H120</f>
        <v>100</v>
      </c>
      <c r="J120" s="91"/>
      <c r="K120" s="67">
        <v>100</v>
      </c>
      <c r="L120" s="68">
        <f>I120</f>
        <v>100</v>
      </c>
      <c r="M120" s="118"/>
    </row>
    <row r="121" spans="6:14" s="29" customFormat="1" x14ac:dyDescent="0.25">
      <c r="F121" s="54" t="s">
        <v>4</v>
      </c>
      <c r="G121" s="95"/>
      <c r="H121" s="69"/>
      <c r="I121" s="70">
        <f>SUM(I117:I120)</f>
        <v>1734</v>
      </c>
      <c r="J121" s="95"/>
      <c r="K121" s="69"/>
      <c r="L121" s="70">
        <f>SUM(L117:L120)</f>
        <v>1734</v>
      </c>
      <c r="M121" s="126"/>
    </row>
    <row r="122" spans="6:14" s="34" customFormat="1" ht="7.5" customHeight="1" x14ac:dyDescent="0.25">
      <c r="F122" s="55"/>
      <c r="G122" s="98"/>
      <c r="H122" s="56"/>
      <c r="I122" s="10"/>
      <c r="J122" s="98"/>
      <c r="K122" s="56"/>
      <c r="L122" s="10"/>
      <c r="M122" s="127"/>
      <c r="N122" s="29"/>
    </row>
    <row r="123" spans="6:14" x14ac:dyDescent="0.25">
      <c r="F123" s="52" t="s">
        <v>5</v>
      </c>
      <c r="G123" s="99">
        <v>0</v>
      </c>
      <c r="H123" s="10"/>
      <c r="I123" s="24"/>
      <c r="J123" s="99">
        <v>0</v>
      </c>
      <c r="K123" s="10"/>
      <c r="L123" s="24"/>
      <c r="M123" s="124"/>
    </row>
    <row r="124" spans="6:14" x14ac:dyDescent="0.25">
      <c r="F124" s="33" t="s">
        <v>56</v>
      </c>
      <c r="G124" s="88">
        <v>25</v>
      </c>
      <c r="H124" s="67">
        <v>10</v>
      </c>
      <c r="I124" s="68">
        <f>H124*G124</f>
        <v>250</v>
      </c>
      <c r="J124" s="88">
        <v>25</v>
      </c>
      <c r="K124" s="67">
        <v>10</v>
      </c>
      <c r="L124" s="68">
        <f>I124*H124</f>
        <v>2500</v>
      </c>
      <c r="M124" s="118" t="s">
        <v>22</v>
      </c>
    </row>
    <row r="125" spans="6:14" x14ac:dyDescent="0.25">
      <c r="F125" s="33" t="s">
        <v>57</v>
      </c>
      <c r="G125" s="88">
        <v>25</v>
      </c>
      <c r="H125" s="67">
        <v>5</v>
      </c>
      <c r="I125" s="68">
        <f>H125*G125</f>
        <v>125</v>
      </c>
      <c r="J125" s="88">
        <v>25</v>
      </c>
      <c r="K125" s="67">
        <v>5</v>
      </c>
      <c r="L125" s="68">
        <f>I125*H125</f>
        <v>625</v>
      </c>
      <c r="M125" s="118" t="s">
        <v>22</v>
      </c>
    </row>
    <row r="126" spans="6:14" s="29" customFormat="1" x14ac:dyDescent="0.25">
      <c r="F126" s="57" t="s">
        <v>6</v>
      </c>
      <c r="G126" s="100"/>
      <c r="H126" s="73"/>
      <c r="I126" s="74">
        <f>SUM(I124:I125)</f>
        <v>375</v>
      </c>
      <c r="J126" s="100"/>
      <c r="K126" s="73"/>
      <c r="L126" s="74">
        <f>SUM(L124:L125)</f>
        <v>3125</v>
      </c>
      <c r="M126" s="124"/>
    </row>
    <row r="127" spans="6:14" ht="7.5" customHeight="1" x14ac:dyDescent="0.25">
      <c r="F127" s="15"/>
      <c r="G127" s="93"/>
      <c r="H127" s="10"/>
      <c r="I127" s="21"/>
      <c r="J127" s="93"/>
      <c r="K127" s="10"/>
      <c r="L127" s="21"/>
      <c r="M127" s="124"/>
    </row>
    <row r="128" spans="6:14" s="38" customFormat="1" ht="15.75" customHeight="1" thickBot="1" x14ac:dyDescent="0.3">
      <c r="F128" s="58" t="s">
        <v>28</v>
      </c>
      <c r="G128" s="89"/>
      <c r="H128" s="47"/>
      <c r="I128" s="75">
        <f>SUM(I95+I102+I114+I121+I126)</f>
        <v>6515.4160000000002</v>
      </c>
      <c r="J128" s="89"/>
      <c r="K128" s="47"/>
      <c r="L128" s="75">
        <f>SUM(L95+L102+L114+L121+L126)</f>
        <v>2315138.872</v>
      </c>
      <c r="M128" s="128"/>
    </row>
    <row r="129" spans="6:13" s="16" customFormat="1" ht="7.5" customHeight="1" x14ac:dyDescent="0.25">
      <c r="F129" s="59"/>
      <c r="G129" s="93"/>
      <c r="H129" s="10"/>
      <c r="I129" s="10"/>
      <c r="J129" s="93"/>
      <c r="K129" s="10"/>
      <c r="L129" s="10"/>
      <c r="M129" s="118"/>
    </row>
    <row r="130" spans="6:13" x14ac:dyDescent="0.25">
      <c r="F130" s="60" t="s">
        <v>32</v>
      </c>
      <c r="G130" s="93">
        <f>I128/G90</f>
        <v>130.30832000000001</v>
      </c>
      <c r="H130" s="9"/>
      <c r="I130" s="9"/>
      <c r="J130" s="93">
        <f>L128/J90</f>
        <v>46302.777439999998</v>
      </c>
      <c r="K130" s="9"/>
      <c r="L130" s="9"/>
      <c r="M130" s="124"/>
    </row>
    <row r="131" spans="6:13" ht="13.8" thickBot="1" x14ac:dyDescent="0.3">
      <c r="F131" s="17"/>
      <c r="G131" s="101"/>
      <c r="H131" s="18"/>
      <c r="I131" s="18"/>
      <c r="J131" s="101"/>
      <c r="K131" s="18"/>
      <c r="L131" s="18"/>
      <c r="M131" s="129"/>
    </row>
    <row r="132" spans="6:13" x14ac:dyDescent="0.25">
      <c r="F132" s="41" t="s">
        <v>10</v>
      </c>
      <c r="G132" s="102"/>
      <c r="H132" s="42"/>
      <c r="I132" s="42"/>
      <c r="J132" s="102"/>
      <c r="K132" s="42"/>
      <c r="L132" s="42"/>
      <c r="M132" s="122"/>
    </row>
    <row r="133" spans="6:13" x14ac:dyDescent="0.25">
      <c r="F133" s="40" t="s">
        <v>59</v>
      </c>
      <c r="G133" s="103">
        <v>50</v>
      </c>
      <c r="H133" s="76">
        <v>8</v>
      </c>
      <c r="I133" s="77">
        <f>SUM(G133*H133)</f>
        <v>400</v>
      </c>
      <c r="J133" s="103">
        <v>50</v>
      </c>
      <c r="K133" s="76">
        <v>8</v>
      </c>
      <c r="L133" s="77">
        <f>SUM(H133*I133)</f>
        <v>3200</v>
      </c>
      <c r="M133" s="130"/>
    </row>
    <row r="134" spans="6:13" x14ac:dyDescent="0.25">
      <c r="F134" s="40" t="s">
        <v>60</v>
      </c>
      <c r="G134" s="103">
        <v>300</v>
      </c>
      <c r="H134" s="76">
        <v>3</v>
      </c>
      <c r="I134" s="77">
        <f>SUM(G134*H134)</f>
        <v>900</v>
      </c>
      <c r="J134" s="103">
        <v>300</v>
      </c>
      <c r="K134" s="76">
        <v>3</v>
      </c>
      <c r="L134" s="77">
        <f>SUM(H134*I134)</f>
        <v>2700</v>
      </c>
      <c r="M134" s="130"/>
    </row>
    <row r="135" spans="6:13" x14ac:dyDescent="0.25">
      <c r="F135" s="40" t="s">
        <v>61</v>
      </c>
      <c r="G135" s="103">
        <v>200</v>
      </c>
      <c r="H135" s="76">
        <v>2.5</v>
      </c>
      <c r="I135" s="77">
        <f>SUM(G135*H135)</f>
        <v>500</v>
      </c>
      <c r="J135" s="103">
        <v>200</v>
      </c>
      <c r="K135" s="76">
        <v>2.5</v>
      </c>
      <c r="L135" s="77">
        <f>SUM(H135*I135)</f>
        <v>1250</v>
      </c>
      <c r="M135" s="130"/>
    </row>
    <row r="136" spans="6:13" x14ac:dyDescent="0.25">
      <c r="F136" s="17"/>
      <c r="G136" s="104"/>
      <c r="H136" s="78"/>
      <c r="I136" s="77"/>
      <c r="J136" s="104"/>
      <c r="K136" s="78"/>
      <c r="L136" s="77"/>
      <c r="M136" s="130"/>
    </row>
    <row r="137" spans="6:13" s="29" customFormat="1" ht="17.25" customHeight="1" thickBot="1" x14ac:dyDescent="0.3">
      <c r="F137" s="61" t="s">
        <v>29</v>
      </c>
      <c r="G137" s="105"/>
      <c r="H137" s="79"/>
      <c r="I137" s="80">
        <f>SUM(I133:I136)</f>
        <v>1800</v>
      </c>
      <c r="J137" s="105"/>
      <c r="K137" s="79"/>
      <c r="L137" s="80">
        <f>SUM(L133:L136)</f>
        <v>7150</v>
      </c>
      <c r="M137" s="131"/>
    </row>
    <row r="138" spans="6:13" ht="7.5" customHeight="1" thickBot="1" x14ac:dyDescent="0.3">
      <c r="F138" s="17"/>
      <c r="G138" s="101"/>
      <c r="H138" s="18"/>
      <c r="I138" s="18"/>
      <c r="J138" s="101"/>
      <c r="K138" s="18"/>
      <c r="L138" s="18"/>
      <c r="M138" s="129"/>
    </row>
    <row r="139" spans="6:13" x14ac:dyDescent="0.25">
      <c r="F139" s="41" t="s">
        <v>11</v>
      </c>
      <c r="G139" s="102"/>
      <c r="H139" s="42"/>
      <c r="I139" s="42"/>
      <c r="J139" s="102"/>
      <c r="K139" s="42"/>
      <c r="L139" s="42"/>
      <c r="M139" s="122"/>
    </row>
    <row r="140" spans="6:13" x14ac:dyDescent="0.25">
      <c r="F140" s="43" t="s">
        <v>33</v>
      </c>
      <c r="G140" s="103">
        <v>5000</v>
      </c>
      <c r="H140" s="81">
        <v>0.15</v>
      </c>
      <c r="I140" s="77">
        <f>SUM(G140*H140)</f>
        <v>750</v>
      </c>
      <c r="J140" s="103">
        <v>5000</v>
      </c>
      <c r="K140" s="81">
        <v>0.15</v>
      </c>
      <c r="L140" s="77">
        <f t="shared" ref="L140:L147" si="18">SUM(H140*I140)</f>
        <v>112.5</v>
      </c>
      <c r="M140" s="132"/>
    </row>
    <row r="141" spans="6:13" x14ac:dyDescent="0.25">
      <c r="F141" s="43" t="s">
        <v>14</v>
      </c>
      <c r="G141" s="103">
        <v>15000</v>
      </c>
      <c r="H141" s="81">
        <v>0.04</v>
      </c>
      <c r="I141" s="77">
        <f t="shared" ref="I141:I147" si="19">SUM(G141*H141)</f>
        <v>600</v>
      </c>
      <c r="J141" s="103">
        <v>15000</v>
      </c>
      <c r="K141" s="81">
        <v>0.04</v>
      </c>
      <c r="L141" s="77">
        <f t="shared" si="18"/>
        <v>24</v>
      </c>
      <c r="M141" s="132"/>
    </row>
    <row r="142" spans="6:13" x14ac:dyDescent="0.25">
      <c r="F142" s="43" t="s">
        <v>15</v>
      </c>
      <c r="G142" s="103">
        <v>15000</v>
      </c>
      <c r="H142" s="81">
        <v>0.03</v>
      </c>
      <c r="I142" s="77">
        <f t="shared" si="19"/>
        <v>450</v>
      </c>
      <c r="J142" s="103">
        <v>15000</v>
      </c>
      <c r="K142" s="81">
        <v>0.03</v>
      </c>
      <c r="L142" s="77">
        <f t="shared" si="18"/>
        <v>13.5</v>
      </c>
      <c r="M142" s="132"/>
    </row>
    <row r="143" spans="6:13" x14ac:dyDescent="0.25">
      <c r="F143" s="43" t="s">
        <v>27</v>
      </c>
      <c r="G143" s="103">
        <v>2</v>
      </c>
      <c r="H143" s="81">
        <v>600</v>
      </c>
      <c r="I143" s="77">
        <f t="shared" si="19"/>
        <v>1200</v>
      </c>
      <c r="J143" s="103">
        <v>2</v>
      </c>
      <c r="K143" s="81">
        <v>600</v>
      </c>
      <c r="L143" s="77">
        <f t="shared" si="18"/>
        <v>720000</v>
      </c>
      <c r="M143" s="132"/>
    </row>
    <row r="144" spans="6:13" x14ac:dyDescent="0.25">
      <c r="F144" s="40" t="s">
        <v>13</v>
      </c>
      <c r="G144" s="103">
        <v>4</v>
      </c>
      <c r="H144" s="76">
        <v>300</v>
      </c>
      <c r="I144" s="77">
        <f t="shared" si="19"/>
        <v>1200</v>
      </c>
      <c r="J144" s="103">
        <v>4</v>
      </c>
      <c r="K144" s="76">
        <v>300</v>
      </c>
      <c r="L144" s="77">
        <f t="shared" si="18"/>
        <v>360000</v>
      </c>
      <c r="M144" s="130"/>
    </row>
    <row r="145" spans="6:13" x14ac:dyDescent="0.25">
      <c r="F145" s="40" t="s">
        <v>34</v>
      </c>
      <c r="G145" s="103">
        <v>6</v>
      </c>
      <c r="H145" s="76">
        <v>220</v>
      </c>
      <c r="I145" s="77">
        <f t="shared" si="19"/>
        <v>1320</v>
      </c>
      <c r="J145" s="103">
        <v>6</v>
      </c>
      <c r="K145" s="76">
        <v>220</v>
      </c>
      <c r="L145" s="77">
        <f t="shared" si="18"/>
        <v>290400</v>
      </c>
      <c r="M145" s="130"/>
    </row>
    <row r="146" spans="6:13" x14ac:dyDescent="0.25">
      <c r="F146" s="40" t="s">
        <v>16</v>
      </c>
      <c r="G146" s="103">
        <v>2</v>
      </c>
      <c r="H146" s="76">
        <v>556</v>
      </c>
      <c r="I146" s="77">
        <f t="shared" si="19"/>
        <v>1112</v>
      </c>
      <c r="J146" s="103">
        <v>2</v>
      </c>
      <c r="K146" s="76">
        <v>556</v>
      </c>
      <c r="L146" s="77">
        <f t="shared" si="18"/>
        <v>618272</v>
      </c>
      <c r="M146" s="130"/>
    </row>
    <row r="147" spans="6:13" x14ac:dyDescent="0.25">
      <c r="F147" s="40" t="s">
        <v>24</v>
      </c>
      <c r="G147" s="103">
        <v>3</v>
      </c>
      <c r="H147" s="76">
        <v>125</v>
      </c>
      <c r="I147" s="77">
        <f t="shared" si="19"/>
        <v>375</v>
      </c>
      <c r="J147" s="103">
        <v>3</v>
      </c>
      <c r="K147" s="76">
        <v>125</v>
      </c>
      <c r="L147" s="77">
        <f t="shared" si="18"/>
        <v>46875</v>
      </c>
      <c r="M147" s="130"/>
    </row>
    <row r="148" spans="6:13" x14ac:dyDescent="0.25">
      <c r="F148" s="19"/>
      <c r="G148" s="101"/>
      <c r="H148" s="82"/>
      <c r="I148" s="83"/>
      <c r="J148" s="101"/>
      <c r="K148" s="82"/>
      <c r="L148" s="83"/>
      <c r="M148" s="129"/>
    </row>
    <row r="149" spans="6:13" s="29" customFormat="1" ht="17.25" customHeight="1" thickBot="1" x14ac:dyDescent="0.3">
      <c r="F149" s="61" t="s">
        <v>30</v>
      </c>
      <c r="G149" s="105"/>
      <c r="H149" s="79"/>
      <c r="I149" s="80">
        <f>SUM(I140:I148)</f>
        <v>7007</v>
      </c>
      <c r="J149" s="105"/>
      <c r="K149" s="79"/>
      <c r="L149" s="80">
        <f>SUM(L140:L148)</f>
        <v>2035697</v>
      </c>
      <c r="M149" s="131"/>
    </row>
    <row r="150" spans="6:13" ht="12.75" customHeight="1" x14ac:dyDescent="0.25">
      <c r="F150" s="19"/>
      <c r="G150" s="101"/>
      <c r="H150" s="18"/>
      <c r="I150" s="18"/>
      <c r="J150" s="101"/>
      <c r="K150" s="18"/>
      <c r="L150" s="18"/>
      <c r="M150" s="129"/>
    </row>
    <row r="151" spans="6:13" x14ac:dyDescent="0.25">
      <c r="F151" s="39" t="s">
        <v>12</v>
      </c>
      <c r="G151" s="106"/>
      <c r="H151" s="20"/>
      <c r="I151" s="20"/>
      <c r="J151" s="106"/>
      <c r="K151" s="20"/>
      <c r="L151" s="20"/>
      <c r="M151" s="122"/>
    </row>
    <row r="152" spans="6:13" x14ac:dyDescent="0.25">
      <c r="F152" s="40" t="s">
        <v>25</v>
      </c>
      <c r="G152" s="103">
        <v>3</v>
      </c>
      <c r="H152" s="76">
        <v>200</v>
      </c>
      <c r="I152" s="77">
        <f>SUM(G152*H152)</f>
        <v>600</v>
      </c>
      <c r="J152" s="103">
        <v>3</v>
      </c>
      <c r="K152" s="76">
        <v>200</v>
      </c>
      <c r="L152" s="77">
        <f>SUM(H152*I152)</f>
        <v>120000</v>
      </c>
      <c r="M152" s="130"/>
    </row>
    <row r="153" spans="6:13" x14ac:dyDescent="0.25">
      <c r="F153" s="40" t="s">
        <v>11</v>
      </c>
      <c r="G153" s="103">
        <v>4</v>
      </c>
      <c r="H153" s="76">
        <v>200</v>
      </c>
      <c r="I153" s="77">
        <f>SUM(G153*H153)</f>
        <v>800</v>
      </c>
      <c r="J153" s="103">
        <v>4</v>
      </c>
      <c r="K153" s="76">
        <v>200</v>
      </c>
      <c r="L153" s="77">
        <f>SUM(H153*I153)</f>
        <v>160000</v>
      </c>
      <c r="M153" s="130"/>
    </row>
    <row r="154" spans="6:13" x14ac:dyDescent="0.25">
      <c r="F154" s="40" t="s">
        <v>26</v>
      </c>
      <c r="G154" s="103">
        <v>6</v>
      </c>
      <c r="H154" s="76">
        <v>200</v>
      </c>
      <c r="I154" s="77">
        <f>SUM(G154*H154)</f>
        <v>1200</v>
      </c>
      <c r="J154" s="103">
        <v>6</v>
      </c>
      <c r="K154" s="76">
        <v>200</v>
      </c>
      <c r="L154" s="77">
        <f>SUM(H154*I154)</f>
        <v>240000</v>
      </c>
      <c r="M154" s="130"/>
    </row>
    <row r="155" spans="6:13" x14ac:dyDescent="0.25">
      <c r="F155" s="40" t="s">
        <v>17</v>
      </c>
      <c r="G155" s="103">
        <v>3</v>
      </c>
      <c r="H155" s="76">
        <v>200</v>
      </c>
      <c r="I155" s="77">
        <f>SUM(G155*H155)</f>
        <v>600</v>
      </c>
      <c r="J155" s="103">
        <v>3</v>
      </c>
      <c r="K155" s="76">
        <v>200</v>
      </c>
      <c r="L155" s="77">
        <f>SUM(H155*I155)</f>
        <v>120000</v>
      </c>
      <c r="M155" s="130"/>
    </row>
    <row r="156" spans="6:13" x14ac:dyDescent="0.25">
      <c r="F156" s="19"/>
      <c r="G156" s="104"/>
      <c r="H156" s="78"/>
      <c r="I156" s="77"/>
      <c r="J156" s="104"/>
      <c r="K156" s="78"/>
      <c r="L156" s="77"/>
      <c r="M156" s="130"/>
    </row>
    <row r="157" spans="6:13" s="29" customFormat="1" ht="17.25" customHeight="1" thickBot="1" x14ac:dyDescent="0.3">
      <c r="F157" s="62" t="s">
        <v>31</v>
      </c>
      <c r="G157" s="105"/>
      <c r="H157" s="79"/>
      <c r="I157" s="80">
        <f>SUM(I152:I156)</f>
        <v>3200</v>
      </c>
      <c r="J157" s="105"/>
      <c r="K157" s="79"/>
      <c r="L157" s="80">
        <f>SUM(L152:L156)</f>
        <v>640000</v>
      </c>
      <c r="M157" s="131"/>
    </row>
    <row r="158" spans="6:13" ht="13.8" thickBot="1" x14ac:dyDescent="0.3">
      <c r="F158" s="17"/>
      <c r="G158" s="101"/>
      <c r="H158" s="18"/>
      <c r="I158" s="18"/>
      <c r="J158" s="101"/>
      <c r="K158" s="18"/>
      <c r="L158" s="18"/>
      <c r="M158" s="129"/>
    </row>
    <row r="159" spans="6:13" ht="24.75" customHeight="1" thickTop="1" thickBot="1" x14ac:dyDescent="0.3">
      <c r="F159" s="137" t="s">
        <v>21</v>
      </c>
      <c r="G159" s="138"/>
      <c r="H159" s="44"/>
      <c r="I159" s="45" t="e">
        <f>SUM(I19+#REF!+#REF!+I128+I137+I149+I157)</f>
        <v>#REF!</v>
      </c>
      <c r="J159" s="45"/>
      <c r="K159" s="44"/>
      <c r="L159" s="45" t="e">
        <f>SUM(L19+#REF!+#REF!+L128+L137+L149+L157)</f>
        <v>#REF!</v>
      </c>
      <c r="M159" s="133"/>
    </row>
    <row r="160" spans="6:13" ht="13.8" thickTop="1" x14ac:dyDescent="0.25">
      <c r="F160" s="17"/>
    </row>
    <row r="161" spans="6:12" x14ac:dyDescent="0.25">
      <c r="F161" s="17"/>
    </row>
    <row r="163" spans="6:12" x14ac:dyDescent="0.25">
      <c r="I163" s="18"/>
      <c r="L163" s="18"/>
    </row>
  </sheetData>
  <mergeCells count="1">
    <mergeCell ref="F159:G159"/>
  </mergeCells>
  <pageMargins left="1.2" right="0.25" top="0.36" bottom="0.33" header="0.17" footer="0.17"/>
  <pageSetup scale="90" orientation="landscape" horizontalDpi="300" verticalDpi="300" r:id="rId1"/>
  <headerFooter alignWithMargins="0">
    <oddHeader>&amp;C&amp;A</oddHeader>
    <oddFooter>&amp;LConfidential &amp; Proprietary&amp;R&amp;8Page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A1:I156"/>
  <sheetViews>
    <sheetView zoomScale="85" workbookViewId="0">
      <pane ySplit="2" topLeftCell="A24" activePane="bottomLeft" state="frozen"/>
      <selection pane="bottomLeft" activeCell="I35" sqref="I35"/>
    </sheetView>
  </sheetViews>
  <sheetFormatPr defaultColWidth="9.109375" defaultRowHeight="13.2" x14ac:dyDescent="0.25"/>
  <cols>
    <col min="1" max="1" width="49.5546875" style="1" bestFit="1" customWidth="1"/>
    <col min="2" max="2" width="13.33203125" style="107" customWidth="1"/>
    <col min="3" max="3" width="16.44140625" style="22" customWidth="1"/>
    <col min="4" max="4" width="18.33203125" style="22" customWidth="1"/>
    <col min="5" max="5" width="13.33203125" style="107" customWidth="1"/>
    <col min="6" max="6" width="16.44140625" style="22" customWidth="1"/>
    <col min="7" max="7" width="22.5546875" style="22" customWidth="1"/>
    <col min="8" max="8" width="58.21875" style="134" customWidth="1"/>
    <col min="9" max="9" width="41.5546875" style="1" customWidth="1"/>
    <col min="10" max="16384" width="9.109375" style="1"/>
  </cols>
  <sheetData>
    <row r="1" spans="1:8" ht="24.75" customHeight="1" x14ac:dyDescent="0.25">
      <c r="A1" s="35" t="s">
        <v>63</v>
      </c>
      <c r="B1" s="84"/>
      <c r="C1" s="36"/>
      <c r="D1" s="36"/>
      <c r="E1" s="84"/>
      <c r="F1" s="36"/>
      <c r="G1" s="36"/>
      <c r="H1" s="114"/>
    </row>
    <row r="2" spans="1:8" s="4" customFormat="1" ht="33" customHeight="1" thickBot="1" x14ac:dyDescent="0.3">
      <c r="A2" s="2" t="s">
        <v>18</v>
      </c>
      <c r="B2" s="85" t="s">
        <v>116</v>
      </c>
      <c r="C2" s="3" t="s">
        <v>114</v>
      </c>
      <c r="D2" s="3" t="s">
        <v>115</v>
      </c>
      <c r="E2" s="85" t="s">
        <v>117</v>
      </c>
      <c r="F2" s="3" t="s">
        <v>114</v>
      </c>
      <c r="G2" s="3" t="s">
        <v>118</v>
      </c>
      <c r="H2" s="115" t="s">
        <v>0</v>
      </c>
    </row>
    <row r="3" spans="1:8" s="25" customFormat="1" ht="7.5" customHeight="1" thickBot="1" x14ac:dyDescent="0.3">
      <c r="A3" s="26"/>
      <c r="B3" s="86"/>
      <c r="C3" s="27"/>
      <c r="D3" s="27"/>
      <c r="E3" s="86"/>
      <c r="F3" s="27"/>
      <c r="G3" s="27"/>
      <c r="H3" s="116"/>
    </row>
    <row r="4" spans="1:8" s="5" customFormat="1" ht="56.4" x14ac:dyDescent="0.25">
      <c r="A4" s="136" t="s">
        <v>68</v>
      </c>
      <c r="B4" s="87"/>
      <c r="C4" s="37"/>
      <c r="D4" s="37"/>
      <c r="E4" s="87"/>
      <c r="F4" s="37"/>
      <c r="G4" s="37"/>
      <c r="H4" s="117"/>
    </row>
    <row r="5" spans="1:8" s="5" customFormat="1" ht="13.5" customHeight="1" x14ac:dyDescent="0.25">
      <c r="A5" s="108"/>
      <c r="B5" s="109"/>
      <c r="C5" s="110"/>
      <c r="D5" s="110"/>
      <c r="E5" s="109"/>
      <c r="F5" s="110"/>
      <c r="G5" s="110"/>
      <c r="H5" s="117"/>
    </row>
    <row r="6" spans="1:8" s="5" customFormat="1" ht="13.5" customHeight="1" x14ac:dyDescent="0.25">
      <c r="A6" s="108" t="s">
        <v>69</v>
      </c>
      <c r="B6" s="109">
        <v>12</v>
      </c>
      <c r="C6" s="110">
        <v>110</v>
      </c>
      <c r="D6" s="110">
        <f t="shared" ref="D6:D11" si="0">SUM(B6*C6)</f>
        <v>1320</v>
      </c>
      <c r="E6" s="109">
        <f>SUM(B6*30)</f>
        <v>360</v>
      </c>
      <c r="F6" s="110"/>
      <c r="G6" s="110">
        <f>SUM(D6*30)</f>
        <v>39600</v>
      </c>
      <c r="H6" s="117"/>
    </row>
    <row r="7" spans="1:8" s="6" customFormat="1" ht="13.5" customHeight="1" x14ac:dyDescent="0.25">
      <c r="A7" s="23" t="s">
        <v>67</v>
      </c>
      <c r="B7" s="88">
        <v>2</v>
      </c>
      <c r="C7" s="63">
        <v>65</v>
      </c>
      <c r="D7" s="64">
        <f t="shared" si="0"/>
        <v>130</v>
      </c>
      <c r="E7" s="109">
        <f t="shared" ref="E7:E15" si="1">SUM(B7*30)</f>
        <v>60</v>
      </c>
      <c r="F7" s="63">
        <v>65</v>
      </c>
      <c r="G7" s="64">
        <f>SUM(E7*F7)</f>
        <v>3900</v>
      </c>
      <c r="H7" s="118" t="s">
        <v>81</v>
      </c>
    </row>
    <row r="8" spans="1:8" s="5" customFormat="1" ht="13.5" customHeight="1" x14ac:dyDescent="0.25">
      <c r="A8" s="23" t="s">
        <v>64</v>
      </c>
      <c r="B8" s="88">
        <v>0.25</v>
      </c>
      <c r="C8" s="63">
        <v>65</v>
      </c>
      <c r="D8" s="64">
        <f t="shared" si="0"/>
        <v>16.25</v>
      </c>
      <c r="E8" s="109">
        <f t="shared" si="1"/>
        <v>7.5</v>
      </c>
      <c r="F8" s="63">
        <v>65</v>
      </c>
      <c r="G8" s="64">
        <f t="shared" ref="G8:G11" si="2">SUM(E8*F8)</f>
        <v>487.5</v>
      </c>
      <c r="H8" s="118"/>
    </row>
    <row r="9" spans="1:8" s="5" customFormat="1" ht="13.5" customHeight="1" x14ac:dyDescent="0.25">
      <c r="A9" s="23" t="s">
        <v>78</v>
      </c>
      <c r="B9" s="88">
        <v>12</v>
      </c>
      <c r="C9" s="63">
        <v>65</v>
      </c>
      <c r="D9" s="64">
        <f t="shared" si="0"/>
        <v>780</v>
      </c>
      <c r="E9" s="109">
        <f t="shared" si="1"/>
        <v>360</v>
      </c>
      <c r="F9" s="63">
        <v>65</v>
      </c>
      <c r="G9" s="64">
        <f t="shared" si="2"/>
        <v>23400</v>
      </c>
      <c r="H9" s="118" t="s">
        <v>73</v>
      </c>
    </row>
    <row r="10" spans="1:8" s="5" customFormat="1" ht="13.5" customHeight="1" x14ac:dyDescent="0.25">
      <c r="A10" s="23" t="s">
        <v>65</v>
      </c>
      <c r="B10" s="88">
        <v>2</v>
      </c>
      <c r="C10" s="63">
        <v>65</v>
      </c>
      <c r="D10" s="64">
        <f t="shared" si="0"/>
        <v>130</v>
      </c>
      <c r="E10" s="109">
        <f t="shared" si="1"/>
        <v>60</v>
      </c>
      <c r="F10" s="63">
        <v>65</v>
      </c>
      <c r="G10" s="64">
        <f t="shared" si="2"/>
        <v>3900</v>
      </c>
      <c r="H10" s="118"/>
    </row>
    <row r="11" spans="1:8" s="5" customFormat="1" ht="13.5" customHeight="1" x14ac:dyDescent="0.25">
      <c r="A11" s="23" t="s">
        <v>66</v>
      </c>
      <c r="B11" s="88">
        <v>2</v>
      </c>
      <c r="C11" s="63">
        <v>65</v>
      </c>
      <c r="D11" s="64">
        <f t="shared" si="0"/>
        <v>130</v>
      </c>
      <c r="E11" s="109">
        <f t="shared" si="1"/>
        <v>60</v>
      </c>
      <c r="F11" s="63">
        <v>65</v>
      </c>
      <c r="G11" s="64">
        <f t="shared" si="2"/>
        <v>3900</v>
      </c>
      <c r="H11" s="118"/>
    </row>
    <row r="12" spans="1:8" s="5" customFormat="1" ht="13.5" customHeight="1" x14ac:dyDescent="0.25">
      <c r="A12" s="23"/>
      <c r="B12" s="88"/>
      <c r="C12" s="63"/>
      <c r="D12" s="64"/>
      <c r="E12" s="109"/>
      <c r="F12" s="63"/>
      <c r="G12" s="64"/>
      <c r="H12" s="118"/>
    </row>
    <row r="13" spans="1:8" s="5" customFormat="1" ht="13.5" customHeight="1" x14ac:dyDescent="0.25">
      <c r="A13" s="23"/>
      <c r="B13" s="88"/>
      <c r="C13" s="63"/>
      <c r="D13" s="64"/>
      <c r="E13" s="109"/>
      <c r="F13" s="63"/>
      <c r="G13" s="64"/>
      <c r="H13" s="118"/>
    </row>
    <row r="14" spans="1:8" s="5" customFormat="1" ht="13.5" customHeight="1" x14ac:dyDescent="0.25">
      <c r="A14" s="23"/>
      <c r="B14" s="88"/>
      <c r="C14" s="63"/>
      <c r="D14" s="64"/>
      <c r="E14" s="109"/>
      <c r="F14" s="63"/>
      <c r="G14" s="64"/>
      <c r="H14" s="118"/>
    </row>
    <row r="15" spans="1:8" s="5" customFormat="1" ht="13.5" customHeight="1" x14ac:dyDescent="0.25">
      <c r="A15" s="23" t="s">
        <v>71</v>
      </c>
      <c r="B15" s="88">
        <v>-12</v>
      </c>
      <c r="C15" s="63">
        <v>30</v>
      </c>
      <c r="D15" s="64">
        <f>SUM(C15*B15)</f>
        <v>-360</v>
      </c>
      <c r="E15" s="109">
        <f t="shared" si="1"/>
        <v>-360</v>
      </c>
      <c r="F15" s="63">
        <v>30</v>
      </c>
      <c r="G15" s="64">
        <f>SUM(E15*F15)</f>
        <v>-10800</v>
      </c>
      <c r="H15" s="118" t="s">
        <v>72</v>
      </c>
    </row>
    <row r="16" spans="1:8" s="4" customFormat="1" ht="26.4" customHeight="1" thickBot="1" x14ac:dyDescent="0.3">
      <c r="A16" s="46" t="s">
        <v>92</v>
      </c>
      <c r="B16" s="89"/>
      <c r="C16" s="65"/>
      <c r="D16" s="66">
        <f>SUM(D7:D15)</f>
        <v>826.25</v>
      </c>
      <c r="E16" s="89"/>
      <c r="F16" s="65" t="s">
        <v>93</v>
      </c>
      <c r="G16" s="66">
        <f>SUM(G7:G15)</f>
        <v>24787.5</v>
      </c>
      <c r="H16" s="119"/>
    </row>
    <row r="17" spans="1:8" s="4" customFormat="1" ht="13.5" customHeight="1" x14ac:dyDescent="0.25">
      <c r="A17" s="111" t="s">
        <v>74</v>
      </c>
      <c r="B17" s="112">
        <f>SUM(B7:B15)</f>
        <v>6.25</v>
      </c>
      <c r="C17" s="64">
        <f>SUM(D16)</f>
        <v>826.25</v>
      </c>
      <c r="D17" s="113">
        <f>SUM(C17/B17)</f>
        <v>132.19999999999999</v>
      </c>
      <c r="E17" s="112">
        <f>SUM(E7:E15)</f>
        <v>187.5</v>
      </c>
      <c r="F17" s="64"/>
      <c r="G17" s="113"/>
      <c r="H17" s="120" t="s">
        <v>96</v>
      </c>
    </row>
    <row r="18" spans="1:8" s="4" customFormat="1" ht="13.5" customHeight="1" x14ac:dyDescent="0.25">
      <c r="A18" s="111"/>
      <c r="B18" s="112"/>
      <c r="C18" s="64"/>
      <c r="D18" s="113"/>
      <c r="E18" s="112"/>
      <c r="F18" s="64"/>
      <c r="G18" s="113"/>
      <c r="H18" s="120" t="s">
        <v>91</v>
      </c>
    </row>
    <row r="19" spans="1:8" s="4" customFormat="1" ht="13.5" customHeight="1" x14ac:dyDescent="0.25">
      <c r="A19" s="111"/>
      <c r="B19" s="112"/>
      <c r="C19" s="64" t="s">
        <v>95</v>
      </c>
      <c r="D19" s="113">
        <f>SUM(D6+D15)</f>
        <v>960</v>
      </c>
      <c r="E19" s="112"/>
      <c r="F19" s="64" t="s">
        <v>85</v>
      </c>
      <c r="G19" s="113">
        <f>SUM(G6+G15)</f>
        <v>28800</v>
      </c>
      <c r="H19" s="120" t="s">
        <v>101</v>
      </c>
    </row>
    <row r="20" spans="1:8" s="4" customFormat="1" ht="13.5" customHeight="1" x14ac:dyDescent="0.25">
      <c r="A20" s="111"/>
      <c r="B20" s="112"/>
      <c r="C20" s="64"/>
      <c r="D20" s="113"/>
      <c r="E20" s="112"/>
      <c r="F20" s="64"/>
      <c r="G20" s="113"/>
      <c r="H20" s="120" t="s">
        <v>97</v>
      </c>
    </row>
    <row r="21" spans="1:8" s="25" customFormat="1" ht="7.5" customHeight="1" thickBot="1" x14ac:dyDescent="0.3">
      <c r="A21" s="26"/>
      <c r="B21" s="86"/>
      <c r="C21" s="27"/>
      <c r="D21" s="27"/>
      <c r="E21" s="86"/>
      <c r="F21" s="27"/>
      <c r="G21" s="27"/>
      <c r="H21" s="116"/>
    </row>
    <row r="22" spans="1:8" s="5" customFormat="1" ht="50.4" x14ac:dyDescent="0.25">
      <c r="A22" s="135" t="s">
        <v>75</v>
      </c>
      <c r="B22" s="87"/>
      <c r="C22" s="37"/>
      <c r="D22" s="37"/>
      <c r="E22" s="87"/>
      <c r="F22" s="37"/>
      <c r="G22" s="37"/>
      <c r="H22" s="117"/>
    </row>
    <row r="23" spans="1:8" s="5" customFormat="1" ht="13.5" customHeight="1" x14ac:dyDescent="0.25">
      <c r="A23" s="108"/>
      <c r="B23" s="109"/>
      <c r="C23" s="110"/>
      <c r="D23" s="110"/>
      <c r="E23" s="109"/>
      <c r="F23" s="110"/>
      <c r="G23" s="110"/>
      <c r="H23" s="117"/>
    </row>
    <row r="24" spans="1:8" s="5" customFormat="1" ht="13.5" customHeight="1" x14ac:dyDescent="0.25">
      <c r="A24" s="108" t="s">
        <v>76</v>
      </c>
      <c r="B24" s="109">
        <v>12</v>
      </c>
      <c r="C24" s="110">
        <v>170</v>
      </c>
      <c r="D24" s="110">
        <f t="shared" ref="D24:D29" si="3">SUM(B24*C24)</f>
        <v>2040</v>
      </c>
      <c r="E24" s="109">
        <f>SUM(B24*30)</f>
        <v>360</v>
      </c>
      <c r="F24" s="110"/>
      <c r="G24" s="110">
        <f>SUM(D24*30)</f>
        <v>61200</v>
      </c>
      <c r="H24" s="117"/>
    </row>
    <row r="25" spans="1:8" s="6" customFormat="1" ht="13.5" customHeight="1" x14ac:dyDescent="0.25">
      <c r="A25" s="23" t="s">
        <v>67</v>
      </c>
      <c r="B25" s="88">
        <v>3</v>
      </c>
      <c r="C25" s="63">
        <v>65</v>
      </c>
      <c r="D25" s="64">
        <f t="shared" si="3"/>
        <v>195</v>
      </c>
      <c r="E25" s="109">
        <f t="shared" ref="E25:E29" si="4">SUM(B25*30)</f>
        <v>90</v>
      </c>
      <c r="F25" s="63">
        <v>65</v>
      </c>
      <c r="G25" s="64">
        <f>SUM(E25*F25)</f>
        <v>5850</v>
      </c>
      <c r="H25" s="118" t="s">
        <v>79</v>
      </c>
    </row>
    <row r="26" spans="1:8" s="5" customFormat="1" ht="13.5" customHeight="1" x14ac:dyDescent="0.25">
      <c r="A26" s="23" t="s">
        <v>64</v>
      </c>
      <c r="B26" s="88">
        <v>0.25</v>
      </c>
      <c r="C26" s="63">
        <v>65</v>
      </c>
      <c r="D26" s="64">
        <f t="shared" si="3"/>
        <v>16.25</v>
      </c>
      <c r="E26" s="109">
        <f t="shared" si="4"/>
        <v>7.5</v>
      </c>
      <c r="F26" s="63">
        <v>65</v>
      </c>
      <c r="G26" s="64">
        <f t="shared" ref="G26:G29" si="5">SUM(E26*F26)</f>
        <v>487.5</v>
      </c>
      <c r="H26" s="118"/>
    </row>
    <row r="27" spans="1:8" s="5" customFormat="1" ht="13.5" customHeight="1" x14ac:dyDescent="0.25">
      <c r="A27" s="23" t="s">
        <v>77</v>
      </c>
      <c r="B27" s="88">
        <v>24</v>
      </c>
      <c r="C27" s="63">
        <v>65</v>
      </c>
      <c r="D27" s="64">
        <f t="shared" si="3"/>
        <v>1560</v>
      </c>
      <c r="E27" s="109">
        <f t="shared" si="4"/>
        <v>720</v>
      </c>
      <c r="F27" s="63">
        <v>65</v>
      </c>
      <c r="G27" s="64">
        <f t="shared" si="5"/>
        <v>46800</v>
      </c>
      <c r="H27" s="118" t="s">
        <v>80</v>
      </c>
    </row>
    <row r="28" spans="1:8" s="5" customFormat="1" ht="13.5" customHeight="1" x14ac:dyDescent="0.25">
      <c r="A28" s="23" t="s">
        <v>65</v>
      </c>
      <c r="B28" s="88">
        <v>2</v>
      </c>
      <c r="C28" s="63">
        <v>65</v>
      </c>
      <c r="D28" s="64">
        <f t="shared" si="3"/>
        <v>130</v>
      </c>
      <c r="E28" s="109">
        <f t="shared" si="4"/>
        <v>60</v>
      </c>
      <c r="F28" s="63">
        <v>65</v>
      </c>
      <c r="G28" s="64">
        <f t="shared" si="5"/>
        <v>3900</v>
      </c>
      <c r="H28" s="118"/>
    </row>
    <row r="29" spans="1:8" s="5" customFormat="1" ht="13.5" customHeight="1" x14ac:dyDescent="0.25">
      <c r="A29" s="23" t="s">
        <v>66</v>
      </c>
      <c r="B29" s="88">
        <v>2</v>
      </c>
      <c r="C29" s="63">
        <v>65</v>
      </c>
      <c r="D29" s="64">
        <f t="shared" si="3"/>
        <v>130</v>
      </c>
      <c r="E29" s="109">
        <f t="shared" si="4"/>
        <v>60</v>
      </c>
      <c r="F29" s="63">
        <v>65</v>
      </c>
      <c r="G29" s="64">
        <f t="shared" si="5"/>
        <v>3900</v>
      </c>
      <c r="H29" s="118"/>
    </row>
    <row r="30" spans="1:8" s="5" customFormat="1" ht="13.5" customHeight="1" x14ac:dyDescent="0.25">
      <c r="A30" s="23"/>
      <c r="B30" s="88"/>
      <c r="C30" s="63"/>
      <c r="D30" s="64"/>
      <c r="E30" s="109"/>
      <c r="F30" s="63"/>
      <c r="G30" s="64"/>
      <c r="H30" s="118"/>
    </row>
    <row r="31" spans="1:8" s="5" customFormat="1" ht="13.5" customHeight="1" x14ac:dyDescent="0.25">
      <c r="A31" s="23"/>
      <c r="B31" s="88"/>
      <c r="C31" s="63"/>
      <c r="D31" s="64"/>
      <c r="E31" s="109"/>
      <c r="F31" s="63"/>
      <c r="G31" s="64"/>
      <c r="H31" s="118"/>
    </row>
    <row r="32" spans="1:8" s="5" customFormat="1" ht="13.5" customHeight="1" x14ac:dyDescent="0.25">
      <c r="A32" s="23"/>
      <c r="B32" s="88"/>
      <c r="C32" s="63"/>
      <c r="D32" s="64"/>
      <c r="E32" s="109"/>
      <c r="F32" s="63"/>
      <c r="G32" s="64"/>
      <c r="H32" s="118"/>
    </row>
    <row r="33" spans="1:8" s="5" customFormat="1" ht="13.5" customHeight="1" x14ac:dyDescent="0.25">
      <c r="A33" s="23" t="s">
        <v>71</v>
      </c>
      <c r="B33" s="88">
        <v>-24</v>
      </c>
      <c r="C33" s="63">
        <v>30</v>
      </c>
      <c r="D33" s="64">
        <f>SUM(C33*B33)</f>
        <v>-720</v>
      </c>
      <c r="E33" s="109">
        <f t="shared" ref="E33" si="6">SUM(B33*30)</f>
        <v>-720</v>
      </c>
      <c r="F33" s="63">
        <v>30</v>
      </c>
      <c r="G33" s="64">
        <f>SUM(E33*F33)</f>
        <v>-21600</v>
      </c>
      <c r="H33" s="118" t="s">
        <v>82</v>
      </c>
    </row>
    <row r="34" spans="1:8" s="4" customFormat="1" ht="25.2" customHeight="1" thickBot="1" x14ac:dyDescent="0.3">
      <c r="A34" s="46" t="s">
        <v>70</v>
      </c>
      <c r="B34" s="89"/>
      <c r="C34" s="65"/>
      <c r="D34" s="66">
        <f>SUM(D25:D33)</f>
        <v>1311.25</v>
      </c>
      <c r="E34" s="89"/>
      <c r="F34" s="65" t="s">
        <v>93</v>
      </c>
      <c r="G34" s="66">
        <f>SUM(G25:G33)</f>
        <v>39337.5</v>
      </c>
      <c r="H34" s="119"/>
    </row>
    <row r="35" spans="1:8" s="4" customFormat="1" ht="13.5" customHeight="1" x14ac:dyDescent="0.25">
      <c r="A35" s="111" t="s">
        <v>74</v>
      </c>
      <c r="B35" s="112">
        <f>SUM(B25:B33)</f>
        <v>7.25</v>
      </c>
      <c r="C35" s="64">
        <f>SUM(D34)</f>
        <v>1311.25</v>
      </c>
      <c r="D35" s="113">
        <f>SUM(C35/B35)</f>
        <v>180.86206896551724</v>
      </c>
      <c r="E35" s="112">
        <f>SUM(E25:E33)</f>
        <v>217.5</v>
      </c>
      <c r="F35" s="64"/>
      <c r="G35" s="113"/>
      <c r="H35" s="120" t="s">
        <v>98</v>
      </c>
    </row>
    <row r="36" spans="1:8" s="4" customFormat="1" ht="13.5" customHeight="1" x14ac:dyDescent="0.25">
      <c r="A36" s="111"/>
      <c r="B36" s="112"/>
      <c r="C36" s="64" t="s">
        <v>95</v>
      </c>
      <c r="D36" s="113">
        <f>SUM(D24+D33)</f>
        <v>1320</v>
      </c>
      <c r="E36" s="112"/>
      <c r="F36" s="64" t="s">
        <v>94</v>
      </c>
      <c r="G36" s="113">
        <f>SUM(G24+G33)</f>
        <v>39600</v>
      </c>
      <c r="H36" s="120" t="s">
        <v>90</v>
      </c>
    </row>
    <row r="37" spans="1:8" s="4" customFormat="1" ht="13.5" customHeight="1" x14ac:dyDescent="0.25">
      <c r="A37" s="111"/>
      <c r="B37" s="112"/>
      <c r="C37" s="64"/>
      <c r="D37" s="113"/>
      <c r="E37" s="112"/>
      <c r="F37" s="64"/>
      <c r="G37" s="113"/>
      <c r="H37" s="120" t="s">
        <v>100</v>
      </c>
    </row>
    <row r="38" spans="1:8" s="4" customFormat="1" ht="13.5" customHeight="1" thickBot="1" x14ac:dyDescent="0.3">
      <c r="A38" s="111"/>
      <c r="B38" s="112"/>
      <c r="C38" s="64"/>
      <c r="D38" s="113"/>
      <c r="E38" s="112"/>
      <c r="F38" s="64"/>
      <c r="G38" s="113"/>
      <c r="H38" s="120" t="s">
        <v>99</v>
      </c>
    </row>
    <row r="39" spans="1:8" s="5" customFormat="1" ht="56.4" x14ac:dyDescent="0.25">
      <c r="A39" s="136" t="s">
        <v>106</v>
      </c>
      <c r="B39" s="87"/>
      <c r="C39" s="37"/>
      <c r="D39" s="37"/>
      <c r="E39" s="87"/>
      <c r="F39" s="37"/>
      <c r="G39" s="37"/>
      <c r="H39" s="117"/>
    </row>
    <row r="40" spans="1:8" s="5" customFormat="1" ht="13.5" customHeight="1" x14ac:dyDescent="0.25">
      <c r="A40" s="108"/>
      <c r="B40" s="109"/>
      <c r="C40" s="110"/>
      <c r="D40" s="110"/>
      <c r="E40" s="109"/>
      <c r="F40" s="110"/>
      <c r="G40" s="110"/>
      <c r="H40" s="117"/>
    </row>
    <row r="41" spans="1:8" s="5" customFormat="1" ht="13.5" customHeight="1" x14ac:dyDescent="0.25">
      <c r="A41" s="108" t="s">
        <v>105</v>
      </c>
      <c r="B41" s="109">
        <v>52</v>
      </c>
      <c r="C41" s="110">
        <v>250</v>
      </c>
      <c r="D41" s="110">
        <f t="shared" ref="D41:D47" si="7">SUM(B41*C41)</f>
        <v>13000</v>
      </c>
      <c r="E41" s="109">
        <f>SUM(B41*30)</f>
        <v>1560</v>
      </c>
      <c r="F41" s="110"/>
      <c r="G41" s="110">
        <f>SUM(D41*30)</f>
        <v>390000</v>
      </c>
      <c r="H41" s="117"/>
    </row>
    <row r="42" spans="1:8" s="6" customFormat="1" ht="13.5" customHeight="1" x14ac:dyDescent="0.25">
      <c r="A42" s="23" t="s">
        <v>67</v>
      </c>
      <c r="B42" s="88">
        <v>4</v>
      </c>
      <c r="C42" s="63">
        <v>65</v>
      </c>
      <c r="D42" s="64">
        <f t="shared" si="7"/>
        <v>260</v>
      </c>
      <c r="E42" s="109">
        <f t="shared" ref="E42:E49" si="8">SUM(B42*30)</f>
        <v>120</v>
      </c>
      <c r="F42" s="63">
        <v>65</v>
      </c>
      <c r="G42" s="64">
        <f>SUM(E42*F42)</f>
        <v>7800</v>
      </c>
      <c r="H42" s="118" t="s">
        <v>87</v>
      </c>
    </row>
    <row r="43" spans="1:8" s="5" customFormat="1" ht="13.5" customHeight="1" x14ac:dyDescent="0.25">
      <c r="A43" s="23" t="s">
        <v>64</v>
      </c>
      <c r="B43" s="88">
        <v>2</v>
      </c>
      <c r="C43" s="63">
        <v>65</v>
      </c>
      <c r="D43" s="64">
        <f t="shared" si="7"/>
        <v>130</v>
      </c>
      <c r="E43" s="109">
        <f t="shared" si="8"/>
        <v>60</v>
      </c>
      <c r="F43" s="63">
        <v>65</v>
      </c>
      <c r="G43" s="64">
        <f t="shared" ref="G43:G49" si="9">SUM(E43*F43)</f>
        <v>3900</v>
      </c>
      <c r="H43" s="118"/>
    </row>
    <row r="44" spans="1:8" s="5" customFormat="1" ht="13.5" customHeight="1" x14ac:dyDescent="0.25">
      <c r="A44" s="23" t="s">
        <v>77</v>
      </c>
      <c r="B44" s="88">
        <v>25</v>
      </c>
      <c r="C44" s="63">
        <v>65</v>
      </c>
      <c r="D44" s="64">
        <f t="shared" si="7"/>
        <v>1625</v>
      </c>
      <c r="E44" s="109">
        <f t="shared" si="8"/>
        <v>750</v>
      </c>
      <c r="F44" s="63">
        <v>65</v>
      </c>
      <c r="G44" s="64">
        <f t="shared" si="9"/>
        <v>48750</v>
      </c>
      <c r="H44" s="118"/>
    </row>
    <row r="45" spans="1:8" s="5" customFormat="1" ht="13.5" customHeight="1" x14ac:dyDescent="0.25">
      <c r="A45" s="23" t="s">
        <v>83</v>
      </c>
      <c r="B45" s="88">
        <v>110</v>
      </c>
      <c r="C45" s="63">
        <v>65</v>
      </c>
      <c r="D45" s="64">
        <f t="shared" si="7"/>
        <v>7150</v>
      </c>
      <c r="E45" s="109">
        <f t="shared" si="8"/>
        <v>3300</v>
      </c>
      <c r="F45" s="63">
        <v>65</v>
      </c>
      <c r="G45" s="64">
        <f t="shared" si="9"/>
        <v>214500</v>
      </c>
      <c r="H45" s="118"/>
    </row>
    <row r="46" spans="1:8" s="5" customFormat="1" ht="13.5" customHeight="1" x14ac:dyDescent="0.25">
      <c r="A46" s="23" t="s">
        <v>65</v>
      </c>
      <c r="B46" s="88">
        <v>2</v>
      </c>
      <c r="C46" s="63">
        <v>65</v>
      </c>
      <c r="D46" s="64">
        <f t="shared" si="7"/>
        <v>130</v>
      </c>
      <c r="E46" s="109">
        <f t="shared" si="8"/>
        <v>60</v>
      </c>
      <c r="F46" s="63">
        <v>65</v>
      </c>
      <c r="G46" s="64">
        <f t="shared" si="9"/>
        <v>3900</v>
      </c>
      <c r="H46" s="118"/>
    </row>
    <row r="47" spans="1:8" s="5" customFormat="1" ht="13.5" customHeight="1" x14ac:dyDescent="0.25">
      <c r="A47" s="23" t="s">
        <v>66</v>
      </c>
      <c r="B47" s="88">
        <v>2</v>
      </c>
      <c r="C47" s="63">
        <v>65</v>
      </c>
      <c r="D47" s="64">
        <f t="shared" si="7"/>
        <v>130</v>
      </c>
      <c r="E47" s="109">
        <f t="shared" si="8"/>
        <v>60</v>
      </c>
      <c r="F47" s="63">
        <v>65</v>
      </c>
      <c r="G47" s="64">
        <f t="shared" si="9"/>
        <v>3900</v>
      </c>
      <c r="H47" s="118"/>
    </row>
    <row r="48" spans="1:8" s="5" customFormat="1" ht="13.5" customHeight="1" x14ac:dyDescent="0.25">
      <c r="A48" s="23" t="s">
        <v>84</v>
      </c>
      <c r="B48" s="88"/>
      <c r="C48" s="63"/>
      <c r="D48" s="64"/>
      <c r="E48" s="109">
        <f t="shared" si="8"/>
        <v>0</v>
      </c>
      <c r="F48" s="63">
        <v>65</v>
      </c>
      <c r="G48" s="64">
        <f t="shared" si="9"/>
        <v>0</v>
      </c>
      <c r="H48" s="118"/>
    </row>
    <row r="49" spans="1:8" s="5" customFormat="1" ht="13.5" customHeight="1" x14ac:dyDescent="0.25">
      <c r="A49" s="23" t="s">
        <v>86</v>
      </c>
      <c r="B49" s="88">
        <v>1</v>
      </c>
      <c r="C49" s="63">
        <v>65</v>
      </c>
      <c r="D49" s="64">
        <f t="shared" ref="D49" si="10">SUM(B49*C49)</f>
        <v>65</v>
      </c>
      <c r="E49" s="109">
        <f t="shared" si="8"/>
        <v>30</v>
      </c>
      <c r="F49" s="63">
        <v>65</v>
      </c>
      <c r="G49" s="64">
        <f t="shared" si="9"/>
        <v>1950</v>
      </c>
      <c r="H49" s="118"/>
    </row>
    <row r="50" spans="1:8" s="5" customFormat="1" ht="13.5" customHeight="1" x14ac:dyDescent="0.25">
      <c r="A50" s="23"/>
      <c r="B50" s="88"/>
      <c r="C50" s="63"/>
      <c r="D50" s="64"/>
      <c r="E50" s="109"/>
      <c r="F50" s="63"/>
      <c r="G50" s="64"/>
      <c r="H50" s="118" t="s">
        <v>102</v>
      </c>
    </row>
    <row r="51" spans="1:8" s="5" customFormat="1" ht="13.5" customHeight="1" x14ac:dyDescent="0.25">
      <c r="A51" s="23" t="s">
        <v>71</v>
      </c>
      <c r="B51" s="88">
        <v>-135</v>
      </c>
      <c r="C51" s="63">
        <v>30</v>
      </c>
      <c r="D51" s="64">
        <f>SUM(C51*B51)</f>
        <v>-4050</v>
      </c>
      <c r="E51" s="109">
        <f t="shared" ref="E51" si="11">SUM(B51*30)</f>
        <v>-4050</v>
      </c>
      <c r="F51" s="63">
        <v>30</v>
      </c>
      <c r="G51" s="64">
        <f>SUM(E51*F51)</f>
        <v>-121500</v>
      </c>
      <c r="H51" s="118" t="s">
        <v>88</v>
      </c>
    </row>
    <row r="52" spans="1:8" s="4" customFormat="1" ht="13.5" customHeight="1" thickBot="1" x14ac:dyDescent="0.3">
      <c r="A52" s="46" t="s">
        <v>70</v>
      </c>
      <c r="B52" s="89"/>
      <c r="C52" s="65"/>
      <c r="D52" s="66">
        <f>SUM(D42:D51)</f>
        <v>5440</v>
      </c>
      <c r="E52" s="89"/>
      <c r="F52" s="65"/>
      <c r="G52" s="66">
        <f>SUM(G42:G51)</f>
        <v>163200</v>
      </c>
      <c r="H52" s="119"/>
    </row>
    <row r="53" spans="1:8" s="4" customFormat="1" ht="13.5" customHeight="1" x14ac:dyDescent="0.25">
      <c r="A53" s="111" t="s">
        <v>74</v>
      </c>
      <c r="B53" s="112">
        <f>SUM(B42:B51)</f>
        <v>11</v>
      </c>
      <c r="C53" s="64">
        <f>SUM(D52)</f>
        <v>5440</v>
      </c>
      <c r="D53" s="113">
        <f>SUM(C53/B53)</f>
        <v>494.54545454545456</v>
      </c>
      <c r="E53" s="112">
        <f>SUM(E42:E51)</f>
        <v>330</v>
      </c>
      <c r="F53" s="64"/>
      <c r="G53" s="113"/>
      <c r="H53" s="120" t="s">
        <v>89</v>
      </c>
    </row>
    <row r="54" spans="1:8" s="4" customFormat="1" ht="13.5" customHeight="1" x14ac:dyDescent="0.25">
      <c r="A54" s="111"/>
      <c r="B54" s="112"/>
      <c r="C54" s="64"/>
      <c r="D54" s="113"/>
      <c r="E54" s="112"/>
      <c r="F54" s="64"/>
      <c r="G54" s="113"/>
      <c r="H54" s="120" t="s">
        <v>112</v>
      </c>
    </row>
    <row r="55" spans="1:8" s="4" customFormat="1" ht="13.5" customHeight="1" x14ac:dyDescent="0.25">
      <c r="A55" s="111"/>
      <c r="B55" s="112"/>
      <c r="C55" s="64"/>
      <c r="D55" s="113"/>
      <c r="E55" s="112"/>
      <c r="F55" s="64"/>
      <c r="G55" s="113"/>
      <c r="H55" s="120" t="s">
        <v>103</v>
      </c>
    </row>
    <row r="56" spans="1:8" s="4" customFormat="1" ht="13.5" customHeight="1" x14ac:dyDescent="0.25">
      <c r="A56" s="111"/>
      <c r="B56" s="112"/>
      <c r="C56" s="64" t="s">
        <v>95</v>
      </c>
      <c r="D56" s="113">
        <f>SUM(D41+D51)</f>
        <v>8950</v>
      </c>
      <c r="E56" s="112"/>
      <c r="F56" s="64" t="s">
        <v>93</v>
      </c>
      <c r="G56" s="113">
        <f>SUM(G41+G51)</f>
        <v>268500</v>
      </c>
      <c r="H56" s="120" t="s">
        <v>104</v>
      </c>
    </row>
    <row r="57" spans="1:8" s="4" customFormat="1" ht="13.5" customHeight="1" x14ac:dyDescent="0.25">
      <c r="A57" s="111"/>
      <c r="B57" s="112"/>
      <c r="C57" s="64"/>
      <c r="D57" s="113"/>
      <c r="E57" s="112"/>
      <c r="F57" s="64"/>
      <c r="G57" s="113"/>
      <c r="H57" s="120"/>
    </row>
    <row r="59" spans="1:8" ht="13.8" thickBot="1" x14ac:dyDescent="0.3"/>
    <row r="60" spans="1:8" s="5" customFormat="1" ht="28.2" x14ac:dyDescent="0.25">
      <c r="A60" s="136" t="s">
        <v>107</v>
      </c>
      <c r="B60" s="87"/>
      <c r="C60" s="37"/>
      <c r="D60" s="37"/>
      <c r="E60" s="87"/>
      <c r="F60" s="37"/>
      <c r="G60" s="37"/>
      <c r="H60" s="117"/>
    </row>
    <row r="61" spans="1:8" s="5" customFormat="1" ht="13.5" customHeight="1" x14ac:dyDescent="0.25">
      <c r="A61" s="108"/>
      <c r="B61" s="109"/>
      <c r="C61" s="110"/>
      <c r="D61" s="110" t="s">
        <v>119</v>
      </c>
      <c r="E61" s="109"/>
      <c r="F61" s="110"/>
      <c r="G61" s="110"/>
      <c r="H61" s="117"/>
    </row>
    <row r="62" spans="1:8" s="5" customFormat="1" ht="13.5" customHeight="1" x14ac:dyDescent="0.25">
      <c r="A62" s="108" t="s">
        <v>108</v>
      </c>
      <c r="B62" s="109">
        <v>52</v>
      </c>
      <c r="C62" s="110">
        <v>400</v>
      </c>
      <c r="D62" s="110">
        <f t="shared" ref="D62:D70" si="12">SUM(B62*C62)</f>
        <v>20800</v>
      </c>
      <c r="E62" s="109">
        <v>1560</v>
      </c>
      <c r="F62" s="110"/>
      <c r="G62" s="110">
        <f>SUM(D62*30)</f>
        <v>624000</v>
      </c>
      <c r="H62" s="117"/>
    </row>
    <row r="63" spans="1:8" s="6" customFormat="1" ht="13.5" customHeight="1" x14ac:dyDescent="0.25">
      <c r="A63" s="23" t="s">
        <v>67</v>
      </c>
      <c r="B63" s="88">
        <v>5</v>
      </c>
      <c r="C63" s="63">
        <v>65</v>
      </c>
      <c r="D63" s="64">
        <f t="shared" si="12"/>
        <v>325</v>
      </c>
      <c r="E63" s="109">
        <f t="shared" ref="E63:E72" si="13">SUM(B63*30)</f>
        <v>150</v>
      </c>
      <c r="F63" s="63">
        <v>65</v>
      </c>
      <c r="G63" s="64">
        <f>SUM(E63*F63)</f>
        <v>9750</v>
      </c>
      <c r="H63" s="118" t="s">
        <v>113</v>
      </c>
    </row>
    <row r="64" spans="1:8" s="5" customFormat="1" ht="13.5" customHeight="1" x14ac:dyDescent="0.25">
      <c r="A64" s="23" t="s">
        <v>64</v>
      </c>
      <c r="B64" s="88">
        <v>2</v>
      </c>
      <c r="C64" s="63">
        <v>65</v>
      </c>
      <c r="D64" s="64">
        <f t="shared" si="12"/>
        <v>130</v>
      </c>
      <c r="E64" s="109">
        <f t="shared" si="13"/>
        <v>60</v>
      </c>
      <c r="F64" s="63">
        <v>65</v>
      </c>
      <c r="G64" s="64">
        <f t="shared" ref="G64:G72" si="14">SUM(E64*F64)</f>
        <v>3900</v>
      </c>
      <c r="H64" s="118"/>
    </row>
    <row r="65" spans="1:8" s="5" customFormat="1" ht="13.5" customHeight="1" x14ac:dyDescent="0.25">
      <c r="A65" s="23" t="s">
        <v>77</v>
      </c>
      <c r="B65" s="88">
        <v>36</v>
      </c>
      <c r="C65" s="63">
        <v>65</v>
      </c>
      <c r="D65" s="64">
        <f t="shared" si="12"/>
        <v>2340</v>
      </c>
      <c r="E65" s="109">
        <f t="shared" si="13"/>
        <v>1080</v>
      </c>
      <c r="F65" s="63">
        <v>65</v>
      </c>
      <c r="G65" s="64">
        <f t="shared" si="14"/>
        <v>70200</v>
      </c>
      <c r="H65" s="118"/>
    </row>
    <row r="66" spans="1:8" s="5" customFormat="1" ht="13.5" customHeight="1" x14ac:dyDescent="0.25">
      <c r="A66" s="23" t="s">
        <v>110</v>
      </c>
      <c r="B66" s="88">
        <v>100</v>
      </c>
      <c r="C66" s="63">
        <v>65</v>
      </c>
      <c r="D66" s="64">
        <f t="shared" si="12"/>
        <v>6500</v>
      </c>
      <c r="E66" s="109">
        <f t="shared" si="13"/>
        <v>3000</v>
      </c>
      <c r="F66" s="63">
        <v>65</v>
      </c>
      <c r="G66" s="64">
        <f t="shared" si="14"/>
        <v>195000</v>
      </c>
      <c r="H66" s="118"/>
    </row>
    <row r="67" spans="1:8" s="5" customFormat="1" ht="13.5" customHeight="1" x14ac:dyDescent="0.25">
      <c r="A67" s="23" t="s">
        <v>111</v>
      </c>
      <c r="B67" s="88">
        <v>52</v>
      </c>
      <c r="C67" s="63">
        <v>65</v>
      </c>
      <c r="D67" s="64">
        <f t="shared" si="12"/>
        <v>3380</v>
      </c>
      <c r="E67" s="109">
        <f t="shared" si="13"/>
        <v>1560</v>
      </c>
      <c r="F67" s="63">
        <v>65</v>
      </c>
      <c r="G67" s="64">
        <f t="shared" si="14"/>
        <v>101400</v>
      </c>
      <c r="H67" s="118"/>
    </row>
    <row r="68" spans="1:8" s="5" customFormat="1" ht="13.5" customHeight="1" x14ac:dyDescent="0.25">
      <c r="A68" s="23" t="s">
        <v>109</v>
      </c>
      <c r="B68" s="88">
        <v>110</v>
      </c>
      <c r="C68" s="63">
        <v>65</v>
      </c>
      <c r="D68" s="64">
        <f t="shared" si="12"/>
        <v>7150</v>
      </c>
      <c r="E68" s="109">
        <f t="shared" si="13"/>
        <v>3300</v>
      </c>
      <c r="F68" s="63">
        <v>65</v>
      </c>
      <c r="G68" s="64">
        <f t="shared" si="14"/>
        <v>214500</v>
      </c>
      <c r="H68" s="118"/>
    </row>
    <row r="69" spans="1:8" s="5" customFormat="1" ht="13.5" customHeight="1" x14ac:dyDescent="0.25">
      <c r="A69" s="23" t="s">
        <v>65</v>
      </c>
      <c r="B69" s="88">
        <v>2</v>
      </c>
      <c r="C69" s="63">
        <v>65</v>
      </c>
      <c r="D69" s="64">
        <f t="shared" si="12"/>
        <v>130</v>
      </c>
      <c r="E69" s="109">
        <f t="shared" si="13"/>
        <v>60</v>
      </c>
      <c r="F69" s="63">
        <v>65</v>
      </c>
      <c r="G69" s="64">
        <f t="shared" si="14"/>
        <v>3900</v>
      </c>
      <c r="H69" s="118"/>
    </row>
    <row r="70" spans="1:8" s="5" customFormat="1" ht="13.5" customHeight="1" x14ac:dyDescent="0.25">
      <c r="A70" s="23" t="s">
        <v>66</v>
      </c>
      <c r="B70" s="88">
        <v>2</v>
      </c>
      <c r="C70" s="63">
        <v>65</v>
      </c>
      <c r="D70" s="64">
        <f t="shared" si="12"/>
        <v>130</v>
      </c>
      <c r="E70" s="109">
        <f t="shared" si="13"/>
        <v>60</v>
      </c>
      <c r="F70" s="63">
        <v>65</v>
      </c>
      <c r="G70" s="64">
        <f t="shared" si="14"/>
        <v>3900</v>
      </c>
      <c r="H70" s="118"/>
    </row>
    <row r="71" spans="1:8" s="5" customFormat="1" ht="13.5" customHeight="1" x14ac:dyDescent="0.25">
      <c r="A71" s="23" t="s">
        <v>84</v>
      </c>
      <c r="B71" s="88"/>
      <c r="C71" s="63"/>
      <c r="D71" s="64"/>
      <c r="E71" s="109"/>
      <c r="F71" s="63"/>
      <c r="G71" s="64"/>
      <c r="H71" s="118"/>
    </row>
    <row r="72" spans="1:8" s="5" customFormat="1" ht="13.5" customHeight="1" x14ac:dyDescent="0.25">
      <c r="A72" s="23" t="s">
        <v>86</v>
      </c>
      <c r="B72" s="88">
        <v>1</v>
      </c>
      <c r="C72" s="63">
        <v>65</v>
      </c>
      <c r="D72" s="64">
        <f t="shared" ref="D72" si="15">SUM(B72*C72)</f>
        <v>65</v>
      </c>
      <c r="E72" s="109">
        <f t="shared" si="13"/>
        <v>30</v>
      </c>
      <c r="F72" s="63">
        <v>65</v>
      </c>
      <c r="G72" s="64">
        <f t="shared" si="14"/>
        <v>1950</v>
      </c>
      <c r="H72" s="118"/>
    </row>
    <row r="73" spans="1:8" s="5" customFormat="1" ht="13.5" customHeight="1" x14ac:dyDescent="0.25">
      <c r="A73" s="23" t="s">
        <v>71</v>
      </c>
      <c r="B73" s="88">
        <v>-300</v>
      </c>
      <c r="C73" s="63">
        <v>30</v>
      </c>
      <c r="D73" s="64">
        <f>SUM(C73*B73)</f>
        <v>-9000</v>
      </c>
      <c r="E73" s="109">
        <f t="shared" ref="E73" si="16">SUM(B73*30)</f>
        <v>-9000</v>
      </c>
      <c r="F73" s="63">
        <v>30</v>
      </c>
      <c r="G73" s="64">
        <f>SUM(E73*F73)</f>
        <v>-270000</v>
      </c>
      <c r="H73" s="118"/>
    </row>
    <row r="74" spans="1:8" s="4" customFormat="1" ht="13.5" customHeight="1" thickBot="1" x14ac:dyDescent="0.3">
      <c r="A74" s="46" t="s">
        <v>70</v>
      </c>
      <c r="B74" s="89"/>
      <c r="C74" s="65"/>
      <c r="D74" s="66">
        <f>SUM(D63:D73)</f>
        <v>11150</v>
      </c>
      <c r="E74" s="89"/>
      <c r="F74" s="65"/>
      <c r="G74" s="66">
        <f>SUM(G63:G73)</f>
        <v>334500</v>
      </c>
      <c r="H74" s="119"/>
    </row>
    <row r="75" spans="1:8" s="4" customFormat="1" ht="13.5" customHeight="1" x14ac:dyDescent="0.25">
      <c r="A75" s="111" t="s">
        <v>74</v>
      </c>
      <c r="B75" s="112">
        <f>SUM(B63+B64+B69+B70+B72)</f>
        <v>12</v>
      </c>
      <c r="C75" s="64">
        <f>SUM(D74)</f>
        <v>11150</v>
      </c>
      <c r="D75" s="113">
        <f>SUM(C75/B75)</f>
        <v>929.16666666666663</v>
      </c>
      <c r="E75" s="112">
        <v>360</v>
      </c>
      <c r="F75" s="64"/>
      <c r="G75" s="113"/>
      <c r="H75" s="120" t="s">
        <v>120</v>
      </c>
    </row>
    <row r="76" spans="1:8" s="4" customFormat="1" ht="13.5" customHeight="1" x14ac:dyDescent="0.25">
      <c r="A76" s="111"/>
      <c r="B76" s="112"/>
      <c r="C76" s="64"/>
      <c r="D76" s="113"/>
      <c r="E76" s="112"/>
      <c r="F76" s="64"/>
      <c r="G76" s="113"/>
      <c r="H76" s="120"/>
    </row>
    <row r="77" spans="1:8" s="4" customFormat="1" ht="13.5" customHeight="1" x14ac:dyDescent="0.25">
      <c r="A77" s="111"/>
      <c r="B77" s="112"/>
      <c r="C77" s="64"/>
      <c r="D77" s="113"/>
      <c r="E77" s="112"/>
      <c r="F77" s="64"/>
      <c r="G77" s="113"/>
      <c r="H77" s="120" t="s">
        <v>121</v>
      </c>
    </row>
    <row r="78" spans="1:8" s="4" customFormat="1" ht="13.5" customHeight="1" x14ac:dyDescent="0.25">
      <c r="A78" s="111"/>
      <c r="B78" s="112"/>
      <c r="C78" s="64" t="s">
        <v>95</v>
      </c>
      <c r="D78" s="113">
        <f>SUM(D62+D73)</f>
        <v>11800</v>
      </c>
      <c r="E78" s="112"/>
      <c r="F78" s="64" t="s">
        <v>93</v>
      </c>
      <c r="G78" s="113">
        <f>SUM(G62+G73)</f>
        <v>354000</v>
      </c>
      <c r="H78" s="120" t="s">
        <v>122</v>
      </c>
    </row>
    <row r="79" spans="1:8" s="4" customFormat="1" ht="13.5" customHeight="1" x14ac:dyDescent="0.25">
      <c r="A79" s="111"/>
      <c r="B79" s="112"/>
      <c r="C79" s="64"/>
      <c r="D79" s="113"/>
      <c r="E79" s="112"/>
      <c r="F79" s="64"/>
      <c r="G79" s="113"/>
      <c r="H79" s="120"/>
    </row>
    <row r="80" spans="1:8" s="25" customFormat="1" ht="7.5" customHeight="1" x14ac:dyDescent="0.25">
      <c r="A80" s="48"/>
      <c r="B80" s="90"/>
      <c r="C80" s="50"/>
      <c r="D80" s="49"/>
      <c r="E80" s="90"/>
      <c r="F80" s="50"/>
      <c r="G80" s="49"/>
      <c r="H80" s="121"/>
    </row>
    <row r="81" spans="1:9" s="25" customFormat="1" ht="319.2" customHeight="1" thickBot="1" x14ac:dyDescent="0.3">
      <c r="A81" s="48"/>
      <c r="B81" s="90"/>
      <c r="C81" s="50"/>
      <c r="D81" s="49"/>
      <c r="E81" s="90"/>
      <c r="F81" s="50"/>
      <c r="G81" s="49"/>
      <c r="H81" s="121"/>
    </row>
    <row r="82" spans="1:9" s="5" customFormat="1" ht="13.5" customHeight="1" x14ac:dyDescent="0.25">
      <c r="A82" s="30" t="s">
        <v>9</v>
      </c>
      <c r="B82" s="92"/>
      <c r="C82" s="31"/>
      <c r="D82" s="32"/>
      <c r="E82" s="92"/>
      <c r="F82" s="31"/>
      <c r="G82" s="32"/>
      <c r="H82" s="122"/>
    </row>
    <row r="83" spans="1:9" s="5" customFormat="1" x14ac:dyDescent="0.25">
      <c r="A83" s="51" t="s">
        <v>23</v>
      </c>
      <c r="B83" s="93">
        <v>50</v>
      </c>
      <c r="C83" s="8"/>
      <c r="D83" s="10"/>
      <c r="E83" s="93">
        <v>50</v>
      </c>
      <c r="F83" s="8"/>
      <c r="G83" s="10"/>
      <c r="H83" s="123"/>
    </row>
    <row r="84" spans="1:9" s="4" customFormat="1" x14ac:dyDescent="0.25">
      <c r="A84" s="52" t="s">
        <v>62</v>
      </c>
      <c r="B84" s="93"/>
      <c r="C84" s="53"/>
      <c r="D84" s="7"/>
      <c r="E84" s="93"/>
      <c r="F84" s="53"/>
      <c r="G84" s="7"/>
      <c r="H84" s="124"/>
    </row>
    <row r="85" spans="1:9" s="5" customFormat="1" x14ac:dyDescent="0.25">
      <c r="A85" s="28" t="s">
        <v>36</v>
      </c>
      <c r="B85" s="91"/>
      <c r="C85" s="67">
        <v>23</v>
      </c>
      <c r="D85" s="68">
        <f>C85*B83</f>
        <v>1150</v>
      </c>
      <c r="E85" s="91"/>
      <c r="F85" s="67">
        <v>23</v>
      </c>
      <c r="G85" s="68">
        <f>D85*C83</f>
        <v>0</v>
      </c>
      <c r="H85" s="124"/>
    </row>
    <row r="86" spans="1:9" s="12" customFormat="1" ht="12.75" customHeight="1" x14ac:dyDescent="0.25">
      <c r="A86" s="28" t="s">
        <v>37</v>
      </c>
      <c r="B86" s="94"/>
      <c r="C86" s="67">
        <f>SUM(C84:C85)*0.1</f>
        <v>2.3000000000000003</v>
      </c>
      <c r="D86" s="68">
        <f>C86*B83</f>
        <v>115.00000000000001</v>
      </c>
      <c r="E86" s="94"/>
      <c r="F86" s="67">
        <f>SUM(F84:F85)*0.1</f>
        <v>2.3000000000000003</v>
      </c>
      <c r="G86" s="68">
        <f>D86*C83</f>
        <v>0</v>
      </c>
      <c r="H86" s="125"/>
      <c r="I86" s="11"/>
    </row>
    <row r="87" spans="1:9" s="14" customFormat="1" ht="13.5" customHeight="1" x14ac:dyDescent="0.25">
      <c r="A87" s="28" t="s">
        <v>38</v>
      </c>
      <c r="B87" s="94"/>
      <c r="C87" s="67">
        <f>SUM(C84:C86)*(0.2)</f>
        <v>5.0600000000000005</v>
      </c>
      <c r="D87" s="68">
        <f>C87*B83</f>
        <v>253.00000000000003</v>
      </c>
      <c r="E87" s="94"/>
      <c r="F87" s="67">
        <f>SUM(F84:F86)*(0.2)</f>
        <v>5.0600000000000005</v>
      </c>
      <c r="G87" s="68">
        <f>D87*C83</f>
        <v>0</v>
      </c>
      <c r="H87" s="125"/>
      <c r="I87" s="13"/>
    </row>
    <row r="88" spans="1:9" ht="13.5" customHeight="1" x14ac:dyDescent="0.25">
      <c r="A88" s="54" t="s">
        <v>19</v>
      </c>
      <c r="B88" s="95"/>
      <c r="C88" s="69"/>
      <c r="D88" s="70">
        <f>SUM(D85:D87)</f>
        <v>1518</v>
      </c>
      <c r="E88" s="95"/>
      <c r="F88" s="69"/>
      <c r="G88" s="70">
        <f>SUM(G85:G87)</f>
        <v>0</v>
      </c>
      <c r="H88" s="126"/>
    </row>
    <row r="89" spans="1:9" ht="7.5" customHeight="1" x14ac:dyDescent="0.25">
      <c r="A89" s="55"/>
      <c r="B89" s="93"/>
      <c r="C89" s="9"/>
      <c r="D89" s="9"/>
      <c r="E89" s="93"/>
      <c r="F89" s="9"/>
      <c r="G89" s="9"/>
      <c r="H89" s="124"/>
    </row>
    <row r="90" spans="1:9" s="29" customFormat="1" x14ac:dyDescent="0.25">
      <c r="A90" s="52" t="s">
        <v>8</v>
      </c>
      <c r="B90" s="93"/>
      <c r="C90" s="9"/>
      <c r="D90" s="9"/>
      <c r="E90" s="93"/>
      <c r="F90" s="9"/>
      <c r="G90" s="9"/>
      <c r="H90" s="124"/>
    </row>
    <row r="91" spans="1:9" x14ac:dyDescent="0.25">
      <c r="A91" s="28" t="s">
        <v>39</v>
      </c>
      <c r="B91" s="88">
        <v>1</v>
      </c>
      <c r="C91" s="67">
        <v>300</v>
      </c>
      <c r="D91" s="68">
        <f>SUM(B91*C91)</f>
        <v>300</v>
      </c>
      <c r="E91" s="88">
        <v>1</v>
      </c>
      <c r="F91" s="67">
        <v>300</v>
      </c>
      <c r="G91" s="68">
        <f>SUM(C91*D91)</f>
        <v>90000</v>
      </c>
      <c r="H91" s="124"/>
    </row>
    <row r="92" spans="1:9" x14ac:dyDescent="0.25">
      <c r="A92" s="28" t="s">
        <v>40</v>
      </c>
      <c r="B92" s="88">
        <v>1</v>
      </c>
      <c r="C92" s="67">
        <v>800</v>
      </c>
      <c r="D92" s="68">
        <f>SUM(B92*C92)</f>
        <v>800</v>
      </c>
      <c r="E92" s="88">
        <v>1</v>
      </c>
      <c r="F92" s="67">
        <v>800</v>
      </c>
      <c r="G92" s="68">
        <f>SUM(C92*D92)</f>
        <v>640000</v>
      </c>
      <c r="H92" s="124"/>
    </row>
    <row r="93" spans="1:9" x14ac:dyDescent="0.25">
      <c r="A93" s="28" t="s">
        <v>41</v>
      </c>
      <c r="B93" s="88">
        <v>1</v>
      </c>
      <c r="C93" s="67">
        <v>1200</v>
      </c>
      <c r="D93" s="68">
        <f>SUM(B93*C93)</f>
        <v>1200</v>
      </c>
      <c r="E93" s="88">
        <v>1</v>
      </c>
      <c r="F93" s="67">
        <v>1200</v>
      </c>
      <c r="G93" s="68">
        <f>SUM(C93*D93)</f>
        <v>1440000</v>
      </c>
      <c r="H93" s="124"/>
    </row>
    <row r="94" spans="1:9" x14ac:dyDescent="0.25">
      <c r="A94" s="28" t="s">
        <v>42</v>
      </c>
      <c r="B94" s="88">
        <v>1</v>
      </c>
      <c r="C94" s="67">
        <v>200</v>
      </c>
      <c r="D94" s="68">
        <f>SUM(B94*C94)</f>
        <v>200</v>
      </c>
      <c r="E94" s="88">
        <v>1</v>
      </c>
      <c r="F94" s="67">
        <v>200</v>
      </c>
      <c r="G94" s="68">
        <f>SUM(C94*D94)</f>
        <v>40000</v>
      </c>
      <c r="H94" s="124"/>
    </row>
    <row r="95" spans="1:9" s="29" customFormat="1" ht="13.5" customHeight="1" x14ac:dyDescent="0.25">
      <c r="A95" s="54" t="s">
        <v>20</v>
      </c>
      <c r="B95" s="96"/>
      <c r="C95" s="71"/>
      <c r="D95" s="72">
        <f>SUM(D91:D94)</f>
        <v>2500</v>
      </c>
      <c r="E95" s="96"/>
      <c r="F95" s="71"/>
      <c r="G95" s="72">
        <f>SUM(G91:G94)</f>
        <v>2210000</v>
      </c>
      <c r="H95" s="126"/>
    </row>
    <row r="96" spans="1:9" ht="7.5" customHeight="1" x14ac:dyDescent="0.25">
      <c r="A96" s="15"/>
      <c r="B96" s="97"/>
      <c r="C96" s="10"/>
      <c r="D96" s="10"/>
      <c r="E96" s="97"/>
      <c r="F96" s="10"/>
      <c r="G96" s="10"/>
      <c r="H96" s="124"/>
    </row>
    <row r="97" spans="1:8" s="29" customFormat="1" x14ac:dyDescent="0.25">
      <c r="A97" s="52" t="s">
        <v>1</v>
      </c>
      <c r="B97" s="93"/>
      <c r="C97" s="9"/>
      <c r="D97" s="9"/>
      <c r="E97" s="93"/>
      <c r="F97" s="9"/>
      <c r="G97" s="9"/>
      <c r="H97" s="124"/>
    </row>
    <row r="98" spans="1:8" x14ac:dyDescent="0.25">
      <c r="A98" s="28" t="s">
        <v>43</v>
      </c>
      <c r="B98" s="88">
        <v>1</v>
      </c>
      <c r="C98" s="67">
        <v>0</v>
      </c>
      <c r="D98" s="68">
        <f t="shared" ref="D98:D105" si="17">C98*B98</f>
        <v>0</v>
      </c>
      <c r="E98" s="88">
        <v>1</v>
      </c>
      <c r="F98" s="67">
        <v>0</v>
      </c>
      <c r="G98" s="68">
        <f t="shared" ref="G98:G105" si="18">D98*C98</f>
        <v>0</v>
      </c>
      <c r="H98" s="124" t="s">
        <v>7</v>
      </c>
    </row>
    <row r="99" spans="1:8" x14ac:dyDescent="0.25">
      <c r="A99" s="28" t="s">
        <v>44</v>
      </c>
      <c r="B99" s="88">
        <v>1</v>
      </c>
      <c r="C99" s="67">
        <v>0</v>
      </c>
      <c r="D99" s="68">
        <f t="shared" si="17"/>
        <v>0</v>
      </c>
      <c r="E99" s="88">
        <v>1</v>
      </c>
      <c r="F99" s="67">
        <v>0</v>
      </c>
      <c r="G99" s="68">
        <f t="shared" si="18"/>
        <v>0</v>
      </c>
      <c r="H99" s="124" t="s">
        <v>7</v>
      </c>
    </row>
    <row r="100" spans="1:8" x14ac:dyDescent="0.25">
      <c r="A100" s="28" t="s">
        <v>45</v>
      </c>
      <c r="B100" s="88">
        <v>1</v>
      </c>
      <c r="C100" s="67">
        <v>45</v>
      </c>
      <c r="D100" s="68">
        <f t="shared" si="17"/>
        <v>45</v>
      </c>
      <c r="E100" s="88">
        <v>1</v>
      </c>
      <c r="F100" s="67">
        <v>45</v>
      </c>
      <c r="G100" s="68">
        <f t="shared" si="18"/>
        <v>2025</v>
      </c>
      <c r="H100" s="124"/>
    </row>
    <row r="101" spans="1:8" x14ac:dyDescent="0.25">
      <c r="A101" s="28" t="s">
        <v>46</v>
      </c>
      <c r="B101" s="88">
        <v>1</v>
      </c>
      <c r="C101" s="67">
        <v>12</v>
      </c>
      <c r="D101" s="68">
        <f t="shared" si="17"/>
        <v>12</v>
      </c>
      <c r="E101" s="88">
        <v>1</v>
      </c>
      <c r="F101" s="67">
        <v>12</v>
      </c>
      <c r="G101" s="68">
        <f t="shared" si="18"/>
        <v>144</v>
      </c>
      <c r="H101" s="124"/>
    </row>
    <row r="102" spans="1:8" x14ac:dyDescent="0.25">
      <c r="A102" s="28" t="s">
        <v>47</v>
      </c>
      <c r="B102" s="88">
        <v>1</v>
      </c>
      <c r="C102" s="67">
        <v>0</v>
      </c>
      <c r="D102" s="68">
        <f t="shared" si="17"/>
        <v>0</v>
      </c>
      <c r="E102" s="88">
        <v>1</v>
      </c>
      <c r="F102" s="67">
        <v>0</v>
      </c>
      <c r="G102" s="68">
        <f t="shared" si="18"/>
        <v>0</v>
      </c>
      <c r="H102" s="124" t="s">
        <v>7</v>
      </c>
    </row>
    <row r="103" spans="1:8" x14ac:dyDescent="0.25">
      <c r="A103" s="28" t="s">
        <v>48</v>
      </c>
      <c r="B103" s="88">
        <v>1</v>
      </c>
      <c r="C103" s="67">
        <v>0</v>
      </c>
      <c r="D103" s="68">
        <f t="shared" si="17"/>
        <v>0</v>
      </c>
      <c r="E103" s="88">
        <v>1</v>
      </c>
      <c r="F103" s="67">
        <v>0</v>
      </c>
      <c r="G103" s="68">
        <f t="shared" si="18"/>
        <v>0</v>
      </c>
      <c r="H103" s="124" t="s">
        <v>7</v>
      </c>
    </row>
    <row r="104" spans="1:8" x14ac:dyDescent="0.25">
      <c r="A104" s="28" t="s">
        <v>49</v>
      </c>
      <c r="B104" s="88">
        <v>1</v>
      </c>
      <c r="C104" s="67">
        <v>0</v>
      </c>
      <c r="D104" s="68">
        <f t="shared" si="17"/>
        <v>0</v>
      </c>
      <c r="E104" s="88">
        <v>1</v>
      </c>
      <c r="F104" s="67">
        <v>0</v>
      </c>
      <c r="G104" s="68">
        <f t="shared" si="18"/>
        <v>0</v>
      </c>
      <c r="H104" s="124" t="s">
        <v>7</v>
      </c>
    </row>
    <row r="105" spans="1:8" x14ac:dyDescent="0.25">
      <c r="A105" s="28" t="s">
        <v>50</v>
      </c>
      <c r="B105" s="88">
        <v>1</v>
      </c>
      <c r="C105" s="67">
        <v>300</v>
      </c>
      <c r="D105" s="68">
        <f t="shared" si="17"/>
        <v>300</v>
      </c>
      <c r="E105" s="88">
        <v>1</v>
      </c>
      <c r="F105" s="67">
        <v>300</v>
      </c>
      <c r="G105" s="68">
        <f t="shared" si="18"/>
        <v>90000</v>
      </c>
      <c r="H105" s="124"/>
    </row>
    <row r="106" spans="1:8" x14ac:dyDescent="0.25">
      <c r="A106" s="28" t="s">
        <v>51</v>
      </c>
      <c r="B106" s="91"/>
      <c r="C106" s="67">
        <f>SUM(C98:C105)*(0.088)</f>
        <v>31.415999999999997</v>
      </c>
      <c r="D106" s="68">
        <f>SUM(D98:D105)*(0.088)</f>
        <v>31.415999999999997</v>
      </c>
      <c r="E106" s="91"/>
      <c r="F106" s="67">
        <f>SUM(F98:F105)*(0.088)</f>
        <v>31.415999999999997</v>
      </c>
      <c r="G106" s="68">
        <f>SUM(G98:G105)*(0.088)</f>
        <v>8110.8719999999994</v>
      </c>
      <c r="H106" s="124"/>
    </row>
    <row r="107" spans="1:8" x14ac:dyDescent="0.25">
      <c r="A107" s="54" t="s">
        <v>2</v>
      </c>
      <c r="B107" s="95"/>
      <c r="C107" s="71"/>
      <c r="D107" s="72">
        <f>SUM(D98:D106)</f>
        <v>388.416</v>
      </c>
      <c r="E107" s="95"/>
      <c r="F107" s="71"/>
      <c r="G107" s="72">
        <f>SUM(G98:G106)</f>
        <v>100279.872</v>
      </c>
      <c r="H107" s="126"/>
    </row>
    <row r="108" spans="1:8" ht="7.5" customHeight="1" x14ac:dyDescent="0.25">
      <c r="A108" s="55"/>
      <c r="B108" s="93"/>
      <c r="C108" s="10"/>
      <c r="D108" s="10"/>
      <c r="E108" s="93"/>
      <c r="F108" s="10"/>
      <c r="G108" s="10"/>
      <c r="H108" s="124"/>
    </row>
    <row r="109" spans="1:8" x14ac:dyDescent="0.25">
      <c r="A109" s="52" t="s">
        <v>3</v>
      </c>
      <c r="B109" s="93"/>
      <c r="C109" s="9"/>
      <c r="D109" s="9"/>
      <c r="E109" s="93"/>
      <c r="F109" s="9"/>
      <c r="G109" s="9"/>
      <c r="H109" s="124"/>
    </row>
    <row r="110" spans="1:8" s="16" customFormat="1" ht="30" customHeight="1" x14ac:dyDescent="0.25">
      <c r="A110" s="33" t="s">
        <v>58</v>
      </c>
      <c r="B110" s="91"/>
      <c r="C110" s="67">
        <v>834</v>
      </c>
      <c r="D110" s="68">
        <f>C110</f>
        <v>834</v>
      </c>
      <c r="E110" s="91"/>
      <c r="F110" s="67">
        <v>834</v>
      </c>
      <c r="G110" s="68">
        <f>D110</f>
        <v>834</v>
      </c>
      <c r="H110" s="118"/>
    </row>
    <row r="111" spans="1:8" s="16" customFormat="1" x14ac:dyDescent="0.25">
      <c r="A111" s="33" t="s">
        <v>52</v>
      </c>
      <c r="B111" s="91"/>
      <c r="C111" s="67">
        <v>600</v>
      </c>
      <c r="D111" s="68">
        <f>C111</f>
        <v>600</v>
      </c>
      <c r="E111" s="91"/>
      <c r="F111" s="67">
        <v>600</v>
      </c>
      <c r="G111" s="68">
        <f>D111</f>
        <v>600</v>
      </c>
      <c r="H111" s="118"/>
    </row>
    <row r="112" spans="1:8" s="16" customFormat="1" x14ac:dyDescent="0.25">
      <c r="A112" s="33" t="s">
        <v>53</v>
      </c>
      <c r="B112" s="91" t="s">
        <v>55</v>
      </c>
      <c r="C112" s="67">
        <v>200</v>
      </c>
      <c r="D112" s="68">
        <f>C112</f>
        <v>200</v>
      </c>
      <c r="E112" s="91" t="s">
        <v>55</v>
      </c>
      <c r="F112" s="67">
        <v>200</v>
      </c>
      <c r="G112" s="68">
        <f>D112</f>
        <v>200</v>
      </c>
      <c r="H112" s="118" t="s">
        <v>35</v>
      </c>
    </row>
    <row r="113" spans="1:9" s="16" customFormat="1" x14ac:dyDescent="0.25">
      <c r="A113" s="33" t="s">
        <v>54</v>
      </c>
      <c r="B113" s="91"/>
      <c r="C113" s="67">
        <v>100</v>
      </c>
      <c r="D113" s="68">
        <f>C113</f>
        <v>100</v>
      </c>
      <c r="E113" s="91"/>
      <c r="F113" s="67">
        <v>100</v>
      </c>
      <c r="G113" s="68">
        <f>D113</f>
        <v>100</v>
      </c>
      <c r="H113" s="118"/>
    </row>
    <row r="114" spans="1:9" s="29" customFormat="1" x14ac:dyDescent="0.25">
      <c r="A114" s="54" t="s">
        <v>4</v>
      </c>
      <c r="B114" s="95"/>
      <c r="C114" s="69"/>
      <c r="D114" s="70">
        <f>SUM(D110:D113)</f>
        <v>1734</v>
      </c>
      <c r="E114" s="95"/>
      <c r="F114" s="69"/>
      <c r="G114" s="70">
        <f>SUM(G110:G113)</f>
        <v>1734</v>
      </c>
      <c r="H114" s="126"/>
    </row>
    <row r="115" spans="1:9" s="34" customFormat="1" ht="7.5" customHeight="1" x14ac:dyDescent="0.25">
      <c r="A115" s="55"/>
      <c r="B115" s="98"/>
      <c r="C115" s="56"/>
      <c r="D115" s="10"/>
      <c r="E115" s="98"/>
      <c r="F115" s="56"/>
      <c r="G115" s="10"/>
      <c r="H115" s="127"/>
      <c r="I115" s="29"/>
    </row>
    <row r="116" spans="1:9" x14ac:dyDescent="0.25">
      <c r="A116" s="52" t="s">
        <v>5</v>
      </c>
      <c r="B116" s="99">
        <v>0</v>
      </c>
      <c r="C116" s="10"/>
      <c r="D116" s="24"/>
      <c r="E116" s="99">
        <v>0</v>
      </c>
      <c r="F116" s="10"/>
      <c r="G116" s="24"/>
      <c r="H116" s="124"/>
    </row>
    <row r="117" spans="1:9" x14ac:dyDescent="0.25">
      <c r="A117" s="33" t="s">
        <v>56</v>
      </c>
      <c r="B117" s="88">
        <v>25</v>
      </c>
      <c r="C117" s="67">
        <v>10</v>
      </c>
      <c r="D117" s="68">
        <f>C117*B117</f>
        <v>250</v>
      </c>
      <c r="E117" s="88">
        <v>25</v>
      </c>
      <c r="F117" s="67">
        <v>10</v>
      </c>
      <c r="G117" s="68">
        <f>D117*C117</f>
        <v>2500</v>
      </c>
      <c r="H117" s="118" t="s">
        <v>22</v>
      </c>
    </row>
    <row r="118" spans="1:9" x14ac:dyDescent="0.25">
      <c r="A118" s="33" t="s">
        <v>57</v>
      </c>
      <c r="B118" s="88">
        <v>25</v>
      </c>
      <c r="C118" s="67">
        <v>5</v>
      </c>
      <c r="D118" s="68">
        <f>C118*B118</f>
        <v>125</v>
      </c>
      <c r="E118" s="88">
        <v>25</v>
      </c>
      <c r="F118" s="67">
        <v>5</v>
      </c>
      <c r="G118" s="68">
        <f>D118*C118</f>
        <v>625</v>
      </c>
      <c r="H118" s="118" t="s">
        <v>22</v>
      </c>
    </row>
    <row r="119" spans="1:9" s="29" customFormat="1" x14ac:dyDescent="0.25">
      <c r="A119" s="57" t="s">
        <v>6</v>
      </c>
      <c r="B119" s="100"/>
      <c r="C119" s="73"/>
      <c r="D119" s="74">
        <f>SUM(D117:D118)</f>
        <v>375</v>
      </c>
      <c r="E119" s="100"/>
      <c r="F119" s="73"/>
      <c r="G119" s="74">
        <f>SUM(G117:G118)</f>
        <v>3125</v>
      </c>
      <c r="H119" s="124"/>
    </row>
    <row r="120" spans="1:9" ht="7.5" customHeight="1" x14ac:dyDescent="0.25">
      <c r="A120" s="15"/>
      <c r="B120" s="93"/>
      <c r="C120" s="10"/>
      <c r="D120" s="21"/>
      <c r="E120" s="93"/>
      <c r="F120" s="10"/>
      <c r="G120" s="21"/>
      <c r="H120" s="124"/>
    </row>
    <row r="121" spans="1:9" s="38" customFormat="1" ht="15.75" customHeight="1" thickBot="1" x14ac:dyDescent="0.3">
      <c r="A121" s="58" t="s">
        <v>28</v>
      </c>
      <c r="B121" s="89"/>
      <c r="C121" s="47"/>
      <c r="D121" s="75">
        <f>SUM(D88+D95+D107+D114+D119)</f>
        <v>6515.4160000000002</v>
      </c>
      <c r="E121" s="89"/>
      <c r="F121" s="47"/>
      <c r="G121" s="75">
        <f>SUM(G88+G95+G107+G114+G119)</f>
        <v>2315138.872</v>
      </c>
      <c r="H121" s="128"/>
    </row>
    <row r="122" spans="1:9" s="16" customFormat="1" ht="7.5" customHeight="1" x14ac:dyDescent="0.25">
      <c r="A122" s="59"/>
      <c r="B122" s="93"/>
      <c r="C122" s="10"/>
      <c r="D122" s="10"/>
      <c r="E122" s="93"/>
      <c r="F122" s="10"/>
      <c r="G122" s="10"/>
      <c r="H122" s="118"/>
    </row>
    <row r="123" spans="1:9" x14ac:dyDescent="0.25">
      <c r="A123" s="60" t="s">
        <v>32</v>
      </c>
      <c r="B123" s="93">
        <f>D121/B83</f>
        <v>130.30832000000001</v>
      </c>
      <c r="C123" s="9"/>
      <c r="D123" s="9"/>
      <c r="E123" s="93">
        <f>G121/E83</f>
        <v>46302.777439999998</v>
      </c>
      <c r="F123" s="9"/>
      <c r="G123" s="9"/>
      <c r="H123" s="124"/>
    </row>
    <row r="124" spans="1:9" ht="13.8" thickBot="1" x14ac:dyDescent="0.3">
      <c r="A124" s="17"/>
      <c r="B124" s="101"/>
      <c r="C124" s="18"/>
      <c r="D124" s="18"/>
      <c r="E124" s="101"/>
      <c r="F124" s="18"/>
      <c r="G124" s="18"/>
      <c r="H124" s="129"/>
    </row>
    <row r="125" spans="1:9" x14ac:dyDescent="0.25">
      <c r="A125" s="41" t="s">
        <v>10</v>
      </c>
      <c r="B125" s="102"/>
      <c r="C125" s="42"/>
      <c r="D125" s="42"/>
      <c r="E125" s="102"/>
      <c r="F125" s="42"/>
      <c r="G125" s="42"/>
      <c r="H125" s="122"/>
    </row>
    <row r="126" spans="1:9" x14ac:dyDescent="0.25">
      <c r="A126" s="40" t="s">
        <v>59</v>
      </c>
      <c r="B126" s="103">
        <v>50</v>
      </c>
      <c r="C126" s="76">
        <v>8</v>
      </c>
      <c r="D126" s="77">
        <f>SUM(B126*C126)</f>
        <v>400</v>
      </c>
      <c r="E126" s="103">
        <v>50</v>
      </c>
      <c r="F126" s="76">
        <v>8</v>
      </c>
      <c r="G126" s="77">
        <f>SUM(C126*D126)</f>
        <v>3200</v>
      </c>
      <c r="H126" s="130"/>
    </row>
    <row r="127" spans="1:9" x14ac:dyDescent="0.25">
      <c r="A127" s="40" t="s">
        <v>60</v>
      </c>
      <c r="B127" s="103">
        <v>300</v>
      </c>
      <c r="C127" s="76">
        <v>3</v>
      </c>
      <c r="D127" s="77">
        <f>SUM(B127*C127)</f>
        <v>900</v>
      </c>
      <c r="E127" s="103">
        <v>300</v>
      </c>
      <c r="F127" s="76">
        <v>3</v>
      </c>
      <c r="G127" s="77">
        <f>SUM(C127*D127)</f>
        <v>2700</v>
      </c>
      <c r="H127" s="130"/>
    </row>
    <row r="128" spans="1:9" x14ac:dyDescent="0.25">
      <c r="A128" s="40" t="s">
        <v>61</v>
      </c>
      <c r="B128" s="103">
        <v>200</v>
      </c>
      <c r="C128" s="76">
        <v>2.5</v>
      </c>
      <c r="D128" s="77">
        <f>SUM(B128*C128)</f>
        <v>500</v>
      </c>
      <c r="E128" s="103">
        <v>200</v>
      </c>
      <c r="F128" s="76">
        <v>2.5</v>
      </c>
      <c r="G128" s="77">
        <f>SUM(C128*D128)</f>
        <v>1250</v>
      </c>
      <c r="H128" s="130"/>
    </row>
    <row r="129" spans="1:8" x14ac:dyDescent="0.25">
      <c r="A129" s="17"/>
      <c r="B129" s="104"/>
      <c r="C129" s="78"/>
      <c r="D129" s="77"/>
      <c r="E129" s="104"/>
      <c r="F129" s="78"/>
      <c r="G129" s="77"/>
      <c r="H129" s="130"/>
    </row>
    <row r="130" spans="1:8" s="29" customFormat="1" ht="17.25" customHeight="1" thickBot="1" x14ac:dyDescent="0.3">
      <c r="A130" s="61" t="s">
        <v>29</v>
      </c>
      <c r="B130" s="105"/>
      <c r="C130" s="79"/>
      <c r="D130" s="80">
        <f>SUM(D126:D129)</f>
        <v>1800</v>
      </c>
      <c r="E130" s="105"/>
      <c r="F130" s="79"/>
      <c r="G130" s="80">
        <f>SUM(G126:G129)</f>
        <v>7150</v>
      </c>
      <c r="H130" s="131"/>
    </row>
    <row r="131" spans="1:8" ht="7.5" customHeight="1" thickBot="1" x14ac:dyDescent="0.3">
      <c r="A131" s="17"/>
      <c r="B131" s="101"/>
      <c r="C131" s="18"/>
      <c r="D131" s="18"/>
      <c r="E131" s="101"/>
      <c r="F131" s="18"/>
      <c r="G131" s="18"/>
      <c r="H131" s="129"/>
    </row>
    <row r="132" spans="1:8" x14ac:dyDescent="0.25">
      <c r="A132" s="41" t="s">
        <v>11</v>
      </c>
      <c r="B132" s="102"/>
      <c r="C132" s="42"/>
      <c r="D132" s="42"/>
      <c r="E132" s="102"/>
      <c r="F132" s="42"/>
      <c r="G132" s="42"/>
      <c r="H132" s="122"/>
    </row>
    <row r="133" spans="1:8" x14ac:dyDescent="0.25">
      <c r="A133" s="43" t="s">
        <v>33</v>
      </c>
      <c r="B133" s="103">
        <v>5000</v>
      </c>
      <c r="C133" s="81">
        <v>0.15</v>
      </c>
      <c r="D133" s="77">
        <f>SUM(B133*C133)</f>
        <v>750</v>
      </c>
      <c r="E133" s="103">
        <v>5000</v>
      </c>
      <c r="F133" s="81">
        <v>0.15</v>
      </c>
      <c r="G133" s="77">
        <f t="shared" ref="G133:G140" si="19">SUM(C133*D133)</f>
        <v>112.5</v>
      </c>
      <c r="H133" s="132"/>
    </row>
    <row r="134" spans="1:8" x14ac:dyDescent="0.25">
      <c r="A134" s="43" t="s">
        <v>14</v>
      </c>
      <c r="B134" s="103">
        <v>15000</v>
      </c>
      <c r="C134" s="81">
        <v>0.04</v>
      </c>
      <c r="D134" s="77">
        <f t="shared" ref="D134:D140" si="20">SUM(B134*C134)</f>
        <v>600</v>
      </c>
      <c r="E134" s="103">
        <v>15000</v>
      </c>
      <c r="F134" s="81">
        <v>0.04</v>
      </c>
      <c r="G134" s="77">
        <f t="shared" si="19"/>
        <v>24</v>
      </c>
      <c r="H134" s="132"/>
    </row>
    <row r="135" spans="1:8" x14ac:dyDescent="0.25">
      <c r="A135" s="43" t="s">
        <v>15</v>
      </c>
      <c r="B135" s="103">
        <v>15000</v>
      </c>
      <c r="C135" s="81">
        <v>0.03</v>
      </c>
      <c r="D135" s="77">
        <f t="shared" si="20"/>
        <v>450</v>
      </c>
      <c r="E135" s="103">
        <v>15000</v>
      </c>
      <c r="F135" s="81">
        <v>0.03</v>
      </c>
      <c r="G135" s="77">
        <f t="shared" si="19"/>
        <v>13.5</v>
      </c>
      <c r="H135" s="132"/>
    </row>
    <row r="136" spans="1:8" x14ac:dyDescent="0.25">
      <c r="A136" s="43" t="s">
        <v>27</v>
      </c>
      <c r="B136" s="103">
        <v>2</v>
      </c>
      <c r="C136" s="81">
        <v>600</v>
      </c>
      <c r="D136" s="77">
        <f t="shared" si="20"/>
        <v>1200</v>
      </c>
      <c r="E136" s="103">
        <v>2</v>
      </c>
      <c r="F136" s="81">
        <v>600</v>
      </c>
      <c r="G136" s="77">
        <f t="shared" si="19"/>
        <v>720000</v>
      </c>
      <c r="H136" s="132"/>
    </row>
    <row r="137" spans="1:8" x14ac:dyDescent="0.25">
      <c r="A137" s="40" t="s">
        <v>13</v>
      </c>
      <c r="B137" s="103">
        <v>4</v>
      </c>
      <c r="C137" s="76">
        <v>300</v>
      </c>
      <c r="D137" s="77">
        <f t="shared" si="20"/>
        <v>1200</v>
      </c>
      <c r="E137" s="103">
        <v>4</v>
      </c>
      <c r="F137" s="76">
        <v>300</v>
      </c>
      <c r="G137" s="77">
        <f t="shared" si="19"/>
        <v>360000</v>
      </c>
      <c r="H137" s="130"/>
    </row>
    <row r="138" spans="1:8" x14ac:dyDescent="0.25">
      <c r="A138" s="40" t="s">
        <v>34</v>
      </c>
      <c r="B138" s="103">
        <v>6</v>
      </c>
      <c r="C138" s="76">
        <v>220</v>
      </c>
      <c r="D138" s="77">
        <f t="shared" si="20"/>
        <v>1320</v>
      </c>
      <c r="E138" s="103">
        <v>6</v>
      </c>
      <c r="F138" s="76">
        <v>220</v>
      </c>
      <c r="G138" s="77">
        <f t="shared" si="19"/>
        <v>290400</v>
      </c>
      <c r="H138" s="130"/>
    </row>
    <row r="139" spans="1:8" x14ac:dyDescent="0.25">
      <c r="A139" s="40" t="s">
        <v>16</v>
      </c>
      <c r="B139" s="103">
        <v>2</v>
      </c>
      <c r="C139" s="76">
        <v>556</v>
      </c>
      <c r="D139" s="77">
        <f t="shared" si="20"/>
        <v>1112</v>
      </c>
      <c r="E139" s="103">
        <v>2</v>
      </c>
      <c r="F139" s="76">
        <v>556</v>
      </c>
      <c r="G139" s="77">
        <f t="shared" si="19"/>
        <v>618272</v>
      </c>
      <c r="H139" s="130"/>
    </row>
    <row r="140" spans="1:8" x14ac:dyDescent="0.25">
      <c r="A140" s="40" t="s">
        <v>24</v>
      </c>
      <c r="B140" s="103">
        <v>3</v>
      </c>
      <c r="C140" s="76">
        <v>125</v>
      </c>
      <c r="D140" s="77">
        <f t="shared" si="20"/>
        <v>375</v>
      </c>
      <c r="E140" s="103">
        <v>3</v>
      </c>
      <c r="F140" s="76">
        <v>125</v>
      </c>
      <c r="G140" s="77">
        <f t="shared" si="19"/>
        <v>46875</v>
      </c>
      <c r="H140" s="130"/>
    </row>
    <row r="141" spans="1:8" x14ac:dyDescent="0.25">
      <c r="A141" s="19"/>
      <c r="B141" s="101"/>
      <c r="C141" s="82"/>
      <c r="D141" s="83"/>
      <c r="E141" s="101"/>
      <c r="F141" s="82"/>
      <c r="G141" s="83"/>
      <c r="H141" s="129"/>
    </row>
    <row r="142" spans="1:8" s="29" customFormat="1" ht="17.25" customHeight="1" thickBot="1" x14ac:dyDescent="0.3">
      <c r="A142" s="61" t="s">
        <v>30</v>
      </c>
      <c r="B142" s="105"/>
      <c r="C142" s="79"/>
      <c r="D142" s="80">
        <f>SUM(D133:D141)</f>
        <v>7007</v>
      </c>
      <c r="E142" s="105"/>
      <c r="F142" s="79"/>
      <c r="G142" s="80">
        <f>SUM(G133:G141)</f>
        <v>2035697</v>
      </c>
      <c r="H142" s="131"/>
    </row>
    <row r="143" spans="1:8" ht="12.75" customHeight="1" x14ac:dyDescent="0.25">
      <c r="A143" s="19"/>
      <c r="B143" s="101"/>
      <c r="C143" s="18"/>
      <c r="D143" s="18"/>
      <c r="E143" s="101"/>
      <c r="F143" s="18"/>
      <c r="G143" s="18"/>
      <c r="H143" s="129"/>
    </row>
    <row r="144" spans="1:8" x14ac:dyDescent="0.25">
      <c r="A144" s="39" t="s">
        <v>12</v>
      </c>
      <c r="B144" s="106"/>
      <c r="C144" s="20"/>
      <c r="D144" s="20"/>
      <c r="E144" s="106"/>
      <c r="F144" s="20"/>
      <c r="G144" s="20"/>
      <c r="H144" s="122"/>
    </row>
    <row r="145" spans="1:8" x14ac:dyDescent="0.25">
      <c r="A145" s="40" t="s">
        <v>25</v>
      </c>
      <c r="B145" s="103">
        <v>3</v>
      </c>
      <c r="C145" s="76">
        <v>200</v>
      </c>
      <c r="D145" s="77">
        <f>SUM(B145*C145)</f>
        <v>600</v>
      </c>
      <c r="E145" s="103">
        <v>3</v>
      </c>
      <c r="F145" s="76">
        <v>200</v>
      </c>
      <c r="G145" s="77">
        <f>SUM(C145*D145)</f>
        <v>120000</v>
      </c>
      <c r="H145" s="130"/>
    </row>
    <row r="146" spans="1:8" x14ac:dyDescent="0.25">
      <c r="A146" s="40" t="s">
        <v>11</v>
      </c>
      <c r="B146" s="103">
        <v>4</v>
      </c>
      <c r="C146" s="76">
        <v>200</v>
      </c>
      <c r="D146" s="77">
        <f>SUM(B146*C146)</f>
        <v>800</v>
      </c>
      <c r="E146" s="103">
        <v>4</v>
      </c>
      <c r="F146" s="76">
        <v>200</v>
      </c>
      <c r="G146" s="77">
        <f>SUM(C146*D146)</f>
        <v>160000</v>
      </c>
      <c r="H146" s="130"/>
    </row>
    <row r="147" spans="1:8" x14ac:dyDescent="0.25">
      <c r="A147" s="40" t="s">
        <v>26</v>
      </c>
      <c r="B147" s="103">
        <v>6</v>
      </c>
      <c r="C147" s="76">
        <v>200</v>
      </c>
      <c r="D147" s="77">
        <f>SUM(B147*C147)</f>
        <v>1200</v>
      </c>
      <c r="E147" s="103">
        <v>6</v>
      </c>
      <c r="F147" s="76">
        <v>200</v>
      </c>
      <c r="G147" s="77">
        <f>SUM(C147*D147)</f>
        <v>240000</v>
      </c>
      <c r="H147" s="130"/>
    </row>
    <row r="148" spans="1:8" x14ac:dyDescent="0.25">
      <c r="A148" s="40" t="s">
        <v>17</v>
      </c>
      <c r="B148" s="103">
        <v>3</v>
      </c>
      <c r="C148" s="76">
        <v>200</v>
      </c>
      <c r="D148" s="77">
        <f>SUM(B148*C148)</f>
        <v>600</v>
      </c>
      <c r="E148" s="103">
        <v>3</v>
      </c>
      <c r="F148" s="76">
        <v>200</v>
      </c>
      <c r="G148" s="77">
        <f>SUM(C148*D148)</f>
        <v>120000</v>
      </c>
      <c r="H148" s="130"/>
    </row>
    <row r="149" spans="1:8" x14ac:dyDescent="0.25">
      <c r="A149" s="19"/>
      <c r="B149" s="104"/>
      <c r="C149" s="78"/>
      <c r="D149" s="77"/>
      <c r="E149" s="104"/>
      <c r="F149" s="78"/>
      <c r="G149" s="77"/>
      <c r="H149" s="130"/>
    </row>
    <row r="150" spans="1:8" s="29" customFormat="1" ht="17.25" customHeight="1" thickBot="1" x14ac:dyDescent="0.3">
      <c r="A150" s="62" t="s">
        <v>31</v>
      </c>
      <c r="B150" s="105"/>
      <c r="C150" s="79"/>
      <c r="D150" s="80">
        <f>SUM(D145:D149)</f>
        <v>3200</v>
      </c>
      <c r="E150" s="105"/>
      <c r="F150" s="79"/>
      <c r="G150" s="80">
        <f>SUM(G145:G149)</f>
        <v>640000</v>
      </c>
      <c r="H150" s="131"/>
    </row>
    <row r="151" spans="1:8" ht="13.8" thickBot="1" x14ac:dyDescent="0.3">
      <c r="A151" s="17"/>
      <c r="B151" s="101"/>
      <c r="C151" s="18"/>
      <c r="D151" s="18"/>
      <c r="E151" s="101"/>
      <c r="F151" s="18"/>
      <c r="G151" s="18"/>
      <c r="H151" s="129"/>
    </row>
    <row r="152" spans="1:8" ht="24.75" customHeight="1" thickTop="1" thickBot="1" x14ac:dyDescent="0.3">
      <c r="A152" s="137" t="s">
        <v>21</v>
      </c>
      <c r="B152" s="138"/>
      <c r="C152" s="44"/>
      <c r="D152" s="45" t="e">
        <f>SUM(D16+#REF!+#REF!+D121+D130+D142+D150)</f>
        <v>#REF!</v>
      </c>
      <c r="E152" s="45"/>
      <c r="F152" s="44"/>
      <c r="G152" s="45" t="e">
        <f>SUM(G16+#REF!+#REF!+G121+G130+G142+G150)</f>
        <v>#REF!</v>
      </c>
      <c r="H152" s="133"/>
    </row>
    <row r="153" spans="1:8" ht="13.8" thickTop="1" x14ac:dyDescent="0.25">
      <c r="A153" s="17"/>
    </row>
    <row r="154" spans="1:8" x14ac:dyDescent="0.25">
      <c r="A154" s="17"/>
    </row>
    <row r="156" spans="1:8" x14ac:dyDescent="0.25">
      <c r="D156" s="18"/>
      <c r="G156" s="18"/>
    </row>
  </sheetData>
  <mergeCells count="1">
    <mergeCell ref="A152:B152"/>
  </mergeCells>
  <phoneticPr fontId="2" type="noConversion"/>
  <pageMargins left="1.2" right="0.25" top="0.36" bottom="0.33" header="0.17" footer="0.17"/>
  <pageSetup scale="90" orientation="landscape" horizontalDpi="300" verticalDpi="300" r:id="rId1"/>
  <headerFooter alignWithMargins="0">
    <oddHeader>&amp;C&amp;A</oddHeader>
    <oddFooter>&amp;LConfidential &amp; Proprietary&amp;R&amp;8Page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"/>
  <sheetViews>
    <sheetView topLeftCell="A2" workbookViewId="0">
      <selection activeCell="C25" sqref="C25"/>
    </sheetView>
  </sheetViews>
  <sheetFormatPr defaultRowHeight="13.2" x14ac:dyDescent="0.25"/>
  <sheetData/>
  <phoneticPr fontId="2" type="noConversion"/>
  <pageMargins left="1.28" right="0.75" top="1.39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contractors staff 1</vt:lpstr>
      <vt:lpstr>Marketing Budget Plan</vt:lpstr>
      <vt:lpstr>Budget Plan Chart</vt:lpstr>
      <vt:lpstr>Sheet1</vt:lpstr>
      <vt:lpstr>'Budget Plan Chart'!Print_Area</vt:lpstr>
      <vt:lpstr>'contractors staff 1'!Print_Area</vt:lpstr>
      <vt:lpstr>'Marketing Budget Plan'!Print_Area</vt:lpstr>
      <vt:lpstr>'contractors staff 1'!Print_Titles</vt:lpstr>
      <vt:lpstr>'Marketing Budget Plan'!Print_Titles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Trotman</dc:creator>
  <cp:lastModifiedBy>Rochelle Trotman</cp:lastModifiedBy>
  <cp:lastPrinted>2004-09-15T17:44:51Z</cp:lastPrinted>
  <dcterms:created xsi:type="dcterms:W3CDTF">2002-03-19T21:41:08Z</dcterms:created>
  <dcterms:modified xsi:type="dcterms:W3CDTF">2015-12-03T10:24:08Z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