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kim/Library/CloudStorage/Dropbox/Deakin Master of Data Science/SIT723/Thesis/"/>
    </mc:Choice>
  </mc:AlternateContent>
  <xr:revisionPtr revIDLastSave="0" documentId="13_ncr:1_{188C678F-27E8-334A-974C-2FAD5C69813E}" xr6:coauthVersionLast="47" xr6:coauthVersionMax="47" xr10:uidLastSave="{00000000-0000-0000-0000-000000000000}"/>
  <bookViews>
    <workbookView xWindow="-38400" yWindow="26780" windowWidth="38400" windowHeight="19680" activeTab="2" xr2:uid="{7A570C7D-04B9-DA42-9FAA-4A8FE7DCF1F2}"/>
  </bookViews>
  <sheets>
    <sheet name="Experiment Results" sheetId="1" r:id="rId1"/>
    <sheet name="Artefact Development" sheetId="2" r:id="rId2"/>
    <sheet name="Project Management" sheetId="3" r:id="rId3"/>
    <sheet name="Risk Management" sheetId="9" r:id="rId4"/>
    <sheet name="Physiological Signal" sheetId="7" r:id="rId5"/>
    <sheet name="Defences" sheetId="8" r:id="rId6"/>
    <sheet name="Deliverables" sheetId="4" r:id="rId7"/>
    <sheet name="Milestones" sheetId="6" r:id="rId8"/>
    <sheet name="Reference used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G17" i="3"/>
  <c r="G14" i="3"/>
  <c r="G15" i="3"/>
  <c r="G16" i="3"/>
  <c r="G18" i="3"/>
  <c r="G13" i="3"/>
  <c r="G12" i="3"/>
  <c r="G11" i="3"/>
  <c r="G8" i="3"/>
  <c r="G7" i="3"/>
  <c r="F10" i="3"/>
  <c r="G10" i="3" s="1"/>
  <c r="F9" i="3"/>
  <c r="G9" i="3" s="1"/>
  <c r="M5" i="3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Q15" i="3" s="1"/>
  <c r="AO4" i="3" l="1"/>
  <c r="AN16" i="3"/>
  <c r="AL7" i="3"/>
  <c r="V7" i="3"/>
  <c r="AD19" i="3"/>
  <c r="AM18" i="3"/>
  <c r="U18" i="3"/>
  <c r="AE17" i="3"/>
  <c r="AO16" i="3"/>
  <c r="W16" i="3"/>
  <c r="AG15" i="3"/>
  <c r="AQ14" i="3"/>
  <c r="Y14" i="3"/>
  <c r="AH13" i="3"/>
  <c r="AK12" i="3"/>
  <c r="S12" i="3"/>
  <c r="V11" i="3"/>
  <c r="AE10" i="3"/>
  <c r="M10" i="3"/>
  <c r="W9" i="3"/>
  <c r="AG8" i="3"/>
  <c r="AE8" i="3"/>
  <c r="M7" i="3"/>
  <c r="U7" i="3"/>
  <c r="O18" i="3"/>
  <c r="AF15" i="3"/>
  <c r="S14" i="3"/>
  <c r="AN9" i="3"/>
  <c r="AF8" i="3"/>
  <c r="T7" i="3"/>
  <c r="N18" i="3"/>
  <c r="Z15" i="3"/>
  <c r="N7" i="3"/>
  <c r="M18" i="3"/>
  <c r="O16" i="3"/>
  <c r="Q14" i="3"/>
  <c r="AK11" i="3"/>
  <c r="AL9" i="3"/>
  <c r="U19" i="3"/>
  <c r="AF16" i="3"/>
  <c r="V10" i="3"/>
  <c r="AC7" i="3"/>
  <c r="AL19" i="3"/>
  <c r="T19" i="3"/>
  <c r="AC18" i="3"/>
  <c r="AM17" i="3"/>
  <c r="P17" i="3"/>
  <c r="AE16" i="3"/>
  <c r="AO15" i="3"/>
  <c r="R15" i="3"/>
  <c r="AG14" i="3"/>
  <c r="AP13" i="3"/>
  <c r="S13" i="3"/>
  <c r="AA12" i="3"/>
  <c r="AD11" i="3"/>
  <c r="AM10" i="3"/>
  <c r="U10" i="3"/>
  <c r="AE9" i="3"/>
  <c r="AO8" i="3"/>
  <c r="W8" i="3"/>
  <c r="AK7" i="3"/>
  <c r="AL18" i="3"/>
  <c r="Q16" i="3"/>
  <c r="AP14" i="3"/>
  <c r="AB13" i="3"/>
  <c r="M12" i="3"/>
  <c r="U11" i="3"/>
  <c r="AD10" i="3"/>
  <c r="V9" i="3"/>
  <c r="AB19" i="3"/>
  <c r="X17" i="3"/>
  <c r="P16" i="3"/>
  <c r="R14" i="3"/>
  <c r="AI12" i="3"/>
  <c r="AC10" i="3"/>
  <c r="V19" i="3"/>
  <c r="W17" i="3"/>
  <c r="AI14" i="3"/>
  <c r="AC12" i="3"/>
  <c r="W10" i="3"/>
  <c r="AD18" i="3"/>
  <c r="V17" i="3"/>
  <c r="X15" i="3"/>
  <c r="AJ11" i="3"/>
  <c r="AB7" i="3"/>
  <c r="AK19" i="3"/>
  <c r="N19" i="3"/>
  <c r="W18" i="3"/>
  <c r="AL17" i="3"/>
  <c r="O17" i="3"/>
  <c r="Y16" i="3"/>
  <c r="AN15" i="3"/>
  <c r="Q15" i="3"/>
  <c r="AA14" i="3"/>
  <c r="AJ13" i="3"/>
  <c r="R13" i="3"/>
  <c r="U12" i="3"/>
  <c r="AC11" i="3"/>
  <c r="AL10" i="3"/>
  <c r="O10" i="3"/>
  <c r="AD9" i="3"/>
  <c r="AN8" i="3"/>
  <c r="P8" i="3"/>
  <c r="AC19" i="3"/>
  <c r="AD17" i="3"/>
  <c r="AJ12" i="3"/>
  <c r="AJ7" i="3"/>
  <c r="AK18" i="3"/>
  <c r="AM16" i="3"/>
  <c r="AO14" i="3"/>
  <c r="AA13" i="3"/>
  <c r="AL11" i="3"/>
  <c r="T11" i="3"/>
  <c r="AM9" i="3"/>
  <c r="P9" i="3"/>
  <c r="AE7" i="3"/>
  <c r="AE18" i="3"/>
  <c r="AG16" i="3"/>
  <c r="Y15" i="3"/>
  <c r="Z13" i="3"/>
  <c r="N11" i="3"/>
  <c r="O9" i="3"/>
  <c r="Y8" i="3"/>
  <c r="AD7" i="3"/>
  <c r="AN17" i="3"/>
  <c r="AP15" i="3"/>
  <c r="AH14" i="3"/>
  <c r="AQ13" i="3"/>
  <c r="T13" i="3"/>
  <c r="AB12" i="3"/>
  <c r="M11" i="3"/>
  <c r="AF9" i="3"/>
  <c r="N9" i="3"/>
  <c r="X8" i="3"/>
  <c r="AM7" i="3"/>
  <c r="W7" i="3"/>
  <c r="AJ19" i="3"/>
  <c r="M19" i="3"/>
  <c r="V18" i="3"/>
  <c r="AF17" i="3"/>
  <c r="N17" i="3"/>
  <c r="X16" i="3"/>
  <c r="AH15" i="3"/>
  <c r="P15" i="3"/>
  <c r="Z14" i="3"/>
  <c r="AI13" i="3"/>
  <c r="AQ12" i="3"/>
  <c r="T12" i="3"/>
  <c r="AB11" i="3"/>
  <c r="AK10" i="3"/>
  <c r="N10" i="3"/>
  <c r="X9" i="3"/>
  <c r="AM8" i="3"/>
  <c r="O8" i="3"/>
  <c r="Q8" i="3"/>
  <c r="AQ7" i="3"/>
  <c r="AI7" i="3"/>
  <c r="AA7" i="3"/>
  <c r="S7" i="3"/>
  <c r="AQ19" i="3"/>
  <c r="AI19" i="3"/>
  <c r="AA19" i="3"/>
  <c r="S19" i="3"/>
  <c r="AJ18" i="3"/>
  <c r="AB18" i="3"/>
  <c r="T18" i="3"/>
  <c r="AK17" i="3"/>
  <c r="AC17" i="3"/>
  <c r="U17" i="3"/>
  <c r="M17" i="3"/>
  <c r="AL16" i="3"/>
  <c r="AD16" i="3"/>
  <c r="V16" i="3"/>
  <c r="N16" i="3"/>
  <c r="AM15" i="3"/>
  <c r="AE15" i="3"/>
  <c r="W15" i="3"/>
  <c r="O15" i="3"/>
  <c r="AN14" i="3"/>
  <c r="AF14" i="3"/>
  <c r="X14" i="3"/>
  <c r="P14" i="3"/>
  <c r="AO13" i="3"/>
  <c r="AG13" i="3"/>
  <c r="Y13" i="3"/>
  <c r="Q13" i="3"/>
  <c r="AP12" i="3"/>
  <c r="AH12" i="3"/>
  <c r="Z12" i="3"/>
  <c r="R12" i="3"/>
  <c r="AQ11" i="3"/>
  <c r="AI11" i="3"/>
  <c r="AA11" i="3"/>
  <c r="S11" i="3"/>
  <c r="AJ10" i="3"/>
  <c r="AB10" i="3"/>
  <c r="T10" i="3"/>
  <c r="AK9" i="3"/>
  <c r="AC9" i="3"/>
  <c r="U9" i="3"/>
  <c r="M9" i="3"/>
  <c r="AL8" i="3"/>
  <c r="AD8" i="3"/>
  <c r="V8" i="3"/>
  <c r="N8" i="3"/>
  <c r="AP7" i="3"/>
  <c r="AH7" i="3"/>
  <c r="Z7" i="3"/>
  <c r="R7" i="3"/>
  <c r="AP19" i="3"/>
  <c r="AH19" i="3"/>
  <c r="Z19" i="3"/>
  <c r="R19" i="3"/>
  <c r="AQ18" i="3"/>
  <c r="AI18" i="3"/>
  <c r="AA18" i="3"/>
  <c r="S18" i="3"/>
  <c r="AJ17" i="3"/>
  <c r="AB17" i="3"/>
  <c r="T17" i="3"/>
  <c r="AK16" i="3"/>
  <c r="AC16" i="3"/>
  <c r="U16" i="3"/>
  <c r="M16" i="3"/>
  <c r="AL15" i="3"/>
  <c r="AD15" i="3"/>
  <c r="V15" i="3"/>
  <c r="N15" i="3"/>
  <c r="AM14" i="3"/>
  <c r="AE14" i="3"/>
  <c r="W14" i="3"/>
  <c r="O14" i="3"/>
  <c r="AN13" i="3"/>
  <c r="AF13" i="3"/>
  <c r="X13" i="3"/>
  <c r="P13" i="3"/>
  <c r="AO12" i="3"/>
  <c r="AG12" i="3"/>
  <c r="Y12" i="3"/>
  <c r="Q12" i="3"/>
  <c r="AP11" i="3"/>
  <c r="AH11" i="3"/>
  <c r="Z11" i="3"/>
  <c r="R11" i="3"/>
  <c r="AQ10" i="3"/>
  <c r="AI10" i="3"/>
  <c r="AA10" i="3"/>
  <c r="S10" i="3"/>
  <c r="AJ9" i="3"/>
  <c r="AB9" i="3"/>
  <c r="T9" i="3"/>
  <c r="AK8" i="3"/>
  <c r="AC8" i="3"/>
  <c r="U8" i="3"/>
  <c r="M8" i="3"/>
  <c r="AO7" i="3"/>
  <c r="AG7" i="3"/>
  <c r="Y7" i="3"/>
  <c r="Q7" i="3"/>
  <c r="AO19" i="3"/>
  <c r="AG19" i="3"/>
  <c r="Y19" i="3"/>
  <c r="Q19" i="3"/>
  <c r="AP18" i="3"/>
  <c r="AH18" i="3"/>
  <c r="Z18" i="3"/>
  <c r="R18" i="3"/>
  <c r="AQ17" i="3"/>
  <c r="AI17" i="3"/>
  <c r="AA17" i="3"/>
  <c r="S17" i="3"/>
  <c r="AJ16" i="3"/>
  <c r="AB16" i="3"/>
  <c r="T16" i="3"/>
  <c r="AK15" i="3"/>
  <c r="AC15" i="3"/>
  <c r="U15" i="3"/>
  <c r="M15" i="3"/>
  <c r="AL14" i="3"/>
  <c r="AD14" i="3"/>
  <c r="V14" i="3"/>
  <c r="N14" i="3"/>
  <c r="AM13" i="3"/>
  <c r="AE13" i="3"/>
  <c r="W13" i="3"/>
  <c r="O13" i="3"/>
  <c r="AN12" i="3"/>
  <c r="AF12" i="3"/>
  <c r="X12" i="3"/>
  <c r="P12" i="3"/>
  <c r="AO11" i="3"/>
  <c r="AG11" i="3"/>
  <c r="Y11" i="3"/>
  <c r="Q11" i="3"/>
  <c r="AP10" i="3"/>
  <c r="AH10" i="3"/>
  <c r="Z10" i="3"/>
  <c r="R10" i="3"/>
  <c r="AQ9" i="3"/>
  <c r="AI9" i="3"/>
  <c r="AA9" i="3"/>
  <c r="S9" i="3"/>
  <c r="AJ8" i="3"/>
  <c r="AB8" i="3"/>
  <c r="T8" i="3"/>
  <c r="AN7" i="3"/>
  <c r="AF7" i="3"/>
  <c r="X7" i="3"/>
  <c r="P7" i="3"/>
  <c r="AN19" i="3"/>
  <c r="AF19" i="3"/>
  <c r="X19" i="3"/>
  <c r="P19" i="3"/>
  <c r="AO18" i="3"/>
  <c r="AG18" i="3"/>
  <c r="Y18" i="3"/>
  <c r="Q18" i="3"/>
  <c r="AP17" i="3"/>
  <c r="AH17" i="3"/>
  <c r="Z17" i="3"/>
  <c r="R17" i="3"/>
  <c r="AQ16" i="3"/>
  <c r="AI16" i="3"/>
  <c r="AA16" i="3"/>
  <c r="S16" i="3"/>
  <c r="AJ15" i="3"/>
  <c r="AB15" i="3"/>
  <c r="T15" i="3"/>
  <c r="AK14" i="3"/>
  <c r="AC14" i="3"/>
  <c r="U14" i="3"/>
  <c r="M14" i="3"/>
  <c r="AL13" i="3"/>
  <c r="AD13" i="3"/>
  <c r="V13" i="3"/>
  <c r="N13" i="3"/>
  <c r="AM12" i="3"/>
  <c r="AE12" i="3"/>
  <c r="W12" i="3"/>
  <c r="O12" i="3"/>
  <c r="AN11" i="3"/>
  <c r="AF11" i="3"/>
  <c r="X11" i="3"/>
  <c r="P11" i="3"/>
  <c r="AO10" i="3"/>
  <c r="AG10" i="3"/>
  <c r="Y10" i="3"/>
  <c r="Q10" i="3"/>
  <c r="AP9" i="3"/>
  <c r="AH9" i="3"/>
  <c r="Z9" i="3"/>
  <c r="R9" i="3"/>
  <c r="AQ8" i="3"/>
  <c r="AI8" i="3"/>
  <c r="AA8" i="3"/>
  <c r="S8" i="3"/>
  <c r="O7" i="3"/>
  <c r="AM19" i="3"/>
  <c r="AE19" i="3"/>
  <c r="W19" i="3"/>
  <c r="O19" i="3"/>
  <c r="AN18" i="3"/>
  <c r="AF18" i="3"/>
  <c r="X18" i="3"/>
  <c r="P18" i="3"/>
  <c r="AO17" i="3"/>
  <c r="AG17" i="3"/>
  <c r="Y17" i="3"/>
  <c r="Q17" i="3"/>
  <c r="AP16" i="3"/>
  <c r="AH16" i="3"/>
  <c r="Z16" i="3"/>
  <c r="R16" i="3"/>
  <c r="AI15" i="3"/>
  <c r="AA15" i="3"/>
  <c r="S15" i="3"/>
  <c r="AJ14" i="3"/>
  <c r="AB14" i="3"/>
  <c r="T14" i="3"/>
  <c r="AK13" i="3"/>
  <c r="AC13" i="3"/>
  <c r="U13" i="3"/>
  <c r="M13" i="3"/>
  <c r="AL12" i="3"/>
  <c r="AD12" i="3"/>
  <c r="V12" i="3"/>
  <c r="N12" i="3"/>
  <c r="AM11" i="3"/>
  <c r="AE11" i="3"/>
  <c r="W11" i="3"/>
  <c r="O11" i="3"/>
  <c r="AN10" i="3"/>
  <c r="AF10" i="3"/>
  <c r="X10" i="3"/>
  <c r="P10" i="3"/>
  <c r="AO9" i="3"/>
  <c r="AG9" i="3"/>
  <c r="Y9" i="3"/>
  <c r="Q9" i="3"/>
  <c r="AP8" i="3"/>
  <c r="AH8" i="3"/>
  <c r="Z8" i="3"/>
  <c r="R8" i="3"/>
  <c r="AJ4" i="3"/>
  <c r="O3" i="3"/>
  <c r="O4" i="3"/>
  <c r="S3" i="3"/>
  <c r="X3" i="3"/>
  <c r="AB4" i="3"/>
  <c r="AF4" i="3"/>
  <c r="S4" i="3"/>
  <c r="AB3" i="3"/>
  <c r="AF3" i="3"/>
  <c r="AJ3" i="3"/>
  <c r="X4" i="3"/>
  <c r="L5" i="3"/>
  <c r="L14" i="3" l="1"/>
  <c r="K5" i="3"/>
  <c r="L15" i="3"/>
  <c r="L13" i="3"/>
  <c r="L8" i="3"/>
  <c r="L16" i="3"/>
  <c r="L11" i="3"/>
  <c r="L12" i="3"/>
  <c r="L9" i="3"/>
  <c r="L17" i="3"/>
  <c r="L19" i="3"/>
  <c r="L10" i="3"/>
  <c r="L18" i="3"/>
  <c r="L7" i="3"/>
  <c r="K4" i="3"/>
  <c r="K3" i="3"/>
  <c r="D26" i="3" l="1"/>
  <c r="D25" i="3"/>
  <c r="D24" i="3"/>
  <c r="D22" i="3"/>
  <c r="D23" i="3"/>
  <c r="K15" i="3"/>
  <c r="K16" i="3"/>
  <c r="K7" i="3"/>
  <c r="K14" i="3"/>
  <c r="K9" i="3"/>
  <c r="K17" i="3"/>
  <c r="K10" i="3"/>
  <c r="K18" i="3"/>
  <c r="K12" i="3"/>
  <c r="K13" i="3"/>
  <c r="K11" i="3"/>
  <c r="K19" i="3"/>
  <c r="K8" i="3"/>
</calcChain>
</file>

<file path=xl/sharedStrings.xml><?xml version="1.0" encoding="utf-8"?>
<sst xmlns="http://schemas.openxmlformats.org/spreadsheetml/2006/main" count="207" uniqueCount="127">
  <si>
    <t>Epoch</t>
  </si>
  <si>
    <t>Accuracy</t>
  </si>
  <si>
    <t>Loss</t>
  </si>
  <si>
    <t>Epsilon</t>
  </si>
  <si>
    <t>epch 높ㄴ건 가능</t>
  </si>
  <si>
    <t>AA GPU 부조ㅓㄱ</t>
  </si>
  <si>
    <t>샘플링 사이즈 조절</t>
  </si>
  <si>
    <t>안돌아갈시에 - 최상의 모델에서 테스팅을 할 수 없는게 리미테이션</t>
  </si>
  <si>
    <t>tesh epoch 10 // eps 0.1</t>
  </si>
  <si>
    <t>test epoch 5 // eps: 0.1</t>
  </si>
  <si>
    <t>test epoch 10 // eps 1.0</t>
  </si>
  <si>
    <t>test epoch 5 // eps 1.0</t>
  </si>
  <si>
    <t>FGSM Adversarial Attacks Confusion Matrix - Accuracy</t>
  </si>
  <si>
    <t>Resting</t>
  </si>
  <si>
    <t>Squat</t>
  </si>
  <si>
    <t>Stepper</t>
  </si>
  <si>
    <t>Adversarial Attacks (Test 5 epoch, Epsilon 0.5)</t>
  </si>
  <si>
    <t>Adversarial Attacks (Test Epoch 10, Epsilon 0.5)</t>
  </si>
  <si>
    <t>Clean (Train 100 epoch, Test 10 epoch, Epsilon 0.1)</t>
  </si>
  <si>
    <t xml:space="preserve">Clean </t>
  </si>
  <si>
    <t>(Eps 0.1, Epoch 10)</t>
  </si>
  <si>
    <t>(Eps 0.1, Epoch 5)</t>
  </si>
  <si>
    <t>(Eps 0.5, Epoch 5)</t>
  </si>
  <si>
    <t>(Eps 0.5, Epoch 10)</t>
  </si>
  <si>
    <t>(Eps 1.0, Epoch 5)</t>
  </si>
  <si>
    <t>(Eps 1.0, Epoch 10)</t>
  </si>
  <si>
    <t>Adversarial Attacks</t>
  </si>
  <si>
    <t>Table 3. Core IT Artefacts Studeid</t>
  </si>
  <si>
    <t>Core IT Artefact</t>
  </si>
  <si>
    <t>Operation and system software</t>
  </si>
  <si>
    <t>Hardware</t>
  </si>
  <si>
    <t>Macbook Air M2 with 8GB memory</t>
  </si>
  <si>
    <t>Project Start Date:</t>
  </si>
  <si>
    <t>#</t>
  </si>
  <si>
    <t>Activity</t>
  </si>
  <si>
    <t>Assigned To</t>
  </si>
  <si>
    <t>Start</t>
  </si>
  <si>
    <t>End</t>
  </si>
  <si>
    <t>Days</t>
  </si>
  <si>
    <t>Status</t>
  </si>
  <si>
    <t>% Done</t>
  </si>
  <si>
    <t>Week starting:</t>
  </si>
  <si>
    <t>Chris Kim</t>
  </si>
  <si>
    <t>Research Project Initiation</t>
  </si>
  <si>
    <t>Research Project Planning</t>
  </si>
  <si>
    <t>Literature Review</t>
  </si>
  <si>
    <t>Design Research Questions</t>
  </si>
  <si>
    <t>Design Research Artefacts</t>
  </si>
  <si>
    <t>Execute Experiments</t>
  </si>
  <si>
    <t>Evaluate Results</t>
  </si>
  <si>
    <t>Thesis Writing</t>
  </si>
  <si>
    <t>Establish Future Studies</t>
  </si>
  <si>
    <t>Statuses</t>
  </si>
  <si>
    <t>Not Started</t>
  </si>
  <si>
    <t>In Progress</t>
  </si>
  <si>
    <t>Blocked</t>
  </si>
  <si>
    <t>Design Research Artefacts - Future Work</t>
  </si>
  <si>
    <t>Research Project Introduction</t>
  </si>
  <si>
    <t>SIT723</t>
  </si>
  <si>
    <t>SIT724</t>
  </si>
  <si>
    <t>Project Closure SIT723</t>
  </si>
  <si>
    <t>Research Project Allocation</t>
  </si>
  <si>
    <t>Complete</t>
  </si>
  <si>
    <t>Project Name: Thesis Research Project A</t>
  </si>
  <si>
    <t>Description</t>
  </si>
  <si>
    <t>Date</t>
  </si>
  <si>
    <t>Iteration 1</t>
  </si>
  <si>
    <t>T3 2022</t>
  </si>
  <si>
    <t>Design</t>
  </si>
  <si>
    <t>Design and develop a Research model</t>
  </si>
  <si>
    <t>https://www.who.int/health-topics/cardiovascular-diseases#tab=tab_1</t>
  </si>
  <si>
    <t>Cardiovascular disease</t>
  </si>
  <si>
    <r>
      <t xml:space="preserve">World Health Organization, </t>
    </r>
    <r>
      <rPr>
        <i/>
        <sz val="12"/>
        <color theme="1"/>
        <rFont val="Times New Roman"/>
        <family val="1"/>
      </rPr>
      <t>Cardiovascular diseases</t>
    </r>
    <r>
      <rPr>
        <sz val="12"/>
        <color theme="1"/>
        <rFont val="Times New Roman"/>
        <family val="1"/>
      </rPr>
      <t>, WHO, n.d.</t>
    </r>
  </si>
  <si>
    <t>Attacks on State-of-the-Art Face Recognition using Attentional Adversarial Attack Generative Network</t>
  </si>
  <si>
    <t>https://arxiv.org/pdf/1811.12026.pdf</t>
  </si>
  <si>
    <t>Artefact</t>
  </si>
  <si>
    <t>Results of Prototype 1</t>
  </si>
  <si>
    <t>Google Colaboratory Document</t>
  </si>
  <si>
    <t>Working Prototype 1
Iteration 1 and 2</t>
  </si>
  <si>
    <t>Common Signal</t>
  </si>
  <si>
    <t>Keywords</t>
  </si>
  <si>
    <t>Electro-encephalogram</t>
  </si>
  <si>
    <t>Electrocorticogram</t>
  </si>
  <si>
    <t>Electromyogram</t>
  </si>
  <si>
    <t>Respiration</t>
  </si>
  <si>
    <t>Blood Pressure</t>
  </si>
  <si>
    <t>Heart Rate Variability</t>
  </si>
  <si>
    <t>Oxygen Saturation</t>
  </si>
  <si>
    <t>Skin Temperature</t>
  </si>
  <si>
    <t>Photoplethysmogram</t>
  </si>
  <si>
    <t>Pulse Rate</t>
  </si>
  <si>
    <t>EEG, Electroencephalogram, Electroencephalography</t>
  </si>
  <si>
    <t>ECG, EKG, Electrocardiogram</t>
  </si>
  <si>
    <t>ECoG, Electrocorticogram, Electrocorticography</t>
  </si>
  <si>
    <t>EOG, Electroculogram</t>
  </si>
  <si>
    <t>Blood pressure</t>
  </si>
  <si>
    <t>HRV, Heart Rate Variability</t>
  </si>
  <si>
    <t>SpO2, Oxygen Saturation, Blood Oxygen</t>
  </si>
  <si>
    <t>Eye Movement</t>
  </si>
  <si>
    <t>Eye movement</t>
  </si>
  <si>
    <t>Electrodermal Activity</t>
  </si>
  <si>
    <t>EDA, GSR, EDR, Electrodermal, Galvanic Skin Response</t>
  </si>
  <si>
    <t>EMG, Electromyogram</t>
  </si>
  <si>
    <t>PPG, Photoplethysmogram, Photoplethysmography</t>
  </si>
  <si>
    <t>No. Publications since 2016
(as of 23 Feb 2023)</t>
  </si>
  <si>
    <t>Electrococulogram</t>
  </si>
  <si>
    <t>Defences</t>
  </si>
  <si>
    <t>Examples</t>
  </si>
  <si>
    <t>Data Modification</t>
  </si>
  <si>
    <t>Model Modification</t>
  </si>
  <si>
    <t>Auxiliary Tools</t>
  </si>
  <si>
    <t>adversarial training, data compression, data randomisation, transferability blocking, gradient hiding and many more</t>
  </si>
  <si>
    <t>regularisation, defensive distilliation, feature squeezing, and a mask layer</t>
  </si>
  <si>
    <t>adversarial detection models, defence-generative adversarial nets (defence-GAN), high-level representation guided denoiser and so on</t>
  </si>
  <si>
    <t>Refs</t>
  </si>
  <si>
    <t>Risk</t>
  </si>
  <si>
    <t>Sample data size</t>
  </si>
  <si>
    <t>Adversarial Attack types</t>
  </si>
  <si>
    <t>Simple RNN Model</t>
  </si>
  <si>
    <t>Magnitude</t>
  </si>
  <si>
    <t>Medium-high</t>
  </si>
  <si>
    <t>Medium</t>
  </si>
  <si>
    <t>Low-Medium</t>
  </si>
  <si>
    <t>For future experiment, the use of MIMIC III data will solve the sample size issue with the dataset</t>
  </si>
  <si>
    <t xml:space="preserve">In future study, data modification, model modification and auxiliary tools will be considered as a soure of adversarial attacks. </t>
  </si>
  <si>
    <t>For this study, only a simple RNN model is used. However, for the future study which will carry out in T1 2023, a more complex CNN model is considered</t>
  </si>
  <si>
    <t>Risk management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</si>
</sst>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m"/>
    <numFmt numFmtId="165" formatCode="yyyy"/>
    <numFmt numFmtId="166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Wingdings"/>
      <charset val="2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horizontal="center" wrapText="1"/>
    </xf>
    <xf numFmtId="2" fontId="0" fillId="0" borderId="1" xfId="0" applyNumberFormat="1" applyBorder="1"/>
    <xf numFmtId="0" fontId="2" fillId="0" borderId="6" xfId="0" applyFont="1" applyBorder="1" applyAlignment="1">
      <alignment horizontal="center" wrapText="1"/>
    </xf>
    <xf numFmtId="0" fontId="2" fillId="0" borderId="8" xfId="0" applyFont="1" applyBorder="1"/>
    <xf numFmtId="2" fontId="0" fillId="0" borderId="6" xfId="0" applyNumberFormat="1" applyBorder="1"/>
    <xf numFmtId="0" fontId="2" fillId="0" borderId="9" xfId="0" applyFont="1" applyBorder="1"/>
    <xf numFmtId="2" fontId="0" fillId="0" borderId="10" xfId="0" applyNumberFormat="1" applyBorder="1"/>
    <xf numFmtId="2" fontId="0" fillId="0" borderId="11" xfId="0" applyNumberFormat="1" applyBorder="1"/>
    <xf numFmtId="2" fontId="1" fillId="0" borderId="1" xfId="0" applyNumberFormat="1" applyFont="1" applyBorder="1"/>
    <xf numFmtId="2" fontId="1" fillId="0" borderId="10" xfId="0" applyNumberFormat="1" applyFont="1" applyBorder="1"/>
    <xf numFmtId="16" fontId="0" fillId="0" borderId="0" xfId="0" applyNumberFormat="1" applyAlignment="1">
      <alignment textRotation="45"/>
    </xf>
    <xf numFmtId="0" fontId="2" fillId="0" borderId="0" xfId="0" applyFont="1"/>
    <xf numFmtId="16" fontId="0" fillId="0" borderId="18" xfId="0" applyNumberFormat="1" applyBorder="1" applyAlignment="1">
      <alignment textRotation="45"/>
    </xf>
    <xf numFmtId="16" fontId="0" fillId="0" borderId="19" xfId="0" applyNumberFormat="1" applyBorder="1" applyAlignment="1">
      <alignment textRotation="45"/>
    </xf>
    <xf numFmtId="0" fontId="0" fillId="0" borderId="21" xfId="0" applyBorder="1"/>
    <xf numFmtId="15" fontId="2" fillId="0" borderId="0" xfId="0" applyNumberFormat="1" applyFont="1"/>
    <xf numFmtId="0" fontId="0" fillId="2" borderId="0" xfId="0" applyFill="1"/>
    <xf numFmtId="49" fontId="0" fillId="2" borderId="20" xfId="0" applyNumberFormat="1" applyFill="1" applyBorder="1" applyAlignment="1">
      <alignment vertical="center"/>
    </xf>
    <xf numFmtId="49" fontId="2" fillId="2" borderId="20" xfId="0" applyNumberFormat="1" applyFont="1" applyFill="1" applyBorder="1" applyAlignment="1">
      <alignment vertical="center"/>
    </xf>
    <xf numFmtId="15" fontId="0" fillId="0" borderId="21" xfId="0" applyNumberFormat="1" applyBorder="1"/>
    <xf numFmtId="9" fontId="0" fillId="0" borderId="21" xfId="1" applyFont="1" applyBorder="1"/>
    <xf numFmtId="49" fontId="2" fillId="2" borderId="0" xfId="0" applyNumberFormat="1" applyFont="1" applyFill="1" applyAlignment="1">
      <alignment vertical="center"/>
    </xf>
    <xf numFmtId="9" fontId="0" fillId="0" borderId="0" xfId="1" applyFont="1" applyBorder="1"/>
    <xf numFmtId="0" fontId="4" fillId="0" borderId="22" xfId="0" applyFont="1" applyBorder="1" applyAlignment="1">
      <alignment horizontal="center" vertical="center"/>
    </xf>
    <xf numFmtId="0" fontId="2" fillId="0" borderId="21" xfId="0" applyFont="1" applyBorder="1"/>
    <xf numFmtId="0" fontId="5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2" applyAlignment="1">
      <alignment vertical="center"/>
    </xf>
    <xf numFmtId="0" fontId="9" fillId="0" borderId="0" xfId="0" applyFont="1"/>
    <xf numFmtId="0" fontId="0" fillId="0" borderId="0" xfId="0" applyAlignment="1">
      <alignment wrapText="1"/>
    </xf>
    <xf numFmtId="16" fontId="0" fillId="0" borderId="0" xfId="0" applyNumberFormat="1"/>
    <xf numFmtId="166" fontId="0" fillId="0" borderId="0" xfId="3" applyNumberFormat="1" applyFont="1" applyBorder="1"/>
    <xf numFmtId="0" fontId="2" fillId="0" borderId="0" xfId="0" applyFont="1" applyAlignment="1">
      <alignment wrapText="1"/>
    </xf>
    <xf numFmtId="49" fontId="2" fillId="2" borderId="20" xfId="0" applyNumberFormat="1" applyFont="1" applyFill="1" applyBorder="1" applyAlignment="1">
      <alignment vertical="center" wrapText="1"/>
    </xf>
    <xf numFmtId="0" fontId="0" fillId="0" borderId="21" xfId="0" applyBorder="1" applyAlignment="1">
      <alignment wrapText="1"/>
    </xf>
    <xf numFmtId="166" fontId="0" fillId="0" borderId="0" xfId="3" applyNumberFormat="1" applyFont="1"/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4" borderId="0" xfId="0" applyFont="1" applyFill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165" fontId="2" fillId="0" borderId="13" xfId="0" applyNumberFormat="1" applyFont="1" applyBorder="1"/>
    <xf numFmtId="165" fontId="2" fillId="0" borderId="14" xfId="0" applyNumberFormat="1" applyFont="1" applyBorder="1"/>
    <xf numFmtId="0" fontId="2" fillId="3" borderId="16" xfId="0" applyFont="1" applyFill="1" applyBorder="1"/>
    <xf numFmtId="0" fontId="2" fillId="3" borderId="17" xfId="0" applyFont="1" applyFill="1" applyBorder="1"/>
    <xf numFmtId="0" fontId="2" fillId="5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 cent" xfId="1" builtinId="5"/>
  </cellStyles>
  <dxfs count="9">
    <dxf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left style="thin">
          <color theme="9" tint="0.39994506668294322"/>
        </left>
        <vertical/>
        <horizontal/>
      </border>
    </dxf>
    <dxf>
      <fill>
        <patternFill>
          <bgColor rgb="FFDBFFF7"/>
        </patternFill>
      </fill>
    </dxf>
    <dxf>
      <fill>
        <patternFill>
          <bgColor rgb="FFBCCB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BCCBFF"/>
      <color rgb="FFDBFFD0"/>
      <color rgb="FFC3FFF6"/>
      <color rgb="FFDBFFF7"/>
      <color rgb="FFA3FF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16</xdr:row>
      <xdr:rowOff>50800</xdr:rowOff>
    </xdr:from>
    <xdr:to>
      <xdr:col>13</xdr:col>
      <xdr:colOff>215900</xdr:colOff>
      <xdr:row>30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2FE601-07BB-4E18-04E9-95CB0640D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8800" y="3302000"/>
          <a:ext cx="4038600" cy="2921000"/>
        </a:xfrm>
        <a:prstGeom prst="rect">
          <a:avLst/>
        </a:prstGeom>
      </xdr:spPr>
    </xdr:pic>
    <xdr:clientData/>
  </xdr:twoCellAnchor>
  <xdr:twoCellAnchor editAs="oneCell">
    <xdr:from>
      <xdr:col>4</xdr:col>
      <xdr:colOff>6650</xdr:colOff>
      <xdr:row>86</xdr:row>
      <xdr:rowOff>39895</xdr:rowOff>
    </xdr:from>
    <xdr:to>
      <xdr:col>6</xdr:col>
      <xdr:colOff>702753</xdr:colOff>
      <xdr:row>96</xdr:row>
      <xdr:rowOff>187503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20EBD74-03D8-3AF7-042E-1C0BE5711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04660" y="17753403"/>
          <a:ext cx="2345109" cy="2208864"/>
        </a:xfrm>
        <a:prstGeom prst="rect">
          <a:avLst/>
        </a:prstGeom>
      </xdr:spPr>
    </xdr:pic>
    <xdr:clientData/>
  </xdr:twoCellAnchor>
  <xdr:twoCellAnchor editAs="oneCell">
    <xdr:from>
      <xdr:col>4</xdr:col>
      <xdr:colOff>29954</xdr:colOff>
      <xdr:row>60</xdr:row>
      <xdr:rowOff>40743</xdr:rowOff>
    </xdr:from>
    <xdr:to>
      <xdr:col>6</xdr:col>
      <xdr:colOff>738757</xdr:colOff>
      <xdr:row>71</xdr:row>
      <xdr:rowOff>3812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A8DE926-5373-B3EC-1DE7-739C4F924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27964" y="12394984"/>
          <a:ext cx="2357809" cy="2224010"/>
        </a:xfrm>
        <a:prstGeom prst="rect">
          <a:avLst/>
        </a:prstGeom>
      </xdr:spPr>
    </xdr:pic>
    <xdr:clientData/>
  </xdr:twoCellAnchor>
  <xdr:twoCellAnchor editAs="oneCell">
    <xdr:from>
      <xdr:col>4</xdr:col>
      <xdr:colOff>35285</xdr:colOff>
      <xdr:row>73</xdr:row>
      <xdr:rowOff>33968</xdr:rowOff>
    </xdr:from>
    <xdr:to>
      <xdr:col>6</xdr:col>
      <xdr:colOff>769488</xdr:colOff>
      <xdr:row>84</xdr:row>
      <xdr:rowOff>3296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06B7E53-B651-7F92-6199-F9538D54B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33295" y="15067842"/>
          <a:ext cx="2383209" cy="22367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3418</xdr:rowOff>
    </xdr:from>
    <xdr:to>
      <xdr:col>2</xdr:col>
      <xdr:colOff>746904</xdr:colOff>
      <xdr:row>83</xdr:row>
      <xdr:rowOff>166172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A164BB9-6385-E5C4-C0EA-478ED2AB9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037292"/>
          <a:ext cx="2395909" cy="22240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203678</xdr:rowOff>
    </xdr:from>
    <xdr:to>
      <xdr:col>3</xdr:col>
      <xdr:colOff>527170</xdr:colOff>
      <xdr:row>57</xdr:row>
      <xdr:rowOff>183794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8BF2EA-D09A-DF4F-88CF-721C8F6D4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357263"/>
          <a:ext cx="3007264" cy="24242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3</xdr:col>
      <xdr:colOff>47205</xdr:colOff>
      <xdr:row>70</xdr:row>
      <xdr:rowOff>150054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C9DBAF-5454-6847-900E-2479B8AE4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354241"/>
          <a:ext cx="2520713" cy="22113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2</xdr:col>
      <xdr:colOff>785004</xdr:colOff>
      <xdr:row>96</xdr:row>
      <xdr:rowOff>160308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1FF7FA-0AFA-8046-8802-871580D9D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713508"/>
          <a:ext cx="2434009" cy="22215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D78274-F26A-3F49-880D-0829A92DB544}" name="Table3" displayName="Table3" ref="A2:C16" totalsRowShown="0">
  <autoFilter ref="A2:C16" xr:uid="{F2D78274-F26A-3F49-880D-0829A92DB544}"/>
  <tableColumns count="3">
    <tableColumn id="1" xr3:uid="{68F44E44-93EB-9241-9EF8-E4A6DE608E6D}" name="Common Signal" dataDxfId="2"/>
    <tableColumn id="2" xr3:uid="{FDB6D704-F9ED-6546-9F70-228A430C2BFE}" name="Keywords"/>
    <tableColumn id="3" xr3:uid="{3E3927F4-6662-7546-B681-7DBF995DE66A}" name="No. Publications since 2016_x000a_(as of 23 Feb 2023)" dataDxfId="1" dataCellStyle="Comma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4D5787-BBEF-B442-B92C-90CF3A227E3A}" name="Table1" displayName="Table1" ref="B2:D4" totalsRowShown="0">
  <autoFilter ref="B2:D4" xr:uid="{744D5787-BBEF-B442-B92C-90CF3A227E3A}"/>
  <tableColumns count="3">
    <tableColumn id="1" xr3:uid="{BB77C687-9BF4-0F40-8F97-F99231BCD115}" name="Artefact"/>
    <tableColumn id="2" xr3:uid="{0F1A50B8-9F75-0440-9CA4-1E2C488404CC}" name="Description"/>
    <tableColumn id="3" xr3:uid="{DE8F0B32-D6DE-764A-A098-81D105EA5D68}" name="Dat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arxiv.org/pdf/1811.12026.pdf" TargetMode="External"/><Relationship Id="rId1" Type="http://schemas.openxmlformats.org/officeDocument/2006/relationships/hyperlink" Target="https://www.who.int/health-topics/cardiovascular-dis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E982-E597-A342-871A-F012F3348854}">
  <dimension ref="A2:Q86"/>
  <sheetViews>
    <sheetView topLeftCell="A24" zoomScale="114" workbookViewId="0">
      <selection activeCell="R46" sqref="R46"/>
    </sheetView>
  </sheetViews>
  <sheetFormatPr baseColWidth="10" defaultRowHeight="16" x14ac:dyDescent="0.2"/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5</v>
      </c>
    </row>
    <row r="4" spans="1:3" x14ac:dyDescent="0.2">
      <c r="A4">
        <v>20</v>
      </c>
    </row>
    <row r="5" spans="1:3" x14ac:dyDescent="0.2">
      <c r="A5">
        <v>50</v>
      </c>
    </row>
    <row r="6" spans="1:3" x14ac:dyDescent="0.2">
      <c r="A6">
        <v>100</v>
      </c>
    </row>
    <row r="9" spans="1:3" x14ac:dyDescent="0.2">
      <c r="A9" t="s">
        <v>3</v>
      </c>
      <c r="B9" t="s">
        <v>1</v>
      </c>
      <c r="C9" t="s">
        <v>2</v>
      </c>
    </row>
    <row r="10" spans="1:3" x14ac:dyDescent="0.2">
      <c r="A10">
        <v>0.1</v>
      </c>
    </row>
    <row r="11" spans="1:3" x14ac:dyDescent="0.2">
      <c r="A11">
        <v>1</v>
      </c>
    </row>
    <row r="12" spans="1:3" x14ac:dyDescent="0.2">
      <c r="A12">
        <v>50</v>
      </c>
    </row>
    <row r="13" spans="1:3" x14ac:dyDescent="0.2">
      <c r="A13">
        <v>100</v>
      </c>
    </row>
    <row r="20" spans="1:1" x14ac:dyDescent="0.2">
      <c r="A20" t="s">
        <v>4</v>
      </c>
    </row>
    <row r="21" spans="1:1" x14ac:dyDescent="0.2">
      <c r="A21" t="s">
        <v>5</v>
      </c>
    </row>
    <row r="22" spans="1:1" x14ac:dyDescent="0.2">
      <c r="A22" t="s">
        <v>6</v>
      </c>
    </row>
    <row r="23" spans="1:1" x14ac:dyDescent="0.2">
      <c r="A23" t="s">
        <v>7</v>
      </c>
    </row>
    <row r="25" spans="1:1" ht="15" customHeight="1" x14ac:dyDescent="0.2"/>
    <row r="37" spans="1:17" ht="17" thickBot="1" x14ac:dyDescent="0.25"/>
    <row r="38" spans="1:17" x14ac:dyDescent="0.2">
      <c r="A38" s="39" t="s">
        <v>12</v>
      </c>
      <c r="B38" s="40"/>
      <c r="C38" s="40"/>
      <c r="D38" s="40"/>
      <c r="E38" s="40"/>
      <c r="F38" s="40"/>
      <c r="G38" s="40"/>
      <c r="H38" s="41"/>
      <c r="J38" s="39" t="s">
        <v>12</v>
      </c>
      <c r="K38" s="40"/>
      <c r="L38" s="40"/>
      <c r="M38" s="40"/>
      <c r="N38" s="40"/>
      <c r="O38" s="40"/>
      <c r="P38" s="40"/>
      <c r="Q38" s="41"/>
    </row>
    <row r="39" spans="1:17" ht="16" customHeight="1" x14ac:dyDescent="0.2">
      <c r="A39" s="42"/>
      <c r="B39" s="1" t="s">
        <v>19</v>
      </c>
      <c r="C39" s="37" t="s">
        <v>26</v>
      </c>
      <c r="D39" s="37"/>
      <c r="E39" s="37"/>
      <c r="F39" s="37"/>
      <c r="G39" s="37"/>
      <c r="H39" s="38"/>
      <c r="J39" s="42"/>
      <c r="K39" s="1" t="s">
        <v>19</v>
      </c>
      <c r="L39" s="37" t="s">
        <v>26</v>
      </c>
      <c r="M39" s="37"/>
      <c r="N39" s="37"/>
      <c r="O39" s="37"/>
      <c r="P39" s="37"/>
      <c r="Q39" s="38"/>
    </row>
    <row r="40" spans="1:17" ht="34" x14ac:dyDescent="0.2">
      <c r="A40" s="43"/>
      <c r="B40" s="1" t="s">
        <v>20</v>
      </c>
      <c r="C40" s="1" t="s">
        <v>21</v>
      </c>
      <c r="D40" s="1" t="s">
        <v>20</v>
      </c>
      <c r="E40" s="1" t="s">
        <v>22</v>
      </c>
      <c r="F40" s="1" t="s">
        <v>23</v>
      </c>
      <c r="G40" s="1" t="s">
        <v>24</v>
      </c>
      <c r="H40" s="3" t="s">
        <v>25</v>
      </c>
      <c r="J40" s="43"/>
      <c r="K40" s="1" t="s">
        <v>20</v>
      </c>
      <c r="L40" s="1" t="s">
        <v>21</v>
      </c>
      <c r="M40" s="1" t="s">
        <v>20</v>
      </c>
      <c r="N40" s="1" t="s">
        <v>22</v>
      </c>
      <c r="O40" s="1" t="s">
        <v>23</v>
      </c>
      <c r="P40" s="1" t="s">
        <v>24</v>
      </c>
      <c r="Q40" s="3" t="s">
        <v>25</v>
      </c>
    </row>
    <row r="41" spans="1:17" x14ac:dyDescent="0.2">
      <c r="A41" s="4" t="s">
        <v>13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5">
        <v>1</v>
      </c>
      <c r="J41" s="4" t="s">
        <v>13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5">
        <v>1</v>
      </c>
    </row>
    <row r="42" spans="1:17" x14ac:dyDescent="0.2">
      <c r="A42" s="4" t="s">
        <v>14</v>
      </c>
      <c r="B42" s="2">
        <v>0.38</v>
      </c>
      <c r="C42" s="2">
        <v>0.42</v>
      </c>
      <c r="D42" s="2">
        <v>0.28000000000000003</v>
      </c>
      <c r="E42" s="2">
        <v>0.11</v>
      </c>
      <c r="F42" s="2">
        <v>0.17</v>
      </c>
      <c r="G42" s="2">
        <v>0.12</v>
      </c>
      <c r="H42" s="5">
        <v>0.24</v>
      </c>
      <c r="J42" s="4" t="s">
        <v>14</v>
      </c>
      <c r="K42" s="2">
        <v>0.38</v>
      </c>
      <c r="L42" s="2">
        <v>0.42</v>
      </c>
      <c r="M42" s="2">
        <v>0.28000000000000003</v>
      </c>
      <c r="N42" s="9">
        <v>0.11</v>
      </c>
      <c r="O42" s="2">
        <v>0.17</v>
      </c>
      <c r="P42" s="2">
        <v>0.12</v>
      </c>
      <c r="Q42" s="5">
        <v>0.24</v>
      </c>
    </row>
    <row r="43" spans="1:17" ht="17" thickBot="1" x14ac:dyDescent="0.25">
      <c r="A43" s="6" t="s">
        <v>15</v>
      </c>
      <c r="B43" s="7">
        <v>0.5</v>
      </c>
      <c r="C43" s="7">
        <v>0.33</v>
      </c>
      <c r="D43" s="7">
        <v>0.27</v>
      </c>
      <c r="E43" s="7">
        <v>0.33</v>
      </c>
      <c r="F43" s="7">
        <v>0.43</v>
      </c>
      <c r="G43" s="7">
        <v>0.36</v>
      </c>
      <c r="H43" s="8">
        <v>0.34</v>
      </c>
      <c r="J43" s="6" t="s">
        <v>15</v>
      </c>
      <c r="K43" s="7">
        <v>0.5</v>
      </c>
      <c r="L43" s="7">
        <v>0.33</v>
      </c>
      <c r="M43" s="10">
        <v>0.27</v>
      </c>
      <c r="N43" s="7">
        <v>0.33</v>
      </c>
      <c r="O43" s="7">
        <v>0.43</v>
      </c>
      <c r="P43" s="7">
        <v>0.36</v>
      </c>
      <c r="Q43" s="8">
        <v>0.34</v>
      </c>
    </row>
    <row r="46" spans="1:17" x14ac:dyDescent="0.2">
      <c r="A46" t="s">
        <v>18</v>
      </c>
    </row>
    <row r="60" spans="1:5" x14ac:dyDescent="0.2">
      <c r="A60" t="s">
        <v>16</v>
      </c>
      <c r="E60" t="s">
        <v>17</v>
      </c>
    </row>
    <row r="73" spans="1:5" x14ac:dyDescent="0.2">
      <c r="A73" t="s">
        <v>11</v>
      </c>
      <c r="E73" t="s">
        <v>10</v>
      </c>
    </row>
    <row r="86" spans="1:5" x14ac:dyDescent="0.2">
      <c r="A86" t="s">
        <v>9</v>
      </c>
      <c r="E86" t="s">
        <v>8</v>
      </c>
    </row>
  </sheetData>
  <mergeCells count="6">
    <mergeCell ref="C39:H39"/>
    <mergeCell ref="A38:H38"/>
    <mergeCell ref="A39:A40"/>
    <mergeCell ref="J38:Q38"/>
    <mergeCell ref="J39:J40"/>
    <mergeCell ref="L39:Q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7E71-E2F3-A947-843B-92D2CEA59C77}">
  <dimension ref="B5:C8"/>
  <sheetViews>
    <sheetView workbookViewId="0">
      <selection activeCell="C7" sqref="C7"/>
    </sheetView>
  </sheetViews>
  <sheetFormatPr baseColWidth="10" defaultRowHeight="16" x14ac:dyDescent="0.2"/>
  <cols>
    <col min="2" max="2" width="29" bestFit="1" customWidth="1"/>
  </cols>
  <sheetData>
    <row r="5" spans="2:3" x14ac:dyDescent="0.2">
      <c r="B5" t="s">
        <v>27</v>
      </c>
    </row>
    <row r="6" spans="2:3" x14ac:dyDescent="0.2">
      <c r="B6" t="s">
        <v>28</v>
      </c>
    </row>
    <row r="7" spans="2:3" x14ac:dyDescent="0.2">
      <c r="B7" t="s">
        <v>30</v>
      </c>
      <c r="C7" t="s">
        <v>31</v>
      </c>
    </row>
    <row r="8" spans="2:3" x14ac:dyDescent="0.2">
      <c r="B8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96D85-477D-7E4A-945F-02D4718D74B9}">
  <dimension ref="B1:BR28"/>
  <sheetViews>
    <sheetView showGridLines="0" tabSelected="1" zoomScale="90" zoomScaleNormal="90" workbookViewId="0">
      <pane xSplit="7" ySplit="12" topLeftCell="H13" activePane="bottomRight" state="frozen"/>
      <selection pane="topRight" activeCell="H1" sqref="H1"/>
      <selection pane="bottomLeft" activeCell="A12" sqref="A12"/>
      <selection pane="bottomRight" activeCell="P39" sqref="P39"/>
    </sheetView>
  </sheetViews>
  <sheetFormatPr baseColWidth="10" defaultRowHeight="16" x14ac:dyDescent="0.2"/>
  <cols>
    <col min="1" max="1" width="1.33203125" customWidth="1"/>
    <col min="2" max="2" width="4.6640625" customWidth="1"/>
    <col min="3" max="3" width="35.1640625" bestFit="1" customWidth="1"/>
    <col min="4" max="4" width="12.1640625" hidden="1" customWidth="1"/>
    <col min="5" max="9" width="12.1640625" customWidth="1"/>
    <col min="10" max="10" width="3.33203125" customWidth="1"/>
    <col min="11" max="43" width="6.5" customWidth="1"/>
  </cols>
  <sheetData>
    <row r="1" spans="2:70" ht="7" customHeight="1" x14ac:dyDescent="0.2"/>
    <row r="2" spans="2:70" x14ac:dyDescent="0.2">
      <c r="K2" s="53" t="s">
        <v>58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B2" s="44" t="s">
        <v>59</v>
      </c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</row>
    <row r="3" spans="2:70" x14ac:dyDescent="0.2">
      <c r="K3" s="55">
        <f>L5</f>
        <v>44879</v>
      </c>
      <c r="L3" s="47"/>
      <c r="M3" s="47"/>
      <c r="N3" s="47"/>
      <c r="O3" s="48">
        <f>P5</f>
        <v>44907</v>
      </c>
      <c r="P3" s="48"/>
      <c r="Q3" s="48"/>
      <c r="R3" s="48"/>
      <c r="S3" s="47">
        <f>T5</f>
        <v>44935</v>
      </c>
      <c r="T3" s="47"/>
      <c r="U3" s="47"/>
      <c r="V3" s="47"/>
      <c r="W3" s="47"/>
      <c r="X3" s="48">
        <f>Y5</f>
        <v>44970</v>
      </c>
      <c r="Y3" s="48"/>
      <c r="Z3" s="48"/>
      <c r="AA3" s="48"/>
      <c r="AB3" s="47">
        <f>AC5</f>
        <v>44998</v>
      </c>
      <c r="AC3" s="47"/>
      <c r="AD3" s="47"/>
      <c r="AE3" s="47"/>
      <c r="AF3" s="48">
        <f>AG5</f>
        <v>45026</v>
      </c>
      <c r="AG3" s="48"/>
      <c r="AH3" s="48"/>
      <c r="AI3" s="48"/>
      <c r="AJ3" s="47">
        <f>AK5</f>
        <v>45054</v>
      </c>
      <c r="AK3" s="47"/>
      <c r="AL3" s="47"/>
      <c r="AM3" s="47"/>
      <c r="AN3" s="47"/>
      <c r="AO3" s="48">
        <v>45026</v>
      </c>
      <c r="AP3" s="49"/>
      <c r="AQ3" s="50"/>
    </row>
    <row r="4" spans="2:70" ht="19" x14ac:dyDescent="0.2">
      <c r="C4" s="26" t="s">
        <v>32</v>
      </c>
      <c r="E4" s="16">
        <v>44886</v>
      </c>
      <c r="K4" s="54">
        <f>L5</f>
        <v>44879</v>
      </c>
      <c r="L4" s="45"/>
      <c r="M4" s="45"/>
      <c r="N4" s="45"/>
      <c r="O4" s="46">
        <f>P5</f>
        <v>44907</v>
      </c>
      <c r="P4" s="46"/>
      <c r="Q4" s="46"/>
      <c r="R4" s="46"/>
      <c r="S4" s="45">
        <f>T5</f>
        <v>44935</v>
      </c>
      <c r="T4" s="45"/>
      <c r="U4" s="45"/>
      <c r="V4" s="45"/>
      <c r="W4" s="45"/>
      <c r="X4" s="46">
        <f>Y5</f>
        <v>44970</v>
      </c>
      <c r="Y4" s="46"/>
      <c r="Z4" s="46"/>
      <c r="AA4" s="46"/>
      <c r="AB4" s="45">
        <f>AC5</f>
        <v>44998</v>
      </c>
      <c r="AC4" s="45"/>
      <c r="AD4" s="45"/>
      <c r="AE4" s="45"/>
      <c r="AF4" s="46">
        <f>AG5</f>
        <v>45026</v>
      </c>
      <c r="AG4" s="46"/>
      <c r="AH4" s="46"/>
      <c r="AI4" s="46"/>
      <c r="AJ4" s="45">
        <f>AK5</f>
        <v>45054</v>
      </c>
      <c r="AK4" s="45"/>
      <c r="AL4" s="45"/>
      <c r="AM4" s="45"/>
      <c r="AN4" s="45"/>
      <c r="AO4" s="46">
        <f>AO5</f>
        <v>45082</v>
      </c>
      <c r="AP4" s="51"/>
      <c r="AQ4" s="52"/>
    </row>
    <row r="5" spans="2:70" ht="39" customHeight="1" x14ac:dyDescent="0.2">
      <c r="C5" s="26" t="s">
        <v>63</v>
      </c>
      <c r="I5" s="12" t="s">
        <v>41</v>
      </c>
      <c r="K5" s="13">
        <f>L5-7</f>
        <v>44872</v>
      </c>
      <c r="L5" s="13">
        <f>M5-7</f>
        <v>44879</v>
      </c>
      <c r="M5" s="13">
        <f>E4</f>
        <v>44886</v>
      </c>
      <c r="N5" s="13">
        <f t="shared" ref="N5:AA5" si="0">M5+7</f>
        <v>44893</v>
      </c>
      <c r="O5" s="13">
        <f t="shared" si="0"/>
        <v>44900</v>
      </c>
      <c r="P5" s="13">
        <f t="shared" si="0"/>
        <v>44907</v>
      </c>
      <c r="Q5" s="13">
        <f t="shared" si="0"/>
        <v>44914</v>
      </c>
      <c r="R5" s="13">
        <f t="shared" si="0"/>
        <v>44921</v>
      </c>
      <c r="S5" s="13">
        <f t="shared" si="0"/>
        <v>44928</v>
      </c>
      <c r="T5" s="13">
        <f t="shared" si="0"/>
        <v>44935</v>
      </c>
      <c r="U5" s="13">
        <f t="shared" si="0"/>
        <v>44942</v>
      </c>
      <c r="V5" s="13">
        <f t="shared" si="0"/>
        <v>44949</v>
      </c>
      <c r="W5" s="13">
        <f t="shared" si="0"/>
        <v>44956</v>
      </c>
      <c r="X5" s="13">
        <f t="shared" si="0"/>
        <v>44963</v>
      </c>
      <c r="Y5" s="13">
        <f t="shared" si="0"/>
        <v>44970</v>
      </c>
      <c r="Z5" s="13">
        <f t="shared" si="0"/>
        <v>44977</v>
      </c>
      <c r="AA5" s="13">
        <f t="shared" si="0"/>
        <v>44984</v>
      </c>
      <c r="AB5" s="13">
        <f t="shared" ref="AB5:AQ5" si="1">AA5+7</f>
        <v>44991</v>
      </c>
      <c r="AC5" s="13">
        <f t="shared" si="1"/>
        <v>44998</v>
      </c>
      <c r="AD5" s="13">
        <f t="shared" si="1"/>
        <v>45005</v>
      </c>
      <c r="AE5" s="13">
        <f t="shared" si="1"/>
        <v>45012</v>
      </c>
      <c r="AF5" s="13">
        <f t="shared" si="1"/>
        <v>45019</v>
      </c>
      <c r="AG5" s="13">
        <f t="shared" si="1"/>
        <v>45026</v>
      </c>
      <c r="AH5" s="13">
        <f t="shared" si="1"/>
        <v>45033</v>
      </c>
      <c r="AI5" s="13">
        <f t="shared" si="1"/>
        <v>45040</v>
      </c>
      <c r="AJ5" s="13">
        <f t="shared" si="1"/>
        <v>45047</v>
      </c>
      <c r="AK5" s="13">
        <f t="shared" si="1"/>
        <v>45054</v>
      </c>
      <c r="AL5" s="13">
        <f t="shared" si="1"/>
        <v>45061</v>
      </c>
      <c r="AM5" s="13">
        <f t="shared" si="1"/>
        <v>45068</v>
      </c>
      <c r="AN5" s="13">
        <f t="shared" si="1"/>
        <v>45075</v>
      </c>
      <c r="AO5" s="13">
        <f t="shared" si="1"/>
        <v>45082</v>
      </c>
      <c r="AP5" s="13">
        <f t="shared" si="1"/>
        <v>45089</v>
      </c>
      <c r="AQ5" s="14">
        <f t="shared" si="1"/>
        <v>45096</v>
      </c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</row>
    <row r="6" spans="2:70" ht="23" customHeight="1" x14ac:dyDescent="0.2">
      <c r="B6" s="18" t="s">
        <v>33</v>
      </c>
      <c r="C6" s="19" t="s">
        <v>34</v>
      </c>
      <c r="D6" s="19" t="s">
        <v>35</v>
      </c>
      <c r="E6" s="19" t="s">
        <v>36</v>
      </c>
      <c r="F6" s="19" t="s">
        <v>37</v>
      </c>
      <c r="G6" s="19" t="s">
        <v>38</v>
      </c>
      <c r="H6" s="19" t="s">
        <v>39</v>
      </c>
      <c r="I6" s="19" t="s">
        <v>40</v>
      </c>
      <c r="J6" s="22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</row>
    <row r="7" spans="2:70" x14ac:dyDescent="0.2">
      <c r="B7" s="25">
        <v>1</v>
      </c>
      <c r="C7" s="15" t="s">
        <v>57</v>
      </c>
      <c r="D7" s="15" t="s">
        <v>42</v>
      </c>
      <c r="E7" s="20">
        <v>44874</v>
      </c>
      <c r="F7" s="20">
        <v>44886</v>
      </c>
      <c r="G7" s="15">
        <f>IF(F7="","",NETWORKDAYS(E7,F7))</f>
        <v>9</v>
      </c>
      <c r="H7" s="15" t="s">
        <v>62</v>
      </c>
      <c r="I7" s="21">
        <v>1</v>
      </c>
      <c r="K7" s="24" t="str">
        <f>IF(K$5=($F7-WEEKDAY($F7,2)+1),"u","")</f>
        <v/>
      </c>
      <c r="L7" s="24" t="str">
        <f t="shared" ref="L7:AQ14" si="2">IF(L$5=($F7-WEEKDAY($F7,2)+1),"u","")</f>
        <v/>
      </c>
      <c r="M7" s="24" t="str">
        <f t="shared" si="2"/>
        <v>u</v>
      </c>
      <c r="N7" s="24" t="str">
        <f t="shared" si="2"/>
        <v/>
      </c>
      <c r="O7" s="24" t="str">
        <f t="shared" si="2"/>
        <v/>
      </c>
      <c r="P7" s="24" t="str">
        <f t="shared" si="2"/>
        <v/>
      </c>
      <c r="Q7" s="24" t="str">
        <f t="shared" si="2"/>
        <v/>
      </c>
      <c r="R7" s="24" t="str">
        <f t="shared" si="2"/>
        <v/>
      </c>
      <c r="S7" s="24" t="str">
        <f t="shared" si="2"/>
        <v/>
      </c>
      <c r="T7" s="24" t="str">
        <f t="shared" si="2"/>
        <v/>
      </c>
      <c r="U7" s="24" t="str">
        <f t="shared" si="2"/>
        <v/>
      </c>
      <c r="V7" s="24" t="str">
        <f t="shared" si="2"/>
        <v/>
      </c>
      <c r="W7" s="24" t="str">
        <f t="shared" si="2"/>
        <v/>
      </c>
      <c r="X7" s="24" t="str">
        <f t="shared" si="2"/>
        <v/>
      </c>
      <c r="Y7" s="24" t="str">
        <f t="shared" si="2"/>
        <v/>
      </c>
      <c r="Z7" s="24" t="str">
        <f t="shared" si="2"/>
        <v/>
      </c>
      <c r="AA7" s="24" t="str">
        <f t="shared" si="2"/>
        <v/>
      </c>
      <c r="AB7" s="24" t="str">
        <f t="shared" si="2"/>
        <v/>
      </c>
      <c r="AC7" s="24" t="str">
        <f t="shared" si="2"/>
        <v/>
      </c>
      <c r="AD7" s="24" t="str">
        <f t="shared" si="2"/>
        <v/>
      </c>
      <c r="AE7" s="24" t="str">
        <f t="shared" si="2"/>
        <v/>
      </c>
      <c r="AF7" s="24" t="str">
        <f t="shared" si="2"/>
        <v/>
      </c>
      <c r="AG7" s="24" t="str">
        <f t="shared" si="2"/>
        <v/>
      </c>
      <c r="AH7" s="24" t="str">
        <f t="shared" si="2"/>
        <v/>
      </c>
      <c r="AI7" s="24" t="str">
        <f t="shared" si="2"/>
        <v/>
      </c>
      <c r="AJ7" s="24" t="str">
        <f t="shared" si="2"/>
        <v/>
      </c>
      <c r="AK7" s="24" t="str">
        <f t="shared" si="2"/>
        <v/>
      </c>
      <c r="AL7" s="24" t="str">
        <f t="shared" si="2"/>
        <v/>
      </c>
      <c r="AM7" s="24" t="str">
        <f t="shared" si="2"/>
        <v/>
      </c>
      <c r="AN7" s="24" t="str">
        <f t="shared" si="2"/>
        <v/>
      </c>
      <c r="AO7" s="24" t="str">
        <f t="shared" si="2"/>
        <v/>
      </c>
      <c r="AP7" s="24" t="str">
        <f t="shared" si="2"/>
        <v/>
      </c>
      <c r="AQ7" s="24" t="str">
        <f t="shared" si="2"/>
        <v/>
      </c>
    </row>
    <row r="8" spans="2:70" x14ac:dyDescent="0.2">
      <c r="B8" s="25">
        <v>2</v>
      </c>
      <c r="C8" s="15" t="s">
        <v>61</v>
      </c>
      <c r="D8" s="15" t="s">
        <v>42</v>
      </c>
      <c r="E8" s="20">
        <v>44874</v>
      </c>
      <c r="F8" s="20">
        <v>44886</v>
      </c>
      <c r="G8" s="15">
        <f t="shared" ref="G8:G13" si="3">IF(F8="","",NETWORKDAYS(E8,F8))</f>
        <v>9</v>
      </c>
      <c r="H8" s="15" t="s">
        <v>62</v>
      </c>
      <c r="I8" s="21">
        <v>1</v>
      </c>
      <c r="K8" s="24" t="str">
        <f t="shared" ref="K8:K19" si="4">IF(K$5=($F8-WEEKDAY($F8,2)+1),"u","")</f>
        <v/>
      </c>
      <c r="L8" s="24" t="str">
        <f t="shared" si="2"/>
        <v/>
      </c>
      <c r="M8" s="24" t="str">
        <f t="shared" si="2"/>
        <v>u</v>
      </c>
      <c r="N8" s="24" t="str">
        <f t="shared" si="2"/>
        <v/>
      </c>
      <c r="O8" s="24" t="str">
        <f t="shared" si="2"/>
        <v/>
      </c>
      <c r="P8" s="24" t="str">
        <f t="shared" si="2"/>
        <v/>
      </c>
      <c r="Q8" s="24" t="str">
        <f t="shared" si="2"/>
        <v/>
      </c>
      <c r="R8" s="24" t="str">
        <f t="shared" si="2"/>
        <v/>
      </c>
      <c r="S8" s="24" t="str">
        <f t="shared" si="2"/>
        <v/>
      </c>
      <c r="T8" s="24" t="str">
        <f t="shared" si="2"/>
        <v/>
      </c>
      <c r="U8" s="24" t="str">
        <f t="shared" si="2"/>
        <v/>
      </c>
      <c r="V8" s="24" t="str">
        <f t="shared" si="2"/>
        <v/>
      </c>
      <c r="W8" s="24" t="str">
        <f t="shared" si="2"/>
        <v/>
      </c>
      <c r="X8" s="24" t="str">
        <f t="shared" si="2"/>
        <v/>
      </c>
      <c r="Y8" s="24" t="str">
        <f t="shared" si="2"/>
        <v/>
      </c>
      <c r="Z8" s="24" t="str">
        <f t="shared" si="2"/>
        <v/>
      </c>
      <c r="AA8" s="24" t="str">
        <f t="shared" si="2"/>
        <v/>
      </c>
      <c r="AB8" s="24" t="str">
        <f t="shared" si="2"/>
        <v/>
      </c>
      <c r="AC8" s="24" t="str">
        <f t="shared" si="2"/>
        <v/>
      </c>
      <c r="AD8" s="24" t="str">
        <f t="shared" si="2"/>
        <v/>
      </c>
      <c r="AE8" s="24" t="str">
        <f t="shared" si="2"/>
        <v/>
      </c>
      <c r="AF8" s="24" t="str">
        <f t="shared" si="2"/>
        <v/>
      </c>
      <c r="AG8" s="24" t="str">
        <f t="shared" si="2"/>
        <v/>
      </c>
      <c r="AH8" s="24" t="str">
        <f t="shared" si="2"/>
        <v/>
      </c>
      <c r="AI8" s="24" t="str">
        <f t="shared" si="2"/>
        <v/>
      </c>
      <c r="AJ8" s="24" t="str">
        <f t="shared" si="2"/>
        <v/>
      </c>
      <c r="AK8" s="24" t="str">
        <f t="shared" si="2"/>
        <v/>
      </c>
      <c r="AL8" s="24" t="str">
        <f t="shared" si="2"/>
        <v/>
      </c>
      <c r="AM8" s="24" t="str">
        <f t="shared" si="2"/>
        <v/>
      </c>
      <c r="AN8" s="24" t="str">
        <f t="shared" si="2"/>
        <v/>
      </c>
      <c r="AO8" s="24" t="str">
        <f t="shared" si="2"/>
        <v/>
      </c>
      <c r="AP8" s="24" t="str">
        <f t="shared" si="2"/>
        <v/>
      </c>
      <c r="AQ8" s="24" t="str">
        <f t="shared" si="2"/>
        <v/>
      </c>
    </row>
    <row r="9" spans="2:70" x14ac:dyDescent="0.2">
      <c r="B9" s="25">
        <v>3</v>
      </c>
      <c r="C9" s="15" t="s">
        <v>43</v>
      </c>
      <c r="D9" s="15" t="s">
        <v>42</v>
      </c>
      <c r="E9" s="20">
        <v>44886</v>
      </c>
      <c r="F9" s="20">
        <f>E9+14</f>
        <v>44900</v>
      </c>
      <c r="G9" s="15">
        <f t="shared" si="3"/>
        <v>11</v>
      </c>
      <c r="H9" s="15" t="s">
        <v>62</v>
      </c>
      <c r="I9" s="21">
        <v>1</v>
      </c>
      <c r="J9" s="23"/>
      <c r="K9" s="24" t="str">
        <f t="shared" si="4"/>
        <v/>
      </c>
      <c r="L9" s="24" t="str">
        <f t="shared" si="2"/>
        <v/>
      </c>
      <c r="M9" s="24" t="str">
        <f t="shared" si="2"/>
        <v/>
      </c>
      <c r="N9" s="24" t="str">
        <f t="shared" si="2"/>
        <v/>
      </c>
      <c r="O9" s="24" t="str">
        <f t="shared" si="2"/>
        <v>u</v>
      </c>
      <c r="P9" s="24" t="str">
        <f t="shared" si="2"/>
        <v/>
      </c>
      <c r="Q9" s="24" t="str">
        <f t="shared" si="2"/>
        <v/>
      </c>
      <c r="R9" s="24" t="str">
        <f t="shared" si="2"/>
        <v/>
      </c>
      <c r="S9" s="24" t="str">
        <f t="shared" si="2"/>
        <v/>
      </c>
      <c r="T9" s="24" t="str">
        <f t="shared" si="2"/>
        <v/>
      </c>
      <c r="U9" s="24" t="str">
        <f t="shared" si="2"/>
        <v/>
      </c>
      <c r="V9" s="24" t="str">
        <f t="shared" si="2"/>
        <v/>
      </c>
      <c r="W9" s="24" t="str">
        <f t="shared" si="2"/>
        <v/>
      </c>
      <c r="X9" s="24" t="str">
        <f t="shared" si="2"/>
        <v/>
      </c>
      <c r="Y9" s="24" t="str">
        <f t="shared" si="2"/>
        <v/>
      </c>
      <c r="Z9" s="24" t="str">
        <f t="shared" si="2"/>
        <v/>
      </c>
      <c r="AA9" s="24" t="str">
        <f t="shared" si="2"/>
        <v/>
      </c>
      <c r="AB9" s="24" t="str">
        <f t="shared" si="2"/>
        <v/>
      </c>
      <c r="AC9" s="24" t="str">
        <f t="shared" si="2"/>
        <v/>
      </c>
      <c r="AD9" s="24" t="str">
        <f t="shared" si="2"/>
        <v/>
      </c>
      <c r="AE9" s="24" t="str">
        <f t="shared" si="2"/>
        <v/>
      </c>
      <c r="AF9" s="24" t="str">
        <f t="shared" si="2"/>
        <v/>
      </c>
      <c r="AG9" s="24" t="str">
        <f t="shared" si="2"/>
        <v/>
      </c>
      <c r="AH9" s="24" t="str">
        <f t="shared" si="2"/>
        <v/>
      </c>
      <c r="AI9" s="24" t="str">
        <f t="shared" si="2"/>
        <v/>
      </c>
      <c r="AJ9" s="24" t="str">
        <f t="shared" si="2"/>
        <v/>
      </c>
      <c r="AK9" s="24" t="str">
        <f t="shared" si="2"/>
        <v/>
      </c>
      <c r="AL9" s="24" t="str">
        <f t="shared" si="2"/>
        <v/>
      </c>
      <c r="AM9" s="24" t="str">
        <f t="shared" si="2"/>
        <v/>
      </c>
      <c r="AN9" s="24" t="str">
        <f t="shared" si="2"/>
        <v/>
      </c>
      <c r="AO9" s="24" t="str">
        <f t="shared" si="2"/>
        <v/>
      </c>
      <c r="AP9" s="24" t="str">
        <f t="shared" si="2"/>
        <v/>
      </c>
      <c r="AQ9" s="24" t="str">
        <f t="shared" si="2"/>
        <v/>
      </c>
    </row>
    <row r="10" spans="2:70" x14ac:dyDescent="0.2">
      <c r="B10" s="25">
        <v>4</v>
      </c>
      <c r="C10" s="15" t="s">
        <v>44</v>
      </c>
      <c r="D10" s="15" t="s">
        <v>42</v>
      </c>
      <c r="E10" s="20">
        <v>44886</v>
      </c>
      <c r="F10" s="20">
        <f>E10+21</f>
        <v>44907</v>
      </c>
      <c r="G10" s="15">
        <f t="shared" si="3"/>
        <v>16</v>
      </c>
      <c r="H10" s="15" t="s">
        <v>54</v>
      </c>
      <c r="I10" s="21">
        <v>0.9</v>
      </c>
      <c r="J10" s="23"/>
      <c r="K10" s="24" t="str">
        <f t="shared" si="4"/>
        <v/>
      </c>
      <c r="L10" s="24" t="str">
        <f t="shared" si="2"/>
        <v/>
      </c>
      <c r="M10" s="24" t="str">
        <f t="shared" si="2"/>
        <v/>
      </c>
      <c r="N10" s="24" t="str">
        <f t="shared" si="2"/>
        <v/>
      </c>
      <c r="O10" s="24" t="str">
        <f t="shared" si="2"/>
        <v/>
      </c>
      <c r="P10" s="24" t="str">
        <f t="shared" si="2"/>
        <v>u</v>
      </c>
      <c r="Q10" s="24" t="str">
        <f t="shared" si="2"/>
        <v/>
      </c>
      <c r="R10" s="24" t="str">
        <f t="shared" si="2"/>
        <v/>
      </c>
      <c r="S10" s="24" t="str">
        <f t="shared" si="2"/>
        <v/>
      </c>
      <c r="T10" s="24" t="str">
        <f t="shared" si="2"/>
        <v/>
      </c>
      <c r="U10" s="24" t="str">
        <f t="shared" si="2"/>
        <v/>
      </c>
      <c r="V10" s="24" t="str">
        <f t="shared" si="2"/>
        <v/>
      </c>
      <c r="W10" s="24" t="str">
        <f t="shared" si="2"/>
        <v/>
      </c>
      <c r="X10" s="24" t="str">
        <f t="shared" si="2"/>
        <v/>
      </c>
      <c r="Y10" s="24" t="str">
        <f t="shared" si="2"/>
        <v/>
      </c>
      <c r="Z10" s="24" t="str">
        <f t="shared" si="2"/>
        <v/>
      </c>
      <c r="AA10" s="24" t="str">
        <f t="shared" si="2"/>
        <v/>
      </c>
      <c r="AB10" s="24" t="str">
        <f t="shared" si="2"/>
        <v/>
      </c>
      <c r="AC10" s="24" t="str">
        <f t="shared" si="2"/>
        <v/>
      </c>
      <c r="AD10" s="24" t="str">
        <f t="shared" si="2"/>
        <v/>
      </c>
      <c r="AE10" s="24" t="str">
        <f t="shared" si="2"/>
        <v/>
      </c>
      <c r="AF10" s="24" t="str">
        <f t="shared" si="2"/>
        <v/>
      </c>
      <c r="AG10" s="24" t="str">
        <f t="shared" si="2"/>
        <v/>
      </c>
      <c r="AH10" s="24" t="str">
        <f t="shared" si="2"/>
        <v/>
      </c>
      <c r="AI10" s="24" t="str">
        <f t="shared" si="2"/>
        <v/>
      </c>
      <c r="AJ10" s="24" t="str">
        <f t="shared" si="2"/>
        <v/>
      </c>
      <c r="AK10" s="24" t="str">
        <f t="shared" si="2"/>
        <v/>
      </c>
      <c r="AL10" s="24" t="str">
        <f t="shared" si="2"/>
        <v/>
      </c>
      <c r="AM10" s="24" t="str">
        <f t="shared" si="2"/>
        <v/>
      </c>
      <c r="AN10" s="24" t="str">
        <f t="shared" si="2"/>
        <v/>
      </c>
      <c r="AO10" s="24" t="str">
        <f t="shared" si="2"/>
        <v/>
      </c>
      <c r="AP10" s="24" t="str">
        <f t="shared" si="2"/>
        <v/>
      </c>
      <c r="AQ10" s="24" t="str">
        <f t="shared" si="2"/>
        <v/>
      </c>
    </row>
    <row r="11" spans="2:70" x14ac:dyDescent="0.2">
      <c r="B11" s="25">
        <v>5</v>
      </c>
      <c r="C11" s="15" t="s">
        <v>45</v>
      </c>
      <c r="D11" s="15" t="s">
        <v>42</v>
      </c>
      <c r="E11" s="20">
        <v>44900</v>
      </c>
      <c r="F11" s="20">
        <v>44964</v>
      </c>
      <c r="G11" s="15">
        <f t="shared" si="3"/>
        <v>47</v>
      </c>
      <c r="H11" s="15" t="s">
        <v>62</v>
      </c>
      <c r="I11" s="21">
        <v>1</v>
      </c>
      <c r="J11" s="23"/>
      <c r="K11" s="24" t="str">
        <f t="shared" si="4"/>
        <v/>
      </c>
      <c r="L11" s="24" t="str">
        <f t="shared" si="2"/>
        <v/>
      </c>
      <c r="M11" s="24" t="str">
        <f t="shared" si="2"/>
        <v/>
      </c>
      <c r="N11" s="24" t="str">
        <f t="shared" si="2"/>
        <v/>
      </c>
      <c r="O11" s="24" t="str">
        <f t="shared" si="2"/>
        <v/>
      </c>
      <c r="P11" s="24" t="str">
        <f t="shared" si="2"/>
        <v/>
      </c>
      <c r="Q11" s="24" t="str">
        <f t="shared" si="2"/>
        <v/>
      </c>
      <c r="R11" s="24" t="str">
        <f t="shared" si="2"/>
        <v/>
      </c>
      <c r="S11" s="24" t="str">
        <f t="shared" si="2"/>
        <v/>
      </c>
      <c r="T11" s="24" t="str">
        <f t="shared" si="2"/>
        <v/>
      </c>
      <c r="U11" s="24" t="str">
        <f t="shared" si="2"/>
        <v/>
      </c>
      <c r="V11" s="24" t="str">
        <f t="shared" si="2"/>
        <v/>
      </c>
      <c r="W11" s="24" t="str">
        <f t="shared" si="2"/>
        <v/>
      </c>
      <c r="X11" s="24" t="str">
        <f t="shared" si="2"/>
        <v>u</v>
      </c>
      <c r="Y11" s="24" t="str">
        <f t="shared" si="2"/>
        <v/>
      </c>
      <c r="Z11" s="24" t="str">
        <f t="shared" si="2"/>
        <v/>
      </c>
      <c r="AA11" s="24" t="str">
        <f t="shared" si="2"/>
        <v/>
      </c>
      <c r="AB11" s="24" t="str">
        <f t="shared" si="2"/>
        <v/>
      </c>
      <c r="AC11" s="24" t="str">
        <f t="shared" si="2"/>
        <v/>
      </c>
      <c r="AD11" s="24" t="str">
        <f t="shared" si="2"/>
        <v/>
      </c>
      <c r="AE11" s="24" t="str">
        <f t="shared" si="2"/>
        <v/>
      </c>
      <c r="AF11" s="24" t="str">
        <f t="shared" si="2"/>
        <v/>
      </c>
      <c r="AG11" s="24" t="str">
        <f t="shared" si="2"/>
        <v/>
      </c>
      <c r="AH11" s="24" t="str">
        <f t="shared" si="2"/>
        <v/>
      </c>
      <c r="AI11" s="24" t="str">
        <f t="shared" si="2"/>
        <v/>
      </c>
      <c r="AJ11" s="24" t="str">
        <f t="shared" si="2"/>
        <v/>
      </c>
      <c r="AK11" s="24" t="str">
        <f t="shared" si="2"/>
        <v/>
      </c>
      <c r="AL11" s="24" t="str">
        <f t="shared" si="2"/>
        <v/>
      </c>
      <c r="AM11" s="24" t="str">
        <f t="shared" si="2"/>
        <v/>
      </c>
      <c r="AN11" s="24" t="str">
        <f t="shared" si="2"/>
        <v/>
      </c>
      <c r="AO11" s="24" t="str">
        <f t="shared" si="2"/>
        <v/>
      </c>
      <c r="AP11" s="24" t="str">
        <f t="shared" si="2"/>
        <v/>
      </c>
      <c r="AQ11" s="24" t="str">
        <f t="shared" si="2"/>
        <v/>
      </c>
    </row>
    <row r="12" spans="2:70" x14ac:dyDescent="0.2">
      <c r="B12" s="25">
        <v>6</v>
      </c>
      <c r="C12" s="15" t="s">
        <v>46</v>
      </c>
      <c r="D12" s="15" t="s">
        <v>42</v>
      </c>
      <c r="E12" s="20">
        <v>44919</v>
      </c>
      <c r="F12" s="20">
        <v>44955</v>
      </c>
      <c r="G12" s="15">
        <f t="shared" si="3"/>
        <v>25</v>
      </c>
      <c r="H12" s="15" t="s">
        <v>54</v>
      </c>
      <c r="I12" s="21">
        <v>0.6</v>
      </c>
      <c r="J12" s="23"/>
      <c r="K12" s="24" t="str">
        <f t="shared" si="4"/>
        <v/>
      </c>
      <c r="L12" s="24" t="str">
        <f t="shared" si="2"/>
        <v/>
      </c>
      <c r="M12" s="24" t="str">
        <f t="shared" si="2"/>
        <v/>
      </c>
      <c r="N12" s="24" t="str">
        <f t="shared" si="2"/>
        <v/>
      </c>
      <c r="O12" s="24" t="str">
        <f t="shared" si="2"/>
        <v/>
      </c>
      <c r="P12" s="24" t="str">
        <f t="shared" si="2"/>
        <v/>
      </c>
      <c r="Q12" s="24" t="str">
        <f t="shared" si="2"/>
        <v/>
      </c>
      <c r="R12" s="24" t="str">
        <f t="shared" si="2"/>
        <v/>
      </c>
      <c r="S12" s="24" t="str">
        <f t="shared" si="2"/>
        <v/>
      </c>
      <c r="T12" s="24" t="str">
        <f t="shared" si="2"/>
        <v/>
      </c>
      <c r="U12" s="24" t="str">
        <f t="shared" si="2"/>
        <v/>
      </c>
      <c r="V12" s="24" t="str">
        <f t="shared" si="2"/>
        <v>u</v>
      </c>
      <c r="W12" s="24" t="str">
        <f t="shared" si="2"/>
        <v/>
      </c>
      <c r="X12" s="24" t="str">
        <f t="shared" si="2"/>
        <v/>
      </c>
      <c r="Y12" s="24" t="str">
        <f t="shared" si="2"/>
        <v/>
      </c>
      <c r="Z12" s="24" t="str">
        <f t="shared" si="2"/>
        <v/>
      </c>
      <c r="AA12" s="24" t="str">
        <f t="shared" si="2"/>
        <v/>
      </c>
      <c r="AB12" s="24" t="str">
        <f t="shared" si="2"/>
        <v/>
      </c>
      <c r="AC12" s="24" t="str">
        <f t="shared" si="2"/>
        <v/>
      </c>
      <c r="AD12" s="24" t="str">
        <f t="shared" si="2"/>
        <v/>
      </c>
      <c r="AE12" s="24" t="str">
        <f t="shared" si="2"/>
        <v/>
      </c>
      <c r="AF12" s="24" t="str">
        <f t="shared" si="2"/>
        <v/>
      </c>
      <c r="AG12" s="24" t="str">
        <f t="shared" si="2"/>
        <v/>
      </c>
      <c r="AH12" s="24" t="str">
        <f t="shared" si="2"/>
        <v/>
      </c>
      <c r="AI12" s="24" t="str">
        <f t="shared" si="2"/>
        <v/>
      </c>
      <c r="AJ12" s="24" t="str">
        <f t="shared" si="2"/>
        <v/>
      </c>
      <c r="AK12" s="24" t="str">
        <f t="shared" si="2"/>
        <v/>
      </c>
      <c r="AL12" s="24" t="str">
        <f t="shared" si="2"/>
        <v/>
      </c>
      <c r="AM12" s="24" t="str">
        <f t="shared" si="2"/>
        <v/>
      </c>
      <c r="AN12" s="24" t="str">
        <f t="shared" si="2"/>
        <v/>
      </c>
      <c r="AO12" s="24" t="str">
        <f t="shared" si="2"/>
        <v/>
      </c>
      <c r="AP12" s="24" t="str">
        <f t="shared" si="2"/>
        <v/>
      </c>
      <c r="AQ12" s="24" t="str">
        <f t="shared" si="2"/>
        <v/>
      </c>
    </row>
    <row r="13" spans="2:70" x14ac:dyDescent="0.2">
      <c r="B13" s="25">
        <v>7</v>
      </c>
      <c r="C13" s="15" t="s">
        <v>47</v>
      </c>
      <c r="D13" s="15" t="s">
        <v>42</v>
      </c>
      <c r="E13" s="20">
        <v>44935</v>
      </c>
      <c r="F13" s="20">
        <v>44970</v>
      </c>
      <c r="G13" s="15">
        <f t="shared" si="3"/>
        <v>26</v>
      </c>
      <c r="H13" s="15" t="s">
        <v>54</v>
      </c>
      <c r="I13" s="21">
        <v>1</v>
      </c>
      <c r="J13" s="23"/>
      <c r="K13" s="24" t="str">
        <f t="shared" si="4"/>
        <v/>
      </c>
      <c r="L13" s="24" t="str">
        <f t="shared" si="2"/>
        <v/>
      </c>
      <c r="M13" s="24" t="str">
        <f t="shared" si="2"/>
        <v/>
      </c>
      <c r="N13" s="24" t="str">
        <f t="shared" si="2"/>
        <v/>
      </c>
      <c r="O13" s="24" t="str">
        <f t="shared" si="2"/>
        <v/>
      </c>
      <c r="P13" s="24" t="str">
        <f t="shared" si="2"/>
        <v/>
      </c>
      <c r="Q13" s="24" t="str">
        <f t="shared" si="2"/>
        <v/>
      </c>
      <c r="R13" s="24" t="str">
        <f t="shared" si="2"/>
        <v/>
      </c>
      <c r="S13" s="24" t="str">
        <f t="shared" si="2"/>
        <v/>
      </c>
      <c r="T13" s="24" t="str">
        <f t="shared" si="2"/>
        <v/>
      </c>
      <c r="U13" s="24" t="str">
        <f t="shared" si="2"/>
        <v/>
      </c>
      <c r="V13" s="24" t="str">
        <f t="shared" si="2"/>
        <v/>
      </c>
      <c r="W13" s="24" t="str">
        <f t="shared" si="2"/>
        <v/>
      </c>
      <c r="X13" s="24" t="str">
        <f t="shared" si="2"/>
        <v/>
      </c>
      <c r="Y13" s="24" t="str">
        <f t="shared" si="2"/>
        <v>u</v>
      </c>
      <c r="Z13" s="24" t="str">
        <f t="shared" si="2"/>
        <v/>
      </c>
      <c r="AA13" s="24" t="str">
        <f t="shared" si="2"/>
        <v/>
      </c>
      <c r="AB13" s="24" t="str">
        <f t="shared" si="2"/>
        <v/>
      </c>
      <c r="AC13" s="24" t="str">
        <f t="shared" si="2"/>
        <v/>
      </c>
      <c r="AD13" s="24" t="str">
        <f t="shared" si="2"/>
        <v/>
      </c>
      <c r="AE13" s="24" t="str">
        <f t="shared" si="2"/>
        <v/>
      </c>
      <c r="AF13" s="24" t="str">
        <f t="shared" si="2"/>
        <v/>
      </c>
      <c r="AG13" s="24" t="str">
        <f t="shared" si="2"/>
        <v/>
      </c>
      <c r="AH13" s="24" t="str">
        <f t="shared" si="2"/>
        <v/>
      </c>
      <c r="AI13" s="24" t="str">
        <f t="shared" si="2"/>
        <v/>
      </c>
      <c r="AJ13" s="24" t="str">
        <f t="shared" si="2"/>
        <v/>
      </c>
      <c r="AK13" s="24" t="str">
        <f t="shared" si="2"/>
        <v/>
      </c>
      <c r="AL13" s="24" t="str">
        <f t="shared" si="2"/>
        <v/>
      </c>
      <c r="AM13" s="24" t="str">
        <f t="shared" si="2"/>
        <v/>
      </c>
      <c r="AN13" s="24" t="str">
        <f t="shared" si="2"/>
        <v/>
      </c>
      <c r="AO13" s="24" t="str">
        <f t="shared" si="2"/>
        <v/>
      </c>
      <c r="AP13" s="24" t="str">
        <f t="shared" si="2"/>
        <v/>
      </c>
      <c r="AQ13" s="24" t="str">
        <f t="shared" si="2"/>
        <v/>
      </c>
    </row>
    <row r="14" spans="2:70" x14ac:dyDescent="0.2">
      <c r="B14" s="25">
        <v>8</v>
      </c>
      <c r="C14" s="15" t="s">
        <v>56</v>
      </c>
      <c r="D14" s="15" t="s">
        <v>42</v>
      </c>
      <c r="E14" s="20">
        <v>44991</v>
      </c>
      <c r="F14" s="20">
        <v>45096</v>
      </c>
      <c r="G14" s="15">
        <f t="shared" ref="G14:G18" si="5">IF(F14="","",NETWORKDAYS(E14,F14))</f>
        <v>76</v>
      </c>
      <c r="H14" s="15" t="s">
        <v>55</v>
      </c>
      <c r="I14" s="21">
        <v>0.05</v>
      </c>
      <c r="J14" s="23"/>
      <c r="K14" s="24" t="str">
        <f t="shared" si="4"/>
        <v/>
      </c>
      <c r="L14" s="24" t="str">
        <f t="shared" si="2"/>
        <v/>
      </c>
      <c r="M14" s="24" t="str">
        <f t="shared" si="2"/>
        <v/>
      </c>
      <c r="N14" s="24" t="str">
        <f t="shared" si="2"/>
        <v/>
      </c>
      <c r="O14" s="24" t="str">
        <f t="shared" si="2"/>
        <v/>
      </c>
      <c r="P14" s="24" t="str">
        <f t="shared" si="2"/>
        <v/>
      </c>
      <c r="Q14" s="24" t="str">
        <f t="shared" si="2"/>
        <v/>
      </c>
      <c r="R14" s="24" t="str">
        <f t="shared" si="2"/>
        <v/>
      </c>
      <c r="S14" s="24" t="str">
        <f t="shared" si="2"/>
        <v/>
      </c>
      <c r="T14" s="24" t="str">
        <f t="shared" si="2"/>
        <v/>
      </c>
      <c r="U14" s="24" t="str">
        <f t="shared" si="2"/>
        <v/>
      </c>
      <c r="V14" s="24" t="str">
        <f t="shared" si="2"/>
        <v/>
      </c>
      <c r="W14" s="24" t="str">
        <f t="shared" si="2"/>
        <v/>
      </c>
      <c r="X14" s="24" t="str">
        <f t="shared" si="2"/>
        <v/>
      </c>
      <c r="Y14" s="24" t="str">
        <f t="shared" si="2"/>
        <v/>
      </c>
      <c r="Z14" s="24" t="str">
        <f t="shared" si="2"/>
        <v/>
      </c>
      <c r="AA14" s="24" t="str">
        <f t="shared" si="2"/>
        <v/>
      </c>
      <c r="AB14" s="24" t="str">
        <f t="shared" si="2"/>
        <v/>
      </c>
      <c r="AC14" s="24" t="str">
        <f t="shared" si="2"/>
        <v/>
      </c>
      <c r="AD14" s="24" t="str">
        <f t="shared" si="2"/>
        <v/>
      </c>
      <c r="AE14" s="24" t="str">
        <f t="shared" si="2"/>
        <v/>
      </c>
      <c r="AF14" s="24" t="str">
        <f t="shared" si="2"/>
        <v/>
      </c>
      <c r="AG14" s="24" t="str">
        <f t="shared" si="2"/>
        <v/>
      </c>
      <c r="AH14" s="24" t="str">
        <f t="shared" si="2"/>
        <v/>
      </c>
      <c r="AI14" s="24" t="str">
        <f t="shared" si="2"/>
        <v/>
      </c>
      <c r="AJ14" s="24" t="str">
        <f t="shared" si="2"/>
        <v/>
      </c>
      <c r="AK14" s="24" t="str">
        <f t="shared" si="2"/>
        <v/>
      </c>
      <c r="AL14" s="24" t="str">
        <f t="shared" si="2"/>
        <v/>
      </c>
      <c r="AM14" s="24" t="str">
        <f t="shared" si="2"/>
        <v/>
      </c>
      <c r="AN14" s="24" t="str">
        <f t="shared" si="2"/>
        <v/>
      </c>
      <c r="AO14" s="24" t="str">
        <f t="shared" si="2"/>
        <v/>
      </c>
      <c r="AP14" s="24" t="str">
        <f t="shared" si="2"/>
        <v/>
      </c>
      <c r="AQ14" s="24" t="str">
        <f t="shared" ref="L14:AQ19" si="6">IF(AQ$5=($F14-WEEKDAY($F14,2)+1),"u","")</f>
        <v>u</v>
      </c>
    </row>
    <row r="15" spans="2:70" x14ac:dyDescent="0.2">
      <c r="B15" s="25">
        <v>9</v>
      </c>
      <c r="C15" s="15" t="s">
        <v>48</v>
      </c>
      <c r="D15" s="15" t="s">
        <v>42</v>
      </c>
      <c r="E15" s="20">
        <v>44935</v>
      </c>
      <c r="F15" s="20">
        <v>44970</v>
      </c>
      <c r="G15" s="15">
        <f t="shared" si="5"/>
        <v>26</v>
      </c>
      <c r="H15" s="15" t="s">
        <v>62</v>
      </c>
      <c r="I15" s="21">
        <v>0.7</v>
      </c>
      <c r="J15" s="23"/>
      <c r="K15" s="24" t="str">
        <f t="shared" si="4"/>
        <v/>
      </c>
      <c r="L15" s="24" t="str">
        <f t="shared" si="6"/>
        <v/>
      </c>
      <c r="M15" s="24" t="str">
        <f t="shared" si="6"/>
        <v/>
      </c>
      <c r="N15" s="24" t="str">
        <f t="shared" si="6"/>
        <v/>
      </c>
      <c r="O15" s="24" t="str">
        <f t="shared" si="6"/>
        <v/>
      </c>
      <c r="P15" s="24" t="str">
        <f t="shared" si="6"/>
        <v/>
      </c>
      <c r="Q15" s="24" t="str">
        <f t="shared" si="6"/>
        <v/>
      </c>
      <c r="R15" s="24" t="str">
        <f t="shared" si="6"/>
        <v/>
      </c>
      <c r="S15" s="24" t="str">
        <f t="shared" si="6"/>
        <v/>
      </c>
      <c r="T15" s="24" t="str">
        <f t="shared" si="6"/>
        <v/>
      </c>
      <c r="U15" s="24" t="str">
        <f t="shared" si="6"/>
        <v/>
      </c>
      <c r="V15" s="24" t="str">
        <f t="shared" si="6"/>
        <v/>
      </c>
      <c r="W15" s="24" t="str">
        <f t="shared" si="6"/>
        <v/>
      </c>
      <c r="X15" s="24" t="str">
        <f t="shared" si="6"/>
        <v/>
      </c>
      <c r="Y15" s="24" t="str">
        <f t="shared" si="6"/>
        <v>u</v>
      </c>
      <c r="Z15" s="24" t="str">
        <f t="shared" si="6"/>
        <v/>
      </c>
      <c r="AA15" s="24" t="str">
        <f t="shared" si="6"/>
        <v/>
      </c>
      <c r="AB15" s="24" t="str">
        <f t="shared" si="6"/>
        <v/>
      </c>
      <c r="AC15" s="24" t="str">
        <f t="shared" si="6"/>
        <v/>
      </c>
      <c r="AD15" s="24" t="str">
        <f t="shared" si="6"/>
        <v/>
      </c>
      <c r="AE15" s="24" t="str">
        <f t="shared" si="6"/>
        <v/>
      </c>
      <c r="AF15" s="24" t="str">
        <f t="shared" si="6"/>
        <v/>
      </c>
      <c r="AG15" s="24" t="str">
        <f t="shared" si="6"/>
        <v/>
      </c>
      <c r="AH15" s="24" t="str">
        <f t="shared" si="6"/>
        <v/>
      </c>
      <c r="AI15" s="24" t="str">
        <f t="shared" si="6"/>
        <v/>
      </c>
      <c r="AJ15" s="24" t="str">
        <f t="shared" si="6"/>
        <v/>
      </c>
      <c r="AK15" s="24" t="str">
        <f t="shared" si="6"/>
        <v/>
      </c>
      <c r="AL15" s="24" t="str">
        <f t="shared" si="6"/>
        <v/>
      </c>
      <c r="AM15" s="24" t="str">
        <f t="shared" si="6"/>
        <v/>
      </c>
      <c r="AN15" s="24" t="str">
        <f t="shared" si="6"/>
        <v/>
      </c>
      <c r="AO15" s="24" t="str">
        <f t="shared" si="6"/>
        <v/>
      </c>
      <c r="AP15" s="24" t="str">
        <f t="shared" si="6"/>
        <v/>
      </c>
      <c r="AQ15" s="24" t="str">
        <f t="shared" si="6"/>
        <v/>
      </c>
    </row>
    <row r="16" spans="2:70" x14ac:dyDescent="0.2">
      <c r="B16" s="25">
        <v>10</v>
      </c>
      <c r="C16" s="15" t="s">
        <v>49</v>
      </c>
      <c r="D16" s="15" t="s">
        <v>42</v>
      </c>
      <c r="E16" s="20">
        <v>44956</v>
      </c>
      <c r="F16" s="20">
        <v>44970</v>
      </c>
      <c r="G16" s="15">
        <f t="shared" si="5"/>
        <v>11</v>
      </c>
      <c r="H16" s="15" t="s">
        <v>62</v>
      </c>
      <c r="I16" s="21">
        <v>0.85</v>
      </c>
      <c r="J16" s="23"/>
      <c r="K16" s="24" t="str">
        <f t="shared" si="4"/>
        <v/>
      </c>
      <c r="L16" s="24" t="str">
        <f t="shared" si="6"/>
        <v/>
      </c>
      <c r="M16" s="24" t="str">
        <f t="shared" si="6"/>
        <v/>
      </c>
      <c r="N16" s="24" t="str">
        <f t="shared" si="6"/>
        <v/>
      </c>
      <c r="O16" s="24" t="str">
        <f t="shared" si="6"/>
        <v/>
      </c>
      <c r="P16" s="24" t="str">
        <f t="shared" si="6"/>
        <v/>
      </c>
      <c r="Q16" s="24" t="str">
        <f t="shared" si="6"/>
        <v/>
      </c>
      <c r="R16" s="24" t="str">
        <f t="shared" si="6"/>
        <v/>
      </c>
      <c r="S16" s="24" t="str">
        <f t="shared" si="6"/>
        <v/>
      </c>
      <c r="T16" s="24" t="str">
        <f t="shared" si="6"/>
        <v/>
      </c>
      <c r="U16" s="24" t="str">
        <f t="shared" si="6"/>
        <v/>
      </c>
      <c r="V16" s="24" t="str">
        <f t="shared" si="6"/>
        <v/>
      </c>
      <c r="W16" s="24" t="str">
        <f t="shared" si="6"/>
        <v/>
      </c>
      <c r="X16" s="24" t="str">
        <f t="shared" si="6"/>
        <v/>
      </c>
      <c r="Y16" s="24" t="str">
        <f t="shared" si="6"/>
        <v>u</v>
      </c>
      <c r="Z16" s="24" t="str">
        <f t="shared" si="6"/>
        <v/>
      </c>
      <c r="AA16" s="24" t="str">
        <f t="shared" si="6"/>
        <v/>
      </c>
      <c r="AB16" s="24" t="str">
        <f t="shared" si="6"/>
        <v/>
      </c>
      <c r="AC16" s="24" t="str">
        <f t="shared" si="6"/>
        <v/>
      </c>
      <c r="AD16" s="24" t="str">
        <f t="shared" si="6"/>
        <v/>
      </c>
      <c r="AE16" s="24" t="str">
        <f t="shared" si="6"/>
        <v/>
      </c>
      <c r="AF16" s="24" t="str">
        <f t="shared" si="6"/>
        <v/>
      </c>
      <c r="AG16" s="24" t="str">
        <f t="shared" si="6"/>
        <v/>
      </c>
      <c r="AH16" s="24" t="str">
        <f t="shared" si="6"/>
        <v/>
      </c>
      <c r="AI16" s="24" t="str">
        <f t="shared" si="6"/>
        <v/>
      </c>
      <c r="AJ16" s="24" t="str">
        <f t="shared" si="6"/>
        <v/>
      </c>
      <c r="AK16" s="24" t="str">
        <f t="shared" si="6"/>
        <v/>
      </c>
      <c r="AL16" s="24" t="str">
        <f t="shared" si="6"/>
        <v/>
      </c>
      <c r="AM16" s="24" t="str">
        <f t="shared" si="6"/>
        <v/>
      </c>
      <c r="AN16" s="24" t="str">
        <f t="shared" si="6"/>
        <v/>
      </c>
      <c r="AO16" s="24" t="str">
        <f t="shared" si="6"/>
        <v/>
      </c>
      <c r="AP16" s="24" t="str">
        <f t="shared" si="6"/>
        <v/>
      </c>
      <c r="AQ16" s="24" t="str">
        <f t="shared" si="6"/>
        <v/>
      </c>
    </row>
    <row r="17" spans="2:43" x14ac:dyDescent="0.2">
      <c r="B17" s="25">
        <v>11</v>
      </c>
      <c r="C17" s="15" t="s">
        <v>50</v>
      </c>
      <c r="D17" s="15" t="s">
        <v>42</v>
      </c>
      <c r="E17" s="20">
        <v>44956</v>
      </c>
      <c r="F17" s="20">
        <v>44981</v>
      </c>
      <c r="G17" s="15">
        <f t="shared" ref="G17" si="7">IF(F17="","",NETWORKDAYS(E17,F17))</f>
        <v>20</v>
      </c>
      <c r="H17" s="15" t="s">
        <v>62</v>
      </c>
      <c r="I17" s="21">
        <v>1</v>
      </c>
      <c r="J17" s="23"/>
      <c r="K17" s="24" t="str">
        <f t="shared" si="4"/>
        <v/>
      </c>
      <c r="L17" s="24" t="str">
        <f t="shared" si="6"/>
        <v/>
      </c>
      <c r="M17" s="24" t="str">
        <f t="shared" si="6"/>
        <v/>
      </c>
      <c r="N17" s="24" t="str">
        <f t="shared" si="6"/>
        <v/>
      </c>
      <c r="O17" s="24" t="str">
        <f t="shared" si="6"/>
        <v/>
      </c>
      <c r="P17" s="24" t="str">
        <f t="shared" si="6"/>
        <v/>
      </c>
      <c r="Q17" s="24" t="str">
        <f t="shared" si="6"/>
        <v/>
      </c>
      <c r="R17" s="24" t="str">
        <f t="shared" si="6"/>
        <v/>
      </c>
      <c r="S17" s="24" t="str">
        <f t="shared" si="6"/>
        <v/>
      </c>
      <c r="T17" s="24" t="str">
        <f t="shared" si="6"/>
        <v/>
      </c>
      <c r="U17" s="24" t="str">
        <f t="shared" si="6"/>
        <v/>
      </c>
      <c r="V17" s="24" t="str">
        <f t="shared" si="6"/>
        <v/>
      </c>
      <c r="W17" s="24" t="str">
        <f t="shared" si="6"/>
        <v/>
      </c>
      <c r="X17" s="24" t="str">
        <f t="shared" si="6"/>
        <v/>
      </c>
      <c r="Y17" s="24" t="str">
        <f t="shared" si="6"/>
        <v/>
      </c>
      <c r="Z17" s="24" t="str">
        <f t="shared" si="6"/>
        <v>u</v>
      </c>
      <c r="AA17" s="24" t="str">
        <f t="shared" si="6"/>
        <v/>
      </c>
      <c r="AB17" s="24" t="str">
        <f t="shared" si="6"/>
        <v/>
      </c>
      <c r="AC17" s="24" t="str">
        <f t="shared" si="6"/>
        <v/>
      </c>
      <c r="AD17" s="24" t="str">
        <f t="shared" si="6"/>
        <v/>
      </c>
      <c r="AE17" s="24" t="str">
        <f t="shared" si="6"/>
        <v/>
      </c>
      <c r="AF17" s="24" t="str">
        <f t="shared" si="6"/>
        <v/>
      </c>
      <c r="AG17" s="24" t="str">
        <f t="shared" si="6"/>
        <v/>
      </c>
      <c r="AH17" s="24" t="str">
        <f t="shared" si="6"/>
        <v/>
      </c>
      <c r="AI17" s="24" t="str">
        <f t="shared" si="6"/>
        <v/>
      </c>
      <c r="AJ17" s="24" t="str">
        <f t="shared" si="6"/>
        <v/>
      </c>
      <c r="AK17" s="24" t="str">
        <f t="shared" si="6"/>
        <v/>
      </c>
      <c r="AL17" s="24" t="str">
        <f t="shared" si="6"/>
        <v/>
      </c>
      <c r="AM17" s="24" t="str">
        <f t="shared" si="6"/>
        <v/>
      </c>
      <c r="AN17" s="24" t="str">
        <f t="shared" si="6"/>
        <v/>
      </c>
      <c r="AO17" s="24" t="str">
        <f t="shared" si="6"/>
        <v/>
      </c>
      <c r="AP17" s="24" t="str">
        <f t="shared" si="6"/>
        <v/>
      </c>
      <c r="AQ17" s="24" t="str">
        <f t="shared" si="6"/>
        <v/>
      </c>
    </row>
    <row r="18" spans="2:43" x14ac:dyDescent="0.2">
      <c r="B18" s="25">
        <v>12</v>
      </c>
      <c r="C18" s="15" t="s">
        <v>51</v>
      </c>
      <c r="D18" s="15" t="s">
        <v>42</v>
      </c>
      <c r="E18" s="20">
        <v>44991</v>
      </c>
      <c r="F18" s="20">
        <v>45096</v>
      </c>
      <c r="G18" s="15">
        <f t="shared" si="5"/>
        <v>76</v>
      </c>
      <c r="H18" s="15" t="s">
        <v>53</v>
      </c>
      <c r="I18" s="21">
        <v>0.3</v>
      </c>
      <c r="J18" s="23"/>
      <c r="K18" s="24" t="str">
        <f t="shared" si="4"/>
        <v/>
      </c>
      <c r="L18" s="24" t="str">
        <f t="shared" si="6"/>
        <v/>
      </c>
      <c r="M18" s="24" t="str">
        <f t="shared" si="6"/>
        <v/>
      </c>
      <c r="N18" s="24" t="str">
        <f t="shared" si="6"/>
        <v/>
      </c>
      <c r="O18" s="24" t="str">
        <f t="shared" si="6"/>
        <v/>
      </c>
      <c r="P18" s="24" t="str">
        <f t="shared" si="6"/>
        <v/>
      </c>
      <c r="Q18" s="24" t="str">
        <f t="shared" si="6"/>
        <v/>
      </c>
      <c r="R18" s="24" t="str">
        <f t="shared" si="6"/>
        <v/>
      </c>
      <c r="S18" s="24" t="str">
        <f t="shared" si="6"/>
        <v/>
      </c>
      <c r="T18" s="24" t="str">
        <f t="shared" si="6"/>
        <v/>
      </c>
      <c r="U18" s="24" t="str">
        <f t="shared" si="6"/>
        <v/>
      </c>
      <c r="V18" s="24" t="str">
        <f t="shared" si="6"/>
        <v/>
      </c>
      <c r="W18" s="24" t="str">
        <f t="shared" si="6"/>
        <v/>
      </c>
      <c r="X18" s="24" t="str">
        <f t="shared" si="6"/>
        <v/>
      </c>
      <c r="Y18" s="24" t="str">
        <f t="shared" si="6"/>
        <v/>
      </c>
      <c r="Z18" s="24" t="str">
        <f t="shared" si="6"/>
        <v/>
      </c>
      <c r="AA18" s="24" t="str">
        <f t="shared" si="6"/>
        <v/>
      </c>
      <c r="AB18" s="24" t="str">
        <f t="shared" si="6"/>
        <v/>
      </c>
      <c r="AC18" s="24" t="str">
        <f t="shared" si="6"/>
        <v/>
      </c>
      <c r="AD18" s="24" t="str">
        <f t="shared" si="6"/>
        <v/>
      </c>
      <c r="AE18" s="24" t="str">
        <f t="shared" si="6"/>
        <v/>
      </c>
      <c r="AF18" s="24" t="str">
        <f t="shared" si="6"/>
        <v/>
      </c>
      <c r="AG18" s="24" t="str">
        <f t="shared" si="6"/>
        <v/>
      </c>
      <c r="AH18" s="24" t="str">
        <f t="shared" si="6"/>
        <v/>
      </c>
      <c r="AI18" s="24" t="str">
        <f t="shared" si="6"/>
        <v/>
      </c>
      <c r="AJ18" s="24" t="str">
        <f t="shared" si="6"/>
        <v/>
      </c>
      <c r="AK18" s="24" t="str">
        <f t="shared" si="6"/>
        <v/>
      </c>
      <c r="AL18" s="24" t="str">
        <f t="shared" si="6"/>
        <v/>
      </c>
      <c r="AM18" s="24" t="str">
        <f t="shared" si="6"/>
        <v/>
      </c>
      <c r="AN18" s="24" t="str">
        <f t="shared" si="6"/>
        <v/>
      </c>
      <c r="AO18" s="24" t="str">
        <f t="shared" si="6"/>
        <v/>
      </c>
      <c r="AP18" s="24" t="str">
        <f t="shared" si="6"/>
        <v/>
      </c>
      <c r="AQ18" s="24" t="str">
        <f t="shared" si="6"/>
        <v>u</v>
      </c>
    </row>
    <row r="19" spans="2:43" x14ac:dyDescent="0.2">
      <c r="B19" s="25">
        <v>14</v>
      </c>
      <c r="C19" s="15" t="s">
        <v>60</v>
      </c>
      <c r="D19" s="15" t="s">
        <v>42</v>
      </c>
      <c r="E19" s="20">
        <v>44886</v>
      </c>
      <c r="F19" s="20">
        <v>44981</v>
      </c>
      <c r="G19" s="15">
        <f t="shared" ref="G19" si="8">IF(F19="","",NETWORKDAYS(E19,F19))</f>
        <v>70</v>
      </c>
      <c r="H19" s="15" t="s">
        <v>62</v>
      </c>
      <c r="I19" s="21">
        <v>1</v>
      </c>
      <c r="J19" s="23"/>
      <c r="K19" s="24" t="str">
        <f t="shared" si="4"/>
        <v/>
      </c>
      <c r="L19" s="24" t="str">
        <f t="shared" si="6"/>
        <v/>
      </c>
      <c r="M19" s="24" t="str">
        <f t="shared" si="6"/>
        <v/>
      </c>
      <c r="N19" s="24" t="str">
        <f t="shared" si="6"/>
        <v/>
      </c>
      <c r="O19" s="24" t="str">
        <f t="shared" si="6"/>
        <v/>
      </c>
      <c r="P19" s="24" t="str">
        <f t="shared" si="6"/>
        <v/>
      </c>
      <c r="Q19" s="24" t="str">
        <f t="shared" si="6"/>
        <v/>
      </c>
      <c r="R19" s="24" t="str">
        <f t="shared" si="6"/>
        <v/>
      </c>
      <c r="S19" s="24" t="str">
        <f t="shared" si="6"/>
        <v/>
      </c>
      <c r="T19" s="24" t="str">
        <f t="shared" si="6"/>
        <v/>
      </c>
      <c r="U19" s="24" t="str">
        <f t="shared" si="6"/>
        <v/>
      </c>
      <c r="V19" s="24" t="str">
        <f t="shared" si="6"/>
        <v/>
      </c>
      <c r="W19" s="24" t="str">
        <f t="shared" si="6"/>
        <v/>
      </c>
      <c r="X19" s="24" t="str">
        <f t="shared" si="6"/>
        <v/>
      </c>
      <c r="Y19" s="24" t="str">
        <f t="shared" si="6"/>
        <v/>
      </c>
      <c r="Z19" s="24" t="str">
        <f t="shared" si="6"/>
        <v>u</v>
      </c>
      <c r="AA19" s="24" t="str">
        <f t="shared" si="6"/>
        <v/>
      </c>
      <c r="AB19" s="24" t="str">
        <f t="shared" si="6"/>
        <v/>
      </c>
      <c r="AC19" s="24" t="str">
        <f t="shared" si="6"/>
        <v/>
      </c>
      <c r="AD19" s="24" t="str">
        <f t="shared" si="6"/>
        <v/>
      </c>
      <c r="AE19" s="24" t="str">
        <f t="shared" si="6"/>
        <v/>
      </c>
      <c r="AF19" s="24" t="str">
        <f t="shared" si="6"/>
        <v/>
      </c>
      <c r="AG19" s="24" t="str">
        <f t="shared" si="6"/>
        <v/>
      </c>
      <c r="AH19" s="24" t="str">
        <f t="shared" si="6"/>
        <v/>
      </c>
      <c r="AI19" s="24" t="str">
        <f t="shared" si="6"/>
        <v/>
      </c>
      <c r="AJ19" s="24" t="str">
        <f t="shared" si="6"/>
        <v/>
      </c>
      <c r="AK19" s="24" t="str">
        <f t="shared" si="6"/>
        <v/>
      </c>
      <c r="AL19" s="24" t="str">
        <f t="shared" si="6"/>
        <v/>
      </c>
      <c r="AM19" s="24" t="str">
        <f t="shared" si="6"/>
        <v/>
      </c>
      <c r="AN19" s="24" t="str">
        <f t="shared" si="6"/>
        <v/>
      </c>
      <c r="AO19" s="24" t="str">
        <f t="shared" si="6"/>
        <v/>
      </c>
      <c r="AP19" s="24" t="str">
        <f t="shared" si="6"/>
        <v/>
      </c>
      <c r="AQ19" s="24" t="str">
        <f t="shared" si="6"/>
        <v/>
      </c>
    </row>
    <row r="22" spans="2:43" x14ac:dyDescent="0.2">
      <c r="D22" t="b">
        <f ca="1">K$5=(TODAY()-WEEKDAY(TODAY(),2)+1)</f>
        <v>0</v>
      </c>
    </row>
    <row r="23" spans="2:43" x14ac:dyDescent="0.2">
      <c r="D23" t="b">
        <f>AND(K$5&gt;=$E7-(WEEKDAY($E7,2)+1),K$5&lt;$F7)</f>
        <v>1</v>
      </c>
    </row>
    <row r="24" spans="2:43" hidden="1" x14ac:dyDescent="0.2">
      <c r="B24" t="s">
        <v>52</v>
      </c>
      <c r="D24" t="b">
        <f>AND($I7&gt;0,K$5&lt;=($E7+($F7-$E7)*$I7)-WEEKDAY(($E7+($F7-$E7)*$I7),2)+1,K$5&gt;=$E7-WEEKDAY($E7,2)+1)</f>
        <v>1</v>
      </c>
    </row>
    <row r="25" spans="2:43" hidden="1" x14ac:dyDescent="0.2">
      <c r="B25" t="s">
        <v>53</v>
      </c>
      <c r="D25" t="b">
        <f>AND($H7="Complete", K$5 = $F7 - WEEKDAY($F7,2) +1)</f>
        <v>0</v>
      </c>
    </row>
    <row r="26" spans="2:43" hidden="1" x14ac:dyDescent="0.2">
      <c r="B26" t="s">
        <v>54</v>
      </c>
      <c r="D26" t="b">
        <f>AND($H7="Blocked",$I7&gt;0, K$5 &lt;=($E7+($F7-$E7)*$I7)-WEEKDAY(($E7+($F7-$E7)*$I7),2)+1, K$5 &gt;=$E7-WEEKDAY($E7,2)+1)</f>
        <v>0</v>
      </c>
    </row>
    <row r="27" spans="2:43" hidden="1" x14ac:dyDescent="0.2">
      <c r="B27" t="s">
        <v>55</v>
      </c>
    </row>
    <row r="28" spans="2:43" hidden="1" x14ac:dyDescent="0.2">
      <c r="B28" t="s">
        <v>62</v>
      </c>
    </row>
  </sheetData>
  <mergeCells count="18">
    <mergeCell ref="X3:AA3"/>
    <mergeCell ref="K2:Z2"/>
    <mergeCell ref="K4:N4"/>
    <mergeCell ref="O4:R4"/>
    <mergeCell ref="S4:W4"/>
    <mergeCell ref="X4:AA4"/>
    <mergeCell ref="K3:N3"/>
    <mergeCell ref="O3:R3"/>
    <mergeCell ref="S3:W3"/>
    <mergeCell ref="AB2:AQ2"/>
    <mergeCell ref="AB4:AE4"/>
    <mergeCell ref="AF4:AI4"/>
    <mergeCell ref="AJ4:AN4"/>
    <mergeCell ref="AB3:AE3"/>
    <mergeCell ref="AF3:AI3"/>
    <mergeCell ref="AJ3:AN3"/>
    <mergeCell ref="AO3:AQ3"/>
    <mergeCell ref="AO4:AQ4"/>
  </mergeCells>
  <conditionalFormatting sqref="H7:H19">
    <cfRule type="containsText" dxfId="8" priority="6" operator="containsText" text="blocked">
      <formula>NOT(ISERROR(SEARCH("blocked",H7)))</formula>
    </cfRule>
  </conditionalFormatting>
  <conditionalFormatting sqref="K7:AQ19">
    <cfRule type="expression" dxfId="7" priority="1">
      <formula>AND($H7="Blocked",$I7&gt;0, K$5 &lt;=($E7+($F7-$E7)*$I7)-WEEKDAY(($E7+($F7-$E7)*$I7),2)+1, K$5 &gt;=$E7-WEEKDAY($E7,2)+1)</formula>
    </cfRule>
    <cfRule type="expression" dxfId="6" priority="2">
      <formula>AND($H7="Complete", K$5 = $F7 - WEEKDAY($F7,2) +1)</formula>
    </cfRule>
    <cfRule type="expression" dxfId="5" priority="3">
      <formula>AND($I7&gt;0,K$5&lt;=($E7+($F7-$E7)*$I7)-WEEKDAY(($E7+($F7-$E7)*$I7),2)+1,K$5&gt;=$E7-WEEKDAY($E7,2)+1)</formula>
    </cfRule>
    <cfRule type="expression" dxfId="4" priority="4">
      <formula>AND(K$5&gt;=$E7-(WEEKDAY($E7,2)+1),K$5&lt;$F7)</formula>
    </cfRule>
    <cfRule type="expression" dxfId="3" priority="5">
      <formula>K$5=(TODAY()-WEEKDAY(TODAY(),2)+1)</formula>
    </cfRule>
  </conditionalFormatting>
  <dataValidations count="1">
    <dataValidation type="list" allowBlank="1" showInputMessage="1" showErrorMessage="1" sqref="H7:H19" xr:uid="{5D5C4E4B-E491-A241-B95A-B2856D246B38}">
      <formula1>$B$25:$B$28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81D0-0AAF-0D48-9618-0675A45453D8}">
  <dimension ref="B3:D6"/>
  <sheetViews>
    <sheetView workbookViewId="0">
      <selection activeCell="B3" sqref="B3:D6"/>
    </sheetView>
  </sheetViews>
  <sheetFormatPr baseColWidth="10" defaultRowHeight="16" x14ac:dyDescent="0.2"/>
  <cols>
    <col min="2" max="2" width="21" bestFit="1" customWidth="1"/>
    <col min="3" max="3" width="12.1640625" bestFit="1" customWidth="1"/>
    <col min="4" max="4" width="131" bestFit="1" customWidth="1"/>
  </cols>
  <sheetData>
    <row r="3" spans="2:4" ht="17" x14ac:dyDescent="0.2">
      <c r="B3" s="19" t="s">
        <v>115</v>
      </c>
      <c r="C3" s="19" t="s">
        <v>119</v>
      </c>
      <c r="D3" s="34" t="s">
        <v>126</v>
      </c>
    </row>
    <row r="4" spans="2:4" x14ac:dyDescent="0.2">
      <c r="B4" s="15" t="s">
        <v>116</v>
      </c>
      <c r="C4" t="s">
        <v>122</v>
      </c>
      <c r="D4" s="36" t="s">
        <v>123</v>
      </c>
    </row>
    <row r="5" spans="2:4" x14ac:dyDescent="0.2">
      <c r="B5" s="15" t="s">
        <v>117</v>
      </c>
      <c r="C5" t="s">
        <v>120</v>
      </c>
      <c r="D5" s="36" t="s">
        <v>124</v>
      </c>
    </row>
    <row r="6" spans="2:4" x14ac:dyDescent="0.2">
      <c r="B6" s="15" t="s">
        <v>118</v>
      </c>
      <c r="C6" t="s">
        <v>121</v>
      </c>
      <c r="D6" s="36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8E16-8209-1747-9E7D-7EF97A1BFCA3}">
  <dimension ref="A2:C35"/>
  <sheetViews>
    <sheetView zoomScale="108" workbookViewId="0">
      <selection activeCell="A21" sqref="A21:C24"/>
    </sheetView>
  </sheetViews>
  <sheetFormatPr baseColWidth="10" defaultRowHeight="16" x14ac:dyDescent="0.2"/>
  <cols>
    <col min="1" max="1" width="19" bestFit="1" customWidth="1"/>
    <col min="2" max="2" width="47" bestFit="1" customWidth="1"/>
    <col min="3" max="3" width="26" customWidth="1"/>
  </cols>
  <sheetData>
    <row r="2" spans="1:3" ht="34" x14ac:dyDescent="0.2">
      <c r="A2" s="12" t="s">
        <v>79</v>
      </c>
      <c r="B2" s="12" t="s">
        <v>80</v>
      </c>
      <c r="C2" s="33" t="s">
        <v>104</v>
      </c>
    </row>
    <row r="3" spans="1:3" ht="34" x14ac:dyDescent="0.2">
      <c r="A3" s="33" t="s">
        <v>81</v>
      </c>
      <c r="B3" t="s">
        <v>91</v>
      </c>
      <c r="C3" s="32">
        <v>54100</v>
      </c>
    </row>
    <row r="4" spans="1:3" ht="17" x14ac:dyDescent="0.2">
      <c r="A4" s="33" t="s">
        <v>82</v>
      </c>
      <c r="B4" t="s">
        <v>92</v>
      </c>
      <c r="C4" s="32">
        <v>48900</v>
      </c>
    </row>
    <row r="5" spans="1:3" ht="17" x14ac:dyDescent="0.2">
      <c r="A5" s="33" t="s">
        <v>83</v>
      </c>
      <c r="B5" t="s">
        <v>102</v>
      </c>
      <c r="C5" s="32">
        <v>22100</v>
      </c>
    </row>
    <row r="6" spans="1:3" x14ac:dyDescent="0.2">
      <c r="A6" s="12" t="s">
        <v>82</v>
      </c>
      <c r="B6" t="s">
        <v>93</v>
      </c>
      <c r="C6" s="32">
        <v>15400</v>
      </c>
    </row>
    <row r="7" spans="1:3" x14ac:dyDescent="0.2">
      <c r="A7" s="12" t="s">
        <v>105</v>
      </c>
      <c r="B7" t="s">
        <v>94</v>
      </c>
      <c r="C7" s="32">
        <v>2800</v>
      </c>
    </row>
    <row r="8" spans="1:3" x14ac:dyDescent="0.2">
      <c r="A8" s="12" t="s">
        <v>100</v>
      </c>
      <c r="B8" t="s">
        <v>101</v>
      </c>
      <c r="C8" s="32">
        <v>15300</v>
      </c>
    </row>
    <row r="9" spans="1:3" x14ac:dyDescent="0.2">
      <c r="A9" s="12" t="s">
        <v>89</v>
      </c>
      <c r="B9" t="s">
        <v>103</v>
      </c>
      <c r="C9" s="32">
        <v>7650</v>
      </c>
    </row>
    <row r="10" spans="1:3" x14ac:dyDescent="0.2">
      <c r="A10" s="12" t="s">
        <v>86</v>
      </c>
      <c r="B10" t="s">
        <v>96</v>
      </c>
      <c r="C10" s="32">
        <v>18300</v>
      </c>
    </row>
    <row r="11" spans="1:3" x14ac:dyDescent="0.2">
      <c r="A11" s="12" t="s">
        <v>85</v>
      </c>
      <c r="B11" t="s">
        <v>95</v>
      </c>
      <c r="C11" s="32">
        <v>378000</v>
      </c>
    </row>
    <row r="12" spans="1:3" x14ac:dyDescent="0.2">
      <c r="A12" s="12" t="s">
        <v>87</v>
      </c>
      <c r="B12" t="s">
        <v>97</v>
      </c>
      <c r="C12" s="32">
        <v>69400</v>
      </c>
    </row>
    <row r="13" spans="1:3" x14ac:dyDescent="0.2">
      <c r="A13" s="12" t="s">
        <v>90</v>
      </c>
      <c r="B13" t="s">
        <v>90</v>
      </c>
      <c r="C13" s="32">
        <v>128000</v>
      </c>
    </row>
    <row r="14" spans="1:3" x14ac:dyDescent="0.2">
      <c r="A14" s="12" t="s">
        <v>84</v>
      </c>
      <c r="B14" t="s">
        <v>84</v>
      </c>
      <c r="C14" s="32">
        <v>95300</v>
      </c>
    </row>
    <row r="15" spans="1:3" x14ac:dyDescent="0.2">
      <c r="A15" s="12" t="s">
        <v>88</v>
      </c>
      <c r="B15" t="s">
        <v>88</v>
      </c>
      <c r="C15" s="32">
        <v>163000</v>
      </c>
    </row>
    <row r="16" spans="1:3" x14ac:dyDescent="0.2">
      <c r="A16" s="12" t="s">
        <v>98</v>
      </c>
      <c r="B16" t="s">
        <v>99</v>
      </c>
      <c r="C16" s="32">
        <v>101000</v>
      </c>
    </row>
    <row r="21" spans="1:3" ht="34" x14ac:dyDescent="0.2">
      <c r="A21" s="19" t="s">
        <v>79</v>
      </c>
      <c r="B21" s="19" t="s">
        <v>80</v>
      </c>
      <c r="C21" s="34" t="s">
        <v>104</v>
      </c>
    </row>
    <row r="22" spans="1:3" x14ac:dyDescent="0.2">
      <c r="A22" s="15" t="s">
        <v>81</v>
      </c>
      <c r="B22" t="s">
        <v>91</v>
      </c>
      <c r="C22" s="36">
        <v>54100</v>
      </c>
    </row>
    <row r="23" spans="1:3" x14ac:dyDescent="0.2">
      <c r="A23" s="15" t="s">
        <v>82</v>
      </c>
      <c r="B23" t="s">
        <v>92</v>
      </c>
      <c r="C23" s="36">
        <v>48900</v>
      </c>
    </row>
    <row r="24" spans="1:3" x14ac:dyDescent="0.2">
      <c r="A24" s="15" t="s">
        <v>83</v>
      </c>
      <c r="B24" t="s">
        <v>102</v>
      </c>
      <c r="C24" s="36">
        <v>22100</v>
      </c>
    </row>
    <row r="25" spans="1:3" x14ac:dyDescent="0.2">
      <c r="A25" t="s">
        <v>82</v>
      </c>
      <c r="B25" t="s">
        <v>93</v>
      </c>
      <c r="C25" s="36">
        <v>15400</v>
      </c>
    </row>
    <row r="26" spans="1:3" x14ac:dyDescent="0.2">
      <c r="A26" t="s">
        <v>105</v>
      </c>
      <c r="B26" t="s">
        <v>94</v>
      </c>
      <c r="C26" s="36">
        <v>2800</v>
      </c>
    </row>
    <row r="27" spans="1:3" x14ac:dyDescent="0.2">
      <c r="A27" t="s">
        <v>100</v>
      </c>
      <c r="B27" t="s">
        <v>101</v>
      </c>
      <c r="C27" s="36">
        <v>15300</v>
      </c>
    </row>
    <row r="28" spans="1:3" x14ac:dyDescent="0.2">
      <c r="A28" t="s">
        <v>89</v>
      </c>
      <c r="B28" t="s">
        <v>103</v>
      </c>
      <c r="C28" s="36">
        <v>7650</v>
      </c>
    </row>
    <row r="29" spans="1:3" x14ac:dyDescent="0.2">
      <c r="A29" t="s">
        <v>86</v>
      </c>
      <c r="B29" t="s">
        <v>96</v>
      </c>
      <c r="C29" s="36">
        <v>18300</v>
      </c>
    </row>
    <row r="30" spans="1:3" x14ac:dyDescent="0.2">
      <c r="A30" t="s">
        <v>85</v>
      </c>
      <c r="B30" t="s">
        <v>95</v>
      </c>
      <c r="C30" s="36">
        <v>378000</v>
      </c>
    </row>
    <row r="31" spans="1:3" x14ac:dyDescent="0.2">
      <c r="A31" t="s">
        <v>87</v>
      </c>
      <c r="B31" t="s">
        <v>97</v>
      </c>
      <c r="C31" s="36">
        <v>69400</v>
      </c>
    </row>
    <row r="32" spans="1:3" x14ac:dyDescent="0.2">
      <c r="A32" t="s">
        <v>90</v>
      </c>
      <c r="B32" t="s">
        <v>90</v>
      </c>
      <c r="C32" s="36">
        <v>128000</v>
      </c>
    </row>
    <row r="33" spans="1:3" x14ac:dyDescent="0.2">
      <c r="A33" t="s">
        <v>84</v>
      </c>
      <c r="B33" t="s">
        <v>84</v>
      </c>
      <c r="C33" s="36">
        <v>95300</v>
      </c>
    </row>
    <row r="34" spans="1:3" x14ac:dyDescent="0.2">
      <c r="A34" t="s">
        <v>88</v>
      </c>
      <c r="B34" t="s">
        <v>88</v>
      </c>
      <c r="C34" s="36">
        <v>163000</v>
      </c>
    </row>
    <row r="35" spans="1:3" x14ac:dyDescent="0.2">
      <c r="A35" t="s">
        <v>98</v>
      </c>
      <c r="B35" t="s">
        <v>99</v>
      </c>
      <c r="C35" s="36">
        <v>101000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18BA-D8BF-8A48-BBF6-89236D70FF2C}">
  <dimension ref="B2:D15"/>
  <sheetViews>
    <sheetView workbookViewId="0">
      <selection activeCell="H7" sqref="H7"/>
    </sheetView>
  </sheetViews>
  <sheetFormatPr baseColWidth="10" defaultRowHeight="16" x14ac:dyDescent="0.2"/>
  <cols>
    <col min="2" max="2" width="17.33203125" bestFit="1" customWidth="1"/>
    <col min="3" max="3" width="37.6640625" customWidth="1"/>
  </cols>
  <sheetData>
    <row r="2" spans="2:4" x14ac:dyDescent="0.2">
      <c r="B2" s="19" t="s">
        <v>106</v>
      </c>
      <c r="C2" s="19" t="s">
        <v>107</v>
      </c>
      <c r="D2" s="19" t="s">
        <v>114</v>
      </c>
    </row>
    <row r="3" spans="2:4" ht="51" x14ac:dyDescent="0.2">
      <c r="B3" s="15" t="s">
        <v>108</v>
      </c>
      <c r="C3" s="35" t="s">
        <v>111</v>
      </c>
      <c r="D3" s="15"/>
    </row>
    <row r="4" spans="2:4" ht="34" x14ac:dyDescent="0.2">
      <c r="B4" s="15" t="s">
        <v>109</v>
      </c>
      <c r="C4" s="35" t="s">
        <v>112</v>
      </c>
      <c r="D4" s="15"/>
    </row>
    <row r="5" spans="2:4" ht="68" x14ac:dyDescent="0.2">
      <c r="B5" s="15" t="s">
        <v>110</v>
      </c>
      <c r="C5" s="35" t="s">
        <v>113</v>
      </c>
      <c r="D5" s="15"/>
    </row>
    <row r="6" spans="2:4" x14ac:dyDescent="0.2">
      <c r="B6" s="15"/>
      <c r="C6" s="15"/>
      <c r="D6" s="15"/>
    </row>
    <row r="7" spans="2:4" x14ac:dyDescent="0.2">
      <c r="B7" s="15"/>
      <c r="C7" s="15"/>
      <c r="D7" s="15"/>
    </row>
    <row r="8" spans="2:4" x14ac:dyDescent="0.2">
      <c r="B8" s="15"/>
      <c r="C8" s="15"/>
      <c r="D8" s="15"/>
    </row>
    <row r="9" spans="2:4" x14ac:dyDescent="0.2">
      <c r="B9" s="15"/>
      <c r="C9" s="15"/>
      <c r="D9" s="15"/>
    </row>
    <row r="10" spans="2:4" x14ac:dyDescent="0.2">
      <c r="B10" s="15"/>
      <c r="C10" s="15"/>
      <c r="D10" s="15"/>
    </row>
    <row r="11" spans="2:4" x14ac:dyDescent="0.2">
      <c r="B11" s="15"/>
      <c r="C11" s="15"/>
      <c r="D11" s="15"/>
    </row>
    <row r="12" spans="2:4" x14ac:dyDescent="0.2">
      <c r="B12" s="15"/>
      <c r="C12" s="15"/>
      <c r="D12" s="15"/>
    </row>
    <row r="13" spans="2:4" x14ac:dyDescent="0.2">
      <c r="B13" s="15"/>
      <c r="C13" s="15"/>
      <c r="D13" s="15"/>
    </row>
    <row r="14" spans="2:4" x14ac:dyDescent="0.2">
      <c r="B14" s="15"/>
      <c r="C14" s="15"/>
      <c r="D14" s="15"/>
    </row>
    <row r="15" spans="2:4" x14ac:dyDescent="0.2">
      <c r="B15" s="15"/>
      <c r="C15" s="15"/>
      <c r="D15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F525-F2CC-2E45-90A0-931FA38683D6}">
  <dimension ref="B2:D5"/>
  <sheetViews>
    <sheetView workbookViewId="0">
      <selection activeCell="D4" sqref="D4"/>
    </sheetView>
  </sheetViews>
  <sheetFormatPr baseColWidth="10" defaultRowHeight="16" x14ac:dyDescent="0.2"/>
  <sheetData>
    <row r="2" spans="2:4" x14ac:dyDescent="0.2">
      <c r="B2" t="s">
        <v>34</v>
      </c>
      <c r="C2" t="s">
        <v>64</v>
      </c>
      <c r="D2" t="s">
        <v>65</v>
      </c>
    </row>
    <row r="4" spans="2:4" x14ac:dyDescent="0.2">
      <c r="B4" t="s">
        <v>66</v>
      </c>
      <c r="C4" t="s">
        <v>67</v>
      </c>
    </row>
    <row r="5" spans="2:4" x14ac:dyDescent="0.2">
      <c r="B5" t="s">
        <v>68</v>
      </c>
      <c r="C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FD445-1888-994B-96AF-162C6A5E2FFA}">
  <dimension ref="B2:D4"/>
  <sheetViews>
    <sheetView workbookViewId="0">
      <selection activeCell="D10" sqref="D10"/>
    </sheetView>
  </sheetViews>
  <sheetFormatPr baseColWidth="10" defaultRowHeight="16" x14ac:dyDescent="0.2"/>
  <cols>
    <col min="2" max="2" width="19.33203125" bestFit="1" customWidth="1"/>
    <col min="3" max="3" width="27.1640625" bestFit="1" customWidth="1"/>
  </cols>
  <sheetData>
    <row r="2" spans="2:4" x14ac:dyDescent="0.2">
      <c r="B2" t="s">
        <v>75</v>
      </c>
      <c r="C2" t="s">
        <v>64</v>
      </c>
      <c r="D2" t="s">
        <v>65</v>
      </c>
    </row>
    <row r="3" spans="2:4" x14ac:dyDescent="0.2">
      <c r="B3" t="s">
        <v>68</v>
      </c>
      <c r="C3" t="s">
        <v>77</v>
      </c>
      <c r="D3" s="31">
        <v>44970</v>
      </c>
    </row>
    <row r="4" spans="2:4" ht="34" x14ac:dyDescent="0.2">
      <c r="B4" t="s">
        <v>76</v>
      </c>
      <c r="C4" s="30" t="s">
        <v>78</v>
      </c>
      <c r="D4" s="31">
        <v>44970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097F-BA63-2948-8766-B02F82EF409D}">
  <dimension ref="C4:G7"/>
  <sheetViews>
    <sheetView workbookViewId="0">
      <selection activeCell="E5" sqref="E5"/>
    </sheetView>
  </sheetViews>
  <sheetFormatPr baseColWidth="10" defaultRowHeight="16" x14ac:dyDescent="0.2"/>
  <cols>
    <col min="3" max="3" width="94.83203125" bestFit="1" customWidth="1"/>
    <col min="4" max="4" width="54.6640625" bestFit="1" customWidth="1"/>
  </cols>
  <sheetData>
    <row r="4" spans="3:7" x14ac:dyDescent="0.2">
      <c r="C4" t="s">
        <v>71</v>
      </c>
      <c r="D4" s="27" t="s">
        <v>72</v>
      </c>
      <c r="G4" s="28" t="s">
        <v>70</v>
      </c>
    </row>
    <row r="5" spans="3:7" x14ac:dyDescent="0.2">
      <c r="G5" s="28" t="s">
        <v>74</v>
      </c>
    </row>
    <row r="6" spans="3:7" x14ac:dyDescent="0.2">
      <c r="C6" s="29" t="s">
        <v>73</v>
      </c>
    </row>
    <row r="7" spans="3:7" x14ac:dyDescent="0.2">
      <c r="C7" s="29"/>
    </row>
  </sheetData>
  <hyperlinks>
    <hyperlink ref="G4" r:id="rId1" location="tab=tab_1" display="https://www.who.int/health-topics/cardiovascular-diseases - tab=tab_1" xr:uid="{CA3874A1-78FE-AD49-AAC8-CF16CCCC2DD9}"/>
    <hyperlink ref="G5" r:id="rId2" xr:uid="{7D66E38E-F14B-AA40-8245-B1461DFCDD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Experiment Results</vt:lpstr>
      <vt:lpstr>Artefact Development</vt:lpstr>
      <vt:lpstr>Project Management</vt:lpstr>
      <vt:lpstr>Risk Management</vt:lpstr>
      <vt:lpstr>Physiological Signal</vt:lpstr>
      <vt:lpstr>Defences</vt:lpstr>
      <vt:lpstr>Deliverables</vt:lpstr>
      <vt:lpstr>Milestones</vt:lpstr>
      <vt:lpstr>Reference 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Kim</dc:creator>
  <cp:lastModifiedBy>Chris Kim</cp:lastModifiedBy>
  <dcterms:created xsi:type="dcterms:W3CDTF">2023-02-04T23:08:47Z</dcterms:created>
  <dcterms:modified xsi:type="dcterms:W3CDTF">2023-02-26T07:39:32Z</dcterms:modified>
</cp:coreProperties>
</file>